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23" documentId="8_{C8EEFDFE-757C-42A1-A670-6C2EA06BA7F7}" xr6:coauthVersionLast="47" xr6:coauthVersionMax="47" xr10:uidLastSave="{55123417-92D8-40F1-8598-11BCFA7989B6}"/>
  <bookViews>
    <workbookView xWindow="-108" yWindow="-108" windowWidth="23256" windowHeight="12576" tabRatio="622" xr2:uid="{00000000-000D-0000-FFFF-FFFF00000000}"/>
  </bookViews>
  <sheets>
    <sheet name="eslam.data" sheetId="1" r:id="rId1"/>
    <sheet name="collection only" sheetId="2" r:id="rId2"/>
    <sheet name="consultant-gross" sheetId="4" state="hidden" r:id="rId3"/>
    <sheet name="consultant-net" sheetId="5" state="hidden" r:id="rId4"/>
    <sheet name="eslam-to-invoicing" sheetId="3" r:id="rId5"/>
    <sheet name="data-from-invoicing" sheetId="6" r:id="rId6"/>
    <sheet name="Sheet1" sheetId="7" r:id="rId7"/>
    <sheet name="Abo Ghaleb Bridge" sheetId="8" r:id="rId8"/>
  </sheets>
  <definedNames>
    <definedName name="_xlnm._FilterDatabase" localSheetId="1" hidden="1">'collection only'!$A$1:$E$2043</definedName>
    <definedName name="_xlnm._FilterDatabase" localSheetId="5" hidden="1">'data-from-invoicing'!$A$1:$H$8055</definedName>
    <definedName name="_xlnm._FilterDatabase" localSheetId="0" hidden="1">eslam.data!$A$1:$AM$1691</definedName>
    <definedName name="_xlnm._FilterDatabase" localSheetId="4" hidden="1">'eslam-to-invoicing'!$A$1:$B$316</definedName>
    <definedName name="_xlnm.Print_Area" localSheetId="0">eslam.data!$A$1:$AM$1696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1" i="8" l="1"/>
  <c r="D150" i="8"/>
  <c r="E150" i="8" s="1"/>
  <c r="D149" i="8"/>
  <c r="E149" i="8" s="1"/>
  <c r="D148" i="8"/>
  <c r="E148" i="8" s="1"/>
  <c r="F148" i="8" s="1"/>
  <c r="G148" i="8" s="1"/>
  <c r="F146" i="8"/>
  <c r="G146" i="8" s="1"/>
  <c r="E146" i="8"/>
  <c r="F145" i="8"/>
  <c r="G145" i="8" s="1"/>
  <c r="E145" i="8"/>
  <c r="D140" i="8"/>
  <c r="B139" i="8"/>
  <c r="C139" i="8" s="1"/>
  <c r="C138" i="8"/>
  <c r="D134" i="8"/>
  <c r="C133" i="8"/>
  <c r="F132" i="8"/>
  <c r="B132" i="8"/>
  <c r="B137" i="8" s="1"/>
  <c r="C137" i="8" s="1"/>
  <c r="C125" i="8"/>
  <c r="A124" i="8"/>
  <c r="C115" i="8"/>
  <c r="A114" i="8"/>
  <c r="A112" i="8" s="1"/>
  <c r="A113" i="8"/>
  <c r="G112" i="8"/>
  <c r="F107" i="8"/>
  <c r="D107" i="8"/>
  <c r="C107" i="8"/>
  <c r="F106" i="8"/>
  <c r="D106" i="8"/>
  <c r="C106" i="8"/>
  <c r="G104" i="8"/>
  <c r="F104" i="8"/>
  <c r="D104" i="8"/>
  <c r="C104" i="8"/>
  <c r="G100" i="8"/>
  <c r="G99" i="8"/>
  <c r="G107" i="8" s="1"/>
  <c r="G97" i="8"/>
  <c r="G106" i="8" s="1"/>
  <c r="G94" i="8"/>
  <c r="F93" i="8"/>
  <c r="G80" i="8"/>
  <c r="G79" i="8"/>
  <c r="G76" i="8"/>
  <c r="F76" i="8"/>
  <c r="G74" i="8"/>
  <c r="G72" i="8"/>
  <c r="E65" i="8"/>
  <c r="F65" i="8" s="1"/>
  <c r="G65" i="8" s="1"/>
  <c r="E64" i="8"/>
  <c r="F64" i="8" s="1"/>
  <c r="G64" i="8" s="1"/>
  <c r="E63" i="8"/>
  <c r="F63" i="8" s="1"/>
  <c r="G63" i="8" s="1"/>
  <c r="F62" i="8"/>
  <c r="G62" i="8" s="1"/>
  <c r="E62" i="8"/>
  <c r="E61" i="8"/>
  <c r="F61" i="8" s="1"/>
  <c r="G61" i="8" s="1"/>
  <c r="E60" i="8"/>
  <c r="F60" i="8" s="1"/>
  <c r="G60" i="8" s="1"/>
  <c r="F59" i="8"/>
  <c r="G59" i="8" s="1"/>
  <c r="E59" i="8"/>
  <c r="E58" i="8"/>
  <c r="F58" i="8" s="1"/>
  <c r="G58" i="8" s="1"/>
  <c r="F57" i="8"/>
  <c r="G57" i="8" s="1"/>
  <c r="E57" i="8"/>
  <c r="F56" i="8"/>
  <c r="G56" i="8" s="1"/>
  <c r="E56" i="8"/>
  <c r="E55" i="8"/>
  <c r="F55" i="8" s="1"/>
  <c r="G55" i="8" s="1"/>
  <c r="F54" i="8"/>
  <c r="G54" i="8" s="1"/>
  <c r="E54" i="8"/>
  <c r="E53" i="8"/>
  <c r="F53" i="8" s="1"/>
  <c r="G53" i="8" s="1"/>
  <c r="E52" i="8"/>
  <c r="F52" i="8" s="1"/>
  <c r="G52" i="8" s="1"/>
  <c r="E51" i="8"/>
  <c r="F51" i="8" s="1"/>
  <c r="E48" i="8"/>
  <c r="D48" i="8"/>
  <c r="D47" i="8"/>
  <c r="E47" i="8" s="1"/>
  <c r="F47" i="8" s="1"/>
  <c r="G47" i="8" s="1"/>
  <c r="D46" i="8"/>
  <c r="E46" i="8" s="1"/>
  <c r="D45" i="8"/>
  <c r="E45" i="8" s="1"/>
  <c r="D44" i="8"/>
  <c r="E44" i="8" s="1"/>
  <c r="D43" i="8"/>
  <c r="E43" i="8" s="1"/>
  <c r="F43" i="8" s="1"/>
  <c r="G43" i="8" s="1"/>
  <c r="E42" i="8"/>
  <c r="F42" i="8" s="1"/>
  <c r="G42" i="8" s="1"/>
  <c r="D42" i="8"/>
  <c r="E41" i="8"/>
  <c r="F41" i="8" s="1"/>
  <c r="G41" i="8" s="1"/>
  <c r="D41" i="8"/>
  <c r="E40" i="8"/>
  <c r="E39" i="8"/>
  <c r="F40" i="8" s="1"/>
  <c r="G40" i="8" s="1"/>
  <c r="F38" i="8"/>
  <c r="G38" i="8" s="1"/>
  <c r="E38" i="8"/>
  <c r="E37" i="8"/>
  <c r="F37" i="8" s="1"/>
  <c r="G37" i="8" s="1"/>
  <c r="E36" i="8"/>
  <c r="F36" i="8" s="1"/>
  <c r="G36" i="8" s="1"/>
  <c r="E35" i="8"/>
  <c r="F35" i="8" s="1"/>
  <c r="G35" i="8" s="1"/>
  <c r="E34" i="8"/>
  <c r="F34" i="8" s="1"/>
  <c r="G34" i="8" s="1"/>
  <c r="D34" i="8"/>
  <c r="E33" i="8"/>
  <c r="F33" i="8" s="1"/>
  <c r="G33" i="8" s="1"/>
  <c r="E32" i="8"/>
  <c r="F32" i="8" s="1"/>
  <c r="G32" i="8" s="1"/>
  <c r="E31" i="8"/>
  <c r="F31" i="8" s="1"/>
  <c r="G31" i="8" s="1"/>
  <c r="E30" i="8"/>
  <c r="F30" i="8" s="1"/>
  <c r="G30" i="8" s="1"/>
  <c r="E29" i="8"/>
  <c r="E28" i="8"/>
  <c r="F29" i="8" s="1"/>
  <c r="G29" i="8" s="1"/>
  <c r="E27" i="8"/>
  <c r="F27" i="8" s="1"/>
  <c r="G27" i="8" s="1"/>
  <c r="F26" i="8"/>
  <c r="G26" i="8" s="1"/>
  <c r="E26" i="8"/>
  <c r="E25" i="8"/>
  <c r="D25" i="8"/>
  <c r="D24" i="8"/>
  <c r="E24" i="8" s="1"/>
  <c r="D23" i="8"/>
  <c r="E23" i="8" s="1"/>
  <c r="F23" i="8" s="1"/>
  <c r="G23" i="8" s="1"/>
  <c r="D22" i="8"/>
  <c r="E22" i="8" s="1"/>
  <c r="D21" i="8"/>
  <c r="E21" i="8" s="1"/>
  <c r="D20" i="8"/>
  <c r="E20" i="8" s="1"/>
  <c r="F20" i="8" s="1"/>
  <c r="G20" i="8" s="1"/>
  <c r="E19" i="8"/>
  <c r="D18" i="8"/>
  <c r="E18" i="8" s="1"/>
  <c r="F18" i="8" s="1"/>
  <c r="G18" i="8" s="1"/>
  <c r="E17" i="8"/>
  <c r="F17" i="8" s="1"/>
  <c r="G17" i="8" s="1"/>
  <c r="E16" i="8"/>
  <c r="F16" i="8" s="1"/>
  <c r="G16" i="8" l="1"/>
  <c r="F48" i="8"/>
  <c r="G48" i="8" s="1"/>
  <c r="F67" i="8"/>
  <c r="G51" i="8"/>
  <c r="F19" i="8"/>
  <c r="G19" i="8" s="1"/>
  <c r="F21" i="8"/>
  <c r="G21" i="8" s="1"/>
  <c r="E112" i="8"/>
  <c r="C112" i="8"/>
  <c r="F22" i="8"/>
  <c r="G22" i="8" s="1"/>
  <c r="F24" i="8"/>
  <c r="G24" i="8" s="1"/>
  <c r="F44" i="8"/>
  <c r="G44" i="8" s="1"/>
  <c r="F149" i="8"/>
  <c r="G149" i="8" s="1"/>
  <c r="F45" i="8"/>
  <c r="G45" i="8" s="1"/>
  <c r="F150" i="8"/>
  <c r="G150" i="8" s="1"/>
  <c r="F25" i="8"/>
  <c r="G25" i="8" s="1"/>
  <c r="F46" i="8"/>
  <c r="G46" i="8" s="1"/>
  <c r="F151" i="8"/>
  <c r="G151" i="8" s="1"/>
  <c r="F39" i="8"/>
  <c r="F28" i="8"/>
  <c r="F112" i="8" l="1"/>
  <c r="C114" i="8"/>
  <c r="F115" i="8" s="1"/>
  <c r="F117" i="8" s="1"/>
  <c r="F82" i="8"/>
  <c r="G82" i="8" s="1"/>
  <c r="G28" i="8"/>
  <c r="F83" i="8"/>
  <c r="G83" i="8" s="1"/>
  <c r="G39" i="8"/>
  <c r="B112" i="8"/>
  <c r="G67" i="8"/>
  <c r="F75" i="8"/>
  <c r="G75" i="8" s="1"/>
  <c r="A123" i="8"/>
  <c r="A122" i="8" s="1"/>
  <c r="F49" i="8"/>
  <c r="F81" i="8"/>
  <c r="G81" i="8" s="1"/>
  <c r="F69" i="8" l="1"/>
  <c r="G69" i="8" s="1"/>
  <c r="F73" i="8"/>
  <c r="G73" i="8" s="1"/>
  <c r="G49" i="8"/>
  <c r="F71" i="8"/>
  <c r="G71" i="8" s="1"/>
  <c r="F77" i="8"/>
  <c r="G77" i="8" s="1"/>
  <c r="C122" i="8"/>
  <c r="B122" i="8"/>
  <c r="E122" i="8"/>
  <c r="F122" i="8" l="1"/>
  <c r="C124" i="8" s="1"/>
  <c r="F125" i="8" s="1"/>
  <c r="F127" i="8" s="1"/>
  <c r="B3" i="1" l="1"/>
  <c r="B4" i="1"/>
  <c r="B5" i="1"/>
  <c r="B6" i="1"/>
  <c r="B7" i="1"/>
  <c r="B9" i="1"/>
  <c r="B10" i="1"/>
  <c r="B11" i="1"/>
  <c r="B12" i="1"/>
  <c r="B13" i="1"/>
  <c r="B14" i="1"/>
  <c r="B16" i="1"/>
  <c r="B17" i="1"/>
  <c r="B18" i="1"/>
  <c r="B19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6" i="1"/>
  <c r="B47" i="1"/>
  <c r="B48" i="1"/>
  <c r="B49" i="1"/>
  <c r="B50" i="1"/>
  <c r="B52" i="1"/>
  <c r="B53" i="1"/>
  <c r="B55" i="1"/>
  <c r="B56" i="1"/>
  <c r="B57" i="1"/>
  <c r="B58" i="1"/>
  <c r="B59" i="1"/>
  <c r="B60" i="1"/>
  <c r="B61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2" i="1"/>
  <c r="P1696" i="1"/>
  <c r="AJ147" i="1" l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F88" i="1" l="1"/>
  <c r="F417" i="1"/>
  <c r="F922" i="1"/>
  <c r="F108" i="1"/>
  <c r="F451" i="1"/>
  <c r="F62" i="1"/>
  <c r="F336" i="1"/>
  <c r="F94" i="1"/>
  <c r="F446" i="1"/>
  <c r="F976" i="1"/>
  <c r="F711" i="1"/>
  <c r="F116" i="1"/>
  <c r="F477" i="1"/>
  <c r="F510" i="1"/>
  <c r="F521" i="1"/>
  <c r="F586" i="1"/>
  <c r="F779" i="1"/>
  <c r="F146" i="1"/>
  <c r="F493" i="1"/>
  <c r="F173" i="1"/>
  <c r="F178" i="1"/>
  <c r="F216" i="1"/>
  <c r="F152" i="1"/>
  <c r="F606" i="1"/>
  <c r="F812" i="1"/>
  <c r="F231" i="1"/>
  <c r="F699" i="1"/>
  <c r="F315" i="1"/>
  <c r="F369" i="1"/>
  <c r="C3" i="5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AJ3" i="1"/>
  <c r="AR3" i="1" s="1"/>
  <c r="F3" i="1" s="1"/>
  <c r="AJ4" i="1"/>
  <c r="AR4" i="1" s="1"/>
  <c r="F4" i="1" s="1"/>
  <c r="AJ5" i="1"/>
  <c r="AR5" i="1" s="1"/>
  <c r="F5" i="1" s="1"/>
  <c r="AJ6" i="1"/>
  <c r="AR6" i="1" s="1"/>
  <c r="F6" i="1" s="1"/>
  <c r="AJ7" i="1"/>
  <c r="AR7" i="1" s="1"/>
  <c r="F7" i="1" s="1"/>
  <c r="AJ9" i="1"/>
  <c r="AR9" i="1" s="1"/>
  <c r="F9" i="1" s="1"/>
  <c r="AJ10" i="1"/>
  <c r="AR10" i="1" s="1"/>
  <c r="F10" i="1" s="1"/>
  <c r="AJ11" i="1"/>
  <c r="AR11" i="1" s="1"/>
  <c r="F11" i="1" s="1"/>
  <c r="AJ12" i="1"/>
  <c r="AR12" i="1" s="1"/>
  <c r="F12" i="1" s="1"/>
  <c r="AJ13" i="1"/>
  <c r="AR13" i="1" s="1"/>
  <c r="F13" i="1" s="1"/>
  <c r="AJ14" i="1"/>
  <c r="AR14" i="1" s="1"/>
  <c r="F14" i="1" s="1"/>
  <c r="AJ16" i="1"/>
  <c r="AR16" i="1" s="1"/>
  <c r="F16" i="1" s="1"/>
  <c r="AJ17" i="1"/>
  <c r="AR17" i="1" s="1"/>
  <c r="F17" i="1" s="1"/>
  <c r="AJ18" i="1"/>
  <c r="AR18" i="1" s="1"/>
  <c r="F18" i="1" s="1"/>
  <c r="AJ19" i="1"/>
  <c r="AR19" i="1" s="1"/>
  <c r="F19" i="1" s="1"/>
  <c r="AJ21" i="1"/>
  <c r="AR21" i="1" s="1"/>
  <c r="F21" i="1" s="1"/>
  <c r="AJ22" i="1"/>
  <c r="AR22" i="1" s="1"/>
  <c r="F22" i="1" s="1"/>
  <c r="AJ23" i="1"/>
  <c r="AR23" i="1" s="1"/>
  <c r="F23" i="1" s="1"/>
  <c r="AJ24" i="1"/>
  <c r="AR24" i="1" s="1"/>
  <c r="F24" i="1" s="1"/>
  <c r="AJ25" i="1"/>
  <c r="AR25" i="1" s="1"/>
  <c r="F25" i="1" s="1"/>
  <c r="AJ26" i="1"/>
  <c r="AR26" i="1" s="1"/>
  <c r="F26" i="1" s="1"/>
  <c r="AJ27" i="1"/>
  <c r="AR27" i="1" s="1"/>
  <c r="F27" i="1" s="1"/>
  <c r="AJ28" i="1"/>
  <c r="AR28" i="1" s="1"/>
  <c r="F28" i="1" s="1"/>
  <c r="AJ29" i="1"/>
  <c r="AR29" i="1" s="1"/>
  <c r="F29" i="1" s="1"/>
  <c r="AJ30" i="1"/>
  <c r="AR30" i="1" s="1"/>
  <c r="F30" i="1" s="1"/>
  <c r="AJ31" i="1"/>
  <c r="AR31" i="1" s="1"/>
  <c r="F31" i="1" s="1"/>
  <c r="AJ32" i="1"/>
  <c r="AR32" i="1" s="1"/>
  <c r="F32" i="1" s="1"/>
  <c r="AJ33" i="1"/>
  <c r="AR33" i="1" s="1"/>
  <c r="F33" i="1" s="1"/>
  <c r="AJ34" i="1"/>
  <c r="AR34" i="1" s="1"/>
  <c r="F34" i="1" s="1"/>
  <c r="AJ35" i="1"/>
  <c r="AR35" i="1" s="1"/>
  <c r="F35" i="1" s="1"/>
  <c r="AJ36" i="1"/>
  <c r="AR36" i="1" s="1"/>
  <c r="F36" i="1" s="1"/>
  <c r="AJ37" i="1"/>
  <c r="AR37" i="1" s="1"/>
  <c r="F37" i="1" s="1"/>
  <c r="AJ38" i="1"/>
  <c r="AR38" i="1" s="1"/>
  <c r="F38" i="1" s="1"/>
  <c r="AJ39" i="1"/>
  <c r="AR39" i="1" s="1"/>
  <c r="F39" i="1" s="1"/>
  <c r="AJ40" i="1"/>
  <c r="AR40" i="1" s="1"/>
  <c r="F40" i="1" s="1"/>
  <c r="AJ41" i="1"/>
  <c r="AR41" i="1" s="1"/>
  <c r="F41" i="1" s="1"/>
  <c r="AJ42" i="1"/>
  <c r="AR42" i="1" s="1"/>
  <c r="F42" i="1" s="1"/>
  <c r="AJ44" i="1"/>
  <c r="AR44" i="1" s="1"/>
  <c r="F44" i="1" s="1"/>
  <c r="AJ45" i="1"/>
  <c r="AR45" i="1" s="1"/>
  <c r="F45" i="1" s="1"/>
  <c r="AJ46" i="1"/>
  <c r="AR46" i="1" s="1"/>
  <c r="F46" i="1" s="1"/>
  <c r="AJ47" i="1"/>
  <c r="AR47" i="1" s="1"/>
  <c r="F47" i="1" s="1"/>
  <c r="AJ48" i="1"/>
  <c r="AR48" i="1" s="1"/>
  <c r="F48" i="1" s="1"/>
  <c r="AJ49" i="1"/>
  <c r="AR49" i="1" s="1"/>
  <c r="F49" i="1" s="1"/>
  <c r="AJ50" i="1"/>
  <c r="AR50" i="1" s="1"/>
  <c r="F50" i="1" s="1"/>
  <c r="AJ52" i="1"/>
  <c r="AR52" i="1" s="1"/>
  <c r="F52" i="1" s="1"/>
  <c r="AJ53" i="1"/>
  <c r="AR53" i="1" s="1"/>
  <c r="F53" i="1" s="1"/>
  <c r="G53" i="1" s="1"/>
  <c r="AJ55" i="1"/>
  <c r="AR55" i="1" s="1"/>
  <c r="F55" i="1" s="1"/>
  <c r="AJ56" i="1"/>
  <c r="AR56" i="1" s="1"/>
  <c r="F56" i="1" s="1"/>
  <c r="AJ57" i="1"/>
  <c r="AR57" i="1" s="1"/>
  <c r="F57" i="1" s="1"/>
  <c r="AJ58" i="1"/>
  <c r="AR58" i="1" s="1"/>
  <c r="F58" i="1" s="1"/>
  <c r="AJ59" i="1"/>
  <c r="AR59" i="1" s="1"/>
  <c r="F59" i="1" s="1"/>
  <c r="AJ60" i="1"/>
  <c r="AR60" i="1" s="1"/>
  <c r="F60" i="1" s="1"/>
  <c r="AJ61" i="1"/>
  <c r="AR61" i="1" s="1"/>
  <c r="F61" i="1" s="1"/>
  <c r="AJ63" i="1"/>
  <c r="AR63" i="1" s="1"/>
  <c r="F63" i="1" s="1"/>
  <c r="AJ64" i="1"/>
  <c r="AR64" i="1" s="1"/>
  <c r="F64" i="1" s="1"/>
  <c r="AJ65" i="1"/>
  <c r="AR65" i="1" s="1"/>
  <c r="F65" i="1" s="1"/>
  <c r="AJ66" i="1"/>
  <c r="AR66" i="1" s="1"/>
  <c r="F66" i="1" s="1"/>
  <c r="AJ67" i="1"/>
  <c r="AR67" i="1" s="1"/>
  <c r="F67" i="1" s="1"/>
  <c r="AJ68" i="1"/>
  <c r="AR68" i="1" s="1"/>
  <c r="F68" i="1" s="1"/>
  <c r="AJ69" i="1"/>
  <c r="AR69" i="1" s="1"/>
  <c r="F69" i="1" s="1"/>
  <c r="AJ70" i="1"/>
  <c r="AR70" i="1" s="1"/>
  <c r="F70" i="1" s="1"/>
  <c r="AJ71" i="1"/>
  <c r="AR71" i="1" s="1"/>
  <c r="F71" i="1" s="1"/>
  <c r="AJ72" i="1"/>
  <c r="AR72" i="1" s="1"/>
  <c r="F72" i="1" s="1"/>
  <c r="AJ73" i="1"/>
  <c r="AR73" i="1" s="1"/>
  <c r="F73" i="1" s="1"/>
  <c r="AJ74" i="1"/>
  <c r="AR74" i="1" s="1"/>
  <c r="F74" i="1" s="1"/>
  <c r="AJ75" i="1"/>
  <c r="AR75" i="1" s="1"/>
  <c r="F75" i="1" s="1"/>
  <c r="AJ76" i="1"/>
  <c r="AR76" i="1" s="1"/>
  <c r="F76" i="1" s="1"/>
  <c r="AJ77" i="1"/>
  <c r="AR77" i="1" s="1"/>
  <c r="F77" i="1" s="1"/>
  <c r="AJ78" i="1"/>
  <c r="AR78" i="1" s="1"/>
  <c r="F78" i="1" s="1"/>
  <c r="AJ79" i="1"/>
  <c r="AR79" i="1" s="1"/>
  <c r="F79" i="1" s="1"/>
  <c r="AJ80" i="1"/>
  <c r="AR80" i="1" s="1"/>
  <c r="F80" i="1" s="1"/>
  <c r="AJ81" i="1"/>
  <c r="AR81" i="1" s="1"/>
  <c r="F81" i="1" s="1"/>
  <c r="AJ82" i="1"/>
  <c r="AR82" i="1" s="1"/>
  <c r="F82" i="1" s="1"/>
  <c r="AJ83" i="1"/>
  <c r="AR83" i="1" s="1"/>
  <c r="F83" i="1" s="1"/>
  <c r="AJ84" i="1"/>
  <c r="AR84" i="1" s="1"/>
  <c r="F84" i="1" s="1"/>
  <c r="AJ85" i="1"/>
  <c r="AR85" i="1" s="1"/>
  <c r="F85" i="1" s="1"/>
  <c r="AJ86" i="1"/>
  <c r="AR86" i="1" s="1"/>
  <c r="F86" i="1" s="1"/>
  <c r="AJ87" i="1"/>
  <c r="AR87" i="1" s="1"/>
  <c r="F87" i="1" s="1"/>
  <c r="AJ89" i="1"/>
  <c r="AR89" i="1" s="1"/>
  <c r="F89" i="1" s="1"/>
  <c r="AJ90" i="1"/>
  <c r="AR90" i="1" s="1"/>
  <c r="F90" i="1" s="1"/>
  <c r="AJ91" i="1"/>
  <c r="AR91" i="1" s="1"/>
  <c r="F91" i="1" s="1"/>
  <c r="AJ92" i="1"/>
  <c r="AR92" i="1" s="1"/>
  <c r="F92" i="1" s="1"/>
  <c r="AJ93" i="1"/>
  <c r="AR93" i="1" s="1"/>
  <c r="F93" i="1" s="1"/>
  <c r="AJ95" i="1"/>
  <c r="AR95" i="1" s="1"/>
  <c r="F95" i="1" s="1"/>
  <c r="AJ96" i="1"/>
  <c r="AR96" i="1" s="1"/>
  <c r="F96" i="1" s="1"/>
  <c r="AJ97" i="1"/>
  <c r="AR97" i="1" s="1"/>
  <c r="F97" i="1" s="1"/>
  <c r="AJ98" i="1"/>
  <c r="AR98" i="1" s="1"/>
  <c r="F98" i="1" s="1"/>
  <c r="AJ99" i="1"/>
  <c r="AR99" i="1" s="1"/>
  <c r="F99" i="1" s="1"/>
  <c r="AJ100" i="1"/>
  <c r="AR100" i="1" s="1"/>
  <c r="F100" i="1" s="1"/>
  <c r="AJ101" i="1"/>
  <c r="AR101" i="1" s="1"/>
  <c r="F101" i="1" s="1"/>
  <c r="AJ102" i="1"/>
  <c r="AR102" i="1" s="1"/>
  <c r="F102" i="1" s="1"/>
  <c r="AJ103" i="1"/>
  <c r="AR103" i="1" s="1"/>
  <c r="F103" i="1" s="1"/>
  <c r="AJ104" i="1"/>
  <c r="AR104" i="1" s="1"/>
  <c r="F104" i="1" s="1"/>
  <c r="AJ105" i="1"/>
  <c r="AR105" i="1" s="1"/>
  <c r="F105" i="1" s="1"/>
  <c r="AJ106" i="1"/>
  <c r="AR106" i="1" s="1"/>
  <c r="F106" i="1" s="1"/>
  <c r="AJ107" i="1"/>
  <c r="AR107" i="1" s="1"/>
  <c r="F107" i="1" s="1"/>
  <c r="AJ109" i="1"/>
  <c r="AR109" i="1" s="1"/>
  <c r="F109" i="1" s="1"/>
  <c r="AJ110" i="1"/>
  <c r="AR110" i="1" s="1"/>
  <c r="F110" i="1" s="1"/>
  <c r="AJ111" i="1"/>
  <c r="AR111" i="1" s="1"/>
  <c r="F111" i="1" s="1"/>
  <c r="AJ112" i="1"/>
  <c r="AR112" i="1" s="1"/>
  <c r="F112" i="1" s="1"/>
  <c r="AJ113" i="1"/>
  <c r="AR113" i="1" s="1"/>
  <c r="F113" i="1" s="1"/>
  <c r="AJ114" i="1"/>
  <c r="AR114" i="1" s="1"/>
  <c r="F114" i="1" s="1"/>
  <c r="AJ115" i="1"/>
  <c r="AR115" i="1" s="1"/>
  <c r="F115" i="1" s="1"/>
  <c r="AJ117" i="1"/>
  <c r="AR117" i="1" s="1"/>
  <c r="F117" i="1" s="1"/>
  <c r="AJ118" i="1"/>
  <c r="AR118" i="1" s="1"/>
  <c r="F118" i="1" s="1"/>
  <c r="AJ119" i="1"/>
  <c r="AR119" i="1" s="1"/>
  <c r="F119" i="1" s="1"/>
  <c r="AJ120" i="1"/>
  <c r="AR120" i="1" s="1"/>
  <c r="F120" i="1" s="1"/>
  <c r="AJ121" i="1"/>
  <c r="AR121" i="1" s="1"/>
  <c r="F121" i="1" s="1"/>
  <c r="AJ122" i="1"/>
  <c r="AR122" i="1" s="1"/>
  <c r="F122" i="1" s="1"/>
  <c r="AJ123" i="1"/>
  <c r="AR123" i="1" s="1"/>
  <c r="F123" i="1" s="1"/>
  <c r="AJ124" i="1"/>
  <c r="AR124" i="1" s="1"/>
  <c r="F124" i="1" s="1"/>
  <c r="AJ125" i="1"/>
  <c r="AR125" i="1" s="1"/>
  <c r="F125" i="1" s="1"/>
  <c r="AJ126" i="1"/>
  <c r="AR126" i="1" s="1"/>
  <c r="F126" i="1" s="1"/>
  <c r="AJ127" i="1"/>
  <c r="AR127" i="1" s="1"/>
  <c r="F127" i="1" s="1"/>
  <c r="AJ128" i="1"/>
  <c r="AR128" i="1" s="1"/>
  <c r="F128" i="1" s="1"/>
  <c r="AJ129" i="1"/>
  <c r="AR129" i="1" s="1"/>
  <c r="F129" i="1" s="1"/>
  <c r="AJ130" i="1"/>
  <c r="AR130" i="1" s="1"/>
  <c r="F130" i="1" s="1"/>
  <c r="AJ131" i="1"/>
  <c r="AR131" i="1" s="1"/>
  <c r="F131" i="1" s="1"/>
  <c r="AJ132" i="1"/>
  <c r="AR132" i="1" s="1"/>
  <c r="F132" i="1" s="1"/>
  <c r="AJ133" i="1"/>
  <c r="AR133" i="1" s="1"/>
  <c r="F133" i="1" s="1"/>
  <c r="AJ134" i="1"/>
  <c r="AR134" i="1" s="1"/>
  <c r="F134" i="1" s="1"/>
  <c r="AJ135" i="1"/>
  <c r="AR135" i="1" s="1"/>
  <c r="F135" i="1" s="1"/>
  <c r="AJ136" i="1"/>
  <c r="AR136" i="1" s="1"/>
  <c r="F136" i="1" s="1"/>
  <c r="AJ137" i="1"/>
  <c r="AR137" i="1" s="1"/>
  <c r="F137" i="1" s="1"/>
  <c r="AJ138" i="1"/>
  <c r="AR138" i="1" s="1"/>
  <c r="F138" i="1" s="1"/>
  <c r="AJ139" i="1"/>
  <c r="AR139" i="1" s="1"/>
  <c r="F139" i="1" s="1"/>
  <c r="AJ140" i="1"/>
  <c r="AR140" i="1" s="1"/>
  <c r="F140" i="1" s="1"/>
  <c r="AJ141" i="1"/>
  <c r="AR141" i="1" s="1"/>
  <c r="F141" i="1" s="1"/>
  <c r="AJ142" i="1"/>
  <c r="AR142" i="1" s="1"/>
  <c r="F142" i="1" s="1"/>
  <c r="AJ143" i="1"/>
  <c r="AR143" i="1" s="1"/>
  <c r="F143" i="1" s="1"/>
  <c r="AJ144" i="1"/>
  <c r="AR144" i="1" s="1"/>
  <c r="F144" i="1" s="1"/>
  <c r="AJ145" i="1"/>
  <c r="AR145" i="1" s="1"/>
  <c r="F145" i="1" s="1"/>
  <c r="AR147" i="1"/>
  <c r="F147" i="1" s="1"/>
  <c r="AJ148" i="1"/>
  <c r="AR148" i="1" s="1"/>
  <c r="F148" i="1" s="1"/>
  <c r="AJ149" i="1"/>
  <c r="AR149" i="1" s="1"/>
  <c r="F149" i="1" s="1"/>
  <c r="AJ150" i="1"/>
  <c r="AR150" i="1" s="1"/>
  <c r="F150" i="1" s="1"/>
  <c r="AJ151" i="1"/>
  <c r="AR151" i="1" s="1"/>
  <c r="F151" i="1" s="1"/>
  <c r="AJ153" i="1"/>
  <c r="AR153" i="1" s="1"/>
  <c r="F153" i="1" s="1"/>
  <c r="AJ154" i="1"/>
  <c r="AR154" i="1" s="1"/>
  <c r="F154" i="1" s="1"/>
  <c r="AJ155" i="1"/>
  <c r="AR155" i="1" s="1"/>
  <c r="F155" i="1" s="1"/>
  <c r="AJ156" i="1"/>
  <c r="AR156" i="1" s="1"/>
  <c r="F156" i="1" s="1"/>
  <c r="AJ157" i="1"/>
  <c r="AR157" i="1" s="1"/>
  <c r="F157" i="1" s="1"/>
  <c r="AJ158" i="1"/>
  <c r="AR158" i="1" s="1"/>
  <c r="F158" i="1" s="1"/>
  <c r="AJ159" i="1"/>
  <c r="AR159" i="1" s="1"/>
  <c r="F159" i="1" s="1"/>
  <c r="AJ160" i="1"/>
  <c r="AR160" i="1" s="1"/>
  <c r="F160" i="1" s="1"/>
  <c r="AJ161" i="1"/>
  <c r="AR161" i="1" s="1"/>
  <c r="F161" i="1" s="1"/>
  <c r="AJ162" i="1"/>
  <c r="AR162" i="1" s="1"/>
  <c r="F162" i="1" s="1"/>
  <c r="AJ163" i="1"/>
  <c r="AR163" i="1" s="1"/>
  <c r="F163" i="1" s="1"/>
  <c r="AJ164" i="1"/>
  <c r="AR164" i="1" s="1"/>
  <c r="F164" i="1" s="1"/>
  <c r="AJ165" i="1"/>
  <c r="AR165" i="1" s="1"/>
  <c r="F165" i="1" s="1"/>
  <c r="AJ166" i="1"/>
  <c r="AR166" i="1" s="1"/>
  <c r="F166" i="1" s="1"/>
  <c r="AJ167" i="1"/>
  <c r="AR167" i="1" s="1"/>
  <c r="F167" i="1" s="1"/>
  <c r="AJ168" i="1"/>
  <c r="AR168" i="1" s="1"/>
  <c r="F168" i="1" s="1"/>
  <c r="AJ169" i="1"/>
  <c r="AR169" i="1" s="1"/>
  <c r="F169" i="1" s="1"/>
  <c r="AJ170" i="1"/>
  <c r="AR170" i="1" s="1"/>
  <c r="F170" i="1" s="1"/>
  <c r="AJ171" i="1"/>
  <c r="AR171" i="1" s="1"/>
  <c r="F171" i="1" s="1"/>
  <c r="AJ172" i="1"/>
  <c r="AR172" i="1" s="1"/>
  <c r="F172" i="1" s="1"/>
  <c r="AJ174" i="1"/>
  <c r="AR174" i="1" s="1"/>
  <c r="F174" i="1" s="1"/>
  <c r="AJ175" i="1"/>
  <c r="AR175" i="1" s="1"/>
  <c r="F175" i="1" s="1"/>
  <c r="AJ176" i="1"/>
  <c r="AR176" i="1" s="1"/>
  <c r="F176" i="1" s="1"/>
  <c r="AJ177" i="1"/>
  <c r="AR177" i="1" s="1"/>
  <c r="F177" i="1" s="1"/>
  <c r="AJ179" i="1"/>
  <c r="AR179" i="1" s="1"/>
  <c r="F179" i="1" s="1"/>
  <c r="AJ180" i="1"/>
  <c r="AR180" i="1" s="1"/>
  <c r="F180" i="1" s="1"/>
  <c r="AJ181" i="1"/>
  <c r="AR181" i="1" s="1"/>
  <c r="F181" i="1" s="1"/>
  <c r="AJ182" i="1"/>
  <c r="AR182" i="1" s="1"/>
  <c r="F182" i="1" s="1"/>
  <c r="AJ183" i="1"/>
  <c r="AR183" i="1" s="1"/>
  <c r="F183" i="1" s="1"/>
  <c r="AJ184" i="1"/>
  <c r="AR184" i="1" s="1"/>
  <c r="F184" i="1" s="1"/>
  <c r="AJ185" i="1"/>
  <c r="AR185" i="1" s="1"/>
  <c r="F185" i="1" s="1"/>
  <c r="AJ186" i="1"/>
  <c r="AR186" i="1" s="1"/>
  <c r="F186" i="1" s="1"/>
  <c r="AJ187" i="1"/>
  <c r="AR187" i="1" s="1"/>
  <c r="F187" i="1" s="1"/>
  <c r="AJ188" i="1"/>
  <c r="AR188" i="1" s="1"/>
  <c r="F188" i="1" s="1"/>
  <c r="AJ189" i="1"/>
  <c r="AR189" i="1" s="1"/>
  <c r="F189" i="1" s="1"/>
  <c r="AJ190" i="1"/>
  <c r="AR190" i="1" s="1"/>
  <c r="F190" i="1" s="1"/>
  <c r="AJ191" i="1"/>
  <c r="AR191" i="1" s="1"/>
  <c r="F191" i="1" s="1"/>
  <c r="AJ192" i="1"/>
  <c r="AR192" i="1" s="1"/>
  <c r="F192" i="1" s="1"/>
  <c r="AJ193" i="1"/>
  <c r="AR193" i="1" s="1"/>
  <c r="F193" i="1" s="1"/>
  <c r="AJ194" i="1"/>
  <c r="AR194" i="1" s="1"/>
  <c r="F194" i="1" s="1"/>
  <c r="AJ195" i="1"/>
  <c r="AR195" i="1" s="1"/>
  <c r="F195" i="1" s="1"/>
  <c r="AJ196" i="1"/>
  <c r="AR196" i="1" s="1"/>
  <c r="F196" i="1" s="1"/>
  <c r="AJ197" i="1"/>
  <c r="AR197" i="1" s="1"/>
  <c r="F197" i="1" s="1"/>
  <c r="AJ198" i="1"/>
  <c r="AR198" i="1" s="1"/>
  <c r="F198" i="1" s="1"/>
  <c r="AJ199" i="1"/>
  <c r="AR199" i="1" s="1"/>
  <c r="F199" i="1" s="1"/>
  <c r="AJ200" i="1"/>
  <c r="AR200" i="1" s="1"/>
  <c r="F200" i="1" s="1"/>
  <c r="AJ201" i="1"/>
  <c r="AR201" i="1" s="1"/>
  <c r="F201" i="1" s="1"/>
  <c r="AJ202" i="1"/>
  <c r="AR202" i="1" s="1"/>
  <c r="F202" i="1" s="1"/>
  <c r="AJ203" i="1"/>
  <c r="AR203" i="1" s="1"/>
  <c r="F203" i="1" s="1"/>
  <c r="AJ204" i="1"/>
  <c r="AR204" i="1" s="1"/>
  <c r="F204" i="1" s="1"/>
  <c r="AJ205" i="1"/>
  <c r="AR205" i="1" s="1"/>
  <c r="F205" i="1" s="1"/>
  <c r="AJ206" i="1"/>
  <c r="AR206" i="1" s="1"/>
  <c r="F206" i="1" s="1"/>
  <c r="AJ207" i="1"/>
  <c r="AR207" i="1" s="1"/>
  <c r="F207" i="1" s="1"/>
  <c r="AJ208" i="1"/>
  <c r="AR208" i="1" s="1"/>
  <c r="F208" i="1" s="1"/>
  <c r="AJ209" i="1"/>
  <c r="AR209" i="1" s="1"/>
  <c r="F209" i="1" s="1"/>
  <c r="AJ210" i="1"/>
  <c r="AR210" i="1" s="1"/>
  <c r="F210" i="1" s="1"/>
  <c r="AJ211" i="1"/>
  <c r="AR211" i="1" s="1"/>
  <c r="F211" i="1" s="1"/>
  <c r="AJ212" i="1"/>
  <c r="AR212" i="1" s="1"/>
  <c r="F212" i="1" s="1"/>
  <c r="AJ213" i="1"/>
  <c r="AR213" i="1" s="1"/>
  <c r="F213" i="1" s="1"/>
  <c r="AJ214" i="1"/>
  <c r="AR214" i="1" s="1"/>
  <c r="F214" i="1" s="1"/>
  <c r="AJ215" i="1"/>
  <c r="AR215" i="1" s="1"/>
  <c r="F215" i="1" s="1"/>
  <c r="AJ217" i="1"/>
  <c r="AR217" i="1" s="1"/>
  <c r="F217" i="1" s="1"/>
  <c r="AJ218" i="1"/>
  <c r="AR218" i="1" s="1"/>
  <c r="F218" i="1" s="1"/>
  <c r="AJ219" i="1"/>
  <c r="AR219" i="1" s="1"/>
  <c r="F219" i="1" s="1"/>
  <c r="AJ220" i="1"/>
  <c r="AR220" i="1" s="1"/>
  <c r="F220" i="1" s="1"/>
  <c r="AJ221" i="1"/>
  <c r="AR221" i="1" s="1"/>
  <c r="F221" i="1" s="1"/>
  <c r="AJ222" i="1"/>
  <c r="AR222" i="1" s="1"/>
  <c r="F222" i="1" s="1"/>
  <c r="AJ223" i="1"/>
  <c r="AR223" i="1" s="1"/>
  <c r="F223" i="1" s="1"/>
  <c r="AJ224" i="1"/>
  <c r="AR224" i="1" s="1"/>
  <c r="F224" i="1" s="1"/>
  <c r="AJ225" i="1"/>
  <c r="AR225" i="1" s="1"/>
  <c r="F225" i="1" s="1"/>
  <c r="AJ226" i="1"/>
  <c r="AR226" i="1" s="1"/>
  <c r="F226" i="1" s="1"/>
  <c r="AJ227" i="1"/>
  <c r="AR227" i="1" s="1"/>
  <c r="F227" i="1" s="1"/>
  <c r="AJ228" i="1"/>
  <c r="AR228" i="1" s="1"/>
  <c r="F228" i="1" s="1"/>
  <c r="AJ229" i="1"/>
  <c r="AR229" i="1" s="1"/>
  <c r="F229" i="1" s="1"/>
  <c r="AJ230" i="1"/>
  <c r="AR230" i="1" s="1"/>
  <c r="F230" i="1" s="1"/>
  <c r="AJ232" i="1"/>
  <c r="AR232" i="1" s="1"/>
  <c r="F232" i="1" s="1"/>
  <c r="AJ233" i="1"/>
  <c r="AR233" i="1" s="1"/>
  <c r="F233" i="1" s="1"/>
  <c r="AJ234" i="1"/>
  <c r="AR234" i="1" s="1"/>
  <c r="F234" i="1" s="1"/>
  <c r="AJ235" i="1"/>
  <c r="AR235" i="1" s="1"/>
  <c r="F235" i="1" s="1"/>
  <c r="AJ236" i="1"/>
  <c r="AR236" i="1" s="1"/>
  <c r="F236" i="1" s="1"/>
  <c r="AJ237" i="1"/>
  <c r="AR237" i="1" s="1"/>
  <c r="F237" i="1" s="1"/>
  <c r="AJ238" i="1"/>
  <c r="AR238" i="1" s="1"/>
  <c r="F238" i="1" s="1"/>
  <c r="AJ239" i="1"/>
  <c r="AR239" i="1" s="1"/>
  <c r="F239" i="1" s="1"/>
  <c r="AJ240" i="1"/>
  <c r="AR240" i="1" s="1"/>
  <c r="F240" i="1" s="1"/>
  <c r="AJ241" i="1"/>
  <c r="AR241" i="1" s="1"/>
  <c r="F241" i="1" s="1"/>
  <c r="AJ242" i="1"/>
  <c r="AR242" i="1" s="1"/>
  <c r="F242" i="1" s="1"/>
  <c r="AJ243" i="1"/>
  <c r="AR243" i="1" s="1"/>
  <c r="F243" i="1" s="1"/>
  <c r="AJ244" i="1"/>
  <c r="AR244" i="1" s="1"/>
  <c r="F244" i="1" s="1"/>
  <c r="AJ245" i="1"/>
  <c r="AR245" i="1" s="1"/>
  <c r="F245" i="1" s="1"/>
  <c r="AJ246" i="1"/>
  <c r="AR246" i="1" s="1"/>
  <c r="F246" i="1" s="1"/>
  <c r="AJ247" i="1"/>
  <c r="AR247" i="1" s="1"/>
  <c r="F247" i="1" s="1"/>
  <c r="AJ248" i="1"/>
  <c r="AR248" i="1" s="1"/>
  <c r="F248" i="1" s="1"/>
  <c r="AJ249" i="1"/>
  <c r="AR249" i="1" s="1"/>
  <c r="F249" i="1" s="1"/>
  <c r="AJ250" i="1"/>
  <c r="AR250" i="1" s="1"/>
  <c r="F250" i="1" s="1"/>
  <c r="AJ251" i="1"/>
  <c r="AR251" i="1" s="1"/>
  <c r="F251" i="1" s="1"/>
  <c r="AJ252" i="1"/>
  <c r="AR252" i="1" s="1"/>
  <c r="F252" i="1" s="1"/>
  <c r="AJ253" i="1"/>
  <c r="AR253" i="1" s="1"/>
  <c r="F253" i="1" s="1"/>
  <c r="AJ254" i="1"/>
  <c r="AR254" i="1" s="1"/>
  <c r="F254" i="1" s="1"/>
  <c r="AJ255" i="1"/>
  <c r="AR255" i="1" s="1"/>
  <c r="F255" i="1" s="1"/>
  <c r="AJ256" i="1"/>
  <c r="AR256" i="1" s="1"/>
  <c r="F256" i="1" s="1"/>
  <c r="AJ257" i="1"/>
  <c r="AR257" i="1" s="1"/>
  <c r="F257" i="1" s="1"/>
  <c r="AJ258" i="1"/>
  <c r="AR258" i="1" s="1"/>
  <c r="F258" i="1" s="1"/>
  <c r="AJ259" i="1"/>
  <c r="AR259" i="1" s="1"/>
  <c r="F259" i="1" s="1"/>
  <c r="AJ260" i="1"/>
  <c r="AR260" i="1" s="1"/>
  <c r="F260" i="1" s="1"/>
  <c r="AJ261" i="1"/>
  <c r="AR261" i="1" s="1"/>
  <c r="F261" i="1" s="1"/>
  <c r="AJ262" i="1"/>
  <c r="AR262" i="1" s="1"/>
  <c r="F262" i="1" s="1"/>
  <c r="AJ263" i="1"/>
  <c r="AR263" i="1" s="1"/>
  <c r="F263" i="1" s="1"/>
  <c r="AJ264" i="1"/>
  <c r="AR264" i="1" s="1"/>
  <c r="F264" i="1" s="1"/>
  <c r="AJ265" i="1"/>
  <c r="AR265" i="1" s="1"/>
  <c r="F265" i="1" s="1"/>
  <c r="AJ266" i="1"/>
  <c r="AR266" i="1" s="1"/>
  <c r="F266" i="1" s="1"/>
  <c r="AJ267" i="1"/>
  <c r="AR267" i="1" s="1"/>
  <c r="F267" i="1" s="1"/>
  <c r="AJ268" i="1"/>
  <c r="AR268" i="1" s="1"/>
  <c r="F268" i="1" s="1"/>
  <c r="AJ269" i="1"/>
  <c r="AR269" i="1" s="1"/>
  <c r="F269" i="1" s="1"/>
  <c r="AJ270" i="1"/>
  <c r="AR270" i="1" s="1"/>
  <c r="F270" i="1" s="1"/>
  <c r="AJ271" i="1"/>
  <c r="AR271" i="1" s="1"/>
  <c r="F271" i="1" s="1"/>
  <c r="AJ272" i="1"/>
  <c r="AR272" i="1" s="1"/>
  <c r="F272" i="1" s="1"/>
  <c r="AJ273" i="1"/>
  <c r="AR273" i="1" s="1"/>
  <c r="F273" i="1" s="1"/>
  <c r="AJ274" i="1"/>
  <c r="AR274" i="1" s="1"/>
  <c r="F274" i="1" s="1"/>
  <c r="AJ275" i="1"/>
  <c r="AR275" i="1" s="1"/>
  <c r="F275" i="1" s="1"/>
  <c r="AJ276" i="1"/>
  <c r="AR276" i="1" s="1"/>
  <c r="F276" i="1" s="1"/>
  <c r="AJ277" i="1"/>
  <c r="AR277" i="1" s="1"/>
  <c r="F277" i="1" s="1"/>
  <c r="AJ278" i="1"/>
  <c r="AR278" i="1" s="1"/>
  <c r="F278" i="1" s="1"/>
  <c r="AJ279" i="1"/>
  <c r="AR279" i="1" s="1"/>
  <c r="F279" i="1" s="1"/>
  <c r="AJ280" i="1"/>
  <c r="AR280" i="1" s="1"/>
  <c r="F280" i="1" s="1"/>
  <c r="AJ281" i="1"/>
  <c r="AR281" i="1" s="1"/>
  <c r="F281" i="1" s="1"/>
  <c r="AJ282" i="1"/>
  <c r="AR282" i="1" s="1"/>
  <c r="F282" i="1" s="1"/>
  <c r="AJ283" i="1"/>
  <c r="AR283" i="1" s="1"/>
  <c r="F283" i="1" s="1"/>
  <c r="AJ284" i="1"/>
  <c r="AR284" i="1" s="1"/>
  <c r="F284" i="1" s="1"/>
  <c r="AJ285" i="1"/>
  <c r="AR285" i="1" s="1"/>
  <c r="F285" i="1" s="1"/>
  <c r="AJ286" i="1"/>
  <c r="AR286" i="1" s="1"/>
  <c r="F286" i="1" s="1"/>
  <c r="AJ287" i="1"/>
  <c r="AR287" i="1" s="1"/>
  <c r="F287" i="1" s="1"/>
  <c r="AJ288" i="1"/>
  <c r="AR288" i="1" s="1"/>
  <c r="F288" i="1" s="1"/>
  <c r="AJ289" i="1"/>
  <c r="AR289" i="1" s="1"/>
  <c r="F289" i="1" s="1"/>
  <c r="AJ290" i="1"/>
  <c r="AR290" i="1" s="1"/>
  <c r="F290" i="1" s="1"/>
  <c r="AJ291" i="1"/>
  <c r="AR291" i="1" s="1"/>
  <c r="F291" i="1" s="1"/>
  <c r="AJ292" i="1"/>
  <c r="AR292" i="1" s="1"/>
  <c r="F292" i="1" s="1"/>
  <c r="AJ293" i="1"/>
  <c r="AR293" i="1" s="1"/>
  <c r="F293" i="1" s="1"/>
  <c r="AJ294" i="1"/>
  <c r="AR294" i="1" s="1"/>
  <c r="F294" i="1" s="1"/>
  <c r="AJ295" i="1"/>
  <c r="AR295" i="1" s="1"/>
  <c r="F295" i="1" s="1"/>
  <c r="AJ296" i="1"/>
  <c r="AR296" i="1" s="1"/>
  <c r="F296" i="1" s="1"/>
  <c r="AJ297" i="1"/>
  <c r="AR297" i="1" s="1"/>
  <c r="F297" i="1" s="1"/>
  <c r="AJ298" i="1"/>
  <c r="AR298" i="1" s="1"/>
  <c r="F298" i="1" s="1"/>
  <c r="AJ299" i="1"/>
  <c r="AR299" i="1" s="1"/>
  <c r="F299" i="1" s="1"/>
  <c r="AJ300" i="1"/>
  <c r="AR300" i="1" s="1"/>
  <c r="F300" i="1" s="1"/>
  <c r="AJ301" i="1"/>
  <c r="AR301" i="1" s="1"/>
  <c r="F301" i="1" s="1"/>
  <c r="AJ302" i="1"/>
  <c r="AR302" i="1" s="1"/>
  <c r="F302" i="1" s="1"/>
  <c r="AJ303" i="1"/>
  <c r="AR303" i="1" s="1"/>
  <c r="F303" i="1" s="1"/>
  <c r="AJ304" i="1"/>
  <c r="AR304" i="1" s="1"/>
  <c r="F304" i="1" s="1"/>
  <c r="AJ305" i="1"/>
  <c r="AR305" i="1" s="1"/>
  <c r="F305" i="1" s="1"/>
  <c r="AJ306" i="1"/>
  <c r="AR306" i="1" s="1"/>
  <c r="F306" i="1" s="1"/>
  <c r="AJ307" i="1"/>
  <c r="AR307" i="1" s="1"/>
  <c r="F307" i="1" s="1"/>
  <c r="AJ308" i="1"/>
  <c r="AR308" i="1" s="1"/>
  <c r="F308" i="1" s="1"/>
  <c r="AJ309" i="1"/>
  <c r="AR309" i="1" s="1"/>
  <c r="F309" i="1" s="1"/>
  <c r="AJ310" i="1"/>
  <c r="AR310" i="1" s="1"/>
  <c r="F310" i="1" s="1"/>
  <c r="AJ311" i="1"/>
  <c r="AR311" i="1" s="1"/>
  <c r="F311" i="1" s="1"/>
  <c r="AJ312" i="1"/>
  <c r="AR312" i="1" s="1"/>
  <c r="F312" i="1" s="1"/>
  <c r="AJ313" i="1"/>
  <c r="AR313" i="1" s="1"/>
  <c r="F313" i="1" s="1"/>
  <c r="AJ314" i="1"/>
  <c r="AR314" i="1" s="1"/>
  <c r="F314" i="1" s="1"/>
  <c r="AJ316" i="1"/>
  <c r="AR316" i="1" s="1"/>
  <c r="F316" i="1" s="1"/>
  <c r="AJ317" i="1"/>
  <c r="AR317" i="1" s="1"/>
  <c r="F317" i="1" s="1"/>
  <c r="AJ318" i="1"/>
  <c r="AR318" i="1" s="1"/>
  <c r="F318" i="1" s="1"/>
  <c r="AJ319" i="1"/>
  <c r="AR319" i="1" s="1"/>
  <c r="F319" i="1" s="1"/>
  <c r="AJ320" i="1"/>
  <c r="AR320" i="1" s="1"/>
  <c r="F320" i="1" s="1"/>
  <c r="AJ321" i="1"/>
  <c r="AR321" i="1" s="1"/>
  <c r="F321" i="1" s="1"/>
  <c r="AJ322" i="1"/>
  <c r="AR322" i="1" s="1"/>
  <c r="F322" i="1" s="1"/>
  <c r="AJ323" i="1"/>
  <c r="AR323" i="1" s="1"/>
  <c r="F323" i="1" s="1"/>
  <c r="AJ324" i="1"/>
  <c r="AR324" i="1" s="1"/>
  <c r="F324" i="1" s="1"/>
  <c r="AJ325" i="1"/>
  <c r="AR325" i="1" s="1"/>
  <c r="F325" i="1" s="1"/>
  <c r="AJ326" i="1"/>
  <c r="AR326" i="1" s="1"/>
  <c r="F326" i="1" s="1"/>
  <c r="AJ327" i="1"/>
  <c r="AR327" i="1" s="1"/>
  <c r="F327" i="1" s="1"/>
  <c r="AJ328" i="1"/>
  <c r="AR328" i="1" s="1"/>
  <c r="F328" i="1" s="1"/>
  <c r="AJ329" i="1"/>
  <c r="AR329" i="1" s="1"/>
  <c r="F329" i="1" s="1"/>
  <c r="AJ330" i="1"/>
  <c r="AR330" i="1" s="1"/>
  <c r="F330" i="1" s="1"/>
  <c r="AJ331" i="1"/>
  <c r="AR331" i="1" s="1"/>
  <c r="F331" i="1" s="1"/>
  <c r="AJ332" i="1"/>
  <c r="AR332" i="1" s="1"/>
  <c r="F332" i="1" s="1"/>
  <c r="AJ333" i="1"/>
  <c r="AR333" i="1" s="1"/>
  <c r="F333" i="1" s="1"/>
  <c r="AJ334" i="1"/>
  <c r="AR334" i="1" s="1"/>
  <c r="F334" i="1" s="1"/>
  <c r="AJ335" i="1"/>
  <c r="AR335" i="1" s="1"/>
  <c r="F335" i="1" s="1"/>
  <c r="AJ337" i="1"/>
  <c r="AR337" i="1" s="1"/>
  <c r="F337" i="1" s="1"/>
  <c r="AJ338" i="1"/>
  <c r="AR338" i="1" s="1"/>
  <c r="F338" i="1" s="1"/>
  <c r="AJ339" i="1"/>
  <c r="AR339" i="1" s="1"/>
  <c r="F339" i="1" s="1"/>
  <c r="AJ340" i="1"/>
  <c r="AR340" i="1" s="1"/>
  <c r="F340" i="1" s="1"/>
  <c r="AJ341" i="1"/>
  <c r="AR341" i="1" s="1"/>
  <c r="F341" i="1" s="1"/>
  <c r="AJ342" i="1"/>
  <c r="AR342" i="1" s="1"/>
  <c r="F342" i="1" s="1"/>
  <c r="AJ343" i="1"/>
  <c r="AR343" i="1" s="1"/>
  <c r="F343" i="1" s="1"/>
  <c r="AJ344" i="1"/>
  <c r="AR344" i="1" s="1"/>
  <c r="F344" i="1" s="1"/>
  <c r="AJ345" i="1"/>
  <c r="AR345" i="1" s="1"/>
  <c r="F345" i="1" s="1"/>
  <c r="AJ346" i="1"/>
  <c r="AR346" i="1" s="1"/>
  <c r="F346" i="1" s="1"/>
  <c r="AJ347" i="1"/>
  <c r="AR347" i="1" s="1"/>
  <c r="F347" i="1" s="1"/>
  <c r="AJ348" i="1"/>
  <c r="AR348" i="1" s="1"/>
  <c r="F348" i="1" s="1"/>
  <c r="AJ349" i="1"/>
  <c r="AR349" i="1" s="1"/>
  <c r="F349" i="1" s="1"/>
  <c r="AJ350" i="1"/>
  <c r="AR350" i="1" s="1"/>
  <c r="F350" i="1" s="1"/>
  <c r="AJ351" i="1"/>
  <c r="AR351" i="1" s="1"/>
  <c r="F351" i="1" s="1"/>
  <c r="AJ352" i="1"/>
  <c r="AR352" i="1" s="1"/>
  <c r="F352" i="1" s="1"/>
  <c r="AJ353" i="1"/>
  <c r="AR353" i="1" s="1"/>
  <c r="F353" i="1" s="1"/>
  <c r="AJ354" i="1"/>
  <c r="AR354" i="1" s="1"/>
  <c r="F354" i="1" s="1"/>
  <c r="AJ355" i="1"/>
  <c r="AR355" i="1" s="1"/>
  <c r="F355" i="1" s="1"/>
  <c r="AJ356" i="1"/>
  <c r="AR356" i="1" s="1"/>
  <c r="F356" i="1" s="1"/>
  <c r="AJ357" i="1"/>
  <c r="AR357" i="1" s="1"/>
  <c r="F357" i="1" s="1"/>
  <c r="AJ358" i="1"/>
  <c r="AR358" i="1" s="1"/>
  <c r="F358" i="1" s="1"/>
  <c r="AJ359" i="1"/>
  <c r="AR359" i="1" s="1"/>
  <c r="F359" i="1" s="1"/>
  <c r="AJ360" i="1"/>
  <c r="AR360" i="1" s="1"/>
  <c r="F360" i="1" s="1"/>
  <c r="AJ361" i="1"/>
  <c r="AR361" i="1" s="1"/>
  <c r="F361" i="1" s="1"/>
  <c r="AJ362" i="1"/>
  <c r="AR362" i="1" s="1"/>
  <c r="F362" i="1" s="1"/>
  <c r="AJ363" i="1"/>
  <c r="AR363" i="1" s="1"/>
  <c r="F363" i="1" s="1"/>
  <c r="AJ364" i="1"/>
  <c r="AR364" i="1" s="1"/>
  <c r="F364" i="1" s="1"/>
  <c r="AJ365" i="1"/>
  <c r="AR365" i="1" s="1"/>
  <c r="F365" i="1" s="1"/>
  <c r="AJ366" i="1"/>
  <c r="AR366" i="1" s="1"/>
  <c r="F366" i="1" s="1"/>
  <c r="AJ367" i="1"/>
  <c r="AR367" i="1" s="1"/>
  <c r="F367" i="1" s="1"/>
  <c r="AJ368" i="1"/>
  <c r="AR368" i="1" s="1"/>
  <c r="F368" i="1" s="1"/>
  <c r="AJ370" i="1"/>
  <c r="AR370" i="1" s="1"/>
  <c r="F370" i="1" s="1"/>
  <c r="AJ371" i="1"/>
  <c r="AR371" i="1" s="1"/>
  <c r="F371" i="1" s="1"/>
  <c r="AJ372" i="1"/>
  <c r="AR372" i="1" s="1"/>
  <c r="F372" i="1" s="1"/>
  <c r="AJ373" i="1"/>
  <c r="AR373" i="1" s="1"/>
  <c r="F373" i="1" s="1"/>
  <c r="AJ374" i="1"/>
  <c r="AR374" i="1" s="1"/>
  <c r="F374" i="1" s="1"/>
  <c r="AJ375" i="1"/>
  <c r="AR375" i="1" s="1"/>
  <c r="F375" i="1" s="1"/>
  <c r="AJ376" i="1"/>
  <c r="AR376" i="1" s="1"/>
  <c r="F376" i="1" s="1"/>
  <c r="AJ377" i="1"/>
  <c r="AR377" i="1" s="1"/>
  <c r="F377" i="1" s="1"/>
  <c r="AJ378" i="1"/>
  <c r="AR378" i="1" s="1"/>
  <c r="F378" i="1" s="1"/>
  <c r="AJ379" i="1"/>
  <c r="AR379" i="1" s="1"/>
  <c r="F379" i="1" s="1"/>
  <c r="AJ380" i="1"/>
  <c r="AR380" i="1" s="1"/>
  <c r="F380" i="1" s="1"/>
  <c r="AJ381" i="1"/>
  <c r="AR381" i="1" s="1"/>
  <c r="F381" i="1" s="1"/>
  <c r="AJ382" i="1"/>
  <c r="AR382" i="1" s="1"/>
  <c r="F382" i="1" s="1"/>
  <c r="AJ383" i="1"/>
  <c r="AR383" i="1" s="1"/>
  <c r="F383" i="1" s="1"/>
  <c r="AJ384" i="1"/>
  <c r="AR384" i="1" s="1"/>
  <c r="F384" i="1" s="1"/>
  <c r="AJ385" i="1"/>
  <c r="AR385" i="1" s="1"/>
  <c r="F385" i="1" s="1"/>
  <c r="AJ386" i="1"/>
  <c r="AR386" i="1" s="1"/>
  <c r="F386" i="1" s="1"/>
  <c r="AJ387" i="1"/>
  <c r="AR387" i="1" s="1"/>
  <c r="F387" i="1" s="1"/>
  <c r="AJ388" i="1"/>
  <c r="AR388" i="1" s="1"/>
  <c r="F388" i="1" s="1"/>
  <c r="AJ389" i="1"/>
  <c r="AR389" i="1" s="1"/>
  <c r="F389" i="1" s="1"/>
  <c r="AJ390" i="1"/>
  <c r="AR390" i="1" s="1"/>
  <c r="F390" i="1" s="1"/>
  <c r="AJ391" i="1"/>
  <c r="AR391" i="1" s="1"/>
  <c r="F391" i="1" s="1"/>
  <c r="AJ392" i="1"/>
  <c r="AR392" i="1" s="1"/>
  <c r="F392" i="1" s="1"/>
  <c r="AJ393" i="1"/>
  <c r="AR393" i="1" s="1"/>
  <c r="F393" i="1" s="1"/>
  <c r="AJ394" i="1"/>
  <c r="AR394" i="1" s="1"/>
  <c r="F394" i="1" s="1"/>
  <c r="AJ395" i="1"/>
  <c r="AR395" i="1" s="1"/>
  <c r="F395" i="1" s="1"/>
  <c r="AJ396" i="1"/>
  <c r="AR396" i="1" s="1"/>
  <c r="F396" i="1" s="1"/>
  <c r="AJ397" i="1"/>
  <c r="AR397" i="1" s="1"/>
  <c r="F397" i="1" s="1"/>
  <c r="AJ398" i="1"/>
  <c r="AR398" i="1" s="1"/>
  <c r="F398" i="1" s="1"/>
  <c r="AJ399" i="1"/>
  <c r="AR399" i="1" s="1"/>
  <c r="F399" i="1" s="1"/>
  <c r="AJ400" i="1"/>
  <c r="AR400" i="1" s="1"/>
  <c r="F400" i="1" s="1"/>
  <c r="AJ401" i="1"/>
  <c r="AR401" i="1" s="1"/>
  <c r="F401" i="1" s="1"/>
  <c r="AJ402" i="1"/>
  <c r="AR402" i="1" s="1"/>
  <c r="F402" i="1" s="1"/>
  <c r="AJ403" i="1"/>
  <c r="AR403" i="1" s="1"/>
  <c r="F403" i="1" s="1"/>
  <c r="AJ404" i="1"/>
  <c r="AR404" i="1" s="1"/>
  <c r="F404" i="1" s="1"/>
  <c r="AJ405" i="1"/>
  <c r="AR405" i="1" s="1"/>
  <c r="F405" i="1" s="1"/>
  <c r="AJ406" i="1"/>
  <c r="AR406" i="1" s="1"/>
  <c r="F406" i="1" s="1"/>
  <c r="AJ407" i="1"/>
  <c r="AR407" i="1" s="1"/>
  <c r="F407" i="1" s="1"/>
  <c r="AJ408" i="1"/>
  <c r="AR408" i="1" s="1"/>
  <c r="F408" i="1" s="1"/>
  <c r="AJ409" i="1"/>
  <c r="AR409" i="1" s="1"/>
  <c r="F409" i="1" s="1"/>
  <c r="AJ410" i="1"/>
  <c r="AR410" i="1" s="1"/>
  <c r="F410" i="1" s="1"/>
  <c r="AJ411" i="1"/>
  <c r="AR411" i="1" s="1"/>
  <c r="F411" i="1" s="1"/>
  <c r="AJ412" i="1"/>
  <c r="AR412" i="1" s="1"/>
  <c r="F412" i="1" s="1"/>
  <c r="AJ413" i="1"/>
  <c r="AR413" i="1" s="1"/>
  <c r="F413" i="1" s="1"/>
  <c r="AJ414" i="1"/>
  <c r="AR414" i="1" s="1"/>
  <c r="F414" i="1" s="1"/>
  <c r="AJ415" i="1"/>
  <c r="AR415" i="1" s="1"/>
  <c r="F415" i="1" s="1"/>
  <c r="AJ416" i="1"/>
  <c r="AR416" i="1" s="1"/>
  <c r="F416" i="1" s="1"/>
  <c r="AJ418" i="1"/>
  <c r="AR418" i="1" s="1"/>
  <c r="F418" i="1" s="1"/>
  <c r="AJ419" i="1"/>
  <c r="AR419" i="1" s="1"/>
  <c r="F419" i="1" s="1"/>
  <c r="AJ420" i="1"/>
  <c r="AR420" i="1" s="1"/>
  <c r="F420" i="1" s="1"/>
  <c r="AJ421" i="1"/>
  <c r="AR421" i="1" s="1"/>
  <c r="F421" i="1" s="1"/>
  <c r="AJ422" i="1"/>
  <c r="AR422" i="1" s="1"/>
  <c r="F422" i="1" s="1"/>
  <c r="AJ423" i="1"/>
  <c r="AR423" i="1" s="1"/>
  <c r="F423" i="1" s="1"/>
  <c r="AJ424" i="1"/>
  <c r="AR424" i="1" s="1"/>
  <c r="F424" i="1" s="1"/>
  <c r="AJ425" i="1"/>
  <c r="AR425" i="1" s="1"/>
  <c r="F425" i="1" s="1"/>
  <c r="AJ426" i="1"/>
  <c r="AR426" i="1" s="1"/>
  <c r="F426" i="1" s="1"/>
  <c r="AJ427" i="1"/>
  <c r="AR427" i="1" s="1"/>
  <c r="F427" i="1" s="1"/>
  <c r="AJ428" i="1"/>
  <c r="AR428" i="1" s="1"/>
  <c r="F428" i="1" s="1"/>
  <c r="AJ429" i="1"/>
  <c r="AR429" i="1" s="1"/>
  <c r="F429" i="1" s="1"/>
  <c r="AJ430" i="1"/>
  <c r="AR430" i="1" s="1"/>
  <c r="F430" i="1" s="1"/>
  <c r="AJ431" i="1"/>
  <c r="AR431" i="1" s="1"/>
  <c r="F431" i="1" s="1"/>
  <c r="AJ432" i="1"/>
  <c r="AR432" i="1" s="1"/>
  <c r="F432" i="1" s="1"/>
  <c r="AJ433" i="1"/>
  <c r="AR433" i="1" s="1"/>
  <c r="F433" i="1" s="1"/>
  <c r="AJ434" i="1"/>
  <c r="AR434" i="1" s="1"/>
  <c r="F434" i="1" s="1"/>
  <c r="AJ435" i="1"/>
  <c r="AR435" i="1" s="1"/>
  <c r="F435" i="1" s="1"/>
  <c r="AJ436" i="1"/>
  <c r="AR436" i="1" s="1"/>
  <c r="F436" i="1" s="1"/>
  <c r="AJ437" i="1"/>
  <c r="AR437" i="1" s="1"/>
  <c r="F437" i="1" s="1"/>
  <c r="AJ438" i="1"/>
  <c r="AR438" i="1" s="1"/>
  <c r="F438" i="1" s="1"/>
  <c r="AJ439" i="1"/>
  <c r="AR439" i="1" s="1"/>
  <c r="F439" i="1" s="1"/>
  <c r="AJ440" i="1"/>
  <c r="AR440" i="1" s="1"/>
  <c r="F440" i="1" s="1"/>
  <c r="AJ441" i="1"/>
  <c r="AR441" i="1" s="1"/>
  <c r="F441" i="1" s="1"/>
  <c r="AJ442" i="1"/>
  <c r="AR442" i="1" s="1"/>
  <c r="F442" i="1" s="1"/>
  <c r="AJ443" i="1"/>
  <c r="AR443" i="1" s="1"/>
  <c r="F443" i="1" s="1"/>
  <c r="AJ444" i="1"/>
  <c r="AR444" i="1" s="1"/>
  <c r="F444" i="1" s="1"/>
  <c r="AJ445" i="1"/>
  <c r="AR445" i="1" s="1"/>
  <c r="F445" i="1" s="1"/>
  <c r="AJ447" i="1"/>
  <c r="AR447" i="1" s="1"/>
  <c r="F447" i="1" s="1"/>
  <c r="AJ448" i="1"/>
  <c r="AR448" i="1" s="1"/>
  <c r="F448" i="1" s="1"/>
  <c r="AJ449" i="1"/>
  <c r="AR449" i="1" s="1"/>
  <c r="F449" i="1" s="1"/>
  <c r="AJ450" i="1"/>
  <c r="AR450" i="1" s="1"/>
  <c r="F450" i="1" s="1"/>
  <c r="AJ452" i="1"/>
  <c r="AR452" i="1" s="1"/>
  <c r="F452" i="1" s="1"/>
  <c r="AJ453" i="1"/>
  <c r="AR453" i="1" s="1"/>
  <c r="F453" i="1" s="1"/>
  <c r="AJ454" i="1"/>
  <c r="AR454" i="1" s="1"/>
  <c r="F454" i="1" s="1"/>
  <c r="AJ455" i="1"/>
  <c r="AR455" i="1" s="1"/>
  <c r="F455" i="1" s="1"/>
  <c r="AJ456" i="1"/>
  <c r="AR456" i="1" s="1"/>
  <c r="F456" i="1" s="1"/>
  <c r="AJ457" i="1"/>
  <c r="AR457" i="1" s="1"/>
  <c r="F457" i="1" s="1"/>
  <c r="AJ458" i="1"/>
  <c r="AR458" i="1" s="1"/>
  <c r="F458" i="1" s="1"/>
  <c r="AJ459" i="1"/>
  <c r="AR459" i="1" s="1"/>
  <c r="F459" i="1" s="1"/>
  <c r="AJ460" i="1"/>
  <c r="AR460" i="1" s="1"/>
  <c r="F460" i="1" s="1"/>
  <c r="AJ461" i="1"/>
  <c r="AR461" i="1" s="1"/>
  <c r="F461" i="1" s="1"/>
  <c r="AJ462" i="1"/>
  <c r="AR462" i="1" s="1"/>
  <c r="F462" i="1" s="1"/>
  <c r="AJ463" i="1"/>
  <c r="AR463" i="1" s="1"/>
  <c r="F463" i="1" s="1"/>
  <c r="AJ464" i="1"/>
  <c r="AR464" i="1" s="1"/>
  <c r="F464" i="1" s="1"/>
  <c r="AJ465" i="1"/>
  <c r="AR465" i="1" s="1"/>
  <c r="F465" i="1" s="1"/>
  <c r="AJ466" i="1"/>
  <c r="AR466" i="1" s="1"/>
  <c r="F466" i="1" s="1"/>
  <c r="AJ467" i="1"/>
  <c r="AR467" i="1" s="1"/>
  <c r="F467" i="1" s="1"/>
  <c r="AJ468" i="1"/>
  <c r="AR468" i="1" s="1"/>
  <c r="F468" i="1" s="1"/>
  <c r="AJ469" i="1"/>
  <c r="AR469" i="1" s="1"/>
  <c r="F469" i="1" s="1"/>
  <c r="AJ470" i="1"/>
  <c r="AR470" i="1" s="1"/>
  <c r="F470" i="1" s="1"/>
  <c r="AJ471" i="1"/>
  <c r="AR471" i="1" s="1"/>
  <c r="F471" i="1" s="1"/>
  <c r="AJ472" i="1"/>
  <c r="AR472" i="1" s="1"/>
  <c r="F472" i="1" s="1"/>
  <c r="AJ473" i="1"/>
  <c r="AR473" i="1" s="1"/>
  <c r="F473" i="1" s="1"/>
  <c r="AJ474" i="1"/>
  <c r="AR474" i="1" s="1"/>
  <c r="F474" i="1" s="1"/>
  <c r="AJ475" i="1"/>
  <c r="AR475" i="1" s="1"/>
  <c r="F475" i="1" s="1"/>
  <c r="AJ476" i="1"/>
  <c r="AR476" i="1" s="1"/>
  <c r="F476" i="1" s="1"/>
  <c r="AJ478" i="1"/>
  <c r="AR478" i="1" s="1"/>
  <c r="F478" i="1" s="1"/>
  <c r="AJ479" i="1"/>
  <c r="AR479" i="1" s="1"/>
  <c r="F479" i="1" s="1"/>
  <c r="AJ480" i="1"/>
  <c r="AR480" i="1" s="1"/>
  <c r="F480" i="1" s="1"/>
  <c r="AJ481" i="1"/>
  <c r="AR481" i="1" s="1"/>
  <c r="F481" i="1" s="1"/>
  <c r="AJ482" i="1"/>
  <c r="AR482" i="1" s="1"/>
  <c r="F482" i="1" s="1"/>
  <c r="AJ483" i="1"/>
  <c r="AR483" i="1" s="1"/>
  <c r="F483" i="1" s="1"/>
  <c r="AJ484" i="1"/>
  <c r="AR484" i="1" s="1"/>
  <c r="F484" i="1" s="1"/>
  <c r="AJ485" i="1"/>
  <c r="AR485" i="1" s="1"/>
  <c r="F485" i="1" s="1"/>
  <c r="AJ486" i="1"/>
  <c r="AR486" i="1" s="1"/>
  <c r="F486" i="1" s="1"/>
  <c r="AJ487" i="1"/>
  <c r="AR487" i="1" s="1"/>
  <c r="F487" i="1" s="1"/>
  <c r="AJ488" i="1"/>
  <c r="AR488" i="1" s="1"/>
  <c r="F488" i="1" s="1"/>
  <c r="AJ489" i="1"/>
  <c r="AR489" i="1" s="1"/>
  <c r="F489" i="1" s="1"/>
  <c r="AJ490" i="1"/>
  <c r="AR490" i="1" s="1"/>
  <c r="F490" i="1" s="1"/>
  <c r="AJ491" i="1"/>
  <c r="AR491" i="1" s="1"/>
  <c r="F491" i="1" s="1"/>
  <c r="AJ492" i="1"/>
  <c r="AR492" i="1" s="1"/>
  <c r="F492" i="1" s="1"/>
  <c r="AJ494" i="1"/>
  <c r="AR494" i="1" s="1"/>
  <c r="F494" i="1" s="1"/>
  <c r="AJ495" i="1"/>
  <c r="AR495" i="1" s="1"/>
  <c r="F495" i="1" s="1"/>
  <c r="AJ496" i="1"/>
  <c r="AR496" i="1" s="1"/>
  <c r="F496" i="1" s="1"/>
  <c r="AJ497" i="1"/>
  <c r="AR497" i="1" s="1"/>
  <c r="F497" i="1" s="1"/>
  <c r="AJ498" i="1"/>
  <c r="AR498" i="1" s="1"/>
  <c r="F498" i="1" s="1"/>
  <c r="AJ499" i="1"/>
  <c r="AR499" i="1" s="1"/>
  <c r="F499" i="1" s="1"/>
  <c r="AJ500" i="1"/>
  <c r="AR500" i="1" s="1"/>
  <c r="F500" i="1" s="1"/>
  <c r="AJ501" i="1"/>
  <c r="AR501" i="1" s="1"/>
  <c r="F501" i="1" s="1"/>
  <c r="AJ502" i="1"/>
  <c r="AR502" i="1" s="1"/>
  <c r="F502" i="1" s="1"/>
  <c r="AJ503" i="1"/>
  <c r="AR503" i="1" s="1"/>
  <c r="F503" i="1" s="1"/>
  <c r="AJ504" i="1"/>
  <c r="AR504" i="1" s="1"/>
  <c r="F504" i="1" s="1"/>
  <c r="AJ505" i="1"/>
  <c r="AR505" i="1" s="1"/>
  <c r="F505" i="1" s="1"/>
  <c r="AJ506" i="1"/>
  <c r="AR506" i="1" s="1"/>
  <c r="F506" i="1" s="1"/>
  <c r="AJ507" i="1"/>
  <c r="AR507" i="1" s="1"/>
  <c r="F507" i="1" s="1"/>
  <c r="AJ508" i="1"/>
  <c r="AR508" i="1" s="1"/>
  <c r="F508" i="1" s="1"/>
  <c r="AJ509" i="1"/>
  <c r="AR509" i="1" s="1"/>
  <c r="F509" i="1" s="1"/>
  <c r="AJ511" i="1"/>
  <c r="AR511" i="1" s="1"/>
  <c r="F511" i="1" s="1"/>
  <c r="AJ512" i="1"/>
  <c r="AR512" i="1" s="1"/>
  <c r="F512" i="1" s="1"/>
  <c r="AJ513" i="1"/>
  <c r="AR513" i="1" s="1"/>
  <c r="F513" i="1" s="1"/>
  <c r="AJ514" i="1"/>
  <c r="AR514" i="1" s="1"/>
  <c r="F514" i="1" s="1"/>
  <c r="AJ515" i="1"/>
  <c r="AR515" i="1" s="1"/>
  <c r="F515" i="1" s="1"/>
  <c r="AJ516" i="1"/>
  <c r="AR516" i="1" s="1"/>
  <c r="F516" i="1" s="1"/>
  <c r="AJ517" i="1"/>
  <c r="AR517" i="1" s="1"/>
  <c r="F517" i="1" s="1"/>
  <c r="AJ518" i="1"/>
  <c r="AR518" i="1" s="1"/>
  <c r="F518" i="1" s="1"/>
  <c r="AJ519" i="1"/>
  <c r="AR519" i="1" s="1"/>
  <c r="F519" i="1" s="1"/>
  <c r="AJ520" i="1"/>
  <c r="AR520" i="1" s="1"/>
  <c r="F520" i="1" s="1"/>
  <c r="AJ522" i="1"/>
  <c r="AR522" i="1" s="1"/>
  <c r="F522" i="1" s="1"/>
  <c r="AJ523" i="1"/>
  <c r="AR523" i="1" s="1"/>
  <c r="F523" i="1" s="1"/>
  <c r="AJ524" i="1"/>
  <c r="AR524" i="1" s="1"/>
  <c r="F524" i="1" s="1"/>
  <c r="AJ525" i="1"/>
  <c r="AR525" i="1" s="1"/>
  <c r="F525" i="1" s="1"/>
  <c r="AJ526" i="1"/>
  <c r="AR526" i="1" s="1"/>
  <c r="F526" i="1" s="1"/>
  <c r="AJ527" i="1"/>
  <c r="AR527" i="1" s="1"/>
  <c r="F527" i="1" s="1"/>
  <c r="AJ528" i="1"/>
  <c r="AR528" i="1" s="1"/>
  <c r="F528" i="1" s="1"/>
  <c r="AJ529" i="1"/>
  <c r="AR529" i="1" s="1"/>
  <c r="F529" i="1" s="1"/>
  <c r="AJ530" i="1"/>
  <c r="AR530" i="1" s="1"/>
  <c r="F530" i="1" s="1"/>
  <c r="AJ531" i="1"/>
  <c r="AR531" i="1" s="1"/>
  <c r="F531" i="1" s="1"/>
  <c r="AJ532" i="1"/>
  <c r="AR532" i="1" s="1"/>
  <c r="F532" i="1" s="1"/>
  <c r="AJ533" i="1"/>
  <c r="AR533" i="1" s="1"/>
  <c r="F533" i="1" s="1"/>
  <c r="AJ534" i="1"/>
  <c r="AR534" i="1" s="1"/>
  <c r="F534" i="1" s="1"/>
  <c r="AJ535" i="1"/>
  <c r="AR535" i="1" s="1"/>
  <c r="F535" i="1" s="1"/>
  <c r="AJ536" i="1"/>
  <c r="AR536" i="1" s="1"/>
  <c r="F536" i="1" s="1"/>
  <c r="AJ537" i="1"/>
  <c r="AR537" i="1" s="1"/>
  <c r="F537" i="1" s="1"/>
  <c r="AJ538" i="1"/>
  <c r="AR538" i="1" s="1"/>
  <c r="F538" i="1" s="1"/>
  <c r="AJ539" i="1"/>
  <c r="AR539" i="1" s="1"/>
  <c r="F539" i="1" s="1"/>
  <c r="AJ540" i="1"/>
  <c r="AR540" i="1" s="1"/>
  <c r="F540" i="1" s="1"/>
  <c r="AJ541" i="1"/>
  <c r="AR541" i="1" s="1"/>
  <c r="F541" i="1" s="1"/>
  <c r="AJ542" i="1"/>
  <c r="AR542" i="1" s="1"/>
  <c r="F542" i="1" s="1"/>
  <c r="AJ543" i="1"/>
  <c r="AR543" i="1" s="1"/>
  <c r="F543" i="1" s="1"/>
  <c r="AJ544" i="1"/>
  <c r="AR544" i="1" s="1"/>
  <c r="F544" i="1" s="1"/>
  <c r="AJ545" i="1"/>
  <c r="AR545" i="1" s="1"/>
  <c r="F545" i="1" s="1"/>
  <c r="AJ546" i="1"/>
  <c r="AR546" i="1" s="1"/>
  <c r="F546" i="1" s="1"/>
  <c r="AJ547" i="1"/>
  <c r="AR547" i="1" s="1"/>
  <c r="F547" i="1" s="1"/>
  <c r="AJ548" i="1"/>
  <c r="AR548" i="1" s="1"/>
  <c r="F548" i="1" s="1"/>
  <c r="AJ549" i="1"/>
  <c r="AR549" i="1" s="1"/>
  <c r="F549" i="1" s="1"/>
  <c r="AJ550" i="1"/>
  <c r="AR550" i="1" s="1"/>
  <c r="F550" i="1" s="1"/>
  <c r="AJ551" i="1"/>
  <c r="AR551" i="1" s="1"/>
  <c r="F551" i="1" s="1"/>
  <c r="AJ552" i="1"/>
  <c r="AR552" i="1" s="1"/>
  <c r="F552" i="1" s="1"/>
  <c r="AJ553" i="1"/>
  <c r="AR553" i="1" s="1"/>
  <c r="F553" i="1" s="1"/>
  <c r="AJ554" i="1"/>
  <c r="AR554" i="1" s="1"/>
  <c r="F554" i="1" s="1"/>
  <c r="AJ555" i="1"/>
  <c r="AR555" i="1" s="1"/>
  <c r="F555" i="1" s="1"/>
  <c r="AJ556" i="1"/>
  <c r="AR556" i="1" s="1"/>
  <c r="F556" i="1" s="1"/>
  <c r="AJ557" i="1"/>
  <c r="AR557" i="1" s="1"/>
  <c r="F557" i="1" s="1"/>
  <c r="AJ558" i="1"/>
  <c r="AR558" i="1" s="1"/>
  <c r="F558" i="1" s="1"/>
  <c r="AJ559" i="1"/>
  <c r="AR559" i="1" s="1"/>
  <c r="F559" i="1" s="1"/>
  <c r="AJ560" i="1"/>
  <c r="AR560" i="1" s="1"/>
  <c r="F560" i="1" s="1"/>
  <c r="AJ561" i="1"/>
  <c r="AR561" i="1" s="1"/>
  <c r="F561" i="1" s="1"/>
  <c r="AJ562" i="1"/>
  <c r="AR562" i="1" s="1"/>
  <c r="F562" i="1" s="1"/>
  <c r="AJ563" i="1"/>
  <c r="AR563" i="1" s="1"/>
  <c r="F563" i="1" s="1"/>
  <c r="AJ564" i="1"/>
  <c r="AR564" i="1" s="1"/>
  <c r="F564" i="1" s="1"/>
  <c r="AJ565" i="1"/>
  <c r="AR565" i="1" s="1"/>
  <c r="F565" i="1" s="1"/>
  <c r="AJ566" i="1"/>
  <c r="AR566" i="1" s="1"/>
  <c r="F566" i="1" s="1"/>
  <c r="AJ567" i="1"/>
  <c r="AR567" i="1" s="1"/>
  <c r="F567" i="1" s="1"/>
  <c r="AJ568" i="1"/>
  <c r="AR568" i="1" s="1"/>
  <c r="F568" i="1" s="1"/>
  <c r="AJ569" i="1"/>
  <c r="AR569" i="1" s="1"/>
  <c r="F569" i="1" s="1"/>
  <c r="AJ570" i="1"/>
  <c r="AR570" i="1" s="1"/>
  <c r="F570" i="1" s="1"/>
  <c r="AJ571" i="1"/>
  <c r="AR571" i="1" s="1"/>
  <c r="F571" i="1" s="1"/>
  <c r="AJ572" i="1"/>
  <c r="AR572" i="1" s="1"/>
  <c r="F572" i="1" s="1"/>
  <c r="AJ573" i="1"/>
  <c r="AR573" i="1" s="1"/>
  <c r="F573" i="1" s="1"/>
  <c r="AJ574" i="1"/>
  <c r="AR574" i="1" s="1"/>
  <c r="F574" i="1" s="1"/>
  <c r="AJ575" i="1"/>
  <c r="AR575" i="1" s="1"/>
  <c r="F575" i="1" s="1"/>
  <c r="AJ576" i="1"/>
  <c r="AR576" i="1" s="1"/>
  <c r="F576" i="1" s="1"/>
  <c r="AJ577" i="1"/>
  <c r="AR577" i="1" s="1"/>
  <c r="F577" i="1" s="1"/>
  <c r="AJ578" i="1"/>
  <c r="AR578" i="1" s="1"/>
  <c r="F578" i="1" s="1"/>
  <c r="AJ579" i="1"/>
  <c r="AR579" i="1" s="1"/>
  <c r="F579" i="1" s="1"/>
  <c r="AJ580" i="1"/>
  <c r="AR580" i="1" s="1"/>
  <c r="F580" i="1" s="1"/>
  <c r="AJ581" i="1"/>
  <c r="AR581" i="1" s="1"/>
  <c r="F581" i="1" s="1"/>
  <c r="AJ582" i="1"/>
  <c r="AR582" i="1" s="1"/>
  <c r="F582" i="1" s="1"/>
  <c r="AJ583" i="1"/>
  <c r="AR583" i="1" s="1"/>
  <c r="F583" i="1" s="1"/>
  <c r="AJ584" i="1"/>
  <c r="AR584" i="1" s="1"/>
  <c r="F584" i="1" s="1"/>
  <c r="AJ585" i="1"/>
  <c r="AR585" i="1" s="1"/>
  <c r="F585" i="1" s="1"/>
  <c r="AJ587" i="1"/>
  <c r="AR587" i="1" s="1"/>
  <c r="F587" i="1" s="1"/>
  <c r="AJ588" i="1"/>
  <c r="AR588" i="1" s="1"/>
  <c r="F588" i="1" s="1"/>
  <c r="AJ589" i="1"/>
  <c r="AR589" i="1" s="1"/>
  <c r="F589" i="1" s="1"/>
  <c r="AJ590" i="1"/>
  <c r="AR590" i="1" s="1"/>
  <c r="F590" i="1" s="1"/>
  <c r="AJ591" i="1"/>
  <c r="AR591" i="1" s="1"/>
  <c r="F591" i="1" s="1"/>
  <c r="AJ592" i="1"/>
  <c r="AR592" i="1" s="1"/>
  <c r="F592" i="1" s="1"/>
  <c r="AJ593" i="1"/>
  <c r="AR593" i="1" s="1"/>
  <c r="F593" i="1" s="1"/>
  <c r="AJ594" i="1"/>
  <c r="AR594" i="1" s="1"/>
  <c r="F594" i="1" s="1"/>
  <c r="AJ595" i="1"/>
  <c r="AR595" i="1" s="1"/>
  <c r="F595" i="1" s="1"/>
  <c r="AJ596" i="1"/>
  <c r="AR596" i="1" s="1"/>
  <c r="F596" i="1" s="1"/>
  <c r="AJ597" i="1"/>
  <c r="AR597" i="1" s="1"/>
  <c r="F597" i="1" s="1"/>
  <c r="AJ598" i="1"/>
  <c r="AR598" i="1" s="1"/>
  <c r="F598" i="1" s="1"/>
  <c r="AJ599" i="1"/>
  <c r="AR599" i="1" s="1"/>
  <c r="F599" i="1" s="1"/>
  <c r="AJ600" i="1"/>
  <c r="AR600" i="1" s="1"/>
  <c r="F600" i="1" s="1"/>
  <c r="AJ601" i="1"/>
  <c r="AR601" i="1" s="1"/>
  <c r="F601" i="1" s="1"/>
  <c r="AJ602" i="1"/>
  <c r="AR602" i="1" s="1"/>
  <c r="F602" i="1" s="1"/>
  <c r="AJ603" i="1"/>
  <c r="AR603" i="1" s="1"/>
  <c r="F603" i="1" s="1"/>
  <c r="AJ604" i="1"/>
  <c r="AR604" i="1" s="1"/>
  <c r="F604" i="1" s="1"/>
  <c r="AJ605" i="1"/>
  <c r="AR605" i="1" s="1"/>
  <c r="F605" i="1" s="1"/>
  <c r="AJ607" i="1"/>
  <c r="AR607" i="1" s="1"/>
  <c r="F607" i="1" s="1"/>
  <c r="AJ608" i="1"/>
  <c r="AR608" i="1" s="1"/>
  <c r="F608" i="1" s="1"/>
  <c r="AJ609" i="1"/>
  <c r="AR609" i="1" s="1"/>
  <c r="F609" i="1" s="1"/>
  <c r="AJ610" i="1"/>
  <c r="AR610" i="1" s="1"/>
  <c r="F610" i="1" s="1"/>
  <c r="AJ611" i="1"/>
  <c r="AR611" i="1" s="1"/>
  <c r="F611" i="1" s="1"/>
  <c r="AJ612" i="1"/>
  <c r="AR612" i="1" s="1"/>
  <c r="F612" i="1" s="1"/>
  <c r="AJ613" i="1"/>
  <c r="AR613" i="1" s="1"/>
  <c r="F613" i="1" s="1"/>
  <c r="AJ614" i="1"/>
  <c r="AR614" i="1" s="1"/>
  <c r="F614" i="1" s="1"/>
  <c r="AJ615" i="1"/>
  <c r="AR615" i="1" s="1"/>
  <c r="F615" i="1" s="1"/>
  <c r="AJ616" i="1"/>
  <c r="AR616" i="1" s="1"/>
  <c r="F616" i="1" s="1"/>
  <c r="AJ617" i="1"/>
  <c r="AR617" i="1" s="1"/>
  <c r="F617" i="1" s="1"/>
  <c r="AJ618" i="1"/>
  <c r="AR618" i="1" s="1"/>
  <c r="F618" i="1" s="1"/>
  <c r="AJ619" i="1"/>
  <c r="AR619" i="1" s="1"/>
  <c r="F619" i="1" s="1"/>
  <c r="AJ620" i="1"/>
  <c r="AR620" i="1" s="1"/>
  <c r="F620" i="1" s="1"/>
  <c r="AJ621" i="1"/>
  <c r="AR621" i="1" s="1"/>
  <c r="F621" i="1" s="1"/>
  <c r="AJ622" i="1"/>
  <c r="AR622" i="1" s="1"/>
  <c r="F622" i="1" s="1"/>
  <c r="AJ623" i="1"/>
  <c r="AR623" i="1" s="1"/>
  <c r="F623" i="1" s="1"/>
  <c r="AJ624" i="1"/>
  <c r="AR624" i="1" s="1"/>
  <c r="F624" i="1" s="1"/>
  <c r="AJ625" i="1"/>
  <c r="AR625" i="1" s="1"/>
  <c r="F625" i="1" s="1"/>
  <c r="AJ626" i="1"/>
  <c r="AR626" i="1" s="1"/>
  <c r="F626" i="1" s="1"/>
  <c r="AJ627" i="1"/>
  <c r="AR627" i="1" s="1"/>
  <c r="F627" i="1" s="1"/>
  <c r="AJ628" i="1"/>
  <c r="AR628" i="1" s="1"/>
  <c r="F628" i="1" s="1"/>
  <c r="AJ629" i="1"/>
  <c r="AR629" i="1" s="1"/>
  <c r="F629" i="1" s="1"/>
  <c r="AJ630" i="1"/>
  <c r="AR630" i="1" s="1"/>
  <c r="F630" i="1" s="1"/>
  <c r="AJ631" i="1"/>
  <c r="AR631" i="1" s="1"/>
  <c r="F631" i="1" s="1"/>
  <c r="AJ632" i="1"/>
  <c r="AR632" i="1" s="1"/>
  <c r="F632" i="1" s="1"/>
  <c r="AJ633" i="1"/>
  <c r="AR633" i="1" s="1"/>
  <c r="F633" i="1" s="1"/>
  <c r="AJ634" i="1"/>
  <c r="AR634" i="1" s="1"/>
  <c r="F634" i="1" s="1"/>
  <c r="AJ635" i="1"/>
  <c r="AR635" i="1" s="1"/>
  <c r="F635" i="1" s="1"/>
  <c r="AJ636" i="1"/>
  <c r="AR636" i="1" s="1"/>
  <c r="F636" i="1" s="1"/>
  <c r="AJ637" i="1"/>
  <c r="AR637" i="1" s="1"/>
  <c r="F637" i="1" s="1"/>
  <c r="AJ638" i="1"/>
  <c r="AR638" i="1" s="1"/>
  <c r="F638" i="1" s="1"/>
  <c r="AJ639" i="1"/>
  <c r="AR639" i="1" s="1"/>
  <c r="F639" i="1" s="1"/>
  <c r="AJ640" i="1"/>
  <c r="AR640" i="1" s="1"/>
  <c r="F640" i="1" s="1"/>
  <c r="AJ641" i="1"/>
  <c r="AR641" i="1" s="1"/>
  <c r="F641" i="1" s="1"/>
  <c r="AJ642" i="1"/>
  <c r="AR642" i="1" s="1"/>
  <c r="F642" i="1" s="1"/>
  <c r="AJ643" i="1"/>
  <c r="AR643" i="1" s="1"/>
  <c r="F643" i="1" s="1"/>
  <c r="AJ644" i="1"/>
  <c r="AR644" i="1" s="1"/>
  <c r="F644" i="1" s="1"/>
  <c r="AJ645" i="1"/>
  <c r="AR645" i="1" s="1"/>
  <c r="F645" i="1" s="1"/>
  <c r="AJ646" i="1"/>
  <c r="AR646" i="1" s="1"/>
  <c r="F646" i="1" s="1"/>
  <c r="AJ647" i="1"/>
  <c r="AR647" i="1" s="1"/>
  <c r="F647" i="1" s="1"/>
  <c r="AJ648" i="1"/>
  <c r="AR648" i="1" s="1"/>
  <c r="F648" i="1" s="1"/>
  <c r="AJ649" i="1"/>
  <c r="AR649" i="1" s="1"/>
  <c r="F649" i="1" s="1"/>
  <c r="AJ650" i="1"/>
  <c r="AR650" i="1" s="1"/>
  <c r="F650" i="1" s="1"/>
  <c r="AJ651" i="1"/>
  <c r="AR651" i="1" s="1"/>
  <c r="F651" i="1" s="1"/>
  <c r="AJ652" i="1"/>
  <c r="AR652" i="1" s="1"/>
  <c r="F652" i="1" s="1"/>
  <c r="AJ653" i="1"/>
  <c r="AR653" i="1" s="1"/>
  <c r="F653" i="1" s="1"/>
  <c r="AJ654" i="1"/>
  <c r="AR654" i="1" s="1"/>
  <c r="F654" i="1" s="1"/>
  <c r="AJ655" i="1"/>
  <c r="AR655" i="1" s="1"/>
  <c r="F655" i="1" s="1"/>
  <c r="AJ656" i="1"/>
  <c r="AR656" i="1" s="1"/>
  <c r="F656" i="1" s="1"/>
  <c r="AJ657" i="1"/>
  <c r="AR657" i="1" s="1"/>
  <c r="F657" i="1" s="1"/>
  <c r="AJ658" i="1"/>
  <c r="AR658" i="1" s="1"/>
  <c r="F658" i="1" s="1"/>
  <c r="AJ659" i="1"/>
  <c r="AR659" i="1" s="1"/>
  <c r="F659" i="1" s="1"/>
  <c r="AJ660" i="1"/>
  <c r="AR660" i="1" s="1"/>
  <c r="F660" i="1" s="1"/>
  <c r="AJ661" i="1"/>
  <c r="AR661" i="1" s="1"/>
  <c r="F661" i="1" s="1"/>
  <c r="AJ662" i="1"/>
  <c r="AR662" i="1" s="1"/>
  <c r="F662" i="1" s="1"/>
  <c r="AJ663" i="1"/>
  <c r="AR663" i="1" s="1"/>
  <c r="F663" i="1" s="1"/>
  <c r="AJ664" i="1"/>
  <c r="AR664" i="1" s="1"/>
  <c r="F664" i="1" s="1"/>
  <c r="AJ665" i="1"/>
  <c r="AR665" i="1" s="1"/>
  <c r="F665" i="1" s="1"/>
  <c r="AJ666" i="1"/>
  <c r="AR666" i="1" s="1"/>
  <c r="F666" i="1" s="1"/>
  <c r="AJ667" i="1"/>
  <c r="AR667" i="1" s="1"/>
  <c r="F667" i="1" s="1"/>
  <c r="AJ668" i="1"/>
  <c r="AR668" i="1" s="1"/>
  <c r="F668" i="1" s="1"/>
  <c r="AJ669" i="1"/>
  <c r="AR669" i="1" s="1"/>
  <c r="F669" i="1" s="1"/>
  <c r="AJ670" i="1"/>
  <c r="AR670" i="1" s="1"/>
  <c r="F670" i="1" s="1"/>
  <c r="AJ671" i="1"/>
  <c r="AR671" i="1" s="1"/>
  <c r="F671" i="1" s="1"/>
  <c r="AJ672" i="1"/>
  <c r="AR672" i="1" s="1"/>
  <c r="F672" i="1" s="1"/>
  <c r="AJ673" i="1"/>
  <c r="AR673" i="1" s="1"/>
  <c r="F673" i="1" s="1"/>
  <c r="AJ674" i="1"/>
  <c r="AR674" i="1" s="1"/>
  <c r="F674" i="1" s="1"/>
  <c r="AJ675" i="1"/>
  <c r="AR675" i="1" s="1"/>
  <c r="F675" i="1" s="1"/>
  <c r="AJ676" i="1"/>
  <c r="AR676" i="1" s="1"/>
  <c r="F676" i="1" s="1"/>
  <c r="AJ677" i="1"/>
  <c r="AR677" i="1" s="1"/>
  <c r="F677" i="1" s="1"/>
  <c r="AJ678" i="1"/>
  <c r="AR678" i="1" s="1"/>
  <c r="F678" i="1" s="1"/>
  <c r="AJ679" i="1"/>
  <c r="AR679" i="1" s="1"/>
  <c r="F679" i="1" s="1"/>
  <c r="AJ680" i="1"/>
  <c r="AR680" i="1" s="1"/>
  <c r="F680" i="1" s="1"/>
  <c r="AJ681" i="1"/>
  <c r="AR681" i="1" s="1"/>
  <c r="F681" i="1" s="1"/>
  <c r="AJ682" i="1"/>
  <c r="AR682" i="1" s="1"/>
  <c r="F682" i="1" s="1"/>
  <c r="AJ683" i="1"/>
  <c r="AR683" i="1" s="1"/>
  <c r="F683" i="1" s="1"/>
  <c r="AJ684" i="1"/>
  <c r="AR684" i="1" s="1"/>
  <c r="F684" i="1" s="1"/>
  <c r="AJ685" i="1"/>
  <c r="AR685" i="1" s="1"/>
  <c r="F685" i="1" s="1"/>
  <c r="AJ686" i="1"/>
  <c r="AR686" i="1" s="1"/>
  <c r="F686" i="1" s="1"/>
  <c r="AJ687" i="1"/>
  <c r="AR687" i="1" s="1"/>
  <c r="F687" i="1" s="1"/>
  <c r="AJ688" i="1"/>
  <c r="AR688" i="1" s="1"/>
  <c r="F688" i="1" s="1"/>
  <c r="AJ689" i="1"/>
  <c r="AR689" i="1" s="1"/>
  <c r="F689" i="1" s="1"/>
  <c r="AJ690" i="1"/>
  <c r="AR690" i="1" s="1"/>
  <c r="F690" i="1" s="1"/>
  <c r="AJ691" i="1"/>
  <c r="AR691" i="1" s="1"/>
  <c r="F691" i="1" s="1"/>
  <c r="AJ692" i="1"/>
  <c r="AR692" i="1" s="1"/>
  <c r="F692" i="1" s="1"/>
  <c r="AJ693" i="1"/>
  <c r="AR693" i="1" s="1"/>
  <c r="F693" i="1" s="1"/>
  <c r="AJ694" i="1"/>
  <c r="AR694" i="1" s="1"/>
  <c r="F694" i="1" s="1"/>
  <c r="AJ695" i="1"/>
  <c r="AR695" i="1" s="1"/>
  <c r="F695" i="1" s="1"/>
  <c r="AJ696" i="1"/>
  <c r="AR696" i="1" s="1"/>
  <c r="F696" i="1" s="1"/>
  <c r="AJ697" i="1"/>
  <c r="AR697" i="1" s="1"/>
  <c r="F697" i="1" s="1"/>
  <c r="AJ698" i="1"/>
  <c r="AR698" i="1" s="1"/>
  <c r="F698" i="1" s="1"/>
  <c r="AJ700" i="1"/>
  <c r="AR700" i="1" s="1"/>
  <c r="F700" i="1" s="1"/>
  <c r="AJ701" i="1"/>
  <c r="AR701" i="1" s="1"/>
  <c r="F701" i="1" s="1"/>
  <c r="AJ702" i="1"/>
  <c r="AR702" i="1" s="1"/>
  <c r="F702" i="1" s="1"/>
  <c r="AJ703" i="1"/>
  <c r="AR703" i="1" s="1"/>
  <c r="F703" i="1" s="1"/>
  <c r="AJ704" i="1"/>
  <c r="AR704" i="1" s="1"/>
  <c r="F704" i="1" s="1"/>
  <c r="AJ705" i="1"/>
  <c r="AR705" i="1" s="1"/>
  <c r="F705" i="1" s="1"/>
  <c r="AJ706" i="1"/>
  <c r="AR706" i="1" s="1"/>
  <c r="F706" i="1" s="1"/>
  <c r="AJ707" i="1"/>
  <c r="AR707" i="1" s="1"/>
  <c r="F707" i="1" s="1"/>
  <c r="AJ708" i="1"/>
  <c r="AR708" i="1" s="1"/>
  <c r="F708" i="1" s="1"/>
  <c r="AJ709" i="1"/>
  <c r="AR709" i="1" s="1"/>
  <c r="F709" i="1" s="1"/>
  <c r="AJ710" i="1"/>
  <c r="AR710" i="1" s="1"/>
  <c r="F710" i="1" s="1"/>
  <c r="AJ712" i="1"/>
  <c r="AR712" i="1" s="1"/>
  <c r="F712" i="1" s="1"/>
  <c r="AJ713" i="1"/>
  <c r="AR713" i="1" s="1"/>
  <c r="F713" i="1" s="1"/>
  <c r="AJ714" i="1"/>
  <c r="AR714" i="1" s="1"/>
  <c r="F714" i="1" s="1"/>
  <c r="AJ715" i="1"/>
  <c r="AR715" i="1" s="1"/>
  <c r="F715" i="1" s="1"/>
  <c r="AJ716" i="1"/>
  <c r="AR716" i="1" s="1"/>
  <c r="F716" i="1" s="1"/>
  <c r="AJ717" i="1"/>
  <c r="AR717" i="1" s="1"/>
  <c r="F717" i="1" s="1"/>
  <c r="AJ718" i="1"/>
  <c r="AR718" i="1" s="1"/>
  <c r="F718" i="1" s="1"/>
  <c r="AJ719" i="1"/>
  <c r="AR719" i="1" s="1"/>
  <c r="F719" i="1" s="1"/>
  <c r="AJ720" i="1"/>
  <c r="AR720" i="1" s="1"/>
  <c r="F720" i="1" s="1"/>
  <c r="AJ721" i="1"/>
  <c r="AR721" i="1" s="1"/>
  <c r="F721" i="1" s="1"/>
  <c r="AJ722" i="1"/>
  <c r="AR722" i="1" s="1"/>
  <c r="F722" i="1" s="1"/>
  <c r="AJ723" i="1"/>
  <c r="AR723" i="1" s="1"/>
  <c r="F723" i="1" s="1"/>
  <c r="AJ724" i="1"/>
  <c r="AR724" i="1" s="1"/>
  <c r="F724" i="1" s="1"/>
  <c r="AJ725" i="1"/>
  <c r="AR725" i="1" s="1"/>
  <c r="F725" i="1" s="1"/>
  <c r="AJ726" i="1"/>
  <c r="AR726" i="1" s="1"/>
  <c r="F726" i="1" s="1"/>
  <c r="AJ727" i="1"/>
  <c r="AR727" i="1" s="1"/>
  <c r="F727" i="1" s="1"/>
  <c r="AJ728" i="1"/>
  <c r="AR728" i="1" s="1"/>
  <c r="F728" i="1" s="1"/>
  <c r="AJ729" i="1"/>
  <c r="AR729" i="1" s="1"/>
  <c r="F729" i="1" s="1"/>
  <c r="AJ730" i="1"/>
  <c r="AR730" i="1" s="1"/>
  <c r="F730" i="1" s="1"/>
  <c r="AJ731" i="1"/>
  <c r="AR731" i="1" s="1"/>
  <c r="F731" i="1" s="1"/>
  <c r="AJ732" i="1"/>
  <c r="AR732" i="1" s="1"/>
  <c r="F732" i="1" s="1"/>
  <c r="AJ733" i="1"/>
  <c r="AR733" i="1" s="1"/>
  <c r="F733" i="1" s="1"/>
  <c r="AJ734" i="1"/>
  <c r="AR734" i="1" s="1"/>
  <c r="F734" i="1" s="1"/>
  <c r="AJ735" i="1"/>
  <c r="AR735" i="1" s="1"/>
  <c r="F735" i="1" s="1"/>
  <c r="AJ736" i="1"/>
  <c r="AR736" i="1" s="1"/>
  <c r="F736" i="1" s="1"/>
  <c r="AJ737" i="1"/>
  <c r="AR737" i="1" s="1"/>
  <c r="F737" i="1" s="1"/>
  <c r="AJ738" i="1"/>
  <c r="AR738" i="1" s="1"/>
  <c r="F738" i="1" s="1"/>
  <c r="AJ739" i="1"/>
  <c r="AR739" i="1" s="1"/>
  <c r="F739" i="1" s="1"/>
  <c r="AJ740" i="1"/>
  <c r="AR740" i="1" s="1"/>
  <c r="F740" i="1" s="1"/>
  <c r="AJ741" i="1"/>
  <c r="AR741" i="1" s="1"/>
  <c r="F741" i="1" s="1"/>
  <c r="AJ742" i="1"/>
  <c r="AR742" i="1" s="1"/>
  <c r="F742" i="1" s="1"/>
  <c r="AJ743" i="1"/>
  <c r="AR743" i="1" s="1"/>
  <c r="F743" i="1" s="1"/>
  <c r="AJ744" i="1"/>
  <c r="AR744" i="1" s="1"/>
  <c r="F744" i="1" s="1"/>
  <c r="AJ745" i="1"/>
  <c r="AR745" i="1" s="1"/>
  <c r="F745" i="1" s="1"/>
  <c r="AJ746" i="1"/>
  <c r="AR746" i="1" s="1"/>
  <c r="F746" i="1" s="1"/>
  <c r="AJ747" i="1"/>
  <c r="AR747" i="1" s="1"/>
  <c r="F747" i="1" s="1"/>
  <c r="AJ748" i="1"/>
  <c r="AR748" i="1" s="1"/>
  <c r="F748" i="1" s="1"/>
  <c r="AJ749" i="1"/>
  <c r="AR749" i="1" s="1"/>
  <c r="F749" i="1" s="1"/>
  <c r="AJ750" i="1"/>
  <c r="AR750" i="1" s="1"/>
  <c r="F750" i="1" s="1"/>
  <c r="AJ751" i="1"/>
  <c r="AR751" i="1" s="1"/>
  <c r="F751" i="1" s="1"/>
  <c r="AJ752" i="1"/>
  <c r="AR752" i="1" s="1"/>
  <c r="F752" i="1" s="1"/>
  <c r="AJ753" i="1"/>
  <c r="AR753" i="1" s="1"/>
  <c r="F753" i="1" s="1"/>
  <c r="AJ754" i="1"/>
  <c r="AR754" i="1" s="1"/>
  <c r="F754" i="1" s="1"/>
  <c r="AJ755" i="1"/>
  <c r="AR755" i="1" s="1"/>
  <c r="F755" i="1" s="1"/>
  <c r="AJ756" i="1"/>
  <c r="AR756" i="1" s="1"/>
  <c r="F756" i="1" s="1"/>
  <c r="AJ757" i="1"/>
  <c r="AR757" i="1" s="1"/>
  <c r="F757" i="1" s="1"/>
  <c r="AJ758" i="1"/>
  <c r="AR758" i="1" s="1"/>
  <c r="F758" i="1" s="1"/>
  <c r="AJ759" i="1"/>
  <c r="AR759" i="1" s="1"/>
  <c r="F759" i="1" s="1"/>
  <c r="AJ760" i="1"/>
  <c r="AR760" i="1" s="1"/>
  <c r="F760" i="1" s="1"/>
  <c r="AJ761" i="1"/>
  <c r="AR761" i="1" s="1"/>
  <c r="F761" i="1" s="1"/>
  <c r="AJ762" i="1"/>
  <c r="AR762" i="1" s="1"/>
  <c r="F762" i="1" s="1"/>
  <c r="AJ763" i="1"/>
  <c r="AR763" i="1" s="1"/>
  <c r="F763" i="1" s="1"/>
  <c r="AJ764" i="1"/>
  <c r="AR764" i="1" s="1"/>
  <c r="F764" i="1" s="1"/>
  <c r="AJ765" i="1"/>
  <c r="AR765" i="1" s="1"/>
  <c r="F765" i="1" s="1"/>
  <c r="AJ766" i="1"/>
  <c r="AR766" i="1" s="1"/>
  <c r="F766" i="1" s="1"/>
  <c r="AJ767" i="1"/>
  <c r="AR767" i="1" s="1"/>
  <c r="F767" i="1" s="1"/>
  <c r="AJ768" i="1"/>
  <c r="AR768" i="1" s="1"/>
  <c r="F768" i="1" s="1"/>
  <c r="AJ769" i="1"/>
  <c r="AR769" i="1" s="1"/>
  <c r="F769" i="1" s="1"/>
  <c r="AJ770" i="1"/>
  <c r="AR770" i="1" s="1"/>
  <c r="F770" i="1" s="1"/>
  <c r="AJ771" i="1"/>
  <c r="AR771" i="1" s="1"/>
  <c r="F771" i="1" s="1"/>
  <c r="AJ772" i="1"/>
  <c r="AR772" i="1" s="1"/>
  <c r="F772" i="1" s="1"/>
  <c r="AJ773" i="1"/>
  <c r="AR773" i="1" s="1"/>
  <c r="F773" i="1" s="1"/>
  <c r="AJ774" i="1"/>
  <c r="AR774" i="1" s="1"/>
  <c r="F774" i="1" s="1"/>
  <c r="AJ775" i="1"/>
  <c r="AR775" i="1" s="1"/>
  <c r="F775" i="1" s="1"/>
  <c r="AJ776" i="1"/>
  <c r="AR776" i="1" s="1"/>
  <c r="F776" i="1" s="1"/>
  <c r="AJ777" i="1"/>
  <c r="AR777" i="1" s="1"/>
  <c r="F777" i="1" s="1"/>
  <c r="AJ778" i="1"/>
  <c r="AR778" i="1" s="1"/>
  <c r="F778" i="1" s="1"/>
  <c r="AJ780" i="1"/>
  <c r="AR780" i="1" s="1"/>
  <c r="F780" i="1" s="1"/>
  <c r="AJ781" i="1"/>
  <c r="AR781" i="1" s="1"/>
  <c r="F781" i="1" s="1"/>
  <c r="AJ782" i="1"/>
  <c r="AR782" i="1" s="1"/>
  <c r="F782" i="1" s="1"/>
  <c r="AJ783" i="1"/>
  <c r="AR783" i="1" s="1"/>
  <c r="F783" i="1" s="1"/>
  <c r="AJ784" i="1"/>
  <c r="AR784" i="1" s="1"/>
  <c r="F784" i="1" s="1"/>
  <c r="AJ785" i="1"/>
  <c r="AR785" i="1" s="1"/>
  <c r="F785" i="1" s="1"/>
  <c r="AJ786" i="1"/>
  <c r="AR786" i="1" s="1"/>
  <c r="F786" i="1" s="1"/>
  <c r="AJ787" i="1"/>
  <c r="AR787" i="1" s="1"/>
  <c r="F787" i="1" s="1"/>
  <c r="AJ788" i="1"/>
  <c r="AR788" i="1" s="1"/>
  <c r="F788" i="1" s="1"/>
  <c r="AJ789" i="1"/>
  <c r="AR789" i="1" s="1"/>
  <c r="F789" i="1" s="1"/>
  <c r="AJ790" i="1"/>
  <c r="AR790" i="1" s="1"/>
  <c r="F790" i="1" s="1"/>
  <c r="AJ791" i="1"/>
  <c r="AR791" i="1" s="1"/>
  <c r="F791" i="1" s="1"/>
  <c r="AJ792" i="1"/>
  <c r="AR792" i="1" s="1"/>
  <c r="F792" i="1" s="1"/>
  <c r="AJ793" i="1"/>
  <c r="AR793" i="1" s="1"/>
  <c r="F793" i="1" s="1"/>
  <c r="AJ794" i="1"/>
  <c r="AR794" i="1" s="1"/>
  <c r="F794" i="1" s="1"/>
  <c r="AJ795" i="1"/>
  <c r="AR795" i="1" s="1"/>
  <c r="F795" i="1" s="1"/>
  <c r="AJ796" i="1"/>
  <c r="AR796" i="1" s="1"/>
  <c r="F796" i="1" s="1"/>
  <c r="AJ797" i="1"/>
  <c r="AR797" i="1" s="1"/>
  <c r="F797" i="1" s="1"/>
  <c r="AJ798" i="1"/>
  <c r="AR798" i="1" s="1"/>
  <c r="F798" i="1" s="1"/>
  <c r="AJ799" i="1"/>
  <c r="AR799" i="1" s="1"/>
  <c r="F799" i="1" s="1"/>
  <c r="AJ800" i="1"/>
  <c r="AR800" i="1" s="1"/>
  <c r="F800" i="1" s="1"/>
  <c r="AJ801" i="1"/>
  <c r="AR801" i="1" s="1"/>
  <c r="F801" i="1" s="1"/>
  <c r="AJ802" i="1"/>
  <c r="AR802" i="1" s="1"/>
  <c r="F802" i="1" s="1"/>
  <c r="AJ803" i="1"/>
  <c r="AR803" i="1" s="1"/>
  <c r="F803" i="1" s="1"/>
  <c r="AJ804" i="1"/>
  <c r="AR804" i="1" s="1"/>
  <c r="F804" i="1" s="1"/>
  <c r="AJ805" i="1"/>
  <c r="AR805" i="1" s="1"/>
  <c r="F805" i="1" s="1"/>
  <c r="AJ806" i="1"/>
  <c r="AR806" i="1" s="1"/>
  <c r="F806" i="1" s="1"/>
  <c r="AJ807" i="1"/>
  <c r="AR807" i="1" s="1"/>
  <c r="F807" i="1" s="1"/>
  <c r="AJ808" i="1"/>
  <c r="AR808" i="1" s="1"/>
  <c r="F808" i="1" s="1"/>
  <c r="AJ809" i="1"/>
  <c r="AR809" i="1" s="1"/>
  <c r="F809" i="1" s="1"/>
  <c r="AJ810" i="1"/>
  <c r="AR810" i="1" s="1"/>
  <c r="F810" i="1" s="1"/>
  <c r="AJ811" i="1"/>
  <c r="AR811" i="1" s="1"/>
  <c r="F811" i="1" s="1"/>
  <c r="AJ813" i="1"/>
  <c r="AR813" i="1" s="1"/>
  <c r="F813" i="1" s="1"/>
  <c r="AJ814" i="1"/>
  <c r="AR814" i="1" s="1"/>
  <c r="F814" i="1" s="1"/>
  <c r="AJ815" i="1"/>
  <c r="AR815" i="1" s="1"/>
  <c r="F815" i="1" s="1"/>
  <c r="AJ816" i="1"/>
  <c r="AR816" i="1" s="1"/>
  <c r="F816" i="1" s="1"/>
  <c r="AJ817" i="1"/>
  <c r="AR817" i="1" s="1"/>
  <c r="F817" i="1" s="1"/>
  <c r="AJ818" i="1"/>
  <c r="AR818" i="1" s="1"/>
  <c r="F818" i="1" s="1"/>
  <c r="AJ819" i="1"/>
  <c r="AR819" i="1" s="1"/>
  <c r="F819" i="1" s="1"/>
  <c r="AJ820" i="1"/>
  <c r="AR820" i="1" s="1"/>
  <c r="F820" i="1" s="1"/>
  <c r="AJ821" i="1"/>
  <c r="AR821" i="1" s="1"/>
  <c r="F821" i="1" s="1"/>
  <c r="AJ822" i="1"/>
  <c r="AR822" i="1" s="1"/>
  <c r="F822" i="1" s="1"/>
  <c r="AJ823" i="1"/>
  <c r="AR823" i="1" s="1"/>
  <c r="F823" i="1" s="1"/>
  <c r="AJ824" i="1"/>
  <c r="AR824" i="1" s="1"/>
  <c r="F824" i="1" s="1"/>
  <c r="AJ825" i="1"/>
  <c r="AR825" i="1" s="1"/>
  <c r="F825" i="1" s="1"/>
  <c r="AJ826" i="1"/>
  <c r="AR826" i="1" s="1"/>
  <c r="F826" i="1" s="1"/>
  <c r="AJ827" i="1"/>
  <c r="AR827" i="1" s="1"/>
  <c r="F827" i="1" s="1"/>
  <c r="AJ828" i="1"/>
  <c r="AR828" i="1" s="1"/>
  <c r="F828" i="1" s="1"/>
  <c r="AJ829" i="1"/>
  <c r="AR829" i="1" s="1"/>
  <c r="F829" i="1" s="1"/>
  <c r="AJ830" i="1"/>
  <c r="AR830" i="1" s="1"/>
  <c r="F830" i="1" s="1"/>
  <c r="AJ831" i="1"/>
  <c r="AR831" i="1" s="1"/>
  <c r="F831" i="1" s="1"/>
  <c r="AJ832" i="1"/>
  <c r="AR832" i="1" s="1"/>
  <c r="F832" i="1" s="1"/>
  <c r="AJ833" i="1"/>
  <c r="AR833" i="1" s="1"/>
  <c r="F833" i="1" s="1"/>
  <c r="AJ834" i="1"/>
  <c r="AR834" i="1" s="1"/>
  <c r="F834" i="1" s="1"/>
  <c r="AJ835" i="1"/>
  <c r="AR835" i="1" s="1"/>
  <c r="F835" i="1" s="1"/>
  <c r="AJ836" i="1"/>
  <c r="AR836" i="1" s="1"/>
  <c r="F836" i="1" s="1"/>
  <c r="AJ837" i="1"/>
  <c r="AR837" i="1" s="1"/>
  <c r="F837" i="1" s="1"/>
  <c r="AJ838" i="1"/>
  <c r="AR838" i="1" s="1"/>
  <c r="F838" i="1" s="1"/>
  <c r="AJ839" i="1"/>
  <c r="AR839" i="1" s="1"/>
  <c r="F839" i="1" s="1"/>
  <c r="AJ840" i="1"/>
  <c r="AR840" i="1" s="1"/>
  <c r="F840" i="1" s="1"/>
  <c r="AJ841" i="1"/>
  <c r="AR841" i="1" s="1"/>
  <c r="F841" i="1" s="1"/>
  <c r="AJ842" i="1"/>
  <c r="AR842" i="1" s="1"/>
  <c r="F842" i="1" s="1"/>
  <c r="AJ843" i="1"/>
  <c r="AR843" i="1" s="1"/>
  <c r="F843" i="1" s="1"/>
  <c r="AJ844" i="1"/>
  <c r="AR844" i="1" s="1"/>
  <c r="F844" i="1" s="1"/>
  <c r="AJ845" i="1"/>
  <c r="AR845" i="1" s="1"/>
  <c r="F845" i="1" s="1"/>
  <c r="AJ846" i="1"/>
  <c r="AR846" i="1" s="1"/>
  <c r="F846" i="1" s="1"/>
  <c r="AJ847" i="1"/>
  <c r="AR847" i="1" s="1"/>
  <c r="F847" i="1" s="1"/>
  <c r="AJ848" i="1"/>
  <c r="AR848" i="1" s="1"/>
  <c r="F848" i="1" s="1"/>
  <c r="AJ849" i="1"/>
  <c r="AR849" i="1" s="1"/>
  <c r="F849" i="1" s="1"/>
  <c r="AJ850" i="1"/>
  <c r="AR850" i="1" s="1"/>
  <c r="F850" i="1" s="1"/>
  <c r="AJ851" i="1"/>
  <c r="AR851" i="1" s="1"/>
  <c r="F851" i="1" s="1"/>
  <c r="AJ852" i="1"/>
  <c r="AR852" i="1" s="1"/>
  <c r="F852" i="1" s="1"/>
  <c r="AJ853" i="1"/>
  <c r="AR853" i="1" s="1"/>
  <c r="F853" i="1" s="1"/>
  <c r="AJ854" i="1"/>
  <c r="AR854" i="1" s="1"/>
  <c r="F854" i="1" s="1"/>
  <c r="AJ855" i="1"/>
  <c r="AR855" i="1" s="1"/>
  <c r="F855" i="1" s="1"/>
  <c r="AJ856" i="1"/>
  <c r="AR856" i="1" s="1"/>
  <c r="F856" i="1" s="1"/>
  <c r="AJ857" i="1"/>
  <c r="AR857" i="1" s="1"/>
  <c r="F857" i="1" s="1"/>
  <c r="AJ858" i="1"/>
  <c r="AR858" i="1" s="1"/>
  <c r="F858" i="1" s="1"/>
  <c r="AJ859" i="1"/>
  <c r="AR859" i="1" s="1"/>
  <c r="F859" i="1" s="1"/>
  <c r="AJ860" i="1"/>
  <c r="AR860" i="1" s="1"/>
  <c r="F860" i="1" s="1"/>
  <c r="AJ861" i="1"/>
  <c r="AR861" i="1" s="1"/>
  <c r="AJ862" i="1"/>
  <c r="AR862" i="1" s="1"/>
  <c r="F862" i="1" s="1"/>
  <c r="AJ863" i="1"/>
  <c r="AR863" i="1" s="1"/>
  <c r="F863" i="1" s="1"/>
  <c r="AJ864" i="1"/>
  <c r="AR864" i="1" s="1"/>
  <c r="F864" i="1" s="1"/>
  <c r="AJ865" i="1"/>
  <c r="AR865" i="1" s="1"/>
  <c r="F865" i="1" s="1"/>
  <c r="AJ866" i="1"/>
  <c r="AR866" i="1" s="1"/>
  <c r="F866" i="1" s="1"/>
  <c r="AJ867" i="1"/>
  <c r="AR867" i="1" s="1"/>
  <c r="F867" i="1" s="1"/>
  <c r="AJ868" i="1"/>
  <c r="AR868" i="1" s="1"/>
  <c r="F868" i="1" s="1"/>
  <c r="AJ869" i="1"/>
  <c r="AR869" i="1" s="1"/>
  <c r="F869" i="1" s="1"/>
  <c r="AJ870" i="1"/>
  <c r="AR870" i="1" s="1"/>
  <c r="F870" i="1" s="1"/>
  <c r="AJ871" i="1"/>
  <c r="AR871" i="1" s="1"/>
  <c r="F871" i="1" s="1"/>
  <c r="AJ872" i="1"/>
  <c r="AR872" i="1" s="1"/>
  <c r="F872" i="1" s="1"/>
  <c r="AJ873" i="1"/>
  <c r="AR873" i="1" s="1"/>
  <c r="F873" i="1" s="1"/>
  <c r="AJ874" i="1"/>
  <c r="AR874" i="1" s="1"/>
  <c r="F874" i="1" s="1"/>
  <c r="AJ875" i="1"/>
  <c r="AR875" i="1" s="1"/>
  <c r="F875" i="1" s="1"/>
  <c r="AJ876" i="1"/>
  <c r="AR876" i="1" s="1"/>
  <c r="F876" i="1" s="1"/>
  <c r="AJ877" i="1"/>
  <c r="AR877" i="1" s="1"/>
  <c r="F877" i="1" s="1"/>
  <c r="AJ878" i="1"/>
  <c r="AR878" i="1" s="1"/>
  <c r="F878" i="1" s="1"/>
  <c r="AJ879" i="1"/>
  <c r="AR879" i="1" s="1"/>
  <c r="F879" i="1" s="1"/>
  <c r="AJ880" i="1"/>
  <c r="AR880" i="1" s="1"/>
  <c r="F880" i="1" s="1"/>
  <c r="AJ881" i="1"/>
  <c r="AR881" i="1" s="1"/>
  <c r="F881" i="1" s="1"/>
  <c r="AJ882" i="1"/>
  <c r="AR882" i="1" s="1"/>
  <c r="F882" i="1" s="1"/>
  <c r="AJ883" i="1"/>
  <c r="AR883" i="1" s="1"/>
  <c r="F883" i="1" s="1"/>
  <c r="AJ884" i="1"/>
  <c r="AR884" i="1" s="1"/>
  <c r="F884" i="1" s="1"/>
  <c r="AJ885" i="1"/>
  <c r="AR885" i="1" s="1"/>
  <c r="F885" i="1" s="1"/>
  <c r="AJ886" i="1"/>
  <c r="AR886" i="1" s="1"/>
  <c r="F886" i="1" s="1"/>
  <c r="AJ887" i="1"/>
  <c r="AR887" i="1" s="1"/>
  <c r="F887" i="1" s="1"/>
  <c r="AJ888" i="1"/>
  <c r="AR888" i="1" s="1"/>
  <c r="F888" i="1" s="1"/>
  <c r="AJ889" i="1"/>
  <c r="AR889" i="1" s="1"/>
  <c r="F889" i="1" s="1"/>
  <c r="AJ890" i="1"/>
  <c r="AR890" i="1" s="1"/>
  <c r="F890" i="1" s="1"/>
  <c r="AJ891" i="1"/>
  <c r="AR891" i="1" s="1"/>
  <c r="F891" i="1" s="1"/>
  <c r="AJ892" i="1"/>
  <c r="AR892" i="1" s="1"/>
  <c r="F892" i="1" s="1"/>
  <c r="AJ893" i="1"/>
  <c r="AR893" i="1" s="1"/>
  <c r="F893" i="1" s="1"/>
  <c r="AJ894" i="1"/>
  <c r="AR894" i="1" s="1"/>
  <c r="F894" i="1" s="1"/>
  <c r="AJ895" i="1"/>
  <c r="AR895" i="1" s="1"/>
  <c r="F895" i="1" s="1"/>
  <c r="AJ896" i="1"/>
  <c r="AR896" i="1" s="1"/>
  <c r="F896" i="1" s="1"/>
  <c r="AJ897" i="1"/>
  <c r="AR897" i="1" s="1"/>
  <c r="F897" i="1" s="1"/>
  <c r="AJ898" i="1"/>
  <c r="AR898" i="1" s="1"/>
  <c r="F898" i="1" s="1"/>
  <c r="AJ899" i="1"/>
  <c r="AR899" i="1" s="1"/>
  <c r="F899" i="1" s="1"/>
  <c r="AJ900" i="1"/>
  <c r="AR900" i="1" s="1"/>
  <c r="F900" i="1" s="1"/>
  <c r="AJ901" i="1"/>
  <c r="AR901" i="1" s="1"/>
  <c r="F901" i="1" s="1"/>
  <c r="AJ902" i="1"/>
  <c r="AR902" i="1" s="1"/>
  <c r="F902" i="1" s="1"/>
  <c r="AJ903" i="1"/>
  <c r="AR903" i="1" s="1"/>
  <c r="F903" i="1" s="1"/>
  <c r="AJ904" i="1"/>
  <c r="AR904" i="1" s="1"/>
  <c r="F904" i="1" s="1"/>
  <c r="AJ905" i="1"/>
  <c r="AR905" i="1" s="1"/>
  <c r="F905" i="1" s="1"/>
  <c r="AJ906" i="1"/>
  <c r="AR906" i="1" s="1"/>
  <c r="F906" i="1" s="1"/>
  <c r="AJ907" i="1"/>
  <c r="AR907" i="1" s="1"/>
  <c r="F907" i="1" s="1"/>
  <c r="AJ908" i="1"/>
  <c r="AR908" i="1" s="1"/>
  <c r="F908" i="1" s="1"/>
  <c r="AJ909" i="1"/>
  <c r="AR909" i="1" s="1"/>
  <c r="F909" i="1" s="1"/>
  <c r="AJ910" i="1"/>
  <c r="AR910" i="1" s="1"/>
  <c r="F910" i="1" s="1"/>
  <c r="AJ911" i="1"/>
  <c r="AR911" i="1" s="1"/>
  <c r="F911" i="1" s="1"/>
  <c r="AJ912" i="1"/>
  <c r="AR912" i="1" s="1"/>
  <c r="F912" i="1" s="1"/>
  <c r="AJ913" i="1"/>
  <c r="AR913" i="1" s="1"/>
  <c r="F913" i="1" s="1"/>
  <c r="AJ914" i="1"/>
  <c r="AR914" i="1" s="1"/>
  <c r="F914" i="1" s="1"/>
  <c r="AJ915" i="1"/>
  <c r="AR915" i="1" s="1"/>
  <c r="F915" i="1" s="1"/>
  <c r="AJ916" i="1"/>
  <c r="AR916" i="1" s="1"/>
  <c r="F916" i="1" s="1"/>
  <c r="AJ917" i="1"/>
  <c r="AR917" i="1" s="1"/>
  <c r="F917" i="1" s="1"/>
  <c r="AJ918" i="1"/>
  <c r="AR918" i="1" s="1"/>
  <c r="F918" i="1" s="1"/>
  <c r="AJ919" i="1"/>
  <c r="AR919" i="1" s="1"/>
  <c r="F919" i="1" s="1"/>
  <c r="AJ920" i="1"/>
  <c r="AR920" i="1" s="1"/>
  <c r="F920" i="1" s="1"/>
  <c r="AJ921" i="1"/>
  <c r="AR921" i="1" s="1"/>
  <c r="F921" i="1" s="1"/>
  <c r="AJ923" i="1"/>
  <c r="AR923" i="1" s="1"/>
  <c r="F923" i="1" s="1"/>
  <c r="AJ924" i="1"/>
  <c r="AR924" i="1" s="1"/>
  <c r="F924" i="1" s="1"/>
  <c r="AJ925" i="1"/>
  <c r="AR925" i="1" s="1"/>
  <c r="F925" i="1" s="1"/>
  <c r="AJ926" i="1"/>
  <c r="AR926" i="1" s="1"/>
  <c r="F926" i="1" s="1"/>
  <c r="AJ927" i="1"/>
  <c r="AR927" i="1" s="1"/>
  <c r="F927" i="1" s="1"/>
  <c r="AJ928" i="1"/>
  <c r="AR928" i="1" s="1"/>
  <c r="F928" i="1" s="1"/>
  <c r="AJ929" i="1"/>
  <c r="AR929" i="1" s="1"/>
  <c r="F929" i="1" s="1"/>
  <c r="AJ930" i="1"/>
  <c r="AR930" i="1" s="1"/>
  <c r="F930" i="1" s="1"/>
  <c r="AJ931" i="1"/>
  <c r="AR931" i="1" s="1"/>
  <c r="F931" i="1" s="1"/>
  <c r="AJ932" i="1"/>
  <c r="AR932" i="1" s="1"/>
  <c r="F932" i="1" s="1"/>
  <c r="AJ933" i="1"/>
  <c r="AR933" i="1" s="1"/>
  <c r="F933" i="1" s="1"/>
  <c r="AJ934" i="1"/>
  <c r="AR934" i="1" s="1"/>
  <c r="F934" i="1" s="1"/>
  <c r="AJ935" i="1"/>
  <c r="AR935" i="1" s="1"/>
  <c r="F935" i="1" s="1"/>
  <c r="AJ936" i="1"/>
  <c r="AR936" i="1" s="1"/>
  <c r="F936" i="1" s="1"/>
  <c r="AJ937" i="1"/>
  <c r="AR937" i="1" s="1"/>
  <c r="F937" i="1" s="1"/>
  <c r="AJ938" i="1"/>
  <c r="AR938" i="1" s="1"/>
  <c r="F938" i="1" s="1"/>
  <c r="AJ939" i="1"/>
  <c r="AR939" i="1" s="1"/>
  <c r="F939" i="1" s="1"/>
  <c r="AJ940" i="1"/>
  <c r="AR940" i="1" s="1"/>
  <c r="F940" i="1" s="1"/>
  <c r="AJ941" i="1"/>
  <c r="AR941" i="1" s="1"/>
  <c r="F941" i="1" s="1"/>
  <c r="AJ942" i="1"/>
  <c r="AR942" i="1" s="1"/>
  <c r="F942" i="1" s="1"/>
  <c r="AJ943" i="1"/>
  <c r="AR943" i="1" s="1"/>
  <c r="F943" i="1" s="1"/>
  <c r="AJ944" i="1"/>
  <c r="AR944" i="1" s="1"/>
  <c r="F944" i="1" s="1"/>
  <c r="AJ945" i="1"/>
  <c r="AR945" i="1" s="1"/>
  <c r="F945" i="1" s="1"/>
  <c r="AJ946" i="1"/>
  <c r="AR946" i="1" s="1"/>
  <c r="F946" i="1" s="1"/>
  <c r="AJ947" i="1"/>
  <c r="AR947" i="1" s="1"/>
  <c r="F947" i="1" s="1"/>
  <c r="AJ948" i="1"/>
  <c r="AR948" i="1" s="1"/>
  <c r="F948" i="1" s="1"/>
  <c r="AJ949" i="1"/>
  <c r="AR949" i="1" s="1"/>
  <c r="F949" i="1" s="1"/>
  <c r="AJ950" i="1"/>
  <c r="AR950" i="1" s="1"/>
  <c r="F950" i="1" s="1"/>
  <c r="AJ951" i="1"/>
  <c r="AR951" i="1" s="1"/>
  <c r="F951" i="1" s="1"/>
  <c r="AJ952" i="1"/>
  <c r="AR952" i="1" s="1"/>
  <c r="F952" i="1" s="1"/>
  <c r="AJ953" i="1"/>
  <c r="AR953" i="1" s="1"/>
  <c r="F953" i="1" s="1"/>
  <c r="AJ954" i="1"/>
  <c r="AR954" i="1" s="1"/>
  <c r="F954" i="1" s="1"/>
  <c r="AJ955" i="1"/>
  <c r="AR955" i="1" s="1"/>
  <c r="F955" i="1" s="1"/>
  <c r="AJ956" i="1"/>
  <c r="AR956" i="1" s="1"/>
  <c r="F956" i="1" s="1"/>
  <c r="AJ957" i="1"/>
  <c r="AR957" i="1" s="1"/>
  <c r="F957" i="1" s="1"/>
  <c r="AJ958" i="1"/>
  <c r="AR958" i="1" s="1"/>
  <c r="F958" i="1" s="1"/>
  <c r="AJ959" i="1"/>
  <c r="AR959" i="1" s="1"/>
  <c r="F959" i="1" s="1"/>
  <c r="AJ960" i="1"/>
  <c r="AR960" i="1" s="1"/>
  <c r="F960" i="1" s="1"/>
  <c r="AJ961" i="1"/>
  <c r="AR961" i="1" s="1"/>
  <c r="F961" i="1" s="1"/>
  <c r="AJ962" i="1"/>
  <c r="AR962" i="1" s="1"/>
  <c r="F962" i="1" s="1"/>
  <c r="AJ963" i="1"/>
  <c r="AR963" i="1" s="1"/>
  <c r="F963" i="1" s="1"/>
  <c r="AJ964" i="1"/>
  <c r="AR964" i="1" s="1"/>
  <c r="F964" i="1" s="1"/>
  <c r="AJ965" i="1"/>
  <c r="AR965" i="1" s="1"/>
  <c r="F965" i="1" s="1"/>
  <c r="AJ966" i="1"/>
  <c r="AR966" i="1" s="1"/>
  <c r="F966" i="1" s="1"/>
  <c r="AJ967" i="1"/>
  <c r="AR967" i="1" s="1"/>
  <c r="F967" i="1" s="1"/>
  <c r="AJ968" i="1"/>
  <c r="AR968" i="1" s="1"/>
  <c r="F968" i="1" s="1"/>
  <c r="AJ969" i="1"/>
  <c r="AR969" i="1" s="1"/>
  <c r="F969" i="1" s="1"/>
  <c r="AJ970" i="1"/>
  <c r="AR970" i="1" s="1"/>
  <c r="F970" i="1" s="1"/>
  <c r="AJ971" i="1"/>
  <c r="AR971" i="1" s="1"/>
  <c r="F971" i="1" s="1"/>
  <c r="AJ972" i="1"/>
  <c r="AR972" i="1" s="1"/>
  <c r="F972" i="1" s="1"/>
  <c r="AJ973" i="1"/>
  <c r="AR973" i="1" s="1"/>
  <c r="F973" i="1" s="1"/>
  <c r="AJ974" i="1"/>
  <c r="AR974" i="1" s="1"/>
  <c r="F974" i="1" s="1"/>
  <c r="AJ975" i="1"/>
  <c r="AR975" i="1" s="1"/>
  <c r="F975" i="1" s="1"/>
  <c r="AJ977" i="1"/>
  <c r="AR977" i="1" s="1"/>
  <c r="F977" i="1" s="1"/>
  <c r="AJ978" i="1"/>
  <c r="AR978" i="1" s="1"/>
  <c r="F978" i="1" s="1"/>
  <c r="AJ979" i="1"/>
  <c r="AR979" i="1" s="1"/>
  <c r="F979" i="1" s="1"/>
  <c r="AJ980" i="1"/>
  <c r="AR980" i="1" s="1"/>
  <c r="F980" i="1" s="1"/>
  <c r="AJ981" i="1"/>
  <c r="AR981" i="1" s="1"/>
  <c r="F981" i="1" s="1"/>
  <c r="AJ982" i="1"/>
  <c r="AR982" i="1" s="1"/>
  <c r="F982" i="1" s="1"/>
  <c r="AJ983" i="1"/>
  <c r="AR983" i="1" s="1"/>
  <c r="F983" i="1" s="1"/>
  <c r="AJ984" i="1"/>
  <c r="AR984" i="1" s="1"/>
  <c r="F984" i="1" s="1"/>
  <c r="AJ985" i="1"/>
  <c r="AR985" i="1" s="1"/>
  <c r="F985" i="1" s="1"/>
  <c r="AJ986" i="1"/>
  <c r="AR986" i="1" s="1"/>
  <c r="F986" i="1" s="1"/>
  <c r="AJ987" i="1"/>
  <c r="AR987" i="1" s="1"/>
  <c r="F987" i="1" s="1"/>
  <c r="AJ988" i="1"/>
  <c r="AR988" i="1" s="1"/>
  <c r="F988" i="1" s="1"/>
  <c r="AJ989" i="1"/>
  <c r="AR989" i="1" s="1"/>
  <c r="F989" i="1" s="1"/>
  <c r="AJ990" i="1"/>
  <c r="AR990" i="1" s="1"/>
  <c r="F990" i="1" s="1"/>
  <c r="AJ991" i="1"/>
  <c r="AR991" i="1" s="1"/>
  <c r="F991" i="1" s="1"/>
  <c r="AJ992" i="1"/>
  <c r="AR992" i="1" s="1"/>
  <c r="F992" i="1" s="1"/>
  <c r="AJ993" i="1"/>
  <c r="AR993" i="1" s="1"/>
  <c r="F993" i="1" s="1"/>
  <c r="AJ994" i="1"/>
  <c r="AR994" i="1" s="1"/>
  <c r="F994" i="1" s="1"/>
  <c r="AJ995" i="1"/>
  <c r="AR995" i="1" s="1"/>
  <c r="F995" i="1" s="1"/>
  <c r="AJ996" i="1"/>
  <c r="AR996" i="1" s="1"/>
  <c r="F996" i="1" s="1"/>
  <c r="AJ997" i="1"/>
  <c r="AR997" i="1" s="1"/>
  <c r="F997" i="1" s="1"/>
  <c r="AJ998" i="1"/>
  <c r="AR998" i="1" s="1"/>
  <c r="F998" i="1" s="1"/>
  <c r="AJ999" i="1"/>
  <c r="AR999" i="1" s="1"/>
  <c r="F999" i="1" s="1"/>
  <c r="AJ1000" i="1"/>
  <c r="AR1000" i="1" s="1"/>
  <c r="F1000" i="1" s="1"/>
  <c r="AJ1001" i="1"/>
  <c r="AR1001" i="1" s="1"/>
  <c r="F1001" i="1" s="1"/>
  <c r="AJ1002" i="1"/>
  <c r="AR1002" i="1" s="1"/>
  <c r="F1002" i="1" s="1"/>
  <c r="AJ1003" i="1"/>
  <c r="AR1003" i="1" s="1"/>
  <c r="F1003" i="1" s="1"/>
  <c r="AJ1004" i="1"/>
  <c r="AR1004" i="1" s="1"/>
  <c r="F1004" i="1" s="1"/>
  <c r="AJ1005" i="1"/>
  <c r="AR1005" i="1" s="1"/>
  <c r="F1005" i="1" s="1"/>
  <c r="AJ1006" i="1"/>
  <c r="AR1006" i="1" s="1"/>
  <c r="F1006" i="1" s="1"/>
  <c r="AJ1007" i="1"/>
  <c r="AR1007" i="1" s="1"/>
  <c r="F1007" i="1" s="1"/>
  <c r="AJ1008" i="1"/>
  <c r="AR1008" i="1" s="1"/>
  <c r="F1008" i="1" s="1"/>
  <c r="AJ1009" i="1"/>
  <c r="AR1009" i="1" s="1"/>
  <c r="F1009" i="1" s="1"/>
  <c r="AJ1010" i="1"/>
  <c r="AR1010" i="1" s="1"/>
  <c r="F1010" i="1" s="1"/>
  <c r="AJ1011" i="1"/>
  <c r="AR1011" i="1" s="1"/>
  <c r="F1011" i="1" s="1"/>
  <c r="AJ1012" i="1"/>
  <c r="AR1012" i="1" s="1"/>
  <c r="F1012" i="1" s="1"/>
  <c r="AJ1013" i="1"/>
  <c r="AR1013" i="1" s="1"/>
  <c r="F1013" i="1" s="1"/>
  <c r="AJ1014" i="1"/>
  <c r="AR1014" i="1" s="1"/>
  <c r="F1014" i="1" s="1"/>
  <c r="AJ1015" i="1"/>
  <c r="AR1015" i="1" s="1"/>
  <c r="F1015" i="1" s="1"/>
  <c r="AJ1016" i="1"/>
  <c r="AR1016" i="1" s="1"/>
  <c r="F1016" i="1" s="1"/>
  <c r="AJ1017" i="1"/>
  <c r="AR1017" i="1" s="1"/>
  <c r="F1017" i="1" s="1"/>
  <c r="AJ1018" i="1"/>
  <c r="AR1018" i="1" s="1"/>
  <c r="F1018" i="1" s="1"/>
  <c r="AJ1019" i="1"/>
  <c r="AR1019" i="1" s="1"/>
  <c r="F1019" i="1" s="1"/>
  <c r="AJ1020" i="1"/>
  <c r="AR1020" i="1" s="1"/>
  <c r="F1020" i="1" s="1"/>
  <c r="AJ1021" i="1"/>
  <c r="AR1021" i="1" s="1"/>
  <c r="F1021" i="1" s="1"/>
  <c r="AJ1022" i="1"/>
  <c r="AR1022" i="1" s="1"/>
  <c r="F1022" i="1" s="1"/>
  <c r="AJ1023" i="1"/>
  <c r="AR1023" i="1" s="1"/>
  <c r="F1023" i="1" s="1"/>
  <c r="AJ1024" i="1"/>
  <c r="AR1024" i="1" s="1"/>
  <c r="F1024" i="1" s="1"/>
  <c r="AJ1025" i="1"/>
  <c r="AR1025" i="1" s="1"/>
  <c r="F1025" i="1" s="1"/>
  <c r="AJ1026" i="1"/>
  <c r="AR1026" i="1" s="1"/>
  <c r="F1026" i="1" s="1"/>
  <c r="AJ1027" i="1"/>
  <c r="AR1027" i="1" s="1"/>
  <c r="F1027" i="1" s="1"/>
  <c r="AJ1028" i="1"/>
  <c r="AR1028" i="1" s="1"/>
  <c r="F1028" i="1" s="1"/>
  <c r="AJ1029" i="1"/>
  <c r="AR1029" i="1" s="1"/>
  <c r="F1029" i="1" s="1"/>
  <c r="AJ1030" i="1"/>
  <c r="AR1030" i="1" s="1"/>
  <c r="F1030" i="1" s="1"/>
  <c r="AJ1031" i="1"/>
  <c r="AR1031" i="1" s="1"/>
  <c r="F1031" i="1" s="1"/>
  <c r="AJ1032" i="1"/>
  <c r="AR1032" i="1" s="1"/>
  <c r="F1032" i="1" s="1"/>
  <c r="AJ1033" i="1"/>
  <c r="AR1033" i="1" s="1"/>
  <c r="F1033" i="1" s="1"/>
  <c r="AJ1034" i="1"/>
  <c r="AR1034" i="1" s="1"/>
  <c r="F1034" i="1" s="1"/>
  <c r="AJ1035" i="1"/>
  <c r="AR1035" i="1" s="1"/>
  <c r="F1035" i="1" s="1"/>
  <c r="AJ1036" i="1"/>
  <c r="AR1036" i="1" s="1"/>
  <c r="F1036" i="1" s="1"/>
  <c r="AJ1037" i="1"/>
  <c r="AR1037" i="1" s="1"/>
  <c r="F1037" i="1" s="1"/>
  <c r="AJ1038" i="1"/>
  <c r="AR1038" i="1" s="1"/>
  <c r="F1038" i="1" s="1"/>
  <c r="AJ1039" i="1"/>
  <c r="AR1039" i="1" s="1"/>
  <c r="F1039" i="1" s="1"/>
  <c r="AJ1040" i="1"/>
  <c r="AR1040" i="1" s="1"/>
  <c r="F1040" i="1" s="1"/>
  <c r="AJ1041" i="1"/>
  <c r="AR1041" i="1" s="1"/>
  <c r="F1041" i="1" s="1"/>
  <c r="AJ1042" i="1"/>
  <c r="AR1042" i="1" s="1"/>
  <c r="F1042" i="1" s="1"/>
  <c r="AJ1043" i="1"/>
  <c r="AR1043" i="1" s="1"/>
  <c r="F1043" i="1" s="1"/>
  <c r="AJ1044" i="1"/>
  <c r="AR1044" i="1" s="1"/>
  <c r="F1044" i="1" s="1"/>
  <c r="AJ1045" i="1"/>
  <c r="AR1045" i="1" s="1"/>
  <c r="F1045" i="1" s="1"/>
  <c r="AJ1046" i="1"/>
  <c r="AR1046" i="1" s="1"/>
  <c r="F1046" i="1" s="1"/>
  <c r="AJ1047" i="1"/>
  <c r="AR1047" i="1" s="1"/>
  <c r="F1047" i="1" s="1"/>
  <c r="AJ1048" i="1"/>
  <c r="AR1048" i="1" s="1"/>
  <c r="F1048" i="1" s="1"/>
  <c r="AJ1049" i="1"/>
  <c r="AR1049" i="1" s="1"/>
  <c r="F1049" i="1" s="1"/>
  <c r="AJ1050" i="1"/>
  <c r="AR1050" i="1" s="1"/>
  <c r="F1050" i="1" s="1"/>
  <c r="AJ1051" i="1"/>
  <c r="AR1051" i="1" s="1"/>
  <c r="F1051" i="1" s="1"/>
  <c r="AJ1052" i="1"/>
  <c r="AR1052" i="1" s="1"/>
  <c r="F1052" i="1" s="1"/>
  <c r="AJ1053" i="1"/>
  <c r="AR1053" i="1" s="1"/>
  <c r="F1053" i="1" s="1"/>
  <c r="AJ1054" i="1"/>
  <c r="AR1054" i="1" s="1"/>
  <c r="F1054" i="1" s="1"/>
  <c r="AJ1055" i="1"/>
  <c r="AR1055" i="1" s="1"/>
  <c r="F1055" i="1" s="1"/>
  <c r="AJ1056" i="1"/>
  <c r="AR1056" i="1" s="1"/>
  <c r="F1056" i="1" s="1"/>
  <c r="AJ1057" i="1"/>
  <c r="AR1057" i="1" s="1"/>
  <c r="F1057" i="1" s="1"/>
  <c r="AJ1058" i="1"/>
  <c r="AR1058" i="1" s="1"/>
  <c r="F1058" i="1" s="1"/>
  <c r="AJ1059" i="1"/>
  <c r="AR1059" i="1" s="1"/>
  <c r="F1059" i="1" s="1"/>
  <c r="AJ1060" i="1"/>
  <c r="AR1060" i="1" s="1"/>
  <c r="F1060" i="1" s="1"/>
  <c r="AJ1061" i="1"/>
  <c r="AR1061" i="1" s="1"/>
  <c r="F1061" i="1" s="1"/>
  <c r="AJ1062" i="1"/>
  <c r="AR1062" i="1" s="1"/>
  <c r="F1062" i="1" s="1"/>
  <c r="AJ1063" i="1"/>
  <c r="AR1063" i="1" s="1"/>
  <c r="F1063" i="1" s="1"/>
  <c r="AJ1064" i="1"/>
  <c r="AR1064" i="1" s="1"/>
  <c r="F1064" i="1" s="1"/>
  <c r="AJ1065" i="1"/>
  <c r="AR1065" i="1" s="1"/>
  <c r="F1065" i="1" s="1"/>
  <c r="AJ1066" i="1"/>
  <c r="AR1066" i="1" s="1"/>
  <c r="F1066" i="1" s="1"/>
  <c r="AJ1067" i="1"/>
  <c r="AR1067" i="1" s="1"/>
  <c r="F1067" i="1" s="1"/>
  <c r="AJ1068" i="1"/>
  <c r="AR1068" i="1" s="1"/>
  <c r="F1068" i="1" s="1"/>
  <c r="AJ1069" i="1"/>
  <c r="AR1069" i="1" s="1"/>
  <c r="F1069" i="1" s="1"/>
  <c r="AJ1070" i="1"/>
  <c r="AR1070" i="1" s="1"/>
  <c r="F1070" i="1" s="1"/>
  <c r="AJ1071" i="1"/>
  <c r="AR1071" i="1" s="1"/>
  <c r="F1071" i="1" s="1"/>
  <c r="AJ1072" i="1"/>
  <c r="AR1072" i="1" s="1"/>
  <c r="F1072" i="1" s="1"/>
  <c r="AJ1073" i="1"/>
  <c r="AR1073" i="1" s="1"/>
  <c r="F1073" i="1" s="1"/>
  <c r="AJ1074" i="1"/>
  <c r="AR1074" i="1" s="1"/>
  <c r="F1074" i="1" s="1"/>
  <c r="AJ1075" i="1"/>
  <c r="AR1075" i="1" s="1"/>
  <c r="F1075" i="1" s="1"/>
  <c r="AJ1076" i="1"/>
  <c r="AR1076" i="1" s="1"/>
  <c r="F1076" i="1" s="1"/>
  <c r="AJ1077" i="1"/>
  <c r="AR1077" i="1" s="1"/>
  <c r="F1077" i="1" s="1"/>
  <c r="AJ1078" i="1"/>
  <c r="AR1078" i="1" s="1"/>
  <c r="F1078" i="1" s="1"/>
  <c r="AJ1079" i="1"/>
  <c r="AR1079" i="1" s="1"/>
  <c r="F1079" i="1" s="1"/>
  <c r="AJ1080" i="1"/>
  <c r="AR1080" i="1" s="1"/>
  <c r="F1080" i="1" s="1"/>
  <c r="AJ1081" i="1"/>
  <c r="AR1081" i="1" s="1"/>
  <c r="F1081" i="1" s="1"/>
  <c r="AJ1082" i="1"/>
  <c r="AR1082" i="1" s="1"/>
  <c r="F1082" i="1" s="1"/>
  <c r="AJ1083" i="1"/>
  <c r="AR1083" i="1" s="1"/>
  <c r="F1083" i="1" s="1"/>
  <c r="AJ1084" i="1"/>
  <c r="AR1084" i="1" s="1"/>
  <c r="F1084" i="1" s="1"/>
  <c r="AJ1085" i="1"/>
  <c r="AR1085" i="1" s="1"/>
  <c r="F1085" i="1" s="1"/>
  <c r="AJ1086" i="1"/>
  <c r="AR1086" i="1" s="1"/>
  <c r="F1086" i="1" s="1"/>
  <c r="AJ1087" i="1"/>
  <c r="AR1087" i="1" s="1"/>
  <c r="F1087" i="1" s="1"/>
  <c r="AJ1088" i="1"/>
  <c r="AR1088" i="1" s="1"/>
  <c r="F1088" i="1" s="1"/>
  <c r="AJ1089" i="1"/>
  <c r="AR1089" i="1" s="1"/>
  <c r="F1089" i="1" s="1"/>
  <c r="AJ1090" i="1"/>
  <c r="AR1090" i="1" s="1"/>
  <c r="F1090" i="1" s="1"/>
  <c r="AJ1091" i="1"/>
  <c r="AR1091" i="1" s="1"/>
  <c r="F1091" i="1" s="1"/>
  <c r="AJ1092" i="1"/>
  <c r="AR1092" i="1" s="1"/>
  <c r="F1092" i="1" s="1"/>
  <c r="AJ1093" i="1"/>
  <c r="AR1093" i="1" s="1"/>
  <c r="F1093" i="1" s="1"/>
  <c r="AJ1094" i="1"/>
  <c r="AR1094" i="1" s="1"/>
  <c r="F1094" i="1" s="1"/>
  <c r="AJ1095" i="1"/>
  <c r="AR1095" i="1" s="1"/>
  <c r="F1095" i="1" s="1"/>
  <c r="AJ1096" i="1"/>
  <c r="AR1096" i="1" s="1"/>
  <c r="F1096" i="1" s="1"/>
  <c r="AJ1097" i="1"/>
  <c r="AR1097" i="1" s="1"/>
  <c r="F1097" i="1" s="1"/>
  <c r="AJ1098" i="1"/>
  <c r="AR1098" i="1" s="1"/>
  <c r="F1098" i="1" s="1"/>
  <c r="AJ1099" i="1"/>
  <c r="AR1099" i="1" s="1"/>
  <c r="F1099" i="1" s="1"/>
  <c r="AJ1100" i="1"/>
  <c r="AR1100" i="1" s="1"/>
  <c r="F1100" i="1" s="1"/>
  <c r="AJ1101" i="1"/>
  <c r="AR1101" i="1" s="1"/>
  <c r="F1101" i="1" s="1"/>
  <c r="AJ1102" i="1"/>
  <c r="AR1102" i="1" s="1"/>
  <c r="F1102" i="1" s="1"/>
  <c r="AJ1103" i="1"/>
  <c r="AR1103" i="1" s="1"/>
  <c r="F1103" i="1" s="1"/>
  <c r="AJ1104" i="1"/>
  <c r="AR1104" i="1" s="1"/>
  <c r="F1104" i="1" s="1"/>
  <c r="AJ1105" i="1"/>
  <c r="AR1105" i="1" s="1"/>
  <c r="F1105" i="1" s="1"/>
  <c r="AJ1106" i="1"/>
  <c r="AR1106" i="1" s="1"/>
  <c r="F1106" i="1" s="1"/>
  <c r="AJ1107" i="1"/>
  <c r="AR1107" i="1" s="1"/>
  <c r="F1107" i="1" s="1"/>
  <c r="AJ1108" i="1"/>
  <c r="AR1108" i="1" s="1"/>
  <c r="F1108" i="1" s="1"/>
  <c r="AJ1109" i="1"/>
  <c r="AR1109" i="1" s="1"/>
  <c r="F1109" i="1" s="1"/>
  <c r="AJ1110" i="1"/>
  <c r="AR1110" i="1" s="1"/>
  <c r="F1110" i="1" s="1"/>
  <c r="AJ1111" i="1"/>
  <c r="AR1111" i="1" s="1"/>
  <c r="F1111" i="1" s="1"/>
  <c r="AJ1112" i="1"/>
  <c r="AR1112" i="1" s="1"/>
  <c r="F1112" i="1" s="1"/>
  <c r="AJ1113" i="1"/>
  <c r="AR1113" i="1" s="1"/>
  <c r="F1113" i="1" s="1"/>
  <c r="AJ1114" i="1"/>
  <c r="AR1114" i="1" s="1"/>
  <c r="F1114" i="1" s="1"/>
  <c r="AJ1115" i="1"/>
  <c r="AR1115" i="1" s="1"/>
  <c r="F1115" i="1" s="1"/>
  <c r="AJ1116" i="1"/>
  <c r="AR1116" i="1" s="1"/>
  <c r="F1116" i="1" s="1"/>
  <c r="AJ1117" i="1"/>
  <c r="AR1117" i="1" s="1"/>
  <c r="F1117" i="1" s="1"/>
  <c r="AJ1118" i="1"/>
  <c r="AR1118" i="1" s="1"/>
  <c r="F1118" i="1" s="1"/>
  <c r="AJ1119" i="1"/>
  <c r="AR1119" i="1" s="1"/>
  <c r="F1119" i="1" s="1"/>
  <c r="AJ1120" i="1"/>
  <c r="AR1120" i="1" s="1"/>
  <c r="F1120" i="1" s="1"/>
  <c r="AJ1121" i="1"/>
  <c r="AR1121" i="1" s="1"/>
  <c r="F1121" i="1" s="1"/>
  <c r="AJ1122" i="1"/>
  <c r="AR1122" i="1" s="1"/>
  <c r="F1122" i="1" s="1"/>
  <c r="AJ1123" i="1"/>
  <c r="AR1123" i="1" s="1"/>
  <c r="F1123" i="1" s="1"/>
  <c r="AJ1124" i="1"/>
  <c r="AR1124" i="1" s="1"/>
  <c r="F1124" i="1" s="1"/>
  <c r="AJ1125" i="1"/>
  <c r="AR1125" i="1" s="1"/>
  <c r="F1125" i="1" s="1"/>
  <c r="AJ1126" i="1"/>
  <c r="AR1126" i="1" s="1"/>
  <c r="F1126" i="1" s="1"/>
  <c r="AJ1127" i="1"/>
  <c r="AR1127" i="1" s="1"/>
  <c r="F1127" i="1" s="1"/>
  <c r="AJ1128" i="1"/>
  <c r="AR1128" i="1" s="1"/>
  <c r="F1128" i="1" s="1"/>
  <c r="AJ1129" i="1"/>
  <c r="AR1129" i="1" s="1"/>
  <c r="F1129" i="1" s="1"/>
  <c r="AJ1130" i="1"/>
  <c r="AR1130" i="1" s="1"/>
  <c r="F1130" i="1" s="1"/>
  <c r="AJ1131" i="1"/>
  <c r="AR1131" i="1" s="1"/>
  <c r="F1131" i="1" s="1"/>
  <c r="AJ1132" i="1"/>
  <c r="AR1132" i="1" s="1"/>
  <c r="F1132" i="1" s="1"/>
  <c r="AJ1133" i="1"/>
  <c r="AR1133" i="1" s="1"/>
  <c r="F1133" i="1" s="1"/>
  <c r="AJ1134" i="1"/>
  <c r="AR1134" i="1" s="1"/>
  <c r="F1134" i="1" s="1"/>
  <c r="AJ1135" i="1"/>
  <c r="AR1135" i="1" s="1"/>
  <c r="F1135" i="1" s="1"/>
  <c r="AJ1136" i="1"/>
  <c r="AR1136" i="1" s="1"/>
  <c r="F1136" i="1" s="1"/>
  <c r="AJ1137" i="1"/>
  <c r="AR1137" i="1" s="1"/>
  <c r="F1137" i="1" s="1"/>
  <c r="AJ1138" i="1"/>
  <c r="AR1138" i="1" s="1"/>
  <c r="F1138" i="1" s="1"/>
  <c r="AJ1139" i="1"/>
  <c r="AR1139" i="1" s="1"/>
  <c r="F1139" i="1" s="1"/>
  <c r="AJ1140" i="1"/>
  <c r="AR1140" i="1" s="1"/>
  <c r="F1140" i="1" s="1"/>
  <c r="AJ1141" i="1"/>
  <c r="AR1141" i="1" s="1"/>
  <c r="F1141" i="1" s="1"/>
  <c r="AJ1142" i="1"/>
  <c r="AR1142" i="1" s="1"/>
  <c r="F1142" i="1" s="1"/>
  <c r="AJ1143" i="1"/>
  <c r="AR1143" i="1" s="1"/>
  <c r="F1143" i="1" s="1"/>
  <c r="AJ1144" i="1"/>
  <c r="AR1144" i="1" s="1"/>
  <c r="F1144" i="1" s="1"/>
  <c r="AJ1145" i="1"/>
  <c r="AR1145" i="1" s="1"/>
  <c r="F1145" i="1" s="1"/>
  <c r="AJ1146" i="1"/>
  <c r="AR1146" i="1" s="1"/>
  <c r="F1146" i="1" s="1"/>
  <c r="AJ1147" i="1"/>
  <c r="AR1147" i="1" s="1"/>
  <c r="F1147" i="1" s="1"/>
  <c r="AJ1148" i="1"/>
  <c r="AR1148" i="1" s="1"/>
  <c r="F1148" i="1" s="1"/>
  <c r="AJ1149" i="1"/>
  <c r="AR1149" i="1" s="1"/>
  <c r="F1149" i="1" s="1"/>
  <c r="AJ1150" i="1"/>
  <c r="AR1150" i="1" s="1"/>
  <c r="F1150" i="1" s="1"/>
  <c r="AJ1151" i="1"/>
  <c r="AR1151" i="1" s="1"/>
  <c r="F1151" i="1" s="1"/>
  <c r="AJ1152" i="1"/>
  <c r="AR1152" i="1" s="1"/>
  <c r="F1152" i="1" s="1"/>
  <c r="AJ1153" i="1"/>
  <c r="AR1153" i="1" s="1"/>
  <c r="F1153" i="1" s="1"/>
  <c r="AJ1154" i="1"/>
  <c r="AR1154" i="1" s="1"/>
  <c r="F1154" i="1" s="1"/>
  <c r="AJ1155" i="1"/>
  <c r="AR1155" i="1" s="1"/>
  <c r="F1155" i="1" s="1"/>
  <c r="AJ1157" i="1"/>
  <c r="AR1157" i="1" s="1"/>
  <c r="F1157" i="1" s="1"/>
  <c r="AJ1158" i="1"/>
  <c r="AR1158" i="1" s="1"/>
  <c r="F1158" i="1" s="1"/>
  <c r="AJ1159" i="1"/>
  <c r="AR1159" i="1" s="1"/>
  <c r="F1159" i="1" s="1"/>
  <c r="AJ1160" i="1"/>
  <c r="AR1160" i="1" s="1"/>
  <c r="F1160" i="1" s="1"/>
  <c r="AJ1161" i="1"/>
  <c r="AR1161" i="1" s="1"/>
  <c r="F1161" i="1" s="1"/>
  <c r="AJ1162" i="1"/>
  <c r="AR1162" i="1" s="1"/>
  <c r="F1162" i="1" s="1"/>
  <c r="AJ1163" i="1"/>
  <c r="AR1163" i="1" s="1"/>
  <c r="F1163" i="1" s="1"/>
  <c r="AJ1164" i="1"/>
  <c r="AR1164" i="1" s="1"/>
  <c r="F1164" i="1" s="1"/>
  <c r="AJ1165" i="1"/>
  <c r="AR1165" i="1" s="1"/>
  <c r="F1165" i="1" s="1"/>
  <c r="AJ1156" i="1"/>
  <c r="AR1156" i="1" s="1"/>
  <c r="F1156" i="1" s="1"/>
  <c r="AJ1166" i="1"/>
  <c r="AR1166" i="1" s="1"/>
  <c r="F1166" i="1" s="1"/>
  <c r="AJ1167" i="1"/>
  <c r="AR1167" i="1" s="1"/>
  <c r="F1167" i="1" s="1"/>
  <c r="AJ1168" i="1"/>
  <c r="AR1168" i="1" s="1"/>
  <c r="F1168" i="1" s="1"/>
  <c r="AJ1169" i="1"/>
  <c r="AR1169" i="1" s="1"/>
  <c r="F1169" i="1" s="1"/>
  <c r="AJ1170" i="1"/>
  <c r="AR1170" i="1" s="1"/>
  <c r="F1170" i="1" s="1"/>
  <c r="AJ1171" i="1"/>
  <c r="AR1171" i="1" s="1"/>
  <c r="F1171" i="1" s="1"/>
  <c r="AJ1172" i="1"/>
  <c r="AR1172" i="1" s="1"/>
  <c r="F1172" i="1" s="1"/>
  <c r="AJ1173" i="1"/>
  <c r="AR1173" i="1" s="1"/>
  <c r="F1173" i="1" s="1"/>
  <c r="AJ1174" i="1"/>
  <c r="AR1174" i="1" s="1"/>
  <c r="F1174" i="1" s="1"/>
  <c r="AJ1175" i="1"/>
  <c r="AR1175" i="1" s="1"/>
  <c r="F1175" i="1" s="1"/>
  <c r="AJ1176" i="1"/>
  <c r="AR1176" i="1" s="1"/>
  <c r="F1176" i="1" s="1"/>
  <c r="AJ1177" i="1"/>
  <c r="AR1177" i="1" s="1"/>
  <c r="F1177" i="1" s="1"/>
  <c r="AJ1178" i="1"/>
  <c r="AR1178" i="1" s="1"/>
  <c r="F1178" i="1" s="1"/>
  <c r="AJ1179" i="1"/>
  <c r="AR1179" i="1" s="1"/>
  <c r="F1179" i="1" s="1"/>
  <c r="AJ1180" i="1"/>
  <c r="AR1180" i="1" s="1"/>
  <c r="F1180" i="1" s="1"/>
  <c r="AJ1181" i="1"/>
  <c r="AR1181" i="1" s="1"/>
  <c r="F1181" i="1" s="1"/>
  <c r="AJ1182" i="1"/>
  <c r="AR1182" i="1" s="1"/>
  <c r="F1182" i="1" s="1"/>
  <c r="AJ1183" i="1"/>
  <c r="AR1183" i="1" s="1"/>
  <c r="F1183" i="1" s="1"/>
  <c r="AJ1184" i="1"/>
  <c r="AR1184" i="1" s="1"/>
  <c r="F1184" i="1" s="1"/>
  <c r="AJ1185" i="1"/>
  <c r="AR1185" i="1" s="1"/>
  <c r="F1185" i="1" s="1"/>
  <c r="AJ1186" i="1"/>
  <c r="AR1186" i="1" s="1"/>
  <c r="F1186" i="1" s="1"/>
  <c r="AJ1187" i="1"/>
  <c r="AR1187" i="1" s="1"/>
  <c r="F1187" i="1" s="1"/>
  <c r="AJ1188" i="1"/>
  <c r="AR1188" i="1" s="1"/>
  <c r="F1188" i="1" s="1"/>
  <c r="AJ1189" i="1"/>
  <c r="AR1189" i="1" s="1"/>
  <c r="F1189" i="1" s="1"/>
  <c r="AJ1190" i="1"/>
  <c r="AR1190" i="1" s="1"/>
  <c r="F1190" i="1" s="1"/>
  <c r="AJ1191" i="1"/>
  <c r="AR1191" i="1" s="1"/>
  <c r="F1191" i="1" s="1"/>
  <c r="AJ1192" i="1"/>
  <c r="AR1192" i="1" s="1"/>
  <c r="F1192" i="1" s="1"/>
  <c r="AJ1193" i="1"/>
  <c r="AR1193" i="1" s="1"/>
  <c r="F1193" i="1" s="1"/>
  <c r="AJ1194" i="1"/>
  <c r="AR1194" i="1" s="1"/>
  <c r="F1194" i="1" s="1"/>
  <c r="AJ1195" i="1"/>
  <c r="AR1195" i="1" s="1"/>
  <c r="F1195" i="1" s="1"/>
  <c r="AJ1196" i="1"/>
  <c r="AR1196" i="1" s="1"/>
  <c r="F1196" i="1" s="1"/>
  <c r="AJ1197" i="1"/>
  <c r="AR1197" i="1" s="1"/>
  <c r="F1197" i="1" s="1"/>
  <c r="AJ1198" i="1"/>
  <c r="AR1198" i="1" s="1"/>
  <c r="F1198" i="1" s="1"/>
  <c r="AJ1199" i="1"/>
  <c r="AR1199" i="1" s="1"/>
  <c r="F1199" i="1" s="1"/>
  <c r="AJ1200" i="1"/>
  <c r="AR1200" i="1" s="1"/>
  <c r="F1200" i="1" s="1"/>
  <c r="AJ1201" i="1"/>
  <c r="AR1201" i="1" s="1"/>
  <c r="F1201" i="1" s="1"/>
  <c r="AJ1202" i="1"/>
  <c r="AR1202" i="1" s="1"/>
  <c r="F1202" i="1" s="1"/>
  <c r="AJ1203" i="1"/>
  <c r="AR1203" i="1" s="1"/>
  <c r="F1203" i="1" s="1"/>
  <c r="AJ1204" i="1"/>
  <c r="AR1204" i="1" s="1"/>
  <c r="F1204" i="1" s="1"/>
  <c r="AJ1205" i="1"/>
  <c r="AR1205" i="1" s="1"/>
  <c r="F1205" i="1" s="1"/>
  <c r="AJ1206" i="1"/>
  <c r="AR1206" i="1" s="1"/>
  <c r="F1206" i="1" s="1"/>
  <c r="AJ1207" i="1"/>
  <c r="AR1207" i="1" s="1"/>
  <c r="F1207" i="1" s="1"/>
  <c r="AJ1208" i="1"/>
  <c r="AR1208" i="1" s="1"/>
  <c r="F1208" i="1" s="1"/>
  <c r="AJ1209" i="1"/>
  <c r="AR1209" i="1" s="1"/>
  <c r="F1209" i="1" s="1"/>
  <c r="AJ1210" i="1"/>
  <c r="AR1210" i="1" s="1"/>
  <c r="F1210" i="1" s="1"/>
  <c r="AJ1211" i="1"/>
  <c r="AR1211" i="1" s="1"/>
  <c r="F1211" i="1" s="1"/>
  <c r="AJ1212" i="1"/>
  <c r="AR1212" i="1" s="1"/>
  <c r="F1212" i="1" s="1"/>
  <c r="AJ1213" i="1"/>
  <c r="AR1213" i="1" s="1"/>
  <c r="F1213" i="1" s="1"/>
  <c r="AJ1214" i="1"/>
  <c r="AR1214" i="1" s="1"/>
  <c r="F1214" i="1" s="1"/>
  <c r="AJ1215" i="1"/>
  <c r="AR1215" i="1" s="1"/>
  <c r="F1215" i="1" s="1"/>
  <c r="AJ1216" i="1"/>
  <c r="AR1216" i="1" s="1"/>
  <c r="F1216" i="1" s="1"/>
  <c r="AJ1217" i="1"/>
  <c r="AR1217" i="1" s="1"/>
  <c r="F1217" i="1" s="1"/>
  <c r="AJ1218" i="1"/>
  <c r="AR1218" i="1" s="1"/>
  <c r="F1218" i="1" s="1"/>
  <c r="AJ1219" i="1"/>
  <c r="AR1219" i="1" s="1"/>
  <c r="F1219" i="1" s="1"/>
  <c r="AJ1220" i="1"/>
  <c r="AR1220" i="1" s="1"/>
  <c r="F1220" i="1" s="1"/>
  <c r="AJ1221" i="1"/>
  <c r="AR1221" i="1" s="1"/>
  <c r="F1221" i="1" s="1"/>
  <c r="AJ1222" i="1"/>
  <c r="AR1222" i="1" s="1"/>
  <c r="F1222" i="1" s="1"/>
  <c r="AJ1223" i="1"/>
  <c r="AR1223" i="1" s="1"/>
  <c r="F1223" i="1" s="1"/>
  <c r="AJ1224" i="1"/>
  <c r="AR1224" i="1" s="1"/>
  <c r="F1224" i="1" s="1"/>
  <c r="AJ1225" i="1"/>
  <c r="AR1225" i="1" s="1"/>
  <c r="F1225" i="1" s="1"/>
  <c r="AJ1226" i="1"/>
  <c r="AR1226" i="1" s="1"/>
  <c r="F1226" i="1" s="1"/>
  <c r="AJ1227" i="1"/>
  <c r="AR1227" i="1" s="1"/>
  <c r="F1227" i="1" s="1"/>
  <c r="AJ1228" i="1"/>
  <c r="AR1228" i="1" s="1"/>
  <c r="F1228" i="1" s="1"/>
  <c r="AJ1229" i="1"/>
  <c r="AR1229" i="1" s="1"/>
  <c r="F1229" i="1" s="1"/>
  <c r="AJ1230" i="1"/>
  <c r="AR1230" i="1" s="1"/>
  <c r="F1230" i="1" s="1"/>
  <c r="AJ1231" i="1"/>
  <c r="AR1231" i="1" s="1"/>
  <c r="F1231" i="1" s="1"/>
  <c r="AJ1232" i="1"/>
  <c r="AR1232" i="1" s="1"/>
  <c r="F1232" i="1" s="1"/>
  <c r="AJ1233" i="1"/>
  <c r="AR1233" i="1" s="1"/>
  <c r="F1233" i="1" s="1"/>
  <c r="AJ1234" i="1"/>
  <c r="AR1234" i="1" s="1"/>
  <c r="F1234" i="1" s="1"/>
  <c r="AJ1235" i="1"/>
  <c r="AR1235" i="1" s="1"/>
  <c r="F1235" i="1" s="1"/>
  <c r="AJ1236" i="1"/>
  <c r="AR1236" i="1" s="1"/>
  <c r="F1236" i="1" s="1"/>
  <c r="AJ1237" i="1"/>
  <c r="AR1237" i="1" s="1"/>
  <c r="F1237" i="1" s="1"/>
  <c r="AJ1238" i="1"/>
  <c r="AR1238" i="1" s="1"/>
  <c r="F1238" i="1" s="1"/>
  <c r="AJ1239" i="1"/>
  <c r="AR1239" i="1" s="1"/>
  <c r="F1239" i="1" s="1"/>
  <c r="AJ1240" i="1"/>
  <c r="AR1240" i="1" s="1"/>
  <c r="F1240" i="1" s="1"/>
  <c r="AJ1241" i="1"/>
  <c r="AR1241" i="1" s="1"/>
  <c r="F1241" i="1" s="1"/>
  <c r="AJ1242" i="1"/>
  <c r="AR1242" i="1" s="1"/>
  <c r="F1242" i="1" s="1"/>
  <c r="AJ1243" i="1"/>
  <c r="AR1243" i="1" s="1"/>
  <c r="F1243" i="1" s="1"/>
  <c r="AJ1244" i="1"/>
  <c r="AR1244" i="1" s="1"/>
  <c r="F1244" i="1" s="1"/>
  <c r="AJ1245" i="1"/>
  <c r="AR1245" i="1" s="1"/>
  <c r="F1245" i="1" s="1"/>
  <c r="AJ1246" i="1"/>
  <c r="AR1246" i="1" s="1"/>
  <c r="F1246" i="1" s="1"/>
  <c r="AJ1247" i="1"/>
  <c r="AR1247" i="1" s="1"/>
  <c r="F1247" i="1" s="1"/>
  <c r="AJ1248" i="1"/>
  <c r="AR1248" i="1" s="1"/>
  <c r="F1248" i="1" s="1"/>
  <c r="AJ1249" i="1"/>
  <c r="AR1249" i="1" s="1"/>
  <c r="F1249" i="1" s="1"/>
  <c r="AJ1250" i="1"/>
  <c r="AR1250" i="1" s="1"/>
  <c r="F1250" i="1" s="1"/>
  <c r="AJ1251" i="1"/>
  <c r="AR1251" i="1" s="1"/>
  <c r="F1251" i="1" s="1"/>
  <c r="AJ1252" i="1"/>
  <c r="AR1252" i="1" s="1"/>
  <c r="F1252" i="1" s="1"/>
  <c r="AJ1253" i="1"/>
  <c r="AR1253" i="1" s="1"/>
  <c r="F1253" i="1" s="1"/>
  <c r="AJ1254" i="1"/>
  <c r="AR1254" i="1" s="1"/>
  <c r="F1254" i="1" s="1"/>
  <c r="AJ1255" i="1"/>
  <c r="AR1255" i="1" s="1"/>
  <c r="F1255" i="1" s="1"/>
  <c r="AJ1256" i="1"/>
  <c r="AR1256" i="1" s="1"/>
  <c r="F1256" i="1" s="1"/>
  <c r="AJ1257" i="1"/>
  <c r="AR1257" i="1" s="1"/>
  <c r="F1257" i="1" s="1"/>
  <c r="AJ1258" i="1"/>
  <c r="AR1258" i="1" s="1"/>
  <c r="F1258" i="1" s="1"/>
  <c r="AJ1259" i="1"/>
  <c r="AR1259" i="1" s="1"/>
  <c r="F1259" i="1" s="1"/>
  <c r="AJ1260" i="1"/>
  <c r="AR1260" i="1" s="1"/>
  <c r="F1260" i="1" s="1"/>
  <c r="AJ1261" i="1"/>
  <c r="AR1261" i="1" s="1"/>
  <c r="F1261" i="1" s="1"/>
  <c r="AJ1262" i="1"/>
  <c r="AR1262" i="1" s="1"/>
  <c r="F1262" i="1" s="1"/>
  <c r="AJ1263" i="1"/>
  <c r="AR1263" i="1" s="1"/>
  <c r="F1263" i="1" s="1"/>
  <c r="AJ1264" i="1"/>
  <c r="AR1264" i="1" s="1"/>
  <c r="F1264" i="1" s="1"/>
  <c r="AJ1265" i="1"/>
  <c r="AR1265" i="1" s="1"/>
  <c r="F1265" i="1" s="1"/>
  <c r="AJ1266" i="1"/>
  <c r="AR1266" i="1" s="1"/>
  <c r="F1266" i="1" s="1"/>
  <c r="AJ1267" i="1"/>
  <c r="AR1267" i="1" s="1"/>
  <c r="F1267" i="1" s="1"/>
  <c r="AJ1268" i="1"/>
  <c r="AR1268" i="1" s="1"/>
  <c r="F1268" i="1" s="1"/>
  <c r="AJ1269" i="1"/>
  <c r="AR1269" i="1" s="1"/>
  <c r="F1269" i="1" s="1"/>
  <c r="AJ1270" i="1"/>
  <c r="AR1270" i="1" s="1"/>
  <c r="F1270" i="1" s="1"/>
  <c r="AJ1271" i="1"/>
  <c r="AR1271" i="1" s="1"/>
  <c r="F1271" i="1" s="1"/>
  <c r="AJ1272" i="1"/>
  <c r="AR1272" i="1" s="1"/>
  <c r="F1272" i="1" s="1"/>
  <c r="AJ1273" i="1"/>
  <c r="AR1273" i="1" s="1"/>
  <c r="F1273" i="1" s="1"/>
  <c r="AJ1274" i="1"/>
  <c r="AR1274" i="1" s="1"/>
  <c r="F1274" i="1" s="1"/>
  <c r="AJ1275" i="1"/>
  <c r="AR1275" i="1" s="1"/>
  <c r="F1275" i="1" s="1"/>
  <c r="AJ1276" i="1"/>
  <c r="AR1276" i="1" s="1"/>
  <c r="F1276" i="1" s="1"/>
  <c r="AJ1277" i="1"/>
  <c r="AR1277" i="1" s="1"/>
  <c r="F1277" i="1" s="1"/>
  <c r="AJ1278" i="1"/>
  <c r="AR1278" i="1" s="1"/>
  <c r="F1278" i="1" s="1"/>
  <c r="AJ1279" i="1"/>
  <c r="AR1279" i="1" s="1"/>
  <c r="F1279" i="1" s="1"/>
  <c r="AJ1280" i="1"/>
  <c r="AR1280" i="1" s="1"/>
  <c r="F1280" i="1" s="1"/>
  <c r="AJ1281" i="1"/>
  <c r="AR1281" i="1" s="1"/>
  <c r="F1281" i="1" s="1"/>
  <c r="AJ1282" i="1"/>
  <c r="AR1282" i="1" s="1"/>
  <c r="F1282" i="1" s="1"/>
  <c r="AJ1283" i="1"/>
  <c r="AR1283" i="1" s="1"/>
  <c r="F1283" i="1" s="1"/>
  <c r="AJ1284" i="1"/>
  <c r="AR1284" i="1" s="1"/>
  <c r="F1284" i="1" s="1"/>
  <c r="AJ1285" i="1"/>
  <c r="AR1285" i="1" s="1"/>
  <c r="F1285" i="1" s="1"/>
  <c r="AJ1286" i="1"/>
  <c r="AR1286" i="1" s="1"/>
  <c r="F1286" i="1" s="1"/>
  <c r="AJ1287" i="1"/>
  <c r="AR1287" i="1" s="1"/>
  <c r="F1287" i="1" s="1"/>
  <c r="AJ1288" i="1"/>
  <c r="AR1288" i="1" s="1"/>
  <c r="F1288" i="1" s="1"/>
  <c r="AJ1289" i="1"/>
  <c r="AR1289" i="1" s="1"/>
  <c r="F1289" i="1" s="1"/>
  <c r="AJ1290" i="1"/>
  <c r="AR1290" i="1" s="1"/>
  <c r="F1290" i="1" s="1"/>
  <c r="AJ1291" i="1"/>
  <c r="AR1291" i="1" s="1"/>
  <c r="F1291" i="1" s="1"/>
  <c r="AJ1292" i="1"/>
  <c r="AR1292" i="1" s="1"/>
  <c r="F1292" i="1" s="1"/>
  <c r="AJ1293" i="1"/>
  <c r="AR1293" i="1" s="1"/>
  <c r="F1293" i="1" s="1"/>
  <c r="AJ1294" i="1"/>
  <c r="AR1294" i="1" s="1"/>
  <c r="F1294" i="1" s="1"/>
  <c r="AJ1295" i="1"/>
  <c r="AR1295" i="1" s="1"/>
  <c r="F1295" i="1" s="1"/>
  <c r="AJ1296" i="1"/>
  <c r="AR1296" i="1" s="1"/>
  <c r="F1296" i="1" s="1"/>
  <c r="AJ1297" i="1"/>
  <c r="AR1297" i="1" s="1"/>
  <c r="F1297" i="1" s="1"/>
  <c r="AJ1298" i="1"/>
  <c r="AR1298" i="1" s="1"/>
  <c r="F1298" i="1" s="1"/>
  <c r="AJ1299" i="1"/>
  <c r="AR1299" i="1" s="1"/>
  <c r="F1299" i="1" s="1"/>
  <c r="AJ1300" i="1"/>
  <c r="AR1300" i="1" s="1"/>
  <c r="F1300" i="1" s="1"/>
  <c r="AJ1301" i="1"/>
  <c r="AR1301" i="1" s="1"/>
  <c r="F1301" i="1" s="1"/>
  <c r="AJ1302" i="1"/>
  <c r="AR1302" i="1" s="1"/>
  <c r="F1302" i="1" s="1"/>
  <c r="AJ1303" i="1"/>
  <c r="AR1303" i="1" s="1"/>
  <c r="F1303" i="1" s="1"/>
  <c r="AJ1304" i="1"/>
  <c r="AR1304" i="1" s="1"/>
  <c r="F1304" i="1" s="1"/>
  <c r="AJ1305" i="1"/>
  <c r="AR1305" i="1" s="1"/>
  <c r="F1305" i="1" s="1"/>
  <c r="AJ1306" i="1"/>
  <c r="AR1306" i="1" s="1"/>
  <c r="F1306" i="1" s="1"/>
  <c r="AJ1307" i="1"/>
  <c r="AR1307" i="1" s="1"/>
  <c r="F1307" i="1" s="1"/>
  <c r="AJ1308" i="1"/>
  <c r="AR1308" i="1" s="1"/>
  <c r="F1308" i="1" s="1"/>
  <c r="AJ1309" i="1"/>
  <c r="AR1309" i="1" s="1"/>
  <c r="F1309" i="1" s="1"/>
  <c r="AJ1310" i="1"/>
  <c r="AR1310" i="1" s="1"/>
  <c r="F1310" i="1" s="1"/>
  <c r="AJ1311" i="1"/>
  <c r="AR1311" i="1" s="1"/>
  <c r="F1311" i="1" s="1"/>
  <c r="AJ1312" i="1"/>
  <c r="AR1312" i="1" s="1"/>
  <c r="F1312" i="1" s="1"/>
  <c r="AJ1313" i="1"/>
  <c r="AR1313" i="1" s="1"/>
  <c r="F1313" i="1" s="1"/>
  <c r="AJ1314" i="1"/>
  <c r="AR1314" i="1" s="1"/>
  <c r="F1314" i="1" s="1"/>
  <c r="AJ1315" i="1"/>
  <c r="AR1315" i="1" s="1"/>
  <c r="F1315" i="1" s="1"/>
  <c r="AJ1316" i="1"/>
  <c r="AR1316" i="1" s="1"/>
  <c r="F1316" i="1" s="1"/>
  <c r="AJ1317" i="1"/>
  <c r="AR1317" i="1" s="1"/>
  <c r="F1317" i="1" s="1"/>
  <c r="AJ1318" i="1"/>
  <c r="AR1318" i="1" s="1"/>
  <c r="F1318" i="1" s="1"/>
  <c r="AJ1319" i="1"/>
  <c r="AR1319" i="1" s="1"/>
  <c r="F1319" i="1" s="1"/>
  <c r="AJ1320" i="1"/>
  <c r="AR1320" i="1" s="1"/>
  <c r="F1320" i="1" s="1"/>
  <c r="AJ1321" i="1"/>
  <c r="AR1321" i="1" s="1"/>
  <c r="F1321" i="1" s="1"/>
  <c r="AJ1322" i="1"/>
  <c r="AR1322" i="1" s="1"/>
  <c r="F1322" i="1" s="1"/>
  <c r="AJ1323" i="1"/>
  <c r="AR1323" i="1" s="1"/>
  <c r="F1323" i="1" s="1"/>
  <c r="AJ1324" i="1"/>
  <c r="AR1324" i="1" s="1"/>
  <c r="F1324" i="1" s="1"/>
  <c r="AJ1325" i="1"/>
  <c r="AR1325" i="1" s="1"/>
  <c r="F1325" i="1" s="1"/>
  <c r="AJ1326" i="1"/>
  <c r="AR1326" i="1" s="1"/>
  <c r="F1326" i="1" s="1"/>
  <c r="AJ1327" i="1"/>
  <c r="AR1327" i="1" s="1"/>
  <c r="F1327" i="1" s="1"/>
  <c r="AJ1328" i="1"/>
  <c r="AR1328" i="1" s="1"/>
  <c r="F1328" i="1" s="1"/>
  <c r="AJ1329" i="1"/>
  <c r="AR1329" i="1" s="1"/>
  <c r="F1329" i="1" s="1"/>
  <c r="AJ1330" i="1"/>
  <c r="AR1330" i="1" s="1"/>
  <c r="F1330" i="1" s="1"/>
  <c r="AJ1331" i="1"/>
  <c r="AR1331" i="1" s="1"/>
  <c r="F1331" i="1" s="1"/>
  <c r="AJ1332" i="1"/>
  <c r="AR1332" i="1" s="1"/>
  <c r="F1332" i="1" s="1"/>
  <c r="AJ1333" i="1"/>
  <c r="AR1333" i="1" s="1"/>
  <c r="F1333" i="1" s="1"/>
  <c r="AJ1334" i="1"/>
  <c r="AR1334" i="1" s="1"/>
  <c r="F1334" i="1" s="1"/>
  <c r="AJ1335" i="1"/>
  <c r="AR1335" i="1" s="1"/>
  <c r="F1335" i="1" s="1"/>
  <c r="AJ1336" i="1"/>
  <c r="AR1336" i="1" s="1"/>
  <c r="F1336" i="1" s="1"/>
  <c r="AJ1337" i="1"/>
  <c r="AR1337" i="1" s="1"/>
  <c r="F1337" i="1" s="1"/>
  <c r="AJ1338" i="1"/>
  <c r="AR1338" i="1" s="1"/>
  <c r="F1338" i="1" s="1"/>
  <c r="AJ1339" i="1"/>
  <c r="AR1339" i="1" s="1"/>
  <c r="F1339" i="1" s="1"/>
  <c r="AJ1340" i="1"/>
  <c r="AR1340" i="1" s="1"/>
  <c r="F1340" i="1" s="1"/>
  <c r="AJ1341" i="1"/>
  <c r="AR1341" i="1" s="1"/>
  <c r="F1341" i="1" s="1"/>
  <c r="AJ1342" i="1"/>
  <c r="AR1342" i="1" s="1"/>
  <c r="F1342" i="1" s="1"/>
  <c r="AJ1343" i="1"/>
  <c r="AR1343" i="1" s="1"/>
  <c r="F1343" i="1" s="1"/>
  <c r="AJ1344" i="1"/>
  <c r="AR1344" i="1" s="1"/>
  <c r="F1344" i="1" s="1"/>
  <c r="AJ1345" i="1"/>
  <c r="AR1345" i="1" s="1"/>
  <c r="F1345" i="1" s="1"/>
  <c r="AJ1346" i="1"/>
  <c r="AR1346" i="1" s="1"/>
  <c r="F1346" i="1" s="1"/>
  <c r="AJ1347" i="1"/>
  <c r="AR1347" i="1" s="1"/>
  <c r="F1347" i="1" s="1"/>
  <c r="AJ1348" i="1"/>
  <c r="AR1348" i="1" s="1"/>
  <c r="F1348" i="1" s="1"/>
  <c r="AJ1349" i="1"/>
  <c r="AR1349" i="1" s="1"/>
  <c r="F1349" i="1" s="1"/>
  <c r="AJ1350" i="1"/>
  <c r="AR1350" i="1" s="1"/>
  <c r="F1350" i="1" s="1"/>
  <c r="AJ1351" i="1"/>
  <c r="AR1351" i="1" s="1"/>
  <c r="F1351" i="1" s="1"/>
  <c r="AJ1352" i="1"/>
  <c r="AR1352" i="1" s="1"/>
  <c r="F1352" i="1" s="1"/>
  <c r="AJ1353" i="1"/>
  <c r="AR1353" i="1" s="1"/>
  <c r="F1353" i="1" s="1"/>
  <c r="AJ1354" i="1"/>
  <c r="AR1354" i="1" s="1"/>
  <c r="F1354" i="1" s="1"/>
  <c r="AJ1355" i="1"/>
  <c r="AR1355" i="1" s="1"/>
  <c r="F1355" i="1" s="1"/>
  <c r="AJ1356" i="1"/>
  <c r="AR1356" i="1" s="1"/>
  <c r="F1356" i="1" s="1"/>
  <c r="AJ1357" i="1"/>
  <c r="AR1357" i="1" s="1"/>
  <c r="F1357" i="1" s="1"/>
  <c r="AJ1358" i="1"/>
  <c r="AR1358" i="1" s="1"/>
  <c r="F1358" i="1" s="1"/>
  <c r="AJ1359" i="1"/>
  <c r="AR1359" i="1" s="1"/>
  <c r="F1359" i="1" s="1"/>
  <c r="AJ1360" i="1"/>
  <c r="AR1360" i="1" s="1"/>
  <c r="F1360" i="1" s="1"/>
  <c r="AJ1361" i="1"/>
  <c r="AR1361" i="1" s="1"/>
  <c r="F1361" i="1" s="1"/>
  <c r="AJ1362" i="1"/>
  <c r="AR1362" i="1" s="1"/>
  <c r="F1362" i="1" s="1"/>
  <c r="AJ1363" i="1"/>
  <c r="AR1363" i="1" s="1"/>
  <c r="F1363" i="1" s="1"/>
  <c r="AJ1364" i="1"/>
  <c r="AR1364" i="1" s="1"/>
  <c r="F1364" i="1" s="1"/>
  <c r="AJ1365" i="1"/>
  <c r="AR1365" i="1" s="1"/>
  <c r="F1365" i="1" s="1"/>
  <c r="AJ1366" i="1"/>
  <c r="AR1366" i="1" s="1"/>
  <c r="F1366" i="1" s="1"/>
  <c r="AJ1367" i="1"/>
  <c r="AR1367" i="1" s="1"/>
  <c r="F1367" i="1" s="1"/>
  <c r="AJ1368" i="1"/>
  <c r="AR1368" i="1" s="1"/>
  <c r="F1368" i="1" s="1"/>
  <c r="AJ1369" i="1"/>
  <c r="AR1369" i="1" s="1"/>
  <c r="F1369" i="1" s="1"/>
  <c r="AJ1370" i="1"/>
  <c r="AR1370" i="1" s="1"/>
  <c r="F1370" i="1" s="1"/>
  <c r="AJ1371" i="1"/>
  <c r="AR1371" i="1" s="1"/>
  <c r="F1371" i="1" s="1"/>
  <c r="AJ1372" i="1"/>
  <c r="AR1372" i="1" s="1"/>
  <c r="F1372" i="1" s="1"/>
  <c r="AJ1373" i="1"/>
  <c r="AR1373" i="1" s="1"/>
  <c r="F1373" i="1" s="1"/>
  <c r="AJ1374" i="1"/>
  <c r="AR1374" i="1" s="1"/>
  <c r="F1374" i="1" s="1"/>
  <c r="AJ1375" i="1"/>
  <c r="AR1375" i="1" s="1"/>
  <c r="F1375" i="1" s="1"/>
  <c r="AJ1376" i="1"/>
  <c r="AR1376" i="1" s="1"/>
  <c r="F1376" i="1" s="1"/>
  <c r="AJ1377" i="1"/>
  <c r="AR1377" i="1" s="1"/>
  <c r="F1377" i="1" s="1"/>
  <c r="AJ1378" i="1"/>
  <c r="AR1378" i="1" s="1"/>
  <c r="F1378" i="1" s="1"/>
  <c r="AJ1379" i="1"/>
  <c r="AR1379" i="1" s="1"/>
  <c r="F1379" i="1" s="1"/>
  <c r="AJ1380" i="1"/>
  <c r="AR1380" i="1" s="1"/>
  <c r="F1380" i="1" s="1"/>
  <c r="AJ1381" i="1"/>
  <c r="AR1381" i="1" s="1"/>
  <c r="F1381" i="1" s="1"/>
  <c r="AJ1382" i="1"/>
  <c r="AR1382" i="1" s="1"/>
  <c r="F1382" i="1" s="1"/>
  <c r="AJ1383" i="1"/>
  <c r="AR1383" i="1" s="1"/>
  <c r="F1383" i="1" s="1"/>
  <c r="AJ1384" i="1"/>
  <c r="AR1384" i="1" s="1"/>
  <c r="F1384" i="1" s="1"/>
  <c r="AJ1385" i="1"/>
  <c r="AR1385" i="1" s="1"/>
  <c r="F1385" i="1" s="1"/>
  <c r="AJ1386" i="1"/>
  <c r="AR1386" i="1" s="1"/>
  <c r="F1386" i="1" s="1"/>
  <c r="AJ1387" i="1"/>
  <c r="AR1387" i="1" s="1"/>
  <c r="F1387" i="1" s="1"/>
  <c r="AJ1388" i="1"/>
  <c r="AR1388" i="1" s="1"/>
  <c r="F1388" i="1" s="1"/>
  <c r="AJ1389" i="1"/>
  <c r="AR1389" i="1" s="1"/>
  <c r="F1389" i="1" s="1"/>
  <c r="AJ1390" i="1"/>
  <c r="AR1390" i="1" s="1"/>
  <c r="F1390" i="1" s="1"/>
  <c r="AJ1391" i="1"/>
  <c r="AR1391" i="1" s="1"/>
  <c r="F1391" i="1" s="1"/>
  <c r="AJ1392" i="1"/>
  <c r="AR1392" i="1" s="1"/>
  <c r="F1392" i="1" s="1"/>
  <c r="AJ1393" i="1"/>
  <c r="AR1393" i="1" s="1"/>
  <c r="F1393" i="1" s="1"/>
  <c r="AJ1394" i="1"/>
  <c r="AR1394" i="1" s="1"/>
  <c r="F1394" i="1" s="1"/>
  <c r="AJ1395" i="1"/>
  <c r="AR1395" i="1" s="1"/>
  <c r="F1395" i="1" s="1"/>
  <c r="AJ1396" i="1"/>
  <c r="AR1396" i="1" s="1"/>
  <c r="F1396" i="1" s="1"/>
  <c r="AJ1397" i="1"/>
  <c r="AR1397" i="1" s="1"/>
  <c r="F1397" i="1" s="1"/>
  <c r="AJ1398" i="1"/>
  <c r="AR1398" i="1" s="1"/>
  <c r="F1398" i="1" s="1"/>
  <c r="AJ1399" i="1"/>
  <c r="AR1399" i="1" s="1"/>
  <c r="F1399" i="1" s="1"/>
  <c r="AJ1400" i="1"/>
  <c r="AR1400" i="1" s="1"/>
  <c r="F1400" i="1" s="1"/>
  <c r="AJ1401" i="1"/>
  <c r="AR1401" i="1" s="1"/>
  <c r="F1401" i="1" s="1"/>
  <c r="AJ1402" i="1"/>
  <c r="AR1402" i="1" s="1"/>
  <c r="F1402" i="1" s="1"/>
  <c r="AJ1403" i="1"/>
  <c r="AR1403" i="1" s="1"/>
  <c r="F1403" i="1" s="1"/>
  <c r="AJ1404" i="1"/>
  <c r="AR1404" i="1" s="1"/>
  <c r="F1404" i="1" s="1"/>
  <c r="AJ1405" i="1"/>
  <c r="AR1405" i="1" s="1"/>
  <c r="F1405" i="1" s="1"/>
  <c r="AJ1406" i="1"/>
  <c r="AR1406" i="1" s="1"/>
  <c r="F1406" i="1" s="1"/>
  <c r="AJ1407" i="1"/>
  <c r="AR1407" i="1" s="1"/>
  <c r="F1407" i="1" s="1"/>
  <c r="AJ1408" i="1"/>
  <c r="AR1408" i="1" s="1"/>
  <c r="F1408" i="1" s="1"/>
  <c r="AJ1409" i="1"/>
  <c r="AR1409" i="1" s="1"/>
  <c r="F1409" i="1" s="1"/>
  <c r="AJ1410" i="1"/>
  <c r="AR1410" i="1" s="1"/>
  <c r="F1410" i="1" s="1"/>
  <c r="AJ1411" i="1"/>
  <c r="AR1411" i="1" s="1"/>
  <c r="F1411" i="1" s="1"/>
  <c r="AJ1412" i="1"/>
  <c r="AR1412" i="1" s="1"/>
  <c r="F1412" i="1" s="1"/>
  <c r="AJ1413" i="1"/>
  <c r="AR1413" i="1" s="1"/>
  <c r="F1413" i="1" s="1"/>
  <c r="AJ1414" i="1"/>
  <c r="AR1414" i="1" s="1"/>
  <c r="F1414" i="1" s="1"/>
  <c r="AJ1415" i="1"/>
  <c r="AR1415" i="1" s="1"/>
  <c r="F1415" i="1" s="1"/>
  <c r="AJ1416" i="1"/>
  <c r="AR1416" i="1" s="1"/>
  <c r="F1416" i="1" s="1"/>
  <c r="AJ1417" i="1"/>
  <c r="AR1417" i="1" s="1"/>
  <c r="F1417" i="1" s="1"/>
  <c r="AJ1418" i="1"/>
  <c r="AR1418" i="1" s="1"/>
  <c r="F1418" i="1" s="1"/>
  <c r="AJ1419" i="1"/>
  <c r="AR1419" i="1" s="1"/>
  <c r="F1419" i="1" s="1"/>
  <c r="AJ1420" i="1"/>
  <c r="AR1420" i="1" s="1"/>
  <c r="F1420" i="1" s="1"/>
  <c r="AJ1421" i="1"/>
  <c r="AR1421" i="1" s="1"/>
  <c r="F1421" i="1" s="1"/>
  <c r="AJ1422" i="1"/>
  <c r="AR1422" i="1" s="1"/>
  <c r="F1422" i="1" s="1"/>
  <c r="AJ1423" i="1"/>
  <c r="AR1423" i="1" s="1"/>
  <c r="F1423" i="1" s="1"/>
  <c r="AJ1424" i="1"/>
  <c r="AR1424" i="1" s="1"/>
  <c r="F1424" i="1" s="1"/>
  <c r="AJ1425" i="1"/>
  <c r="AR1425" i="1" s="1"/>
  <c r="F1425" i="1" s="1"/>
  <c r="AJ1426" i="1"/>
  <c r="AR1426" i="1" s="1"/>
  <c r="F1426" i="1" s="1"/>
  <c r="AJ1427" i="1"/>
  <c r="AR1427" i="1" s="1"/>
  <c r="F1427" i="1" s="1"/>
  <c r="AJ1428" i="1"/>
  <c r="AR1428" i="1" s="1"/>
  <c r="F1428" i="1" s="1"/>
  <c r="AJ1429" i="1"/>
  <c r="AR1429" i="1" s="1"/>
  <c r="F1429" i="1" s="1"/>
  <c r="AJ1430" i="1"/>
  <c r="AR1430" i="1" s="1"/>
  <c r="F1430" i="1" s="1"/>
  <c r="AJ1431" i="1"/>
  <c r="AR1431" i="1" s="1"/>
  <c r="F1431" i="1" s="1"/>
  <c r="AJ1432" i="1"/>
  <c r="AR1432" i="1" s="1"/>
  <c r="F1432" i="1" s="1"/>
  <c r="AJ1433" i="1"/>
  <c r="AR1433" i="1" s="1"/>
  <c r="F1433" i="1" s="1"/>
  <c r="AJ1434" i="1"/>
  <c r="AR1434" i="1" s="1"/>
  <c r="F1434" i="1" s="1"/>
  <c r="AJ1435" i="1"/>
  <c r="AR1435" i="1" s="1"/>
  <c r="F1435" i="1" s="1"/>
  <c r="AJ1436" i="1"/>
  <c r="AR1436" i="1" s="1"/>
  <c r="F1436" i="1" s="1"/>
  <c r="AJ1437" i="1"/>
  <c r="AR1437" i="1" s="1"/>
  <c r="F1437" i="1" s="1"/>
  <c r="AJ1438" i="1"/>
  <c r="AR1438" i="1" s="1"/>
  <c r="F1438" i="1" s="1"/>
  <c r="AJ1439" i="1"/>
  <c r="AR1439" i="1" s="1"/>
  <c r="F1439" i="1" s="1"/>
  <c r="AJ1440" i="1"/>
  <c r="AR1440" i="1" s="1"/>
  <c r="F1440" i="1" s="1"/>
  <c r="AJ1441" i="1"/>
  <c r="AR1441" i="1" s="1"/>
  <c r="F1441" i="1" s="1"/>
  <c r="AJ1442" i="1"/>
  <c r="AR1442" i="1" s="1"/>
  <c r="F1442" i="1" s="1"/>
  <c r="AJ1443" i="1"/>
  <c r="AR1443" i="1" s="1"/>
  <c r="F1443" i="1" s="1"/>
  <c r="AJ1444" i="1"/>
  <c r="AR1444" i="1" s="1"/>
  <c r="F1444" i="1" s="1"/>
  <c r="AJ1445" i="1"/>
  <c r="AR1445" i="1" s="1"/>
  <c r="F1445" i="1" s="1"/>
  <c r="AJ1446" i="1"/>
  <c r="AR1446" i="1" s="1"/>
  <c r="F1446" i="1" s="1"/>
  <c r="AJ1447" i="1"/>
  <c r="AR1447" i="1" s="1"/>
  <c r="F1447" i="1" s="1"/>
  <c r="AJ1448" i="1"/>
  <c r="AR1448" i="1" s="1"/>
  <c r="F1448" i="1" s="1"/>
  <c r="AJ1449" i="1"/>
  <c r="AR1449" i="1" s="1"/>
  <c r="F1449" i="1" s="1"/>
  <c r="AJ1450" i="1"/>
  <c r="AR1450" i="1" s="1"/>
  <c r="F1450" i="1" s="1"/>
  <c r="AJ1451" i="1"/>
  <c r="AR1451" i="1" s="1"/>
  <c r="F1451" i="1" s="1"/>
  <c r="AJ1452" i="1"/>
  <c r="AR1452" i="1" s="1"/>
  <c r="F1452" i="1" s="1"/>
  <c r="AJ1453" i="1"/>
  <c r="AR1453" i="1" s="1"/>
  <c r="F1453" i="1" s="1"/>
  <c r="AJ1454" i="1"/>
  <c r="AR1454" i="1" s="1"/>
  <c r="F1454" i="1" s="1"/>
  <c r="AJ1455" i="1"/>
  <c r="AR1455" i="1" s="1"/>
  <c r="F1455" i="1" s="1"/>
  <c r="AJ1456" i="1"/>
  <c r="AR1456" i="1" s="1"/>
  <c r="F1456" i="1" s="1"/>
  <c r="AJ1457" i="1"/>
  <c r="AR1457" i="1" s="1"/>
  <c r="F1457" i="1" s="1"/>
  <c r="AJ1458" i="1"/>
  <c r="AR1458" i="1" s="1"/>
  <c r="F1458" i="1" s="1"/>
  <c r="AJ1459" i="1"/>
  <c r="AR1459" i="1" s="1"/>
  <c r="F1459" i="1" s="1"/>
  <c r="AJ1460" i="1"/>
  <c r="AR1460" i="1" s="1"/>
  <c r="F1460" i="1" s="1"/>
  <c r="AJ1461" i="1"/>
  <c r="AR1461" i="1" s="1"/>
  <c r="F1461" i="1" s="1"/>
  <c r="AJ1462" i="1"/>
  <c r="AR1462" i="1" s="1"/>
  <c r="F1462" i="1" s="1"/>
  <c r="AJ1463" i="1"/>
  <c r="AR1463" i="1" s="1"/>
  <c r="F1463" i="1" s="1"/>
  <c r="AJ1464" i="1"/>
  <c r="AR1464" i="1" s="1"/>
  <c r="F1464" i="1" s="1"/>
  <c r="AJ1465" i="1"/>
  <c r="AR1465" i="1" s="1"/>
  <c r="F1465" i="1" s="1"/>
  <c r="AJ1466" i="1"/>
  <c r="AR1466" i="1" s="1"/>
  <c r="F1466" i="1" s="1"/>
  <c r="AJ1467" i="1"/>
  <c r="AR1467" i="1" s="1"/>
  <c r="F1467" i="1" s="1"/>
  <c r="AJ1468" i="1"/>
  <c r="AR1468" i="1" s="1"/>
  <c r="F1468" i="1" s="1"/>
  <c r="AJ1469" i="1"/>
  <c r="AR1469" i="1" s="1"/>
  <c r="F1469" i="1" s="1"/>
  <c r="AJ1470" i="1"/>
  <c r="AR1470" i="1" s="1"/>
  <c r="F1470" i="1" s="1"/>
  <c r="AJ1471" i="1"/>
  <c r="AR1471" i="1" s="1"/>
  <c r="F1471" i="1" s="1"/>
  <c r="AJ1472" i="1"/>
  <c r="AR1472" i="1" s="1"/>
  <c r="F1472" i="1" s="1"/>
  <c r="AJ1473" i="1"/>
  <c r="AR1473" i="1" s="1"/>
  <c r="F1473" i="1" s="1"/>
  <c r="AJ1474" i="1"/>
  <c r="AR1474" i="1" s="1"/>
  <c r="F1474" i="1" s="1"/>
  <c r="AJ1475" i="1"/>
  <c r="AR1475" i="1" s="1"/>
  <c r="F1475" i="1" s="1"/>
  <c r="AJ1476" i="1"/>
  <c r="AR1476" i="1" s="1"/>
  <c r="F1476" i="1" s="1"/>
  <c r="AJ1477" i="1"/>
  <c r="AR1477" i="1" s="1"/>
  <c r="F1477" i="1" s="1"/>
  <c r="AJ1478" i="1"/>
  <c r="AR1478" i="1" s="1"/>
  <c r="F1478" i="1" s="1"/>
  <c r="AJ1479" i="1"/>
  <c r="AR1479" i="1" s="1"/>
  <c r="F1479" i="1" s="1"/>
  <c r="AJ1480" i="1"/>
  <c r="AR1480" i="1" s="1"/>
  <c r="F1480" i="1" s="1"/>
  <c r="AJ1481" i="1"/>
  <c r="AR1481" i="1" s="1"/>
  <c r="F1481" i="1" s="1"/>
  <c r="AJ1482" i="1"/>
  <c r="AR1482" i="1" s="1"/>
  <c r="F1482" i="1" s="1"/>
  <c r="AJ1483" i="1"/>
  <c r="AR1483" i="1" s="1"/>
  <c r="F1483" i="1" s="1"/>
  <c r="AJ1484" i="1"/>
  <c r="AR1484" i="1" s="1"/>
  <c r="F1484" i="1" s="1"/>
  <c r="AJ1485" i="1"/>
  <c r="AR1485" i="1" s="1"/>
  <c r="F1485" i="1" s="1"/>
  <c r="AJ1486" i="1"/>
  <c r="AR1486" i="1" s="1"/>
  <c r="F1486" i="1" s="1"/>
  <c r="AJ1487" i="1"/>
  <c r="AR1487" i="1" s="1"/>
  <c r="F1487" i="1" s="1"/>
  <c r="AJ1488" i="1"/>
  <c r="AR1488" i="1" s="1"/>
  <c r="F1488" i="1" s="1"/>
  <c r="AJ1489" i="1"/>
  <c r="AR1489" i="1" s="1"/>
  <c r="F1489" i="1" s="1"/>
  <c r="AJ1490" i="1"/>
  <c r="AR1490" i="1" s="1"/>
  <c r="F1490" i="1" s="1"/>
  <c r="AJ1491" i="1"/>
  <c r="AR1491" i="1" s="1"/>
  <c r="F1491" i="1" s="1"/>
  <c r="AJ1492" i="1"/>
  <c r="AR1492" i="1" s="1"/>
  <c r="F1492" i="1" s="1"/>
  <c r="AJ1493" i="1"/>
  <c r="AR1493" i="1" s="1"/>
  <c r="F1493" i="1" s="1"/>
  <c r="AJ1494" i="1"/>
  <c r="AR1494" i="1" s="1"/>
  <c r="F1494" i="1" s="1"/>
  <c r="AJ1495" i="1"/>
  <c r="AR1495" i="1" s="1"/>
  <c r="F1495" i="1" s="1"/>
  <c r="AJ1496" i="1"/>
  <c r="AR1496" i="1" s="1"/>
  <c r="F1496" i="1" s="1"/>
  <c r="AJ1497" i="1"/>
  <c r="AR1497" i="1" s="1"/>
  <c r="F1497" i="1" s="1"/>
  <c r="AJ1498" i="1"/>
  <c r="AR1498" i="1" s="1"/>
  <c r="F1498" i="1" s="1"/>
  <c r="AJ1499" i="1"/>
  <c r="AR1499" i="1" s="1"/>
  <c r="F1499" i="1" s="1"/>
  <c r="AJ1500" i="1"/>
  <c r="AR1500" i="1" s="1"/>
  <c r="F1500" i="1" s="1"/>
  <c r="AJ1501" i="1"/>
  <c r="AR1501" i="1" s="1"/>
  <c r="F1501" i="1" s="1"/>
  <c r="AJ1502" i="1"/>
  <c r="AR1502" i="1" s="1"/>
  <c r="F1502" i="1" s="1"/>
  <c r="AJ1503" i="1"/>
  <c r="AR1503" i="1" s="1"/>
  <c r="F1503" i="1" s="1"/>
  <c r="AJ1504" i="1"/>
  <c r="AR1504" i="1" s="1"/>
  <c r="F1504" i="1" s="1"/>
  <c r="AJ1505" i="1"/>
  <c r="AR1505" i="1" s="1"/>
  <c r="F1505" i="1" s="1"/>
  <c r="AJ1506" i="1"/>
  <c r="AR1506" i="1" s="1"/>
  <c r="F1506" i="1" s="1"/>
  <c r="AJ1507" i="1"/>
  <c r="AR1507" i="1" s="1"/>
  <c r="F1507" i="1" s="1"/>
  <c r="AJ1508" i="1"/>
  <c r="AR1508" i="1" s="1"/>
  <c r="F1508" i="1" s="1"/>
  <c r="AJ1509" i="1"/>
  <c r="AR1509" i="1" s="1"/>
  <c r="F1509" i="1" s="1"/>
  <c r="AJ1510" i="1"/>
  <c r="AR1510" i="1" s="1"/>
  <c r="F1510" i="1" s="1"/>
  <c r="AJ1511" i="1"/>
  <c r="AR1511" i="1" s="1"/>
  <c r="F1511" i="1" s="1"/>
  <c r="AJ1512" i="1"/>
  <c r="AR1512" i="1" s="1"/>
  <c r="F1512" i="1" s="1"/>
  <c r="AJ1513" i="1"/>
  <c r="AR1513" i="1" s="1"/>
  <c r="F1513" i="1" s="1"/>
  <c r="AJ1514" i="1"/>
  <c r="AR1514" i="1" s="1"/>
  <c r="F1514" i="1" s="1"/>
  <c r="AJ1515" i="1"/>
  <c r="AR1515" i="1" s="1"/>
  <c r="F1515" i="1" s="1"/>
  <c r="AJ1516" i="1"/>
  <c r="AR1516" i="1" s="1"/>
  <c r="F1516" i="1" s="1"/>
  <c r="AJ1517" i="1"/>
  <c r="AR1517" i="1" s="1"/>
  <c r="F1517" i="1" s="1"/>
  <c r="AJ1518" i="1"/>
  <c r="AR1518" i="1" s="1"/>
  <c r="F1518" i="1" s="1"/>
  <c r="AJ1519" i="1"/>
  <c r="AR1519" i="1" s="1"/>
  <c r="F1519" i="1" s="1"/>
  <c r="AJ1520" i="1"/>
  <c r="AR1520" i="1" s="1"/>
  <c r="F1520" i="1" s="1"/>
  <c r="AJ1521" i="1"/>
  <c r="AR1521" i="1" s="1"/>
  <c r="F1521" i="1" s="1"/>
  <c r="AJ1522" i="1"/>
  <c r="AR1522" i="1" s="1"/>
  <c r="F1522" i="1" s="1"/>
  <c r="AJ1523" i="1"/>
  <c r="AR1523" i="1" s="1"/>
  <c r="F1523" i="1" s="1"/>
  <c r="AJ1524" i="1"/>
  <c r="AR1524" i="1" s="1"/>
  <c r="F1524" i="1" s="1"/>
  <c r="AJ1525" i="1"/>
  <c r="AR1525" i="1" s="1"/>
  <c r="F1525" i="1" s="1"/>
  <c r="AJ1526" i="1"/>
  <c r="AR1526" i="1" s="1"/>
  <c r="F1526" i="1" s="1"/>
  <c r="AJ1527" i="1"/>
  <c r="AR1527" i="1" s="1"/>
  <c r="F1527" i="1" s="1"/>
  <c r="AJ1528" i="1"/>
  <c r="AR1528" i="1" s="1"/>
  <c r="F1528" i="1" s="1"/>
  <c r="AJ1529" i="1"/>
  <c r="AR1529" i="1" s="1"/>
  <c r="F1529" i="1" s="1"/>
  <c r="AJ1530" i="1"/>
  <c r="AR1530" i="1" s="1"/>
  <c r="F1530" i="1" s="1"/>
  <c r="AJ1531" i="1"/>
  <c r="AR1531" i="1" s="1"/>
  <c r="F1531" i="1" s="1"/>
  <c r="AJ1532" i="1"/>
  <c r="AR1532" i="1" s="1"/>
  <c r="F1532" i="1" s="1"/>
  <c r="AJ1533" i="1"/>
  <c r="AR1533" i="1" s="1"/>
  <c r="F1533" i="1" s="1"/>
  <c r="AJ1534" i="1"/>
  <c r="AR1534" i="1" s="1"/>
  <c r="F1534" i="1" s="1"/>
  <c r="AJ1535" i="1"/>
  <c r="AR1535" i="1" s="1"/>
  <c r="F1535" i="1" s="1"/>
  <c r="AJ1536" i="1"/>
  <c r="AR1536" i="1" s="1"/>
  <c r="F1536" i="1" s="1"/>
  <c r="AJ1537" i="1"/>
  <c r="AR1537" i="1" s="1"/>
  <c r="F1537" i="1" s="1"/>
  <c r="AJ1538" i="1"/>
  <c r="AR1538" i="1" s="1"/>
  <c r="F1538" i="1" s="1"/>
  <c r="AJ1539" i="1"/>
  <c r="AR1539" i="1" s="1"/>
  <c r="F1539" i="1" s="1"/>
  <c r="AJ1540" i="1"/>
  <c r="AR1540" i="1" s="1"/>
  <c r="F1540" i="1" s="1"/>
  <c r="AJ1541" i="1"/>
  <c r="AR1541" i="1" s="1"/>
  <c r="F1541" i="1" s="1"/>
  <c r="AJ1542" i="1"/>
  <c r="AR1542" i="1" s="1"/>
  <c r="F1542" i="1" s="1"/>
  <c r="AJ1543" i="1"/>
  <c r="AR1543" i="1" s="1"/>
  <c r="F1543" i="1" s="1"/>
  <c r="AJ1544" i="1"/>
  <c r="AR1544" i="1" s="1"/>
  <c r="F1544" i="1" s="1"/>
  <c r="AJ1545" i="1"/>
  <c r="AR1545" i="1" s="1"/>
  <c r="F1545" i="1" s="1"/>
  <c r="AJ1546" i="1"/>
  <c r="AR1546" i="1" s="1"/>
  <c r="F1546" i="1" s="1"/>
  <c r="AJ1547" i="1"/>
  <c r="AR1547" i="1" s="1"/>
  <c r="F1547" i="1" s="1"/>
  <c r="AJ1548" i="1"/>
  <c r="AR1548" i="1" s="1"/>
  <c r="F1548" i="1" s="1"/>
  <c r="AJ1549" i="1"/>
  <c r="AR1549" i="1" s="1"/>
  <c r="F1549" i="1" s="1"/>
  <c r="AJ1550" i="1"/>
  <c r="AR1550" i="1" s="1"/>
  <c r="F1550" i="1" s="1"/>
  <c r="AJ1551" i="1"/>
  <c r="AR1551" i="1" s="1"/>
  <c r="F1551" i="1" s="1"/>
  <c r="AJ1552" i="1"/>
  <c r="AR1552" i="1" s="1"/>
  <c r="F1552" i="1" s="1"/>
  <c r="AJ1553" i="1"/>
  <c r="AR1553" i="1" s="1"/>
  <c r="F1553" i="1" s="1"/>
  <c r="AJ1554" i="1"/>
  <c r="AR1554" i="1" s="1"/>
  <c r="F1554" i="1" s="1"/>
  <c r="AJ1555" i="1"/>
  <c r="AR1555" i="1" s="1"/>
  <c r="F1555" i="1" s="1"/>
  <c r="AJ1556" i="1"/>
  <c r="AR1556" i="1" s="1"/>
  <c r="F1556" i="1" s="1"/>
  <c r="AJ1557" i="1"/>
  <c r="AR1557" i="1" s="1"/>
  <c r="F1557" i="1" s="1"/>
  <c r="AJ1558" i="1"/>
  <c r="AR1558" i="1" s="1"/>
  <c r="F1558" i="1" s="1"/>
  <c r="AJ1559" i="1"/>
  <c r="AR1559" i="1" s="1"/>
  <c r="F1559" i="1" s="1"/>
  <c r="AJ1560" i="1"/>
  <c r="AR1560" i="1" s="1"/>
  <c r="F1560" i="1" s="1"/>
  <c r="AJ1561" i="1"/>
  <c r="AR1561" i="1" s="1"/>
  <c r="F1561" i="1" s="1"/>
  <c r="AJ1562" i="1"/>
  <c r="AR1562" i="1" s="1"/>
  <c r="F1562" i="1" s="1"/>
  <c r="AJ1563" i="1"/>
  <c r="AR1563" i="1" s="1"/>
  <c r="F1563" i="1" s="1"/>
  <c r="AJ1564" i="1"/>
  <c r="AR1564" i="1" s="1"/>
  <c r="F1564" i="1" s="1"/>
  <c r="AJ1565" i="1"/>
  <c r="AR1565" i="1" s="1"/>
  <c r="F1565" i="1" s="1"/>
  <c r="AJ1566" i="1"/>
  <c r="AR1566" i="1" s="1"/>
  <c r="F1566" i="1" s="1"/>
  <c r="AJ1567" i="1"/>
  <c r="AR1567" i="1" s="1"/>
  <c r="F1567" i="1" s="1"/>
  <c r="AJ1568" i="1"/>
  <c r="AR1568" i="1" s="1"/>
  <c r="F1568" i="1" s="1"/>
  <c r="AJ1569" i="1"/>
  <c r="AR1569" i="1" s="1"/>
  <c r="F1569" i="1" s="1"/>
  <c r="AJ1570" i="1"/>
  <c r="AR1570" i="1" s="1"/>
  <c r="F1570" i="1" s="1"/>
  <c r="AJ1571" i="1"/>
  <c r="AR1571" i="1" s="1"/>
  <c r="F1571" i="1" s="1"/>
  <c r="AJ1572" i="1"/>
  <c r="AR1572" i="1" s="1"/>
  <c r="F1572" i="1" s="1"/>
  <c r="AJ1573" i="1"/>
  <c r="AR1573" i="1" s="1"/>
  <c r="F1573" i="1" s="1"/>
  <c r="AJ1574" i="1"/>
  <c r="AR1574" i="1" s="1"/>
  <c r="F1574" i="1" s="1"/>
  <c r="AJ1575" i="1"/>
  <c r="AR1575" i="1" s="1"/>
  <c r="F1575" i="1" s="1"/>
  <c r="AJ1576" i="1"/>
  <c r="AR1576" i="1" s="1"/>
  <c r="F1576" i="1" s="1"/>
  <c r="AJ1577" i="1"/>
  <c r="AR1577" i="1" s="1"/>
  <c r="F1577" i="1" s="1"/>
  <c r="AJ1578" i="1"/>
  <c r="AR1578" i="1" s="1"/>
  <c r="F1578" i="1" s="1"/>
  <c r="AJ1579" i="1"/>
  <c r="AR1579" i="1" s="1"/>
  <c r="F1579" i="1" s="1"/>
  <c r="AJ1580" i="1"/>
  <c r="AR1580" i="1" s="1"/>
  <c r="F1580" i="1" s="1"/>
  <c r="AJ1581" i="1"/>
  <c r="AR1581" i="1" s="1"/>
  <c r="F1581" i="1" s="1"/>
  <c r="AJ1582" i="1"/>
  <c r="AR1582" i="1" s="1"/>
  <c r="F1582" i="1" s="1"/>
  <c r="AJ1583" i="1"/>
  <c r="AR1583" i="1" s="1"/>
  <c r="F1583" i="1" s="1"/>
  <c r="AJ1584" i="1"/>
  <c r="AR1584" i="1" s="1"/>
  <c r="F1584" i="1" s="1"/>
  <c r="AJ1585" i="1"/>
  <c r="AR1585" i="1" s="1"/>
  <c r="F1585" i="1" s="1"/>
  <c r="AJ1586" i="1"/>
  <c r="AR1586" i="1" s="1"/>
  <c r="F1586" i="1" s="1"/>
  <c r="AJ1587" i="1"/>
  <c r="AR1587" i="1" s="1"/>
  <c r="F1587" i="1" s="1"/>
  <c r="AJ1588" i="1"/>
  <c r="AR1588" i="1" s="1"/>
  <c r="F1588" i="1" s="1"/>
  <c r="AJ1589" i="1"/>
  <c r="AR1589" i="1" s="1"/>
  <c r="F1589" i="1" s="1"/>
  <c r="AJ1590" i="1"/>
  <c r="AR1590" i="1" s="1"/>
  <c r="F1590" i="1" s="1"/>
  <c r="AJ1591" i="1"/>
  <c r="AR1591" i="1" s="1"/>
  <c r="F1591" i="1" s="1"/>
  <c r="AJ1592" i="1"/>
  <c r="AR1592" i="1" s="1"/>
  <c r="F1592" i="1" s="1"/>
  <c r="AJ1593" i="1"/>
  <c r="AR1593" i="1" s="1"/>
  <c r="F1593" i="1" s="1"/>
  <c r="AJ1594" i="1"/>
  <c r="AR1594" i="1" s="1"/>
  <c r="F1594" i="1" s="1"/>
  <c r="AJ1595" i="1"/>
  <c r="AR1595" i="1" s="1"/>
  <c r="F1595" i="1" s="1"/>
  <c r="AJ1596" i="1"/>
  <c r="AR1596" i="1" s="1"/>
  <c r="F1596" i="1" s="1"/>
  <c r="AJ1597" i="1"/>
  <c r="AR1597" i="1" s="1"/>
  <c r="F1597" i="1" s="1"/>
  <c r="AJ1598" i="1"/>
  <c r="AR1598" i="1" s="1"/>
  <c r="F1598" i="1" s="1"/>
  <c r="AJ1599" i="1"/>
  <c r="AR1599" i="1" s="1"/>
  <c r="F1599" i="1" s="1"/>
  <c r="AJ1600" i="1"/>
  <c r="AR1600" i="1" s="1"/>
  <c r="F1600" i="1" s="1"/>
  <c r="AJ1601" i="1"/>
  <c r="AR1601" i="1" s="1"/>
  <c r="F1601" i="1" s="1"/>
  <c r="AJ1602" i="1"/>
  <c r="AR1602" i="1" s="1"/>
  <c r="F1602" i="1" s="1"/>
  <c r="AJ1603" i="1"/>
  <c r="AR1603" i="1" s="1"/>
  <c r="F1603" i="1" s="1"/>
  <c r="AJ1604" i="1"/>
  <c r="AR1604" i="1" s="1"/>
  <c r="F1604" i="1" s="1"/>
  <c r="AJ1605" i="1"/>
  <c r="AR1605" i="1" s="1"/>
  <c r="F1605" i="1" s="1"/>
  <c r="AJ1606" i="1"/>
  <c r="AR1606" i="1" s="1"/>
  <c r="F1606" i="1" s="1"/>
  <c r="AJ1607" i="1"/>
  <c r="AR1607" i="1" s="1"/>
  <c r="F1607" i="1" s="1"/>
  <c r="AJ1608" i="1"/>
  <c r="AR1608" i="1" s="1"/>
  <c r="F1608" i="1" s="1"/>
  <c r="AJ1609" i="1"/>
  <c r="AR1609" i="1" s="1"/>
  <c r="F1609" i="1" s="1"/>
  <c r="AJ1610" i="1"/>
  <c r="AR1610" i="1" s="1"/>
  <c r="F1610" i="1" s="1"/>
  <c r="AJ1611" i="1"/>
  <c r="AR1611" i="1" s="1"/>
  <c r="F1611" i="1" s="1"/>
  <c r="AJ1612" i="1"/>
  <c r="AR1612" i="1" s="1"/>
  <c r="F1612" i="1" s="1"/>
  <c r="AJ1613" i="1"/>
  <c r="AR1613" i="1" s="1"/>
  <c r="F1613" i="1" s="1"/>
  <c r="AJ1614" i="1"/>
  <c r="AR1614" i="1" s="1"/>
  <c r="F1614" i="1" s="1"/>
  <c r="AJ1615" i="1"/>
  <c r="AR1615" i="1" s="1"/>
  <c r="F1615" i="1" s="1"/>
  <c r="AJ1616" i="1"/>
  <c r="AR1616" i="1" s="1"/>
  <c r="F1616" i="1" s="1"/>
  <c r="AJ1617" i="1"/>
  <c r="AR1617" i="1" s="1"/>
  <c r="F1617" i="1" s="1"/>
  <c r="AJ1618" i="1"/>
  <c r="AR1618" i="1" s="1"/>
  <c r="F1618" i="1" s="1"/>
  <c r="AJ1619" i="1"/>
  <c r="AR1619" i="1" s="1"/>
  <c r="F1619" i="1" s="1"/>
  <c r="AJ1620" i="1"/>
  <c r="AR1620" i="1" s="1"/>
  <c r="F1620" i="1" s="1"/>
  <c r="AJ1621" i="1"/>
  <c r="AR1621" i="1" s="1"/>
  <c r="F1621" i="1" s="1"/>
  <c r="AJ1622" i="1"/>
  <c r="AR1622" i="1" s="1"/>
  <c r="F1622" i="1" s="1"/>
  <c r="AJ1623" i="1"/>
  <c r="AR1623" i="1" s="1"/>
  <c r="F1623" i="1" s="1"/>
  <c r="AJ1624" i="1"/>
  <c r="AR1624" i="1" s="1"/>
  <c r="F1624" i="1" s="1"/>
  <c r="AJ1625" i="1"/>
  <c r="AR1625" i="1" s="1"/>
  <c r="F1625" i="1" s="1"/>
  <c r="AJ1626" i="1"/>
  <c r="AR1626" i="1" s="1"/>
  <c r="F1626" i="1" s="1"/>
  <c r="AJ1627" i="1"/>
  <c r="AR1627" i="1" s="1"/>
  <c r="F1627" i="1" s="1"/>
  <c r="AJ1628" i="1"/>
  <c r="AR1628" i="1" s="1"/>
  <c r="F1628" i="1" s="1"/>
  <c r="AJ1629" i="1"/>
  <c r="AR1629" i="1" s="1"/>
  <c r="F1629" i="1" s="1"/>
  <c r="AJ1630" i="1"/>
  <c r="AR1630" i="1" s="1"/>
  <c r="F1630" i="1" s="1"/>
  <c r="AJ1631" i="1"/>
  <c r="AR1631" i="1" s="1"/>
  <c r="F1631" i="1" s="1"/>
  <c r="AJ1632" i="1"/>
  <c r="AR1632" i="1" s="1"/>
  <c r="F1632" i="1" s="1"/>
  <c r="AJ1633" i="1"/>
  <c r="AR1633" i="1" s="1"/>
  <c r="F1633" i="1" s="1"/>
  <c r="AJ1634" i="1"/>
  <c r="AR1634" i="1" s="1"/>
  <c r="F1634" i="1" s="1"/>
  <c r="AJ1635" i="1"/>
  <c r="AR1635" i="1" s="1"/>
  <c r="F1635" i="1" s="1"/>
  <c r="AJ1636" i="1"/>
  <c r="AR1636" i="1" s="1"/>
  <c r="F1636" i="1" s="1"/>
  <c r="AJ1637" i="1"/>
  <c r="AR1637" i="1" s="1"/>
  <c r="F1637" i="1" s="1"/>
  <c r="AJ1638" i="1"/>
  <c r="AR1638" i="1" s="1"/>
  <c r="F1638" i="1" s="1"/>
  <c r="AJ1639" i="1"/>
  <c r="AR1639" i="1" s="1"/>
  <c r="F1639" i="1" s="1"/>
  <c r="AJ1640" i="1"/>
  <c r="AR1640" i="1" s="1"/>
  <c r="F1640" i="1" s="1"/>
  <c r="AJ1641" i="1"/>
  <c r="AR1641" i="1" s="1"/>
  <c r="F1641" i="1" s="1"/>
  <c r="AJ1642" i="1"/>
  <c r="AR1642" i="1" s="1"/>
  <c r="F1642" i="1" s="1"/>
  <c r="AJ1643" i="1"/>
  <c r="AR1643" i="1" s="1"/>
  <c r="F1643" i="1" s="1"/>
  <c r="AJ1644" i="1"/>
  <c r="AR1644" i="1" s="1"/>
  <c r="F1644" i="1" s="1"/>
  <c r="AJ1645" i="1"/>
  <c r="AR1645" i="1" s="1"/>
  <c r="F1645" i="1" s="1"/>
  <c r="AJ1646" i="1"/>
  <c r="AR1646" i="1" s="1"/>
  <c r="F1646" i="1" s="1"/>
  <c r="AJ1647" i="1"/>
  <c r="AR1647" i="1" s="1"/>
  <c r="F1647" i="1" s="1"/>
  <c r="AJ1648" i="1"/>
  <c r="AR1648" i="1" s="1"/>
  <c r="F1648" i="1" s="1"/>
  <c r="AJ1649" i="1"/>
  <c r="AR1649" i="1" s="1"/>
  <c r="F1649" i="1" s="1"/>
  <c r="AJ1650" i="1"/>
  <c r="AR1650" i="1" s="1"/>
  <c r="F1650" i="1" s="1"/>
  <c r="AJ1651" i="1"/>
  <c r="AR1651" i="1" s="1"/>
  <c r="F1651" i="1" s="1"/>
  <c r="AJ1652" i="1"/>
  <c r="AR1652" i="1" s="1"/>
  <c r="F1652" i="1" s="1"/>
  <c r="AJ1653" i="1"/>
  <c r="AR1653" i="1" s="1"/>
  <c r="F1653" i="1" s="1"/>
  <c r="AJ1654" i="1"/>
  <c r="AR1654" i="1" s="1"/>
  <c r="F1654" i="1" s="1"/>
  <c r="AJ1655" i="1"/>
  <c r="AR1655" i="1" s="1"/>
  <c r="F1655" i="1" s="1"/>
  <c r="AJ1656" i="1"/>
  <c r="AR1656" i="1" s="1"/>
  <c r="F1656" i="1" s="1"/>
  <c r="AJ1657" i="1"/>
  <c r="AR1657" i="1" s="1"/>
  <c r="F1657" i="1" s="1"/>
  <c r="AJ1658" i="1"/>
  <c r="AR1658" i="1" s="1"/>
  <c r="F1658" i="1" s="1"/>
  <c r="AJ1659" i="1"/>
  <c r="AR1659" i="1" s="1"/>
  <c r="F1659" i="1" s="1"/>
  <c r="AJ1660" i="1"/>
  <c r="AR1660" i="1" s="1"/>
  <c r="F1660" i="1" s="1"/>
  <c r="AJ1661" i="1"/>
  <c r="AR1661" i="1" s="1"/>
  <c r="F1661" i="1" s="1"/>
  <c r="AJ1662" i="1"/>
  <c r="AR1662" i="1" s="1"/>
  <c r="F1662" i="1" s="1"/>
  <c r="AJ1663" i="1"/>
  <c r="AR1663" i="1" s="1"/>
  <c r="F1663" i="1" s="1"/>
  <c r="AJ1664" i="1"/>
  <c r="AR1664" i="1" s="1"/>
  <c r="F1664" i="1" s="1"/>
  <c r="AJ1665" i="1"/>
  <c r="AR1665" i="1" s="1"/>
  <c r="F1665" i="1" s="1"/>
  <c r="AJ1666" i="1"/>
  <c r="AR1666" i="1" s="1"/>
  <c r="F1666" i="1" s="1"/>
  <c r="AJ1667" i="1"/>
  <c r="AR1667" i="1" s="1"/>
  <c r="F1667" i="1" s="1"/>
  <c r="AJ1668" i="1"/>
  <c r="AR1668" i="1" s="1"/>
  <c r="F1668" i="1" s="1"/>
  <c r="AJ1669" i="1"/>
  <c r="AR1669" i="1" s="1"/>
  <c r="F1669" i="1" s="1"/>
  <c r="AJ1670" i="1"/>
  <c r="AR1670" i="1" s="1"/>
  <c r="F1670" i="1" s="1"/>
  <c r="AJ1671" i="1"/>
  <c r="AR1671" i="1" s="1"/>
  <c r="F1671" i="1" s="1"/>
  <c r="AJ1672" i="1"/>
  <c r="AR1672" i="1" s="1"/>
  <c r="F1672" i="1" s="1"/>
  <c r="AJ1673" i="1"/>
  <c r="AR1673" i="1" s="1"/>
  <c r="F1673" i="1" s="1"/>
  <c r="AJ1674" i="1"/>
  <c r="AR1674" i="1" s="1"/>
  <c r="F1674" i="1" s="1"/>
  <c r="AJ1675" i="1"/>
  <c r="AR1675" i="1" s="1"/>
  <c r="F1675" i="1" s="1"/>
  <c r="AJ1676" i="1"/>
  <c r="AR1676" i="1" s="1"/>
  <c r="F1676" i="1" s="1"/>
  <c r="AJ1677" i="1"/>
  <c r="AR1677" i="1" s="1"/>
  <c r="F1677" i="1" s="1"/>
  <c r="AJ1678" i="1"/>
  <c r="AR1678" i="1" s="1"/>
  <c r="F1678" i="1" s="1"/>
  <c r="AJ1679" i="1"/>
  <c r="AR1679" i="1" s="1"/>
  <c r="F1679" i="1" s="1"/>
  <c r="AJ1680" i="1"/>
  <c r="AR1680" i="1" s="1"/>
  <c r="F1680" i="1" s="1"/>
  <c r="AJ1681" i="1"/>
  <c r="AR1681" i="1" s="1"/>
  <c r="F1681" i="1" s="1"/>
  <c r="AJ1682" i="1"/>
  <c r="AR1682" i="1" s="1"/>
  <c r="F1682" i="1" s="1"/>
  <c r="AJ1683" i="1"/>
  <c r="AR1683" i="1" s="1"/>
  <c r="F1683" i="1" s="1"/>
  <c r="AJ1684" i="1"/>
  <c r="AR1684" i="1" s="1"/>
  <c r="F1684" i="1" s="1"/>
  <c r="AJ1685" i="1"/>
  <c r="AR1685" i="1" s="1"/>
  <c r="F1685" i="1" s="1"/>
  <c r="AJ1686" i="1"/>
  <c r="AR1686" i="1" s="1"/>
  <c r="F1686" i="1" s="1"/>
  <c r="AJ1687" i="1"/>
  <c r="AR1687" i="1" s="1"/>
  <c r="F1687" i="1" s="1"/>
  <c r="AJ1688" i="1"/>
  <c r="AR1688" i="1" s="1"/>
  <c r="F1688" i="1" s="1"/>
  <c r="AJ1689" i="1"/>
  <c r="AR1689" i="1" s="1"/>
  <c r="F1689" i="1" s="1"/>
  <c r="AJ1690" i="1"/>
  <c r="AR1690" i="1" s="1"/>
  <c r="F1690" i="1" s="1"/>
  <c r="AJ1691" i="1"/>
  <c r="AR1691" i="1" s="1"/>
  <c r="F1691" i="1" s="1"/>
  <c r="AJ2" i="1"/>
  <c r="AR2" i="1" s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53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17" i="1"/>
  <c r="E1696" i="1"/>
  <c r="N1696" i="1"/>
  <c r="O1696" i="1"/>
  <c r="R1696" i="1"/>
  <c r="Z1696" i="1"/>
  <c r="AA1696" i="1"/>
  <c r="AB1696" i="1"/>
  <c r="AC1696" i="1"/>
  <c r="AD1696" i="1"/>
  <c r="AE1696" i="1"/>
  <c r="AF1696" i="1"/>
  <c r="AQ3" i="1"/>
  <c r="AI3" i="1" s="1"/>
  <c r="AQ4" i="1"/>
  <c r="AI4" i="1" s="1"/>
  <c r="AQ5" i="1"/>
  <c r="AI5" i="1" s="1"/>
  <c r="AQ6" i="1"/>
  <c r="AQ7" i="1"/>
  <c r="AQ9" i="1"/>
  <c r="AI9" i="1" s="1"/>
  <c r="AQ10" i="1"/>
  <c r="AI10" i="1" s="1"/>
  <c r="AQ11" i="1"/>
  <c r="AI11" i="1" s="1"/>
  <c r="AQ12" i="1"/>
  <c r="AI12" i="1" s="1"/>
  <c r="AQ13" i="1"/>
  <c r="AI13" i="1" s="1"/>
  <c r="AQ14" i="1"/>
  <c r="AI14" i="1" s="1"/>
  <c r="AQ16" i="1"/>
  <c r="AI16" i="1" s="1"/>
  <c r="AQ17" i="1"/>
  <c r="AI17" i="1" s="1"/>
  <c r="AQ18" i="1"/>
  <c r="AI18" i="1" s="1"/>
  <c r="AQ19" i="1"/>
  <c r="AI19" i="1" s="1"/>
  <c r="AQ21" i="1"/>
  <c r="AI21" i="1" s="1"/>
  <c r="AQ22" i="1"/>
  <c r="AI22" i="1" s="1"/>
  <c r="AQ23" i="1"/>
  <c r="AI23" i="1" s="1"/>
  <c r="AQ24" i="1"/>
  <c r="AI24" i="1" s="1"/>
  <c r="AQ25" i="1"/>
  <c r="AI25" i="1" s="1"/>
  <c r="AQ26" i="1"/>
  <c r="AI26" i="1" s="1"/>
  <c r="AQ27" i="1"/>
  <c r="AI27" i="1" s="1"/>
  <c r="AQ28" i="1"/>
  <c r="AI28" i="1" s="1"/>
  <c r="AQ29" i="1"/>
  <c r="AI29" i="1" s="1"/>
  <c r="AQ30" i="1"/>
  <c r="AI30" i="1" s="1"/>
  <c r="AQ31" i="1"/>
  <c r="AI31" i="1" s="1"/>
  <c r="AQ32" i="1"/>
  <c r="AI32" i="1" s="1"/>
  <c r="AQ33" i="1"/>
  <c r="AI33" i="1" s="1"/>
  <c r="AQ34" i="1"/>
  <c r="AI34" i="1" s="1"/>
  <c r="AQ35" i="1"/>
  <c r="AI35" i="1" s="1"/>
  <c r="AQ36" i="1"/>
  <c r="AI36" i="1" s="1"/>
  <c r="AQ37" i="1"/>
  <c r="AI37" i="1" s="1"/>
  <c r="AQ38" i="1"/>
  <c r="AI38" i="1" s="1"/>
  <c r="AQ39" i="1"/>
  <c r="AI39" i="1" s="1"/>
  <c r="AQ40" i="1"/>
  <c r="AI40" i="1" s="1"/>
  <c r="AQ41" i="1"/>
  <c r="AI41" i="1" s="1"/>
  <c r="AQ42" i="1"/>
  <c r="AI42" i="1" s="1"/>
  <c r="AQ44" i="1"/>
  <c r="AI44" i="1" s="1"/>
  <c r="AQ45" i="1"/>
  <c r="AI45" i="1" s="1"/>
  <c r="AQ46" i="1"/>
  <c r="AI46" i="1" s="1"/>
  <c r="AQ47" i="1"/>
  <c r="AI47" i="1" s="1"/>
  <c r="AQ48" i="1"/>
  <c r="AI48" i="1" s="1"/>
  <c r="AQ49" i="1"/>
  <c r="AI49" i="1" s="1"/>
  <c r="AQ50" i="1"/>
  <c r="AI50" i="1" s="1"/>
  <c r="AQ52" i="1"/>
  <c r="AI52" i="1" s="1"/>
  <c r="AQ53" i="1"/>
  <c r="AI53" i="1" s="1"/>
  <c r="AQ55" i="1"/>
  <c r="AI55" i="1" s="1"/>
  <c r="AQ56" i="1"/>
  <c r="AI56" i="1" s="1"/>
  <c r="AQ57" i="1"/>
  <c r="AQ58" i="1"/>
  <c r="AI58" i="1" s="1"/>
  <c r="AQ59" i="1"/>
  <c r="AI59" i="1" s="1"/>
  <c r="AQ60" i="1"/>
  <c r="AI60" i="1" s="1"/>
  <c r="AQ61" i="1"/>
  <c r="AI61" i="1" s="1"/>
  <c r="AQ63" i="1"/>
  <c r="AI63" i="1" s="1"/>
  <c r="AQ64" i="1"/>
  <c r="AI64" i="1" s="1"/>
  <c r="AQ65" i="1"/>
  <c r="AI65" i="1" s="1"/>
  <c r="AQ66" i="1"/>
  <c r="AI66" i="1" s="1"/>
  <c r="AQ67" i="1"/>
  <c r="AI67" i="1" s="1"/>
  <c r="AQ68" i="1"/>
  <c r="AI68" i="1" s="1"/>
  <c r="AQ69" i="1"/>
  <c r="AI69" i="1" s="1"/>
  <c r="AQ70" i="1"/>
  <c r="AI70" i="1" s="1"/>
  <c r="AQ71" i="1"/>
  <c r="AI71" i="1" s="1"/>
  <c r="AQ72" i="1"/>
  <c r="AI72" i="1" s="1"/>
  <c r="AQ73" i="1"/>
  <c r="AI73" i="1" s="1"/>
  <c r="AQ74" i="1"/>
  <c r="AI74" i="1" s="1"/>
  <c r="AQ75" i="1"/>
  <c r="AI75" i="1" s="1"/>
  <c r="AQ76" i="1"/>
  <c r="AI76" i="1" s="1"/>
  <c r="AQ77" i="1"/>
  <c r="AI77" i="1" s="1"/>
  <c r="AQ78" i="1"/>
  <c r="AI78" i="1" s="1"/>
  <c r="AQ79" i="1"/>
  <c r="AI79" i="1" s="1"/>
  <c r="AQ80" i="1"/>
  <c r="AI80" i="1" s="1"/>
  <c r="AQ81" i="1"/>
  <c r="AI81" i="1" s="1"/>
  <c r="AQ82" i="1"/>
  <c r="AI82" i="1" s="1"/>
  <c r="AQ83" i="1"/>
  <c r="AI83" i="1" s="1"/>
  <c r="AQ84" i="1"/>
  <c r="AI84" i="1" s="1"/>
  <c r="AQ85" i="1"/>
  <c r="AQ86" i="1"/>
  <c r="AI86" i="1" s="1"/>
  <c r="AQ87" i="1"/>
  <c r="AI87" i="1" s="1"/>
  <c r="AQ89" i="1"/>
  <c r="AI89" i="1" s="1"/>
  <c r="AQ90" i="1"/>
  <c r="AI90" i="1" s="1"/>
  <c r="AQ91" i="1"/>
  <c r="AI91" i="1" s="1"/>
  <c r="AQ92" i="1"/>
  <c r="AI92" i="1" s="1"/>
  <c r="AQ93" i="1"/>
  <c r="AI93" i="1" s="1"/>
  <c r="AQ95" i="1"/>
  <c r="AI95" i="1" s="1"/>
  <c r="AQ96" i="1"/>
  <c r="AI96" i="1" s="1"/>
  <c r="AQ97" i="1"/>
  <c r="AI97" i="1" s="1"/>
  <c r="AQ98" i="1"/>
  <c r="AI98" i="1" s="1"/>
  <c r="AQ99" i="1"/>
  <c r="AI99" i="1" s="1"/>
  <c r="AQ100" i="1"/>
  <c r="AI100" i="1" s="1"/>
  <c r="AQ101" i="1"/>
  <c r="AI101" i="1" s="1"/>
  <c r="AQ102" i="1"/>
  <c r="AI102" i="1" s="1"/>
  <c r="AQ103" i="1"/>
  <c r="AI103" i="1" s="1"/>
  <c r="AQ104" i="1"/>
  <c r="AI104" i="1" s="1"/>
  <c r="AQ105" i="1"/>
  <c r="AI105" i="1" s="1"/>
  <c r="AQ106" i="1"/>
  <c r="AI106" i="1" s="1"/>
  <c r="AQ107" i="1"/>
  <c r="AI107" i="1" s="1"/>
  <c r="AQ109" i="1"/>
  <c r="AI109" i="1" s="1"/>
  <c r="AQ110" i="1"/>
  <c r="AI110" i="1" s="1"/>
  <c r="AQ111" i="1"/>
  <c r="AI111" i="1" s="1"/>
  <c r="AQ112" i="1"/>
  <c r="AI112" i="1" s="1"/>
  <c r="AQ113" i="1"/>
  <c r="AI113" i="1" s="1"/>
  <c r="AQ114" i="1"/>
  <c r="AI114" i="1" s="1"/>
  <c r="AQ115" i="1"/>
  <c r="AI115" i="1" s="1"/>
  <c r="AQ117" i="1"/>
  <c r="AI117" i="1" s="1"/>
  <c r="AQ118" i="1"/>
  <c r="AI118" i="1" s="1"/>
  <c r="AQ119" i="1"/>
  <c r="AI119" i="1" s="1"/>
  <c r="AQ120" i="1"/>
  <c r="AI120" i="1" s="1"/>
  <c r="AQ121" i="1"/>
  <c r="AI121" i="1" s="1"/>
  <c r="AQ122" i="1"/>
  <c r="AI122" i="1" s="1"/>
  <c r="AQ123" i="1"/>
  <c r="AI123" i="1" s="1"/>
  <c r="AQ124" i="1"/>
  <c r="AI124" i="1" s="1"/>
  <c r="AQ125" i="1"/>
  <c r="AI125" i="1" s="1"/>
  <c r="AQ126" i="1"/>
  <c r="AI126" i="1" s="1"/>
  <c r="AQ127" i="1"/>
  <c r="AI127" i="1" s="1"/>
  <c r="AQ128" i="1"/>
  <c r="AI128" i="1" s="1"/>
  <c r="AQ129" i="1"/>
  <c r="AI129" i="1" s="1"/>
  <c r="AQ130" i="1"/>
  <c r="AI130" i="1" s="1"/>
  <c r="AQ131" i="1"/>
  <c r="AI131" i="1" s="1"/>
  <c r="AQ132" i="1"/>
  <c r="AI132" i="1" s="1"/>
  <c r="AQ133" i="1"/>
  <c r="AI133" i="1" s="1"/>
  <c r="AQ134" i="1"/>
  <c r="AI134" i="1" s="1"/>
  <c r="AQ135" i="1"/>
  <c r="AI135" i="1" s="1"/>
  <c r="AQ136" i="1"/>
  <c r="AI136" i="1" s="1"/>
  <c r="AQ137" i="1"/>
  <c r="AI137" i="1" s="1"/>
  <c r="AQ138" i="1"/>
  <c r="AI138" i="1" s="1"/>
  <c r="AQ139" i="1"/>
  <c r="AI139" i="1" s="1"/>
  <c r="AQ140" i="1"/>
  <c r="AI140" i="1" s="1"/>
  <c r="AQ141" i="1"/>
  <c r="AI141" i="1" s="1"/>
  <c r="AQ142" i="1"/>
  <c r="AI142" i="1" s="1"/>
  <c r="AQ143" i="1"/>
  <c r="AI143" i="1" s="1"/>
  <c r="AQ144" i="1"/>
  <c r="AI144" i="1" s="1"/>
  <c r="AQ145" i="1"/>
  <c r="AI145" i="1" s="1"/>
  <c r="AQ147" i="1"/>
  <c r="AQ148" i="1"/>
  <c r="AI148" i="1" s="1"/>
  <c r="AQ149" i="1"/>
  <c r="AI149" i="1" s="1"/>
  <c r="AQ150" i="1"/>
  <c r="AI150" i="1" s="1"/>
  <c r="AQ151" i="1"/>
  <c r="AI151" i="1" s="1"/>
  <c r="AQ153" i="1"/>
  <c r="AI153" i="1" s="1"/>
  <c r="AQ154" i="1"/>
  <c r="AI154" i="1" s="1"/>
  <c r="AQ155" i="1"/>
  <c r="AI155" i="1" s="1"/>
  <c r="AQ156" i="1"/>
  <c r="AI156" i="1" s="1"/>
  <c r="AQ157" i="1"/>
  <c r="AI157" i="1" s="1"/>
  <c r="AQ158" i="1"/>
  <c r="AI158" i="1" s="1"/>
  <c r="AQ159" i="1"/>
  <c r="AI159" i="1" s="1"/>
  <c r="AQ160" i="1"/>
  <c r="AI160" i="1" s="1"/>
  <c r="AQ161" i="1"/>
  <c r="AI161" i="1" s="1"/>
  <c r="AQ162" i="1"/>
  <c r="AI162" i="1" s="1"/>
  <c r="AQ163" i="1"/>
  <c r="AQ164" i="1"/>
  <c r="AI164" i="1" s="1"/>
  <c r="AQ165" i="1"/>
  <c r="AI165" i="1" s="1"/>
  <c r="AQ166" i="1"/>
  <c r="AI166" i="1" s="1"/>
  <c r="AQ167" i="1"/>
  <c r="AI167" i="1" s="1"/>
  <c r="AQ168" i="1"/>
  <c r="AI168" i="1" s="1"/>
  <c r="AQ169" i="1"/>
  <c r="AI169" i="1" s="1"/>
  <c r="AQ170" i="1"/>
  <c r="AI170" i="1" s="1"/>
  <c r="AQ171" i="1"/>
  <c r="AI171" i="1" s="1"/>
  <c r="AQ172" i="1"/>
  <c r="AI172" i="1" s="1"/>
  <c r="AQ174" i="1"/>
  <c r="AI174" i="1" s="1"/>
  <c r="AQ175" i="1"/>
  <c r="AI175" i="1" s="1"/>
  <c r="AQ176" i="1"/>
  <c r="AI176" i="1" s="1"/>
  <c r="AQ177" i="1"/>
  <c r="AI177" i="1" s="1"/>
  <c r="AQ179" i="1"/>
  <c r="AI179" i="1" s="1"/>
  <c r="AQ180" i="1"/>
  <c r="AI180" i="1" s="1"/>
  <c r="AQ181" i="1"/>
  <c r="AI181" i="1" s="1"/>
  <c r="AQ182" i="1"/>
  <c r="AI182" i="1" s="1"/>
  <c r="AQ183" i="1"/>
  <c r="AI183" i="1" s="1"/>
  <c r="AQ184" i="1"/>
  <c r="AI184" i="1" s="1"/>
  <c r="AQ185" i="1"/>
  <c r="AI185" i="1" s="1"/>
  <c r="AQ186" i="1"/>
  <c r="AI186" i="1" s="1"/>
  <c r="AQ187" i="1"/>
  <c r="AI187" i="1" s="1"/>
  <c r="AQ188" i="1"/>
  <c r="AI188" i="1" s="1"/>
  <c r="AQ189" i="1"/>
  <c r="AI189" i="1" s="1"/>
  <c r="AQ190" i="1"/>
  <c r="AI190" i="1" s="1"/>
  <c r="AQ191" i="1"/>
  <c r="AI191" i="1" s="1"/>
  <c r="AQ192" i="1"/>
  <c r="AI192" i="1" s="1"/>
  <c r="AQ193" i="1"/>
  <c r="AI193" i="1" s="1"/>
  <c r="AQ194" i="1"/>
  <c r="AI194" i="1" s="1"/>
  <c r="AQ195" i="1"/>
  <c r="AI195" i="1" s="1"/>
  <c r="AQ196" i="1"/>
  <c r="AI196" i="1" s="1"/>
  <c r="AQ197" i="1"/>
  <c r="AI197" i="1" s="1"/>
  <c r="AQ198" i="1"/>
  <c r="AI198" i="1" s="1"/>
  <c r="AQ199" i="1"/>
  <c r="AI199" i="1" s="1"/>
  <c r="AQ200" i="1"/>
  <c r="AI200" i="1" s="1"/>
  <c r="AQ201" i="1"/>
  <c r="AI201" i="1" s="1"/>
  <c r="AQ202" i="1"/>
  <c r="AI202" i="1" s="1"/>
  <c r="AQ203" i="1"/>
  <c r="AI203" i="1" s="1"/>
  <c r="AQ204" i="1"/>
  <c r="AI204" i="1" s="1"/>
  <c r="AQ205" i="1"/>
  <c r="AI205" i="1" s="1"/>
  <c r="AQ206" i="1"/>
  <c r="AI206" i="1" s="1"/>
  <c r="AQ207" i="1"/>
  <c r="AI207" i="1" s="1"/>
  <c r="AQ208" i="1"/>
  <c r="AI208" i="1" s="1"/>
  <c r="AQ209" i="1"/>
  <c r="AI209" i="1" s="1"/>
  <c r="AQ210" i="1"/>
  <c r="AI210" i="1" s="1"/>
  <c r="AQ211" i="1"/>
  <c r="AI211" i="1" s="1"/>
  <c r="AQ212" i="1"/>
  <c r="AI212" i="1" s="1"/>
  <c r="AQ213" i="1"/>
  <c r="AI213" i="1" s="1"/>
  <c r="AQ214" i="1"/>
  <c r="AI214" i="1" s="1"/>
  <c r="AQ215" i="1"/>
  <c r="AI215" i="1" s="1"/>
  <c r="AQ217" i="1"/>
  <c r="AI217" i="1" s="1"/>
  <c r="AQ218" i="1"/>
  <c r="AI218" i="1" s="1"/>
  <c r="AQ219" i="1"/>
  <c r="AI219" i="1" s="1"/>
  <c r="AQ220" i="1"/>
  <c r="AI220" i="1" s="1"/>
  <c r="AQ221" i="1"/>
  <c r="AI221" i="1" s="1"/>
  <c r="AQ222" i="1"/>
  <c r="AI222" i="1" s="1"/>
  <c r="AQ223" i="1"/>
  <c r="AQ224" i="1"/>
  <c r="AI224" i="1" s="1"/>
  <c r="AQ225" i="1"/>
  <c r="AI225" i="1" s="1"/>
  <c r="AQ226" i="1"/>
  <c r="AI226" i="1" s="1"/>
  <c r="AQ227" i="1"/>
  <c r="AI227" i="1" s="1"/>
  <c r="AQ228" i="1"/>
  <c r="AI228" i="1" s="1"/>
  <c r="AQ229" i="1"/>
  <c r="AI229" i="1" s="1"/>
  <c r="AQ230" i="1"/>
  <c r="AI230" i="1" s="1"/>
  <c r="AQ232" i="1"/>
  <c r="AI232" i="1" s="1"/>
  <c r="AQ233" i="1"/>
  <c r="AI233" i="1" s="1"/>
  <c r="AQ234" i="1"/>
  <c r="AI234" i="1" s="1"/>
  <c r="AQ235" i="1"/>
  <c r="AI235" i="1" s="1"/>
  <c r="AQ236" i="1"/>
  <c r="AI236" i="1" s="1"/>
  <c r="AQ237" i="1"/>
  <c r="AI237" i="1" s="1"/>
  <c r="AQ238" i="1"/>
  <c r="AI238" i="1" s="1"/>
  <c r="AQ239" i="1"/>
  <c r="AI239" i="1" s="1"/>
  <c r="AQ240" i="1"/>
  <c r="AQ241" i="1"/>
  <c r="AI241" i="1" s="1"/>
  <c r="AQ242" i="1"/>
  <c r="AI242" i="1" s="1"/>
  <c r="AQ243" i="1"/>
  <c r="AI243" i="1" s="1"/>
  <c r="AQ244" i="1"/>
  <c r="AI244" i="1" s="1"/>
  <c r="AQ245" i="1"/>
  <c r="AI245" i="1" s="1"/>
  <c r="AQ246" i="1"/>
  <c r="AI246" i="1" s="1"/>
  <c r="AQ247" i="1"/>
  <c r="AI247" i="1" s="1"/>
  <c r="AQ248" i="1"/>
  <c r="AI248" i="1" s="1"/>
  <c r="AQ249" i="1"/>
  <c r="AI249" i="1" s="1"/>
  <c r="AQ250" i="1"/>
  <c r="AI250" i="1" s="1"/>
  <c r="AQ251" i="1"/>
  <c r="AI251" i="1" s="1"/>
  <c r="AQ252" i="1"/>
  <c r="AI252" i="1" s="1"/>
  <c r="AQ253" i="1"/>
  <c r="AI253" i="1" s="1"/>
  <c r="AQ254" i="1"/>
  <c r="AI254" i="1" s="1"/>
  <c r="AQ255" i="1"/>
  <c r="AI255" i="1" s="1"/>
  <c r="AQ256" i="1"/>
  <c r="AI256" i="1" s="1"/>
  <c r="AQ257" i="1"/>
  <c r="AI257" i="1" s="1"/>
  <c r="AQ258" i="1"/>
  <c r="AI258" i="1" s="1"/>
  <c r="AQ259" i="1"/>
  <c r="AI259" i="1" s="1"/>
  <c r="AQ260" i="1"/>
  <c r="AI260" i="1" s="1"/>
  <c r="AQ261" i="1"/>
  <c r="AI261" i="1" s="1"/>
  <c r="AQ262" i="1"/>
  <c r="AI262" i="1" s="1"/>
  <c r="AQ263" i="1"/>
  <c r="AI263" i="1" s="1"/>
  <c r="AQ264" i="1"/>
  <c r="AI264" i="1" s="1"/>
  <c r="AQ265" i="1"/>
  <c r="AI265" i="1" s="1"/>
  <c r="AQ266" i="1"/>
  <c r="AI266" i="1" s="1"/>
  <c r="AQ267" i="1"/>
  <c r="AI267" i="1" s="1"/>
  <c r="AQ268" i="1"/>
  <c r="AI268" i="1" s="1"/>
  <c r="AQ269" i="1"/>
  <c r="AI269" i="1" s="1"/>
  <c r="AQ270" i="1"/>
  <c r="AI270" i="1" s="1"/>
  <c r="AQ271" i="1"/>
  <c r="AI271" i="1" s="1"/>
  <c r="AQ272" i="1"/>
  <c r="AQ273" i="1"/>
  <c r="AI273" i="1" s="1"/>
  <c r="AQ274" i="1"/>
  <c r="AI274" i="1" s="1"/>
  <c r="AQ275" i="1"/>
  <c r="AI275" i="1" s="1"/>
  <c r="AQ276" i="1"/>
  <c r="AI276" i="1" s="1"/>
  <c r="AQ277" i="1"/>
  <c r="AI277" i="1" s="1"/>
  <c r="AQ278" i="1"/>
  <c r="AI278" i="1" s="1"/>
  <c r="AQ279" i="1"/>
  <c r="AI279" i="1" s="1"/>
  <c r="AQ280" i="1"/>
  <c r="AI280" i="1" s="1"/>
  <c r="AQ281" i="1"/>
  <c r="AI281" i="1" s="1"/>
  <c r="AQ282" i="1"/>
  <c r="AI282" i="1" s="1"/>
  <c r="AQ283" i="1"/>
  <c r="AI283" i="1" s="1"/>
  <c r="AQ284" i="1"/>
  <c r="AI284" i="1" s="1"/>
  <c r="AQ285" i="1"/>
  <c r="AI285" i="1" s="1"/>
  <c r="AQ286" i="1"/>
  <c r="AI286" i="1" s="1"/>
  <c r="AQ287" i="1"/>
  <c r="AI287" i="1" s="1"/>
  <c r="AQ288" i="1"/>
  <c r="AI288" i="1" s="1"/>
  <c r="AQ289" i="1"/>
  <c r="AI289" i="1" s="1"/>
  <c r="AQ290" i="1"/>
  <c r="AI290" i="1" s="1"/>
  <c r="AQ291" i="1"/>
  <c r="AI291" i="1" s="1"/>
  <c r="AQ292" i="1"/>
  <c r="AI292" i="1" s="1"/>
  <c r="AQ293" i="1"/>
  <c r="AI293" i="1" s="1"/>
  <c r="AQ294" i="1"/>
  <c r="AI294" i="1" s="1"/>
  <c r="AQ295" i="1"/>
  <c r="AI295" i="1" s="1"/>
  <c r="AQ296" i="1"/>
  <c r="AI296" i="1" s="1"/>
  <c r="AQ297" i="1"/>
  <c r="AI297" i="1" s="1"/>
  <c r="AQ298" i="1"/>
  <c r="AI298" i="1" s="1"/>
  <c r="AQ299" i="1"/>
  <c r="AI299" i="1" s="1"/>
  <c r="AQ300" i="1"/>
  <c r="AI300" i="1" s="1"/>
  <c r="AQ301" i="1"/>
  <c r="AI301" i="1" s="1"/>
  <c r="AQ302" i="1"/>
  <c r="AI302" i="1" s="1"/>
  <c r="AQ303" i="1"/>
  <c r="AI303" i="1" s="1"/>
  <c r="AQ304" i="1"/>
  <c r="AI304" i="1" s="1"/>
  <c r="AQ305" i="1"/>
  <c r="AI305" i="1" s="1"/>
  <c r="AQ306" i="1"/>
  <c r="AI306" i="1" s="1"/>
  <c r="AQ307" i="1"/>
  <c r="AI307" i="1" s="1"/>
  <c r="AQ308" i="1"/>
  <c r="AI308" i="1" s="1"/>
  <c r="AQ309" i="1"/>
  <c r="AI309" i="1" s="1"/>
  <c r="AQ310" i="1"/>
  <c r="AI310" i="1" s="1"/>
  <c r="AQ311" i="1"/>
  <c r="AI311" i="1" s="1"/>
  <c r="AQ312" i="1"/>
  <c r="AI312" i="1" s="1"/>
  <c r="AQ313" i="1"/>
  <c r="AI313" i="1" s="1"/>
  <c r="AQ314" i="1"/>
  <c r="AI314" i="1" s="1"/>
  <c r="AQ316" i="1"/>
  <c r="AI316" i="1" s="1"/>
  <c r="AQ317" i="1"/>
  <c r="AI317" i="1" s="1"/>
  <c r="AQ318" i="1"/>
  <c r="AI318" i="1" s="1"/>
  <c r="AQ319" i="1"/>
  <c r="AI319" i="1" s="1"/>
  <c r="AQ320" i="1"/>
  <c r="AI320" i="1" s="1"/>
  <c r="AQ321" i="1"/>
  <c r="AI321" i="1" s="1"/>
  <c r="AQ322" i="1"/>
  <c r="AI322" i="1" s="1"/>
  <c r="AQ323" i="1"/>
  <c r="AI323" i="1" s="1"/>
  <c r="AQ324" i="1"/>
  <c r="AI324" i="1" s="1"/>
  <c r="AQ325" i="1"/>
  <c r="AI325" i="1" s="1"/>
  <c r="AQ326" i="1"/>
  <c r="AI326" i="1" s="1"/>
  <c r="AQ327" i="1"/>
  <c r="AI327" i="1" s="1"/>
  <c r="AQ328" i="1"/>
  <c r="AI328" i="1" s="1"/>
  <c r="AQ329" i="1"/>
  <c r="AI329" i="1" s="1"/>
  <c r="AQ330" i="1"/>
  <c r="AI330" i="1" s="1"/>
  <c r="AQ331" i="1"/>
  <c r="AI331" i="1" s="1"/>
  <c r="AQ332" i="1"/>
  <c r="AI332" i="1" s="1"/>
  <c r="AQ333" i="1"/>
  <c r="AI333" i="1" s="1"/>
  <c r="AQ334" i="1"/>
  <c r="AI334" i="1" s="1"/>
  <c r="AQ335" i="1"/>
  <c r="AI335" i="1" s="1"/>
  <c r="AQ337" i="1"/>
  <c r="AI337" i="1" s="1"/>
  <c r="AQ338" i="1"/>
  <c r="AI338" i="1" s="1"/>
  <c r="AQ339" i="1"/>
  <c r="AI339" i="1" s="1"/>
  <c r="AQ340" i="1"/>
  <c r="AI340" i="1" s="1"/>
  <c r="AQ341" i="1"/>
  <c r="AI341" i="1" s="1"/>
  <c r="AQ342" i="1"/>
  <c r="AI342" i="1" s="1"/>
  <c r="AQ343" i="1"/>
  <c r="AI343" i="1" s="1"/>
  <c r="AQ344" i="1"/>
  <c r="AI344" i="1" s="1"/>
  <c r="AQ345" i="1"/>
  <c r="AI345" i="1" s="1"/>
  <c r="AQ346" i="1"/>
  <c r="AI346" i="1" s="1"/>
  <c r="AQ347" i="1"/>
  <c r="AI347" i="1" s="1"/>
  <c r="AQ348" i="1"/>
  <c r="AI348" i="1" s="1"/>
  <c r="AQ349" i="1"/>
  <c r="AI349" i="1" s="1"/>
  <c r="AQ350" i="1"/>
  <c r="AI350" i="1" s="1"/>
  <c r="AQ351" i="1"/>
  <c r="AI351" i="1" s="1"/>
  <c r="AQ352" i="1"/>
  <c r="AI352" i="1" s="1"/>
  <c r="AQ353" i="1"/>
  <c r="AI353" i="1" s="1"/>
  <c r="AQ354" i="1"/>
  <c r="AQ355" i="1"/>
  <c r="AI355" i="1" s="1"/>
  <c r="AQ356" i="1"/>
  <c r="AI356" i="1" s="1"/>
  <c r="AQ357" i="1"/>
  <c r="AI357" i="1" s="1"/>
  <c r="AQ358" i="1"/>
  <c r="AI358" i="1" s="1"/>
  <c r="AQ359" i="1"/>
  <c r="AI359" i="1" s="1"/>
  <c r="AQ360" i="1"/>
  <c r="AI360" i="1" s="1"/>
  <c r="AQ361" i="1"/>
  <c r="AI361" i="1" s="1"/>
  <c r="AQ362" i="1"/>
  <c r="AI362" i="1" s="1"/>
  <c r="AQ363" i="1"/>
  <c r="AI363" i="1" s="1"/>
  <c r="AQ364" i="1"/>
  <c r="AI364" i="1" s="1"/>
  <c r="AQ365" i="1"/>
  <c r="AI365" i="1" s="1"/>
  <c r="AQ366" i="1"/>
  <c r="AI366" i="1" s="1"/>
  <c r="AQ367" i="1"/>
  <c r="AI367" i="1" s="1"/>
  <c r="AQ368" i="1"/>
  <c r="AI368" i="1" s="1"/>
  <c r="AQ370" i="1"/>
  <c r="AI370" i="1" s="1"/>
  <c r="AQ371" i="1"/>
  <c r="AI371" i="1" s="1"/>
  <c r="AQ372" i="1"/>
  <c r="AI372" i="1" s="1"/>
  <c r="AQ373" i="1"/>
  <c r="AI373" i="1" s="1"/>
  <c r="AQ374" i="1"/>
  <c r="AI374" i="1" s="1"/>
  <c r="AQ375" i="1"/>
  <c r="AI375" i="1" s="1"/>
  <c r="AQ376" i="1"/>
  <c r="AI376" i="1" s="1"/>
  <c r="AQ377" i="1"/>
  <c r="AI377" i="1" s="1"/>
  <c r="AQ378" i="1"/>
  <c r="AI378" i="1" s="1"/>
  <c r="AQ379" i="1"/>
  <c r="AI379" i="1" s="1"/>
  <c r="AQ380" i="1"/>
  <c r="AI380" i="1" s="1"/>
  <c r="AQ381" i="1"/>
  <c r="AI381" i="1" s="1"/>
  <c r="AQ382" i="1"/>
  <c r="AI382" i="1" s="1"/>
  <c r="AQ383" i="1"/>
  <c r="AI383" i="1" s="1"/>
  <c r="AQ384" i="1"/>
  <c r="AI384" i="1" s="1"/>
  <c r="AQ385" i="1"/>
  <c r="AI385" i="1" s="1"/>
  <c r="AQ386" i="1"/>
  <c r="AI386" i="1" s="1"/>
  <c r="AQ387" i="1"/>
  <c r="AI387" i="1" s="1"/>
  <c r="AQ388" i="1"/>
  <c r="AI388" i="1" s="1"/>
  <c r="AQ389" i="1"/>
  <c r="AI389" i="1" s="1"/>
  <c r="AQ390" i="1"/>
  <c r="AI390" i="1" s="1"/>
  <c r="AQ391" i="1"/>
  <c r="AI391" i="1" s="1"/>
  <c r="AQ392" i="1"/>
  <c r="AI392" i="1" s="1"/>
  <c r="AQ393" i="1"/>
  <c r="AI393" i="1" s="1"/>
  <c r="AQ394" i="1"/>
  <c r="AI394" i="1" s="1"/>
  <c r="AQ395" i="1"/>
  <c r="AI395" i="1" s="1"/>
  <c r="AQ396" i="1"/>
  <c r="AI396" i="1" s="1"/>
  <c r="AQ397" i="1"/>
  <c r="AI397" i="1" s="1"/>
  <c r="AQ398" i="1"/>
  <c r="AI398" i="1" s="1"/>
  <c r="AQ399" i="1"/>
  <c r="AI399" i="1" s="1"/>
  <c r="AQ400" i="1"/>
  <c r="AI400" i="1" s="1"/>
  <c r="AQ401" i="1"/>
  <c r="AI401" i="1" s="1"/>
  <c r="AQ402" i="1"/>
  <c r="AI402" i="1" s="1"/>
  <c r="AQ403" i="1"/>
  <c r="AQ404" i="1"/>
  <c r="AI404" i="1" s="1"/>
  <c r="AQ405" i="1"/>
  <c r="AI405" i="1" s="1"/>
  <c r="AQ406" i="1"/>
  <c r="AI406" i="1" s="1"/>
  <c r="AQ407" i="1"/>
  <c r="AI407" i="1" s="1"/>
  <c r="AQ408" i="1"/>
  <c r="AI408" i="1" s="1"/>
  <c r="AQ409" i="1"/>
  <c r="AI409" i="1" s="1"/>
  <c r="AQ410" i="1"/>
  <c r="AI410" i="1" s="1"/>
  <c r="AQ411" i="1"/>
  <c r="AI411" i="1" s="1"/>
  <c r="AQ412" i="1"/>
  <c r="AI412" i="1" s="1"/>
  <c r="AQ413" i="1"/>
  <c r="AI413" i="1" s="1"/>
  <c r="AQ414" i="1"/>
  <c r="AI414" i="1" s="1"/>
  <c r="AQ415" i="1"/>
  <c r="AI415" i="1" s="1"/>
  <c r="AQ416" i="1"/>
  <c r="AI416" i="1" s="1"/>
  <c r="AQ418" i="1"/>
  <c r="AI418" i="1" s="1"/>
  <c r="AQ419" i="1"/>
  <c r="AI419" i="1" s="1"/>
  <c r="AQ420" i="1"/>
  <c r="AI420" i="1" s="1"/>
  <c r="AQ421" i="1"/>
  <c r="AI421" i="1" s="1"/>
  <c r="AQ422" i="1"/>
  <c r="AI422" i="1" s="1"/>
  <c r="AQ423" i="1"/>
  <c r="AI423" i="1" s="1"/>
  <c r="AQ424" i="1"/>
  <c r="AI424" i="1" s="1"/>
  <c r="AQ425" i="1"/>
  <c r="AI425" i="1" s="1"/>
  <c r="AQ426" i="1"/>
  <c r="AI426" i="1" s="1"/>
  <c r="AQ427" i="1"/>
  <c r="AI427" i="1" s="1"/>
  <c r="AQ428" i="1"/>
  <c r="AI428" i="1" s="1"/>
  <c r="AQ429" i="1"/>
  <c r="AI429" i="1" s="1"/>
  <c r="AQ430" i="1"/>
  <c r="AI430" i="1" s="1"/>
  <c r="AQ431" i="1"/>
  <c r="AI431" i="1" s="1"/>
  <c r="AQ432" i="1"/>
  <c r="AI432" i="1" s="1"/>
  <c r="AQ433" i="1"/>
  <c r="AI433" i="1" s="1"/>
  <c r="AQ434" i="1"/>
  <c r="AI434" i="1" s="1"/>
  <c r="AQ435" i="1"/>
  <c r="AI435" i="1" s="1"/>
  <c r="AQ436" i="1"/>
  <c r="AI436" i="1" s="1"/>
  <c r="AQ437" i="1"/>
  <c r="AI437" i="1" s="1"/>
  <c r="AQ438" i="1"/>
  <c r="AI438" i="1" s="1"/>
  <c r="AQ439" i="1"/>
  <c r="AI439" i="1" s="1"/>
  <c r="AQ440" i="1"/>
  <c r="AI440" i="1" s="1"/>
  <c r="AQ441" i="1"/>
  <c r="AI441" i="1" s="1"/>
  <c r="AQ442" i="1"/>
  <c r="AI442" i="1" s="1"/>
  <c r="AQ443" i="1"/>
  <c r="AI443" i="1" s="1"/>
  <c r="AQ444" i="1"/>
  <c r="AI444" i="1" s="1"/>
  <c r="AQ445" i="1"/>
  <c r="AI445" i="1" s="1"/>
  <c r="AQ447" i="1"/>
  <c r="AI447" i="1" s="1"/>
  <c r="AQ448" i="1"/>
  <c r="AI448" i="1" s="1"/>
  <c r="AQ449" i="1"/>
  <c r="AI449" i="1" s="1"/>
  <c r="AQ450" i="1"/>
  <c r="AI450" i="1" s="1"/>
  <c r="AQ452" i="1"/>
  <c r="AI452" i="1" s="1"/>
  <c r="AQ453" i="1"/>
  <c r="AI453" i="1" s="1"/>
  <c r="AQ454" i="1"/>
  <c r="AI454" i="1" s="1"/>
  <c r="AQ455" i="1"/>
  <c r="AI455" i="1" s="1"/>
  <c r="AQ456" i="1"/>
  <c r="AI456" i="1" s="1"/>
  <c r="AQ457" i="1"/>
  <c r="AI457" i="1" s="1"/>
  <c r="AQ458" i="1"/>
  <c r="AI458" i="1" s="1"/>
  <c r="AQ459" i="1"/>
  <c r="AI459" i="1" s="1"/>
  <c r="AQ460" i="1"/>
  <c r="AI460" i="1" s="1"/>
  <c r="AQ461" i="1"/>
  <c r="AI461" i="1" s="1"/>
  <c r="AQ462" i="1"/>
  <c r="AI462" i="1" s="1"/>
  <c r="AQ463" i="1"/>
  <c r="AI463" i="1" s="1"/>
  <c r="AQ464" i="1"/>
  <c r="AI464" i="1" s="1"/>
  <c r="AQ465" i="1"/>
  <c r="AI465" i="1" s="1"/>
  <c r="AQ466" i="1"/>
  <c r="AI466" i="1" s="1"/>
  <c r="AQ467" i="1"/>
  <c r="AI467" i="1" s="1"/>
  <c r="AQ468" i="1"/>
  <c r="AI468" i="1" s="1"/>
  <c r="AQ469" i="1"/>
  <c r="AI469" i="1" s="1"/>
  <c r="AQ470" i="1"/>
  <c r="AI470" i="1" s="1"/>
  <c r="AQ471" i="1"/>
  <c r="AI471" i="1" s="1"/>
  <c r="AQ472" i="1"/>
  <c r="AI472" i="1" s="1"/>
  <c r="AQ473" i="1"/>
  <c r="AI473" i="1" s="1"/>
  <c r="AQ474" i="1"/>
  <c r="AI474" i="1" s="1"/>
  <c r="AQ475" i="1"/>
  <c r="AI475" i="1" s="1"/>
  <c r="AQ476" i="1"/>
  <c r="AI476" i="1" s="1"/>
  <c r="AQ478" i="1"/>
  <c r="AI478" i="1" s="1"/>
  <c r="AQ479" i="1"/>
  <c r="AQ480" i="1"/>
  <c r="AI480" i="1" s="1"/>
  <c r="AQ481" i="1"/>
  <c r="AI481" i="1" s="1"/>
  <c r="AQ482" i="1"/>
  <c r="AI482" i="1" s="1"/>
  <c r="AQ483" i="1"/>
  <c r="AI483" i="1" s="1"/>
  <c r="AQ484" i="1"/>
  <c r="AI484" i="1" s="1"/>
  <c r="AQ485" i="1"/>
  <c r="AI485" i="1" s="1"/>
  <c r="AQ486" i="1"/>
  <c r="AI486" i="1" s="1"/>
  <c r="AQ487" i="1"/>
  <c r="AI487" i="1" s="1"/>
  <c r="AQ488" i="1"/>
  <c r="AI488" i="1" s="1"/>
  <c r="AQ489" i="1"/>
  <c r="AI489" i="1" s="1"/>
  <c r="AQ490" i="1"/>
  <c r="AI490" i="1" s="1"/>
  <c r="AQ491" i="1"/>
  <c r="AI491" i="1" s="1"/>
  <c r="AQ492" i="1"/>
  <c r="AI492" i="1" s="1"/>
  <c r="AQ494" i="1"/>
  <c r="AI494" i="1" s="1"/>
  <c r="AQ495" i="1"/>
  <c r="AI495" i="1" s="1"/>
  <c r="AQ496" i="1"/>
  <c r="AI496" i="1" s="1"/>
  <c r="AQ497" i="1"/>
  <c r="AI497" i="1" s="1"/>
  <c r="AQ498" i="1"/>
  <c r="AI498" i="1" s="1"/>
  <c r="AQ499" i="1"/>
  <c r="AI499" i="1" s="1"/>
  <c r="AQ500" i="1"/>
  <c r="AI500" i="1" s="1"/>
  <c r="AQ501" i="1"/>
  <c r="AI501" i="1" s="1"/>
  <c r="AQ502" i="1"/>
  <c r="AI502" i="1" s="1"/>
  <c r="AQ503" i="1"/>
  <c r="AI503" i="1" s="1"/>
  <c r="AQ504" i="1"/>
  <c r="AI504" i="1" s="1"/>
  <c r="AQ505" i="1"/>
  <c r="AI505" i="1" s="1"/>
  <c r="AQ506" i="1"/>
  <c r="AI506" i="1" s="1"/>
  <c r="AQ507" i="1"/>
  <c r="AI507" i="1" s="1"/>
  <c r="AQ508" i="1"/>
  <c r="AI508" i="1" s="1"/>
  <c r="AQ509" i="1"/>
  <c r="AI509" i="1" s="1"/>
  <c r="AQ511" i="1"/>
  <c r="AI511" i="1" s="1"/>
  <c r="AQ512" i="1"/>
  <c r="AI512" i="1" s="1"/>
  <c r="AQ513" i="1"/>
  <c r="AI513" i="1" s="1"/>
  <c r="AQ514" i="1"/>
  <c r="AI514" i="1" s="1"/>
  <c r="AQ515" i="1"/>
  <c r="AI515" i="1" s="1"/>
  <c r="AQ516" i="1"/>
  <c r="AI516" i="1" s="1"/>
  <c r="AQ517" i="1"/>
  <c r="AI517" i="1" s="1"/>
  <c r="AQ518" i="1"/>
  <c r="AI518" i="1" s="1"/>
  <c r="AQ519" i="1"/>
  <c r="AI519" i="1" s="1"/>
  <c r="AQ520" i="1"/>
  <c r="AI520" i="1" s="1"/>
  <c r="AQ522" i="1"/>
  <c r="AI522" i="1" s="1"/>
  <c r="AQ523" i="1"/>
  <c r="AI523" i="1" s="1"/>
  <c r="AQ524" i="1"/>
  <c r="AI524" i="1" s="1"/>
  <c r="AQ525" i="1"/>
  <c r="AI525" i="1" s="1"/>
  <c r="AQ526" i="1"/>
  <c r="AI526" i="1" s="1"/>
  <c r="AQ527" i="1"/>
  <c r="AI527" i="1" s="1"/>
  <c r="AQ528" i="1"/>
  <c r="AI528" i="1" s="1"/>
  <c r="AQ529" i="1"/>
  <c r="AI529" i="1" s="1"/>
  <c r="AQ530" i="1"/>
  <c r="AI530" i="1" s="1"/>
  <c r="AQ531" i="1"/>
  <c r="AI531" i="1" s="1"/>
  <c r="AQ532" i="1"/>
  <c r="AI532" i="1" s="1"/>
  <c r="AQ533" i="1"/>
  <c r="AI533" i="1" s="1"/>
  <c r="AQ534" i="1"/>
  <c r="AI534" i="1" s="1"/>
  <c r="AQ535" i="1"/>
  <c r="AI535" i="1" s="1"/>
  <c r="AQ536" i="1"/>
  <c r="AI536" i="1" s="1"/>
  <c r="AQ537" i="1"/>
  <c r="AI537" i="1" s="1"/>
  <c r="AQ538" i="1"/>
  <c r="AI538" i="1" s="1"/>
  <c r="AQ539" i="1"/>
  <c r="AI539" i="1" s="1"/>
  <c r="AQ540" i="1"/>
  <c r="AI540" i="1" s="1"/>
  <c r="AQ541" i="1"/>
  <c r="AI541" i="1" s="1"/>
  <c r="AQ542" i="1"/>
  <c r="AI542" i="1" s="1"/>
  <c r="AQ543" i="1"/>
  <c r="AI543" i="1" s="1"/>
  <c r="AQ544" i="1"/>
  <c r="AI544" i="1" s="1"/>
  <c r="AQ545" i="1"/>
  <c r="AI545" i="1" s="1"/>
  <c r="AQ546" i="1"/>
  <c r="AI546" i="1" s="1"/>
  <c r="AQ547" i="1"/>
  <c r="AI547" i="1" s="1"/>
  <c r="AQ548" i="1"/>
  <c r="AI548" i="1" s="1"/>
  <c r="AQ549" i="1"/>
  <c r="AI549" i="1" s="1"/>
  <c r="AQ550" i="1"/>
  <c r="AI550" i="1" s="1"/>
  <c r="AQ551" i="1"/>
  <c r="AI551" i="1" s="1"/>
  <c r="AQ552" i="1"/>
  <c r="AI552" i="1" s="1"/>
  <c r="AQ553" i="1"/>
  <c r="AI553" i="1" s="1"/>
  <c r="AQ554" i="1"/>
  <c r="AI554" i="1" s="1"/>
  <c r="AQ555" i="1"/>
  <c r="AI555" i="1" s="1"/>
  <c r="AQ556" i="1"/>
  <c r="AI556" i="1" s="1"/>
  <c r="AQ557" i="1"/>
  <c r="AI557" i="1" s="1"/>
  <c r="AQ558" i="1"/>
  <c r="AI558" i="1" s="1"/>
  <c r="AQ559" i="1"/>
  <c r="AI559" i="1" s="1"/>
  <c r="AQ560" i="1"/>
  <c r="AI560" i="1" s="1"/>
  <c r="AQ561" i="1"/>
  <c r="AI561" i="1" s="1"/>
  <c r="AQ562" i="1"/>
  <c r="AI562" i="1" s="1"/>
  <c r="AQ563" i="1"/>
  <c r="AI563" i="1" s="1"/>
  <c r="AQ564" i="1"/>
  <c r="AI564" i="1" s="1"/>
  <c r="AQ565" i="1"/>
  <c r="AI565" i="1" s="1"/>
  <c r="AQ566" i="1"/>
  <c r="AI566" i="1" s="1"/>
  <c r="AQ567" i="1"/>
  <c r="AI567" i="1" s="1"/>
  <c r="AQ568" i="1"/>
  <c r="AI568" i="1" s="1"/>
  <c r="AQ569" i="1"/>
  <c r="AI569" i="1" s="1"/>
  <c r="AQ570" i="1"/>
  <c r="AI570" i="1" s="1"/>
  <c r="AQ571" i="1"/>
  <c r="AI571" i="1" s="1"/>
  <c r="AQ572" i="1"/>
  <c r="AI572" i="1" s="1"/>
  <c r="AQ573" i="1"/>
  <c r="AI573" i="1" s="1"/>
  <c r="AQ574" i="1"/>
  <c r="AI574" i="1" s="1"/>
  <c r="AQ575" i="1"/>
  <c r="AI575" i="1" s="1"/>
  <c r="AQ576" i="1"/>
  <c r="AI576" i="1" s="1"/>
  <c r="AQ577" i="1"/>
  <c r="AI577" i="1" s="1"/>
  <c r="AQ578" i="1"/>
  <c r="AI578" i="1" s="1"/>
  <c r="AQ579" i="1"/>
  <c r="AI579" i="1" s="1"/>
  <c r="AQ580" i="1"/>
  <c r="AI580" i="1" s="1"/>
  <c r="AQ581" i="1"/>
  <c r="AI581" i="1" s="1"/>
  <c r="AQ582" i="1"/>
  <c r="AI582" i="1" s="1"/>
  <c r="AQ583" i="1"/>
  <c r="AI583" i="1" s="1"/>
  <c r="AQ584" i="1"/>
  <c r="AI584" i="1" s="1"/>
  <c r="AQ585" i="1"/>
  <c r="AI585" i="1" s="1"/>
  <c r="AQ587" i="1"/>
  <c r="AI587" i="1" s="1"/>
  <c r="AQ588" i="1"/>
  <c r="AI588" i="1" s="1"/>
  <c r="AQ589" i="1"/>
  <c r="AI589" i="1" s="1"/>
  <c r="AQ590" i="1"/>
  <c r="AI590" i="1" s="1"/>
  <c r="AQ591" i="1"/>
  <c r="AI591" i="1" s="1"/>
  <c r="AQ592" i="1"/>
  <c r="AI592" i="1" s="1"/>
  <c r="AQ593" i="1"/>
  <c r="AI593" i="1" s="1"/>
  <c r="AQ594" i="1"/>
  <c r="AI594" i="1" s="1"/>
  <c r="AQ595" i="1"/>
  <c r="AI595" i="1" s="1"/>
  <c r="AQ596" i="1"/>
  <c r="AI596" i="1" s="1"/>
  <c r="AQ597" i="1"/>
  <c r="AI597" i="1" s="1"/>
  <c r="AQ598" i="1"/>
  <c r="AI598" i="1" s="1"/>
  <c r="AQ599" i="1"/>
  <c r="AI599" i="1" s="1"/>
  <c r="AQ600" i="1"/>
  <c r="AI600" i="1" s="1"/>
  <c r="AQ601" i="1"/>
  <c r="AI601" i="1" s="1"/>
  <c r="AQ602" i="1"/>
  <c r="AI602" i="1" s="1"/>
  <c r="AQ603" i="1"/>
  <c r="AI603" i="1" s="1"/>
  <c r="AQ604" i="1"/>
  <c r="AI604" i="1" s="1"/>
  <c r="AQ605" i="1"/>
  <c r="AI605" i="1" s="1"/>
  <c r="AQ607" i="1"/>
  <c r="AI607" i="1" s="1"/>
  <c r="AQ608" i="1"/>
  <c r="AI608" i="1" s="1"/>
  <c r="AQ609" i="1"/>
  <c r="AI609" i="1" s="1"/>
  <c r="AQ610" i="1"/>
  <c r="AI610" i="1" s="1"/>
  <c r="AQ611" i="1"/>
  <c r="AI611" i="1" s="1"/>
  <c r="AQ612" i="1"/>
  <c r="AI612" i="1" s="1"/>
  <c r="AQ613" i="1"/>
  <c r="AI613" i="1" s="1"/>
  <c r="AQ614" i="1"/>
  <c r="AI614" i="1" s="1"/>
  <c r="AQ615" i="1"/>
  <c r="AI615" i="1" s="1"/>
  <c r="AQ616" i="1"/>
  <c r="AI616" i="1" s="1"/>
  <c r="AQ617" i="1"/>
  <c r="AI617" i="1" s="1"/>
  <c r="AQ618" i="1"/>
  <c r="AI618" i="1" s="1"/>
  <c r="AQ619" i="1"/>
  <c r="AI619" i="1" s="1"/>
  <c r="AQ620" i="1"/>
  <c r="AI620" i="1" s="1"/>
  <c r="AQ621" i="1"/>
  <c r="AI621" i="1" s="1"/>
  <c r="AQ622" i="1"/>
  <c r="AI622" i="1" s="1"/>
  <c r="AQ623" i="1"/>
  <c r="AI623" i="1" s="1"/>
  <c r="AQ624" i="1"/>
  <c r="AI624" i="1" s="1"/>
  <c r="AQ625" i="1"/>
  <c r="AI625" i="1" s="1"/>
  <c r="AQ626" i="1"/>
  <c r="AI626" i="1" s="1"/>
  <c r="AQ627" i="1"/>
  <c r="AI627" i="1" s="1"/>
  <c r="AQ628" i="1"/>
  <c r="AI628" i="1" s="1"/>
  <c r="AQ629" i="1"/>
  <c r="AI629" i="1" s="1"/>
  <c r="AQ630" i="1"/>
  <c r="AI630" i="1" s="1"/>
  <c r="AQ631" i="1"/>
  <c r="AI631" i="1" s="1"/>
  <c r="AQ632" i="1"/>
  <c r="AI632" i="1" s="1"/>
  <c r="AQ633" i="1"/>
  <c r="AI633" i="1" s="1"/>
  <c r="AQ634" i="1"/>
  <c r="AI634" i="1" s="1"/>
  <c r="AQ635" i="1"/>
  <c r="AI635" i="1" s="1"/>
  <c r="AQ636" i="1"/>
  <c r="AI636" i="1" s="1"/>
  <c r="AQ637" i="1"/>
  <c r="AI637" i="1" s="1"/>
  <c r="AQ638" i="1"/>
  <c r="AI638" i="1" s="1"/>
  <c r="AQ639" i="1"/>
  <c r="AI639" i="1" s="1"/>
  <c r="AQ640" i="1"/>
  <c r="AI640" i="1" s="1"/>
  <c r="AQ641" i="1"/>
  <c r="AI641" i="1" s="1"/>
  <c r="AQ642" i="1"/>
  <c r="AI642" i="1" s="1"/>
  <c r="AQ643" i="1"/>
  <c r="AI643" i="1" s="1"/>
  <c r="AQ644" i="1"/>
  <c r="AI644" i="1" s="1"/>
  <c r="AQ645" i="1"/>
  <c r="AI645" i="1" s="1"/>
  <c r="AQ646" i="1"/>
  <c r="AI646" i="1" s="1"/>
  <c r="AQ647" i="1"/>
  <c r="AI647" i="1" s="1"/>
  <c r="AQ648" i="1"/>
  <c r="AI648" i="1" s="1"/>
  <c r="AQ649" i="1"/>
  <c r="AI649" i="1" s="1"/>
  <c r="AQ650" i="1"/>
  <c r="AI650" i="1" s="1"/>
  <c r="AQ651" i="1"/>
  <c r="AI651" i="1" s="1"/>
  <c r="AQ652" i="1"/>
  <c r="AI652" i="1" s="1"/>
  <c r="AQ653" i="1"/>
  <c r="AI653" i="1" s="1"/>
  <c r="AQ654" i="1"/>
  <c r="AI654" i="1" s="1"/>
  <c r="AQ655" i="1"/>
  <c r="AI655" i="1" s="1"/>
  <c r="AQ656" i="1"/>
  <c r="AI656" i="1" s="1"/>
  <c r="AQ657" i="1"/>
  <c r="AI657" i="1" s="1"/>
  <c r="AQ658" i="1"/>
  <c r="AI658" i="1" s="1"/>
  <c r="AQ659" i="1"/>
  <c r="AI659" i="1" s="1"/>
  <c r="AQ660" i="1"/>
  <c r="AI660" i="1" s="1"/>
  <c r="AQ661" i="1"/>
  <c r="AI661" i="1" s="1"/>
  <c r="AQ662" i="1"/>
  <c r="AI662" i="1" s="1"/>
  <c r="AQ663" i="1"/>
  <c r="AI663" i="1" s="1"/>
  <c r="AQ664" i="1"/>
  <c r="AI664" i="1" s="1"/>
  <c r="AQ665" i="1"/>
  <c r="AI665" i="1" s="1"/>
  <c r="AQ666" i="1"/>
  <c r="AI666" i="1" s="1"/>
  <c r="AQ667" i="1"/>
  <c r="AI667" i="1" s="1"/>
  <c r="AQ668" i="1"/>
  <c r="AI668" i="1" s="1"/>
  <c r="AQ669" i="1"/>
  <c r="AI669" i="1" s="1"/>
  <c r="AQ670" i="1"/>
  <c r="AI670" i="1" s="1"/>
  <c r="AQ671" i="1"/>
  <c r="AI671" i="1" s="1"/>
  <c r="AQ672" i="1"/>
  <c r="AI672" i="1" s="1"/>
  <c r="AQ673" i="1"/>
  <c r="AI673" i="1" s="1"/>
  <c r="AQ674" i="1"/>
  <c r="AI674" i="1" s="1"/>
  <c r="AQ675" i="1"/>
  <c r="AI675" i="1" s="1"/>
  <c r="AQ676" i="1"/>
  <c r="AI676" i="1" s="1"/>
  <c r="AQ677" i="1"/>
  <c r="AI677" i="1" s="1"/>
  <c r="AQ678" i="1"/>
  <c r="AI678" i="1" s="1"/>
  <c r="AQ679" i="1"/>
  <c r="AI679" i="1" s="1"/>
  <c r="AQ680" i="1"/>
  <c r="AI680" i="1" s="1"/>
  <c r="AQ681" i="1"/>
  <c r="AI681" i="1" s="1"/>
  <c r="AQ682" i="1"/>
  <c r="AI682" i="1" s="1"/>
  <c r="AQ683" i="1"/>
  <c r="AI683" i="1" s="1"/>
  <c r="AQ684" i="1"/>
  <c r="AI684" i="1" s="1"/>
  <c r="AQ685" i="1"/>
  <c r="AI685" i="1" s="1"/>
  <c r="AQ686" i="1"/>
  <c r="AI686" i="1" s="1"/>
  <c r="AQ687" i="1"/>
  <c r="AI687" i="1" s="1"/>
  <c r="AQ688" i="1"/>
  <c r="AI688" i="1" s="1"/>
  <c r="AQ689" i="1"/>
  <c r="AI689" i="1" s="1"/>
  <c r="AQ690" i="1"/>
  <c r="AI690" i="1" s="1"/>
  <c r="AQ691" i="1"/>
  <c r="AI691" i="1" s="1"/>
  <c r="AQ692" i="1"/>
  <c r="AI692" i="1" s="1"/>
  <c r="AQ693" i="1"/>
  <c r="AI693" i="1" s="1"/>
  <c r="AQ694" i="1"/>
  <c r="AI694" i="1" s="1"/>
  <c r="AQ695" i="1"/>
  <c r="AI695" i="1" s="1"/>
  <c r="AQ696" i="1"/>
  <c r="AI696" i="1" s="1"/>
  <c r="AQ697" i="1"/>
  <c r="AI697" i="1" s="1"/>
  <c r="AQ698" i="1"/>
  <c r="AI698" i="1" s="1"/>
  <c r="AQ700" i="1"/>
  <c r="AI700" i="1" s="1"/>
  <c r="AQ701" i="1"/>
  <c r="AI701" i="1" s="1"/>
  <c r="AQ702" i="1"/>
  <c r="AI702" i="1" s="1"/>
  <c r="AQ703" i="1"/>
  <c r="AI703" i="1" s="1"/>
  <c r="AQ704" i="1"/>
  <c r="AI704" i="1" s="1"/>
  <c r="AQ705" i="1"/>
  <c r="AI705" i="1" s="1"/>
  <c r="AQ706" i="1"/>
  <c r="AI706" i="1" s="1"/>
  <c r="AQ707" i="1"/>
  <c r="AI707" i="1" s="1"/>
  <c r="AQ708" i="1"/>
  <c r="AI708" i="1" s="1"/>
  <c r="AQ709" i="1"/>
  <c r="AI709" i="1" s="1"/>
  <c r="AQ710" i="1"/>
  <c r="AI710" i="1" s="1"/>
  <c r="AQ712" i="1"/>
  <c r="AI712" i="1" s="1"/>
  <c r="AQ713" i="1"/>
  <c r="AI713" i="1" s="1"/>
  <c r="AQ714" i="1"/>
  <c r="AI714" i="1" s="1"/>
  <c r="AQ715" i="1"/>
  <c r="AI715" i="1" s="1"/>
  <c r="AQ716" i="1"/>
  <c r="AI716" i="1" s="1"/>
  <c r="AQ717" i="1"/>
  <c r="AI717" i="1" s="1"/>
  <c r="AQ718" i="1"/>
  <c r="AI718" i="1" s="1"/>
  <c r="AQ719" i="1"/>
  <c r="AI719" i="1" s="1"/>
  <c r="AQ720" i="1"/>
  <c r="AI720" i="1" s="1"/>
  <c r="AQ721" i="1"/>
  <c r="AI721" i="1" s="1"/>
  <c r="AQ722" i="1"/>
  <c r="AI722" i="1" s="1"/>
  <c r="AQ723" i="1"/>
  <c r="AI723" i="1" s="1"/>
  <c r="AQ724" i="1"/>
  <c r="AI724" i="1" s="1"/>
  <c r="AQ725" i="1"/>
  <c r="AI725" i="1" s="1"/>
  <c r="AQ726" i="1"/>
  <c r="AI726" i="1" s="1"/>
  <c r="AQ727" i="1"/>
  <c r="AI727" i="1" s="1"/>
  <c r="AQ728" i="1"/>
  <c r="AI728" i="1" s="1"/>
  <c r="AQ729" i="1"/>
  <c r="AI729" i="1" s="1"/>
  <c r="AQ730" i="1"/>
  <c r="AI730" i="1" s="1"/>
  <c r="AQ731" i="1"/>
  <c r="AI731" i="1" s="1"/>
  <c r="AQ732" i="1"/>
  <c r="AI732" i="1" s="1"/>
  <c r="AQ733" i="1"/>
  <c r="AI733" i="1" s="1"/>
  <c r="AQ734" i="1"/>
  <c r="AI734" i="1" s="1"/>
  <c r="AQ735" i="1"/>
  <c r="AI735" i="1" s="1"/>
  <c r="AQ736" i="1"/>
  <c r="AI736" i="1" s="1"/>
  <c r="AQ737" i="1"/>
  <c r="AI737" i="1" s="1"/>
  <c r="AQ738" i="1"/>
  <c r="AI738" i="1" s="1"/>
  <c r="AQ739" i="1"/>
  <c r="AI739" i="1" s="1"/>
  <c r="AQ740" i="1"/>
  <c r="AI740" i="1" s="1"/>
  <c r="AQ741" i="1"/>
  <c r="AI741" i="1" s="1"/>
  <c r="AQ742" i="1"/>
  <c r="AI742" i="1" s="1"/>
  <c r="AQ743" i="1"/>
  <c r="AI743" i="1" s="1"/>
  <c r="AQ744" i="1"/>
  <c r="AI744" i="1" s="1"/>
  <c r="AQ745" i="1"/>
  <c r="AI745" i="1" s="1"/>
  <c r="AQ746" i="1"/>
  <c r="AI746" i="1" s="1"/>
  <c r="AQ747" i="1"/>
  <c r="AI747" i="1" s="1"/>
  <c r="AQ748" i="1"/>
  <c r="AI748" i="1" s="1"/>
  <c r="AQ749" i="1"/>
  <c r="AI749" i="1" s="1"/>
  <c r="AQ750" i="1"/>
  <c r="AI750" i="1" s="1"/>
  <c r="AQ751" i="1"/>
  <c r="AI751" i="1" s="1"/>
  <c r="AQ752" i="1"/>
  <c r="AI752" i="1" s="1"/>
  <c r="AQ753" i="1"/>
  <c r="AI753" i="1" s="1"/>
  <c r="AQ754" i="1"/>
  <c r="AI754" i="1" s="1"/>
  <c r="AQ755" i="1"/>
  <c r="AI755" i="1" s="1"/>
  <c r="AQ756" i="1"/>
  <c r="AI756" i="1" s="1"/>
  <c r="AQ757" i="1"/>
  <c r="AI757" i="1" s="1"/>
  <c r="AQ758" i="1"/>
  <c r="AI758" i="1" s="1"/>
  <c r="AQ759" i="1"/>
  <c r="AI759" i="1" s="1"/>
  <c r="AQ760" i="1"/>
  <c r="AI760" i="1" s="1"/>
  <c r="AQ761" i="1"/>
  <c r="AI761" i="1" s="1"/>
  <c r="AQ762" i="1"/>
  <c r="AI762" i="1" s="1"/>
  <c r="AQ763" i="1"/>
  <c r="AI763" i="1" s="1"/>
  <c r="AQ764" i="1"/>
  <c r="AI764" i="1" s="1"/>
  <c r="AQ765" i="1"/>
  <c r="AI765" i="1" s="1"/>
  <c r="AQ766" i="1"/>
  <c r="AI766" i="1" s="1"/>
  <c r="AQ767" i="1"/>
  <c r="AI767" i="1" s="1"/>
  <c r="AQ768" i="1"/>
  <c r="AI768" i="1" s="1"/>
  <c r="AQ769" i="1"/>
  <c r="AI769" i="1" s="1"/>
  <c r="AQ770" i="1"/>
  <c r="AI770" i="1" s="1"/>
  <c r="AQ771" i="1"/>
  <c r="AI771" i="1" s="1"/>
  <c r="AQ772" i="1"/>
  <c r="AI772" i="1" s="1"/>
  <c r="AQ773" i="1"/>
  <c r="AI773" i="1" s="1"/>
  <c r="AQ774" i="1"/>
  <c r="AI774" i="1" s="1"/>
  <c r="AQ775" i="1"/>
  <c r="AI775" i="1" s="1"/>
  <c r="AQ776" i="1"/>
  <c r="AI776" i="1" s="1"/>
  <c r="AQ777" i="1"/>
  <c r="AI777" i="1" s="1"/>
  <c r="AQ778" i="1"/>
  <c r="AI778" i="1" s="1"/>
  <c r="AQ780" i="1"/>
  <c r="AI780" i="1" s="1"/>
  <c r="AQ781" i="1"/>
  <c r="AI781" i="1" s="1"/>
  <c r="AQ782" i="1"/>
  <c r="AI782" i="1" s="1"/>
  <c r="AQ783" i="1"/>
  <c r="AI783" i="1" s="1"/>
  <c r="AQ784" i="1"/>
  <c r="AI784" i="1" s="1"/>
  <c r="AQ785" i="1"/>
  <c r="AI785" i="1" s="1"/>
  <c r="AQ786" i="1"/>
  <c r="AI786" i="1" s="1"/>
  <c r="AQ787" i="1"/>
  <c r="AI787" i="1" s="1"/>
  <c r="AQ788" i="1"/>
  <c r="AI788" i="1" s="1"/>
  <c r="AQ789" i="1"/>
  <c r="AI789" i="1" s="1"/>
  <c r="AQ790" i="1"/>
  <c r="AI790" i="1" s="1"/>
  <c r="AQ791" i="1"/>
  <c r="AI791" i="1" s="1"/>
  <c r="AQ792" i="1"/>
  <c r="AI792" i="1" s="1"/>
  <c r="AQ793" i="1"/>
  <c r="AI793" i="1" s="1"/>
  <c r="AQ794" i="1"/>
  <c r="AI794" i="1" s="1"/>
  <c r="AQ795" i="1"/>
  <c r="AI795" i="1" s="1"/>
  <c r="AQ796" i="1"/>
  <c r="AI796" i="1" s="1"/>
  <c r="AQ797" i="1"/>
  <c r="AI797" i="1" s="1"/>
  <c r="AQ798" i="1"/>
  <c r="AI798" i="1" s="1"/>
  <c r="AQ799" i="1"/>
  <c r="AI799" i="1" s="1"/>
  <c r="AQ800" i="1"/>
  <c r="AI800" i="1" s="1"/>
  <c r="AQ801" i="1"/>
  <c r="AI801" i="1" s="1"/>
  <c r="AQ802" i="1"/>
  <c r="AI802" i="1" s="1"/>
  <c r="AQ803" i="1"/>
  <c r="AI803" i="1" s="1"/>
  <c r="AQ804" i="1"/>
  <c r="AI804" i="1" s="1"/>
  <c r="AQ805" i="1"/>
  <c r="AI805" i="1" s="1"/>
  <c r="AQ806" i="1"/>
  <c r="AI806" i="1" s="1"/>
  <c r="AQ807" i="1"/>
  <c r="AI807" i="1" s="1"/>
  <c r="AQ808" i="1"/>
  <c r="AI808" i="1" s="1"/>
  <c r="AQ809" i="1"/>
  <c r="AI809" i="1" s="1"/>
  <c r="AQ810" i="1"/>
  <c r="AI810" i="1" s="1"/>
  <c r="AQ811" i="1"/>
  <c r="AI811" i="1" s="1"/>
  <c r="AQ813" i="1"/>
  <c r="AI813" i="1" s="1"/>
  <c r="AQ814" i="1"/>
  <c r="AI814" i="1" s="1"/>
  <c r="AQ815" i="1"/>
  <c r="AI815" i="1" s="1"/>
  <c r="AQ816" i="1"/>
  <c r="AI816" i="1" s="1"/>
  <c r="AQ817" i="1"/>
  <c r="AI817" i="1" s="1"/>
  <c r="AQ818" i="1"/>
  <c r="AI818" i="1" s="1"/>
  <c r="AQ819" i="1"/>
  <c r="AI819" i="1" s="1"/>
  <c r="AQ820" i="1"/>
  <c r="AI820" i="1" s="1"/>
  <c r="AQ821" i="1"/>
  <c r="AI821" i="1" s="1"/>
  <c r="AQ822" i="1"/>
  <c r="AI822" i="1" s="1"/>
  <c r="AQ823" i="1"/>
  <c r="AI823" i="1" s="1"/>
  <c r="AQ824" i="1"/>
  <c r="AI824" i="1" s="1"/>
  <c r="AQ825" i="1"/>
  <c r="AI825" i="1" s="1"/>
  <c r="AQ826" i="1"/>
  <c r="AI826" i="1" s="1"/>
  <c r="AQ827" i="1"/>
  <c r="AI827" i="1" s="1"/>
  <c r="AQ828" i="1"/>
  <c r="AI828" i="1" s="1"/>
  <c r="AQ829" i="1"/>
  <c r="AI829" i="1" s="1"/>
  <c r="AQ830" i="1"/>
  <c r="AI830" i="1" s="1"/>
  <c r="AQ831" i="1"/>
  <c r="AI831" i="1" s="1"/>
  <c r="AQ832" i="1"/>
  <c r="AI832" i="1" s="1"/>
  <c r="AQ833" i="1"/>
  <c r="AI833" i="1" s="1"/>
  <c r="AQ834" i="1"/>
  <c r="AI834" i="1" s="1"/>
  <c r="AQ835" i="1"/>
  <c r="AI835" i="1" s="1"/>
  <c r="AQ836" i="1"/>
  <c r="AI836" i="1" s="1"/>
  <c r="AQ837" i="1"/>
  <c r="AI837" i="1" s="1"/>
  <c r="AQ838" i="1"/>
  <c r="AI838" i="1" s="1"/>
  <c r="AQ839" i="1"/>
  <c r="AI839" i="1" s="1"/>
  <c r="AQ840" i="1"/>
  <c r="AI840" i="1" s="1"/>
  <c r="AQ841" i="1"/>
  <c r="AI841" i="1" s="1"/>
  <c r="AQ842" i="1"/>
  <c r="AI842" i="1" s="1"/>
  <c r="AQ843" i="1"/>
  <c r="AI843" i="1" s="1"/>
  <c r="AQ844" i="1"/>
  <c r="AI844" i="1" s="1"/>
  <c r="AQ845" i="1"/>
  <c r="AI845" i="1" s="1"/>
  <c r="AQ846" i="1"/>
  <c r="AI846" i="1" s="1"/>
  <c r="AQ847" i="1"/>
  <c r="AI847" i="1" s="1"/>
  <c r="AQ848" i="1"/>
  <c r="AI848" i="1" s="1"/>
  <c r="AQ849" i="1"/>
  <c r="AI849" i="1" s="1"/>
  <c r="AQ850" i="1"/>
  <c r="AI850" i="1" s="1"/>
  <c r="AQ851" i="1"/>
  <c r="AI851" i="1" s="1"/>
  <c r="AQ852" i="1"/>
  <c r="AI852" i="1" s="1"/>
  <c r="AQ853" i="1"/>
  <c r="AI853" i="1" s="1"/>
  <c r="AQ854" i="1"/>
  <c r="AI854" i="1" s="1"/>
  <c r="AQ855" i="1"/>
  <c r="AI855" i="1" s="1"/>
  <c r="AQ856" i="1"/>
  <c r="AI856" i="1" s="1"/>
  <c r="AQ857" i="1"/>
  <c r="AI857" i="1" s="1"/>
  <c r="AQ858" i="1"/>
  <c r="AI858" i="1" s="1"/>
  <c r="AQ859" i="1"/>
  <c r="AI859" i="1" s="1"/>
  <c r="AQ860" i="1"/>
  <c r="AI860" i="1" s="1"/>
  <c r="AQ861" i="1"/>
  <c r="AI861" i="1" s="1"/>
  <c r="AQ862" i="1"/>
  <c r="AI862" i="1" s="1"/>
  <c r="AQ863" i="1"/>
  <c r="AI863" i="1" s="1"/>
  <c r="AQ864" i="1"/>
  <c r="AI864" i="1" s="1"/>
  <c r="AQ865" i="1"/>
  <c r="AI865" i="1" s="1"/>
  <c r="AQ866" i="1"/>
  <c r="AI866" i="1" s="1"/>
  <c r="AQ867" i="1"/>
  <c r="AI867" i="1" s="1"/>
  <c r="AQ868" i="1"/>
  <c r="AI868" i="1" s="1"/>
  <c r="AQ869" i="1"/>
  <c r="AI869" i="1" s="1"/>
  <c r="AQ870" i="1"/>
  <c r="AI870" i="1" s="1"/>
  <c r="AQ871" i="1"/>
  <c r="AI871" i="1" s="1"/>
  <c r="AQ872" i="1"/>
  <c r="AI872" i="1" s="1"/>
  <c r="AQ873" i="1"/>
  <c r="AI873" i="1" s="1"/>
  <c r="AQ874" i="1"/>
  <c r="AI874" i="1" s="1"/>
  <c r="AQ875" i="1"/>
  <c r="AI875" i="1" s="1"/>
  <c r="AQ876" i="1"/>
  <c r="AI876" i="1" s="1"/>
  <c r="AQ877" i="1"/>
  <c r="AI877" i="1" s="1"/>
  <c r="AQ878" i="1"/>
  <c r="AI878" i="1" s="1"/>
  <c r="AQ879" i="1"/>
  <c r="AI879" i="1" s="1"/>
  <c r="AQ880" i="1"/>
  <c r="AI880" i="1" s="1"/>
  <c r="AQ881" i="1"/>
  <c r="AI881" i="1" s="1"/>
  <c r="AQ882" i="1"/>
  <c r="AI882" i="1" s="1"/>
  <c r="AQ883" i="1"/>
  <c r="AI883" i="1" s="1"/>
  <c r="AQ884" i="1"/>
  <c r="AI884" i="1" s="1"/>
  <c r="AQ885" i="1"/>
  <c r="AI885" i="1" s="1"/>
  <c r="AQ886" i="1"/>
  <c r="AI886" i="1" s="1"/>
  <c r="AQ887" i="1"/>
  <c r="AI887" i="1" s="1"/>
  <c r="AQ888" i="1"/>
  <c r="AI888" i="1" s="1"/>
  <c r="AQ889" i="1"/>
  <c r="AI889" i="1" s="1"/>
  <c r="AQ890" i="1"/>
  <c r="AI890" i="1" s="1"/>
  <c r="AQ891" i="1"/>
  <c r="AI891" i="1" s="1"/>
  <c r="AQ892" i="1"/>
  <c r="AI892" i="1" s="1"/>
  <c r="AQ893" i="1"/>
  <c r="AI893" i="1" s="1"/>
  <c r="AQ894" i="1"/>
  <c r="AI894" i="1" s="1"/>
  <c r="AQ895" i="1"/>
  <c r="AI895" i="1" s="1"/>
  <c r="AQ896" i="1"/>
  <c r="AI896" i="1" s="1"/>
  <c r="AQ897" i="1"/>
  <c r="AI897" i="1" s="1"/>
  <c r="AQ898" i="1"/>
  <c r="AI898" i="1" s="1"/>
  <c r="AQ899" i="1"/>
  <c r="AI899" i="1" s="1"/>
  <c r="AQ900" i="1"/>
  <c r="AI900" i="1" s="1"/>
  <c r="AQ901" i="1"/>
  <c r="AI901" i="1" s="1"/>
  <c r="AQ902" i="1"/>
  <c r="AI902" i="1" s="1"/>
  <c r="AQ903" i="1"/>
  <c r="AI903" i="1" s="1"/>
  <c r="AQ904" i="1"/>
  <c r="AI904" i="1" s="1"/>
  <c r="AQ905" i="1"/>
  <c r="AI905" i="1" s="1"/>
  <c r="AQ906" i="1"/>
  <c r="AI906" i="1" s="1"/>
  <c r="AQ907" i="1"/>
  <c r="AI907" i="1" s="1"/>
  <c r="AQ908" i="1"/>
  <c r="AI908" i="1" s="1"/>
  <c r="AQ909" i="1"/>
  <c r="AI909" i="1" s="1"/>
  <c r="AQ910" i="1"/>
  <c r="AI910" i="1" s="1"/>
  <c r="AQ911" i="1"/>
  <c r="AI911" i="1" s="1"/>
  <c r="AQ912" i="1"/>
  <c r="AI912" i="1" s="1"/>
  <c r="AQ913" i="1"/>
  <c r="AI913" i="1" s="1"/>
  <c r="AQ914" i="1"/>
  <c r="AI914" i="1" s="1"/>
  <c r="AQ915" i="1"/>
  <c r="AI915" i="1" s="1"/>
  <c r="AQ916" i="1"/>
  <c r="AI916" i="1" s="1"/>
  <c r="AQ917" i="1"/>
  <c r="AI917" i="1" s="1"/>
  <c r="AQ918" i="1"/>
  <c r="AI918" i="1" s="1"/>
  <c r="AQ919" i="1"/>
  <c r="AI919" i="1" s="1"/>
  <c r="AQ920" i="1"/>
  <c r="AI920" i="1" s="1"/>
  <c r="AQ921" i="1"/>
  <c r="AI921" i="1" s="1"/>
  <c r="AQ923" i="1"/>
  <c r="AI923" i="1" s="1"/>
  <c r="AQ924" i="1"/>
  <c r="AI924" i="1" s="1"/>
  <c r="AQ925" i="1"/>
  <c r="AI925" i="1" s="1"/>
  <c r="AQ926" i="1"/>
  <c r="AI926" i="1" s="1"/>
  <c r="AQ927" i="1"/>
  <c r="AI927" i="1" s="1"/>
  <c r="AQ928" i="1"/>
  <c r="AI928" i="1" s="1"/>
  <c r="AQ929" i="1"/>
  <c r="AI929" i="1" s="1"/>
  <c r="AQ930" i="1"/>
  <c r="AI930" i="1" s="1"/>
  <c r="AQ931" i="1"/>
  <c r="AI931" i="1" s="1"/>
  <c r="AQ932" i="1"/>
  <c r="AI932" i="1" s="1"/>
  <c r="AQ933" i="1"/>
  <c r="AI933" i="1" s="1"/>
  <c r="AQ934" i="1"/>
  <c r="AI934" i="1" s="1"/>
  <c r="AQ935" i="1"/>
  <c r="AI935" i="1" s="1"/>
  <c r="AQ936" i="1"/>
  <c r="AI936" i="1" s="1"/>
  <c r="AQ937" i="1"/>
  <c r="AI937" i="1" s="1"/>
  <c r="AQ938" i="1"/>
  <c r="AI938" i="1" s="1"/>
  <c r="AQ939" i="1"/>
  <c r="AI939" i="1" s="1"/>
  <c r="AQ940" i="1"/>
  <c r="AI940" i="1" s="1"/>
  <c r="AQ941" i="1"/>
  <c r="AI941" i="1" s="1"/>
  <c r="AQ942" i="1"/>
  <c r="AI942" i="1" s="1"/>
  <c r="AQ943" i="1"/>
  <c r="AI943" i="1" s="1"/>
  <c r="AQ944" i="1"/>
  <c r="AI944" i="1" s="1"/>
  <c r="AQ945" i="1"/>
  <c r="AI945" i="1" s="1"/>
  <c r="AQ946" i="1"/>
  <c r="AI946" i="1" s="1"/>
  <c r="AQ947" i="1"/>
  <c r="AI947" i="1" s="1"/>
  <c r="AQ948" i="1"/>
  <c r="AI948" i="1" s="1"/>
  <c r="AQ949" i="1"/>
  <c r="AI949" i="1" s="1"/>
  <c r="AQ950" i="1"/>
  <c r="AI950" i="1" s="1"/>
  <c r="AQ951" i="1"/>
  <c r="AI951" i="1" s="1"/>
  <c r="AQ952" i="1"/>
  <c r="AI952" i="1" s="1"/>
  <c r="AQ953" i="1"/>
  <c r="AI953" i="1" s="1"/>
  <c r="AQ954" i="1"/>
  <c r="AI954" i="1" s="1"/>
  <c r="AQ955" i="1"/>
  <c r="AI955" i="1" s="1"/>
  <c r="AQ956" i="1"/>
  <c r="AI956" i="1" s="1"/>
  <c r="AQ957" i="1"/>
  <c r="AI957" i="1" s="1"/>
  <c r="AQ958" i="1"/>
  <c r="AI958" i="1" s="1"/>
  <c r="AQ959" i="1"/>
  <c r="AI959" i="1" s="1"/>
  <c r="AQ960" i="1"/>
  <c r="AI960" i="1" s="1"/>
  <c r="AQ961" i="1"/>
  <c r="AI961" i="1" s="1"/>
  <c r="AQ962" i="1"/>
  <c r="AI962" i="1" s="1"/>
  <c r="AQ963" i="1"/>
  <c r="AI963" i="1" s="1"/>
  <c r="AQ964" i="1"/>
  <c r="AI964" i="1" s="1"/>
  <c r="AQ965" i="1"/>
  <c r="AI965" i="1" s="1"/>
  <c r="AQ966" i="1"/>
  <c r="AI966" i="1" s="1"/>
  <c r="AQ967" i="1"/>
  <c r="AI967" i="1" s="1"/>
  <c r="AQ968" i="1"/>
  <c r="AI968" i="1" s="1"/>
  <c r="AQ969" i="1"/>
  <c r="AI969" i="1" s="1"/>
  <c r="AQ970" i="1"/>
  <c r="AI970" i="1" s="1"/>
  <c r="AQ971" i="1"/>
  <c r="AI971" i="1" s="1"/>
  <c r="AQ972" i="1"/>
  <c r="AI972" i="1" s="1"/>
  <c r="AQ973" i="1"/>
  <c r="AI973" i="1" s="1"/>
  <c r="AQ974" i="1"/>
  <c r="AI974" i="1" s="1"/>
  <c r="AQ975" i="1"/>
  <c r="AI975" i="1" s="1"/>
  <c r="AQ977" i="1"/>
  <c r="AI977" i="1" s="1"/>
  <c r="AQ978" i="1"/>
  <c r="AI978" i="1" s="1"/>
  <c r="AQ979" i="1"/>
  <c r="AI979" i="1" s="1"/>
  <c r="AQ980" i="1"/>
  <c r="AI980" i="1" s="1"/>
  <c r="AQ981" i="1"/>
  <c r="AI981" i="1" s="1"/>
  <c r="AQ982" i="1"/>
  <c r="AI982" i="1" s="1"/>
  <c r="AQ983" i="1"/>
  <c r="AI983" i="1" s="1"/>
  <c r="AQ984" i="1"/>
  <c r="AI984" i="1" s="1"/>
  <c r="AQ985" i="1"/>
  <c r="AI985" i="1" s="1"/>
  <c r="AQ986" i="1"/>
  <c r="AI986" i="1" s="1"/>
  <c r="AQ987" i="1"/>
  <c r="AI987" i="1" s="1"/>
  <c r="AQ988" i="1"/>
  <c r="AI988" i="1" s="1"/>
  <c r="AQ989" i="1"/>
  <c r="AI989" i="1" s="1"/>
  <c r="AQ990" i="1"/>
  <c r="AI990" i="1" s="1"/>
  <c r="AQ991" i="1"/>
  <c r="AI991" i="1" s="1"/>
  <c r="AQ992" i="1"/>
  <c r="AI992" i="1" s="1"/>
  <c r="AQ993" i="1"/>
  <c r="AI993" i="1" s="1"/>
  <c r="AQ994" i="1"/>
  <c r="AI994" i="1" s="1"/>
  <c r="AQ995" i="1"/>
  <c r="AI995" i="1" s="1"/>
  <c r="AQ996" i="1"/>
  <c r="AI996" i="1" s="1"/>
  <c r="AQ997" i="1"/>
  <c r="AI997" i="1" s="1"/>
  <c r="AQ998" i="1"/>
  <c r="AI998" i="1" s="1"/>
  <c r="AQ999" i="1"/>
  <c r="AI999" i="1" s="1"/>
  <c r="AQ1000" i="1"/>
  <c r="AI1000" i="1" s="1"/>
  <c r="AQ1001" i="1"/>
  <c r="AI1001" i="1" s="1"/>
  <c r="AQ1002" i="1"/>
  <c r="AI1002" i="1" s="1"/>
  <c r="AQ1003" i="1"/>
  <c r="AI1003" i="1" s="1"/>
  <c r="AQ1004" i="1"/>
  <c r="AI1004" i="1" s="1"/>
  <c r="AQ1005" i="1"/>
  <c r="AI1005" i="1" s="1"/>
  <c r="AQ1006" i="1"/>
  <c r="AI1006" i="1" s="1"/>
  <c r="AQ1007" i="1"/>
  <c r="AI1007" i="1" s="1"/>
  <c r="AQ1008" i="1"/>
  <c r="AI1008" i="1" s="1"/>
  <c r="AQ1009" i="1"/>
  <c r="AI1009" i="1" s="1"/>
  <c r="AQ1010" i="1"/>
  <c r="AI1010" i="1" s="1"/>
  <c r="AQ1011" i="1"/>
  <c r="AI1011" i="1" s="1"/>
  <c r="AQ1012" i="1"/>
  <c r="AI1012" i="1" s="1"/>
  <c r="AQ1013" i="1"/>
  <c r="AI1013" i="1" s="1"/>
  <c r="AQ1014" i="1"/>
  <c r="AI1014" i="1" s="1"/>
  <c r="AQ1015" i="1"/>
  <c r="AI1015" i="1" s="1"/>
  <c r="AQ1016" i="1"/>
  <c r="AI1016" i="1" s="1"/>
  <c r="AQ1017" i="1"/>
  <c r="AI1017" i="1" s="1"/>
  <c r="AQ1018" i="1"/>
  <c r="AI1018" i="1" s="1"/>
  <c r="AQ1019" i="1"/>
  <c r="AI1019" i="1" s="1"/>
  <c r="AQ1020" i="1"/>
  <c r="AI1020" i="1" s="1"/>
  <c r="AQ1021" i="1"/>
  <c r="AI1021" i="1" s="1"/>
  <c r="AQ1022" i="1"/>
  <c r="AI1022" i="1" s="1"/>
  <c r="AQ1023" i="1"/>
  <c r="AI1023" i="1" s="1"/>
  <c r="AQ1024" i="1"/>
  <c r="AI1024" i="1" s="1"/>
  <c r="AQ1025" i="1"/>
  <c r="AI1025" i="1" s="1"/>
  <c r="AQ1026" i="1"/>
  <c r="AI1026" i="1" s="1"/>
  <c r="AQ1027" i="1"/>
  <c r="AI1027" i="1" s="1"/>
  <c r="AQ1028" i="1"/>
  <c r="AI1028" i="1" s="1"/>
  <c r="AQ1029" i="1"/>
  <c r="AI1029" i="1" s="1"/>
  <c r="AQ1030" i="1"/>
  <c r="AI1030" i="1" s="1"/>
  <c r="AQ1031" i="1"/>
  <c r="AI1031" i="1" s="1"/>
  <c r="AQ1032" i="1"/>
  <c r="AI1032" i="1" s="1"/>
  <c r="AQ1033" i="1"/>
  <c r="AI1033" i="1" s="1"/>
  <c r="AQ1034" i="1"/>
  <c r="AI1034" i="1" s="1"/>
  <c r="AQ1035" i="1"/>
  <c r="AI1035" i="1" s="1"/>
  <c r="AQ1036" i="1"/>
  <c r="AI1036" i="1" s="1"/>
  <c r="AQ1037" i="1"/>
  <c r="AI1037" i="1" s="1"/>
  <c r="AQ1038" i="1"/>
  <c r="AI1038" i="1" s="1"/>
  <c r="AQ1039" i="1"/>
  <c r="AI1039" i="1" s="1"/>
  <c r="AQ1040" i="1"/>
  <c r="AI1040" i="1" s="1"/>
  <c r="AQ1041" i="1"/>
  <c r="AI1041" i="1" s="1"/>
  <c r="AQ1042" i="1"/>
  <c r="AI1042" i="1" s="1"/>
  <c r="AQ1043" i="1"/>
  <c r="AI1043" i="1" s="1"/>
  <c r="AQ1044" i="1"/>
  <c r="AI1044" i="1" s="1"/>
  <c r="AQ1045" i="1"/>
  <c r="AI1045" i="1" s="1"/>
  <c r="AQ1046" i="1"/>
  <c r="AI1046" i="1" s="1"/>
  <c r="AQ1047" i="1"/>
  <c r="AI1047" i="1" s="1"/>
  <c r="AQ1048" i="1"/>
  <c r="AI1048" i="1" s="1"/>
  <c r="AQ1049" i="1"/>
  <c r="AI1049" i="1" s="1"/>
  <c r="AQ1050" i="1"/>
  <c r="AI1050" i="1" s="1"/>
  <c r="AQ1051" i="1"/>
  <c r="AI1051" i="1" s="1"/>
  <c r="AQ1052" i="1"/>
  <c r="AI1052" i="1" s="1"/>
  <c r="AQ1053" i="1"/>
  <c r="AI1053" i="1" s="1"/>
  <c r="AQ1054" i="1"/>
  <c r="AI1054" i="1" s="1"/>
  <c r="AQ1055" i="1"/>
  <c r="AI1055" i="1" s="1"/>
  <c r="AQ1056" i="1"/>
  <c r="AI1056" i="1" s="1"/>
  <c r="AQ1057" i="1"/>
  <c r="AI1057" i="1" s="1"/>
  <c r="AQ1058" i="1"/>
  <c r="AI1058" i="1" s="1"/>
  <c r="AQ1059" i="1"/>
  <c r="AI1059" i="1" s="1"/>
  <c r="AQ1060" i="1"/>
  <c r="AI1060" i="1" s="1"/>
  <c r="AQ1061" i="1"/>
  <c r="AI1061" i="1" s="1"/>
  <c r="AQ1062" i="1"/>
  <c r="AI1062" i="1" s="1"/>
  <c r="AQ1063" i="1"/>
  <c r="AI1063" i="1" s="1"/>
  <c r="AQ1064" i="1"/>
  <c r="AI1064" i="1" s="1"/>
  <c r="AQ1065" i="1"/>
  <c r="AI1065" i="1" s="1"/>
  <c r="AQ1066" i="1"/>
  <c r="AI1066" i="1" s="1"/>
  <c r="AQ1067" i="1"/>
  <c r="AI1067" i="1" s="1"/>
  <c r="AQ1068" i="1"/>
  <c r="AI1068" i="1" s="1"/>
  <c r="AQ1069" i="1"/>
  <c r="AI1069" i="1" s="1"/>
  <c r="AQ1070" i="1"/>
  <c r="AI1070" i="1" s="1"/>
  <c r="AQ1071" i="1"/>
  <c r="AI1071" i="1" s="1"/>
  <c r="AQ1072" i="1"/>
  <c r="AI1072" i="1" s="1"/>
  <c r="AQ1073" i="1"/>
  <c r="AI1073" i="1" s="1"/>
  <c r="AQ1074" i="1"/>
  <c r="AI1074" i="1" s="1"/>
  <c r="AQ1075" i="1"/>
  <c r="AI1075" i="1" s="1"/>
  <c r="AQ1076" i="1"/>
  <c r="AI1076" i="1" s="1"/>
  <c r="AQ1077" i="1"/>
  <c r="AI1077" i="1" s="1"/>
  <c r="AQ1078" i="1"/>
  <c r="AI1078" i="1" s="1"/>
  <c r="AQ1079" i="1"/>
  <c r="AI1079" i="1" s="1"/>
  <c r="AQ1080" i="1"/>
  <c r="AI1080" i="1" s="1"/>
  <c r="AQ1081" i="1"/>
  <c r="AI1081" i="1" s="1"/>
  <c r="AQ1082" i="1"/>
  <c r="AI1082" i="1" s="1"/>
  <c r="AQ1083" i="1"/>
  <c r="AI1083" i="1" s="1"/>
  <c r="AQ1084" i="1"/>
  <c r="AI1084" i="1" s="1"/>
  <c r="AQ1085" i="1"/>
  <c r="AI1085" i="1" s="1"/>
  <c r="AQ1086" i="1"/>
  <c r="AI1086" i="1" s="1"/>
  <c r="AQ1087" i="1"/>
  <c r="AI1087" i="1" s="1"/>
  <c r="AQ1088" i="1"/>
  <c r="AI1088" i="1" s="1"/>
  <c r="AQ1089" i="1"/>
  <c r="AI1089" i="1" s="1"/>
  <c r="AQ1090" i="1"/>
  <c r="AI1090" i="1" s="1"/>
  <c r="AQ1091" i="1"/>
  <c r="AI1091" i="1" s="1"/>
  <c r="AQ1092" i="1"/>
  <c r="AI1092" i="1" s="1"/>
  <c r="AQ1093" i="1"/>
  <c r="AI1093" i="1" s="1"/>
  <c r="AQ1094" i="1"/>
  <c r="AI1094" i="1" s="1"/>
  <c r="AQ1095" i="1"/>
  <c r="AI1095" i="1" s="1"/>
  <c r="AQ1096" i="1"/>
  <c r="AI1096" i="1" s="1"/>
  <c r="AQ1097" i="1"/>
  <c r="AI1097" i="1" s="1"/>
  <c r="AQ1098" i="1"/>
  <c r="AI1098" i="1" s="1"/>
  <c r="AQ1099" i="1"/>
  <c r="AI1099" i="1" s="1"/>
  <c r="AQ1100" i="1"/>
  <c r="AI1100" i="1" s="1"/>
  <c r="AQ1101" i="1"/>
  <c r="AI1101" i="1" s="1"/>
  <c r="AQ1102" i="1"/>
  <c r="AI1102" i="1" s="1"/>
  <c r="AQ1103" i="1"/>
  <c r="AI1103" i="1" s="1"/>
  <c r="AQ1104" i="1"/>
  <c r="AI1104" i="1" s="1"/>
  <c r="AQ1105" i="1"/>
  <c r="AI1105" i="1" s="1"/>
  <c r="AQ1106" i="1"/>
  <c r="AI1106" i="1" s="1"/>
  <c r="AQ1107" i="1"/>
  <c r="AI1107" i="1" s="1"/>
  <c r="AQ1108" i="1"/>
  <c r="AI1108" i="1" s="1"/>
  <c r="AQ1109" i="1"/>
  <c r="AI1109" i="1" s="1"/>
  <c r="AQ1110" i="1"/>
  <c r="AI1110" i="1" s="1"/>
  <c r="AQ1111" i="1"/>
  <c r="AI1111" i="1" s="1"/>
  <c r="AQ1112" i="1"/>
  <c r="AI1112" i="1" s="1"/>
  <c r="AQ1113" i="1"/>
  <c r="AI1113" i="1" s="1"/>
  <c r="AQ1114" i="1"/>
  <c r="AI1114" i="1" s="1"/>
  <c r="AQ1115" i="1"/>
  <c r="AI1115" i="1" s="1"/>
  <c r="AQ1116" i="1"/>
  <c r="AI1116" i="1" s="1"/>
  <c r="AQ1117" i="1"/>
  <c r="AI1117" i="1" s="1"/>
  <c r="AQ1118" i="1"/>
  <c r="AI1118" i="1" s="1"/>
  <c r="AQ1119" i="1"/>
  <c r="AI1119" i="1" s="1"/>
  <c r="AQ1120" i="1"/>
  <c r="AI1120" i="1" s="1"/>
  <c r="AQ1121" i="1"/>
  <c r="AI1121" i="1" s="1"/>
  <c r="AQ1122" i="1"/>
  <c r="AI1122" i="1" s="1"/>
  <c r="AQ1123" i="1"/>
  <c r="AI1123" i="1" s="1"/>
  <c r="AQ1124" i="1"/>
  <c r="AI1124" i="1" s="1"/>
  <c r="AQ1125" i="1"/>
  <c r="AI1125" i="1" s="1"/>
  <c r="AQ1126" i="1"/>
  <c r="AI1126" i="1" s="1"/>
  <c r="AQ1127" i="1"/>
  <c r="AI1127" i="1" s="1"/>
  <c r="AQ1128" i="1"/>
  <c r="AI1128" i="1" s="1"/>
  <c r="AQ1129" i="1"/>
  <c r="AI1129" i="1" s="1"/>
  <c r="AQ1130" i="1"/>
  <c r="AI1130" i="1" s="1"/>
  <c r="AQ1131" i="1"/>
  <c r="AI1131" i="1" s="1"/>
  <c r="AQ1132" i="1"/>
  <c r="AI1132" i="1" s="1"/>
  <c r="AQ1133" i="1"/>
  <c r="AI1133" i="1" s="1"/>
  <c r="AQ1134" i="1"/>
  <c r="AI1134" i="1" s="1"/>
  <c r="AQ1135" i="1"/>
  <c r="AI1135" i="1" s="1"/>
  <c r="AQ1136" i="1"/>
  <c r="AI1136" i="1" s="1"/>
  <c r="AQ1137" i="1"/>
  <c r="AI1137" i="1" s="1"/>
  <c r="AQ1138" i="1"/>
  <c r="AI1138" i="1" s="1"/>
  <c r="AQ1139" i="1"/>
  <c r="AI1139" i="1" s="1"/>
  <c r="AQ1140" i="1"/>
  <c r="AI1140" i="1" s="1"/>
  <c r="AQ1141" i="1"/>
  <c r="AI1141" i="1" s="1"/>
  <c r="AQ1142" i="1"/>
  <c r="AI1142" i="1" s="1"/>
  <c r="AQ1143" i="1"/>
  <c r="AI1143" i="1" s="1"/>
  <c r="AQ1144" i="1"/>
  <c r="AI1144" i="1" s="1"/>
  <c r="AQ1145" i="1"/>
  <c r="AI1145" i="1" s="1"/>
  <c r="AQ1146" i="1"/>
  <c r="AI1146" i="1" s="1"/>
  <c r="AQ1147" i="1"/>
  <c r="AI1147" i="1" s="1"/>
  <c r="AQ1148" i="1"/>
  <c r="AI1148" i="1" s="1"/>
  <c r="AQ1149" i="1"/>
  <c r="AI1149" i="1" s="1"/>
  <c r="AQ1150" i="1"/>
  <c r="AI1150" i="1" s="1"/>
  <c r="AQ1151" i="1"/>
  <c r="AI1151" i="1" s="1"/>
  <c r="AQ1152" i="1"/>
  <c r="AI1152" i="1" s="1"/>
  <c r="AQ1153" i="1"/>
  <c r="AI1153" i="1" s="1"/>
  <c r="AQ1154" i="1"/>
  <c r="AI1154" i="1" s="1"/>
  <c r="AQ1155" i="1"/>
  <c r="AI1155" i="1" s="1"/>
  <c r="AQ1157" i="1"/>
  <c r="AI1157" i="1" s="1"/>
  <c r="AQ1158" i="1"/>
  <c r="AI1158" i="1" s="1"/>
  <c r="AQ1159" i="1"/>
  <c r="AI1159" i="1" s="1"/>
  <c r="AQ1160" i="1"/>
  <c r="AI1160" i="1" s="1"/>
  <c r="AQ1161" i="1"/>
  <c r="AI1161" i="1" s="1"/>
  <c r="AQ1162" i="1"/>
  <c r="AI1162" i="1" s="1"/>
  <c r="AQ1163" i="1"/>
  <c r="AI1163" i="1" s="1"/>
  <c r="AQ1164" i="1"/>
  <c r="AI1164" i="1" s="1"/>
  <c r="AQ1165" i="1"/>
  <c r="AI1165" i="1" s="1"/>
  <c r="AQ1156" i="1"/>
  <c r="AI1156" i="1" s="1"/>
  <c r="AQ1166" i="1"/>
  <c r="AI1166" i="1" s="1"/>
  <c r="AQ1167" i="1"/>
  <c r="AI1167" i="1" s="1"/>
  <c r="AQ1168" i="1"/>
  <c r="AI1168" i="1" s="1"/>
  <c r="AQ1169" i="1"/>
  <c r="AI1169" i="1" s="1"/>
  <c r="AQ1170" i="1"/>
  <c r="AI1170" i="1" s="1"/>
  <c r="AQ1171" i="1"/>
  <c r="AI1171" i="1" s="1"/>
  <c r="AQ1172" i="1"/>
  <c r="AI1172" i="1" s="1"/>
  <c r="AQ1173" i="1"/>
  <c r="AI1173" i="1" s="1"/>
  <c r="AQ1174" i="1"/>
  <c r="AI1174" i="1" s="1"/>
  <c r="AQ1175" i="1"/>
  <c r="AI1175" i="1" s="1"/>
  <c r="AQ1176" i="1"/>
  <c r="AI1176" i="1" s="1"/>
  <c r="AQ1177" i="1"/>
  <c r="AI1177" i="1" s="1"/>
  <c r="AQ1178" i="1"/>
  <c r="AI1178" i="1" s="1"/>
  <c r="AQ1179" i="1"/>
  <c r="AI1179" i="1" s="1"/>
  <c r="AQ1180" i="1"/>
  <c r="AI1180" i="1" s="1"/>
  <c r="AQ1181" i="1"/>
  <c r="AI1181" i="1" s="1"/>
  <c r="AQ1182" i="1"/>
  <c r="AI1182" i="1" s="1"/>
  <c r="AQ1183" i="1"/>
  <c r="AI1183" i="1" s="1"/>
  <c r="AQ1184" i="1"/>
  <c r="AI1184" i="1" s="1"/>
  <c r="AQ1185" i="1"/>
  <c r="AI1185" i="1" s="1"/>
  <c r="AQ1186" i="1"/>
  <c r="AI1186" i="1" s="1"/>
  <c r="AQ1187" i="1"/>
  <c r="AI1187" i="1" s="1"/>
  <c r="AQ1188" i="1"/>
  <c r="AI1188" i="1" s="1"/>
  <c r="AQ1189" i="1"/>
  <c r="AI1189" i="1" s="1"/>
  <c r="AQ1190" i="1"/>
  <c r="AI1190" i="1" s="1"/>
  <c r="AQ1191" i="1"/>
  <c r="AI1191" i="1" s="1"/>
  <c r="AQ1192" i="1"/>
  <c r="AI1192" i="1" s="1"/>
  <c r="AQ1193" i="1"/>
  <c r="AI1193" i="1" s="1"/>
  <c r="AQ1194" i="1"/>
  <c r="AI1194" i="1" s="1"/>
  <c r="AQ1195" i="1"/>
  <c r="AI1195" i="1" s="1"/>
  <c r="AQ1196" i="1"/>
  <c r="AI1196" i="1" s="1"/>
  <c r="AQ1197" i="1"/>
  <c r="AI1197" i="1" s="1"/>
  <c r="AQ1198" i="1"/>
  <c r="AI1198" i="1" s="1"/>
  <c r="AQ1199" i="1"/>
  <c r="AI1199" i="1" s="1"/>
  <c r="AQ1200" i="1"/>
  <c r="AI1200" i="1" s="1"/>
  <c r="AQ1201" i="1"/>
  <c r="AI1201" i="1" s="1"/>
  <c r="AQ1202" i="1"/>
  <c r="AI1202" i="1" s="1"/>
  <c r="AQ1203" i="1"/>
  <c r="AI1203" i="1" s="1"/>
  <c r="AQ1204" i="1"/>
  <c r="AI1204" i="1" s="1"/>
  <c r="AQ1205" i="1"/>
  <c r="AI1205" i="1" s="1"/>
  <c r="AQ1206" i="1"/>
  <c r="AI1206" i="1" s="1"/>
  <c r="AQ1207" i="1"/>
  <c r="AI1207" i="1" s="1"/>
  <c r="AQ1208" i="1"/>
  <c r="AI1208" i="1" s="1"/>
  <c r="AQ1209" i="1"/>
  <c r="AI1209" i="1" s="1"/>
  <c r="AQ1210" i="1"/>
  <c r="AI1210" i="1" s="1"/>
  <c r="AQ1211" i="1"/>
  <c r="AI1211" i="1" s="1"/>
  <c r="AQ1212" i="1"/>
  <c r="AI1212" i="1" s="1"/>
  <c r="AQ1213" i="1"/>
  <c r="AI1213" i="1" s="1"/>
  <c r="AQ1214" i="1"/>
  <c r="AI1214" i="1" s="1"/>
  <c r="AQ1215" i="1"/>
  <c r="AI1215" i="1" s="1"/>
  <c r="AQ1216" i="1"/>
  <c r="AI1216" i="1" s="1"/>
  <c r="AQ1217" i="1"/>
  <c r="AI1217" i="1" s="1"/>
  <c r="AQ1218" i="1"/>
  <c r="AI1218" i="1" s="1"/>
  <c r="AQ1219" i="1"/>
  <c r="AI1219" i="1" s="1"/>
  <c r="AQ1220" i="1"/>
  <c r="AI1220" i="1" s="1"/>
  <c r="AQ1221" i="1"/>
  <c r="AI1221" i="1" s="1"/>
  <c r="AQ1222" i="1"/>
  <c r="AI1222" i="1" s="1"/>
  <c r="AQ1223" i="1"/>
  <c r="AI1223" i="1" s="1"/>
  <c r="AQ1224" i="1"/>
  <c r="AI1224" i="1" s="1"/>
  <c r="AQ1225" i="1"/>
  <c r="AI1225" i="1" s="1"/>
  <c r="AQ1226" i="1"/>
  <c r="AI1226" i="1" s="1"/>
  <c r="AQ1227" i="1"/>
  <c r="AI1227" i="1" s="1"/>
  <c r="AQ1228" i="1"/>
  <c r="AI1228" i="1" s="1"/>
  <c r="AQ1229" i="1"/>
  <c r="AI1229" i="1" s="1"/>
  <c r="AQ1230" i="1"/>
  <c r="AI1230" i="1" s="1"/>
  <c r="AQ1231" i="1"/>
  <c r="AI1231" i="1" s="1"/>
  <c r="AQ1232" i="1"/>
  <c r="AI1232" i="1" s="1"/>
  <c r="AQ1233" i="1"/>
  <c r="AI1233" i="1" s="1"/>
  <c r="AQ1234" i="1"/>
  <c r="AI1234" i="1" s="1"/>
  <c r="AQ1235" i="1"/>
  <c r="AI1235" i="1" s="1"/>
  <c r="AQ1236" i="1"/>
  <c r="AI1236" i="1" s="1"/>
  <c r="AQ1237" i="1"/>
  <c r="AI1237" i="1" s="1"/>
  <c r="AQ1238" i="1"/>
  <c r="AI1238" i="1" s="1"/>
  <c r="AQ1239" i="1"/>
  <c r="AI1239" i="1" s="1"/>
  <c r="AQ1240" i="1"/>
  <c r="AI1240" i="1" s="1"/>
  <c r="AQ1241" i="1"/>
  <c r="AI1241" i="1" s="1"/>
  <c r="AQ1242" i="1"/>
  <c r="AI1242" i="1" s="1"/>
  <c r="AQ1243" i="1"/>
  <c r="AI1243" i="1" s="1"/>
  <c r="AQ1244" i="1"/>
  <c r="AI1244" i="1" s="1"/>
  <c r="AQ1245" i="1"/>
  <c r="AI1245" i="1" s="1"/>
  <c r="AQ1246" i="1"/>
  <c r="AI1246" i="1" s="1"/>
  <c r="AQ1247" i="1"/>
  <c r="AI1247" i="1" s="1"/>
  <c r="AQ1248" i="1"/>
  <c r="AI1248" i="1" s="1"/>
  <c r="AQ1249" i="1"/>
  <c r="AI1249" i="1" s="1"/>
  <c r="AQ1250" i="1"/>
  <c r="AI1250" i="1" s="1"/>
  <c r="AQ1251" i="1"/>
  <c r="AI1251" i="1" s="1"/>
  <c r="AQ1252" i="1"/>
  <c r="AI1252" i="1" s="1"/>
  <c r="AQ1253" i="1"/>
  <c r="AI1253" i="1" s="1"/>
  <c r="AQ1254" i="1"/>
  <c r="AI1254" i="1" s="1"/>
  <c r="AQ1255" i="1"/>
  <c r="AI1255" i="1" s="1"/>
  <c r="AQ1256" i="1"/>
  <c r="AI1256" i="1" s="1"/>
  <c r="AQ1257" i="1"/>
  <c r="AI1257" i="1" s="1"/>
  <c r="AQ1258" i="1"/>
  <c r="AI1258" i="1" s="1"/>
  <c r="AQ1259" i="1"/>
  <c r="AI1259" i="1" s="1"/>
  <c r="AQ1260" i="1"/>
  <c r="AI1260" i="1" s="1"/>
  <c r="AQ1261" i="1"/>
  <c r="AI1261" i="1" s="1"/>
  <c r="AQ1262" i="1"/>
  <c r="AI1262" i="1" s="1"/>
  <c r="AQ1263" i="1"/>
  <c r="AI1263" i="1" s="1"/>
  <c r="AQ1264" i="1"/>
  <c r="AI1264" i="1" s="1"/>
  <c r="AQ1265" i="1"/>
  <c r="AI1265" i="1" s="1"/>
  <c r="AQ1266" i="1"/>
  <c r="AI1266" i="1" s="1"/>
  <c r="AQ1267" i="1"/>
  <c r="AI1267" i="1" s="1"/>
  <c r="AQ1268" i="1"/>
  <c r="AI1268" i="1" s="1"/>
  <c r="AQ1269" i="1"/>
  <c r="AI1269" i="1" s="1"/>
  <c r="AQ1270" i="1"/>
  <c r="AI1270" i="1" s="1"/>
  <c r="AQ1271" i="1"/>
  <c r="AI1271" i="1" s="1"/>
  <c r="AQ1272" i="1"/>
  <c r="AI1272" i="1" s="1"/>
  <c r="AQ1273" i="1"/>
  <c r="AI1273" i="1" s="1"/>
  <c r="AQ1274" i="1"/>
  <c r="AI1274" i="1" s="1"/>
  <c r="AQ1275" i="1"/>
  <c r="AI1275" i="1" s="1"/>
  <c r="AQ1276" i="1"/>
  <c r="AI1276" i="1" s="1"/>
  <c r="AQ1277" i="1"/>
  <c r="AI1277" i="1" s="1"/>
  <c r="AQ1278" i="1"/>
  <c r="AI1278" i="1" s="1"/>
  <c r="AQ1279" i="1"/>
  <c r="AI1279" i="1" s="1"/>
  <c r="AQ1280" i="1"/>
  <c r="AI1280" i="1" s="1"/>
  <c r="AQ1281" i="1"/>
  <c r="AI1281" i="1" s="1"/>
  <c r="AQ1282" i="1"/>
  <c r="AI1282" i="1" s="1"/>
  <c r="AQ1283" i="1"/>
  <c r="AI1283" i="1" s="1"/>
  <c r="AQ1284" i="1"/>
  <c r="AI1284" i="1" s="1"/>
  <c r="AQ1285" i="1"/>
  <c r="AI1285" i="1" s="1"/>
  <c r="AQ1286" i="1"/>
  <c r="AI1286" i="1" s="1"/>
  <c r="AQ1287" i="1"/>
  <c r="AI1287" i="1" s="1"/>
  <c r="AQ1288" i="1"/>
  <c r="AI1288" i="1" s="1"/>
  <c r="AQ1289" i="1"/>
  <c r="AI1289" i="1" s="1"/>
  <c r="AQ1290" i="1"/>
  <c r="AI1290" i="1" s="1"/>
  <c r="AQ1291" i="1"/>
  <c r="AI1291" i="1" s="1"/>
  <c r="AQ1292" i="1"/>
  <c r="AI1292" i="1" s="1"/>
  <c r="AQ1293" i="1"/>
  <c r="AI1293" i="1" s="1"/>
  <c r="AQ1294" i="1"/>
  <c r="AI1294" i="1" s="1"/>
  <c r="AQ1295" i="1"/>
  <c r="AI1295" i="1" s="1"/>
  <c r="AQ1296" i="1"/>
  <c r="AI1296" i="1" s="1"/>
  <c r="AQ1297" i="1"/>
  <c r="AI1297" i="1" s="1"/>
  <c r="AQ1298" i="1"/>
  <c r="AI1298" i="1" s="1"/>
  <c r="AQ1299" i="1"/>
  <c r="AI1299" i="1" s="1"/>
  <c r="AQ1300" i="1"/>
  <c r="AI1300" i="1" s="1"/>
  <c r="AQ1301" i="1"/>
  <c r="AI1301" i="1" s="1"/>
  <c r="AQ1302" i="1"/>
  <c r="AI1302" i="1" s="1"/>
  <c r="AQ1303" i="1"/>
  <c r="AI1303" i="1" s="1"/>
  <c r="AQ1304" i="1"/>
  <c r="AI1304" i="1" s="1"/>
  <c r="AQ1305" i="1"/>
  <c r="AI1305" i="1" s="1"/>
  <c r="AQ1306" i="1"/>
  <c r="AI1306" i="1" s="1"/>
  <c r="AQ1307" i="1"/>
  <c r="AI1307" i="1" s="1"/>
  <c r="AQ1308" i="1"/>
  <c r="AI1308" i="1" s="1"/>
  <c r="AQ1309" i="1"/>
  <c r="AI1309" i="1" s="1"/>
  <c r="AQ1310" i="1"/>
  <c r="AI1310" i="1" s="1"/>
  <c r="AQ1311" i="1"/>
  <c r="AI1311" i="1" s="1"/>
  <c r="AQ1312" i="1"/>
  <c r="AI1312" i="1" s="1"/>
  <c r="AQ1313" i="1"/>
  <c r="AI1313" i="1" s="1"/>
  <c r="AQ1314" i="1"/>
  <c r="AI1314" i="1" s="1"/>
  <c r="AQ1315" i="1"/>
  <c r="AI1315" i="1" s="1"/>
  <c r="AQ1316" i="1"/>
  <c r="AI1316" i="1" s="1"/>
  <c r="AQ1317" i="1"/>
  <c r="AI1317" i="1" s="1"/>
  <c r="AQ1318" i="1"/>
  <c r="AI1318" i="1" s="1"/>
  <c r="AQ1319" i="1"/>
  <c r="AI1319" i="1" s="1"/>
  <c r="AQ1320" i="1"/>
  <c r="AI1320" i="1" s="1"/>
  <c r="AQ1321" i="1"/>
  <c r="AI1321" i="1" s="1"/>
  <c r="AQ1322" i="1"/>
  <c r="AI1322" i="1" s="1"/>
  <c r="AQ1323" i="1"/>
  <c r="AI1323" i="1" s="1"/>
  <c r="AQ1324" i="1"/>
  <c r="AI1324" i="1" s="1"/>
  <c r="AQ1325" i="1"/>
  <c r="AI1325" i="1" s="1"/>
  <c r="AQ1326" i="1"/>
  <c r="AI1326" i="1" s="1"/>
  <c r="AQ1327" i="1"/>
  <c r="AI1327" i="1" s="1"/>
  <c r="AQ1328" i="1"/>
  <c r="AI1328" i="1" s="1"/>
  <c r="AQ1329" i="1"/>
  <c r="AI1329" i="1" s="1"/>
  <c r="AQ1330" i="1"/>
  <c r="AI1330" i="1" s="1"/>
  <c r="AQ1331" i="1"/>
  <c r="AI1331" i="1" s="1"/>
  <c r="AQ1332" i="1"/>
  <c r="AI1332" i="1" s="1"/>
  <c r="AQ1333" i="1"/>
  <c r="AI1333" i="1" s="1"/>
  <c r="AQ1334" i="1"/>
  <c r="AI1334" i="1" s="1"/>
  <c r="AQ1335" i="1"/>
  <c r="AI1335" i="1" s="1"/>
  <c r="AQ1336" i="1"/>
  <c r="AI1336" i="1" s="1"/>
  <c r="AQ1337" i="1"/>
  <c r="AI1337" i="1" s="1"/>
  <c r="AQ1338" i="1"/>
  <c r="AI1338" i="1" s="1"/>
  <c r="AQ1339" i="1"/>
  <c r="AI1339" i="1" s="1"/>
  <c r="AQ1340" i="1"/>
  <c r="AI1340" i="1" s="1"/>
  <c r="AQ1341" i="1"/>
  <c r="AI1341" i="1" s="1"/>
  <c r="AQ1342" i="1"/>
  <c r="AI1342" i="1" s="1"/>
  <c r="AQ1343" i="1"/>
  <c r="AI1343" i="1" s="1"/>
  <c r="AQ1344" i="1"/>
  <c r="AI1344" i="1" s="1"/>
  <c r="AQ1345" i="1"/>
  <c r="AI1345" i="1" s="1"/>
  <c r="AQ1346" i="1"/>
  <c r="AI1346" i="1" s="1"/>
  <c r="AQ1347" i="1"/>
  <c r="AI1347" i="1" s="1"/>
  <c r="AQ1348" i="1"/>
  <c r="AI1348" i="1" s="1"/>
  <c r="AQ1349" i="1"/>
  <c r="AI1349" i="1" s="1"/>
  <c r="AQ1350" i="1"/>
  <c r="AI1350" i="1" s="1"/>
  <c r="AQ1351" i="1"/>
  <c r="AI1351" i="1" s="1"/>
  <c r="AQ1352" i="1"/>
  <c r="AI1352" i="1" s="1"/>
  <c r="AQ1353" i="1"/>
  <c r="AI1353" i="1" s="1"/>
  <c r="AQ1354" i="1"/>
  <c r="AI1354" i="1" s="1"/>
  <c r="AQ1355" i="1"/>
  <c r="AI1355" i="1" s="1"/>
  <c r="AQ1356" i="1"/>
  <c r="AI1356" i="1" s="1"/>
  <c r="AQ1357" i="1"/>
  <c r="AI1357" i="1" s="1"/>
  <c r="AQ1358" i="1"/>
  <c r="AI1358" i="1" s="1"/>
  <c r="AQ1359" i="1"/>
  <c r="AI1359" i="1" s="1"/>
  <c r="AQ1360" i="1"/>
  <c r="AI1360" i="1" s="1"/>
  <c r="AQ1361" i="1"/>
  <c r="AI1361" i="1" s="1"/>
  <c r="AQ1362" i="1"/>
  <c r="AI1362" i="1" s="1"/>
  <c r="AQ1363" i="1"/>
  <c r="AI1363" i="1" s="1"/>
  <c r="AQ1364" i="1"/>
  <c r="AI1364" i="1" s="1"/>
  <c r="AQ1365" i="1"/>
  <c r="AI1365" i="1" s="1"/>
  <c r="AQ1366" i="1"/>
  <c r="AI1366" i="1" s="1"/>
  <c r="AQ1367" i="1"/>
  <c r="AI1367" i="1" s="1"/>
  <c r="AQ1368" i="1"/>
  <c r="AI1368" i="1" s="1"/>
  <c r="AQ1369" i="1"/>
  <c r="AI1369" i="1" s="1"/>
  <c r="AQ1370" i="1"/>
  <c r="AI1370" i="1" s="1"/>
  <c r="AQ1371" i="1"/>
  <c r="AI1371" i="1" s="1"/>
  <c r="AQ1372" i="1"/>
  <c r="AI1372" i="1" s="1"/>
  <c r="AQ1373" i="1"/>
  <c r="AI1373" i="1" s="1"/>
  <c r="AQ1374" i="1"/>
  <c r="AI1374" i="1" s="1"/>
  <c r="AQ1375" i="1"/>
  <c r="AI1375" i="1" s="1"/>
  <c r="AQ1376" i="1"/>
  <c r="AI1376" i="1" s="1"/>
  <c r="AQ1377" i="1"/>
  <c r="AI1377" i="1" s="1"/>
  <c r="AQ1378" i="1"/>
  <c r="AI1378" i="1" s="1"/>
  <c r="AQ1379" i="1"/>
  <c r="AI1379" i="1" s="1"/>
  <c r="AQ1380" i="1"/>
  <c r="AI1380" i="1" s="1"/>
  <c r="AQ1381" i="1"/>
  <c r="AI1381" i="1" s="1"/>
  <c r="AQ1382" i="1"/>
  <c r="AI1382" i="1" s="1"/>
  <c r="AQ1383" i="1"/>
  <c r="AI1383" i="1" s="1"/>
  <c r="AQ1384" i="1"/>
  <c r="AI1384" i="1" s="1"/>
  <c r="AQ1385" i="1"/>
  <c r="AI1385" i="1" s="1"/>
  <c r="AQ1386" i="1"/>
  <c r="AI1386" i="1" s="1"/>
  <c r="AQ1387" i="1"/>
  <c r="AI1387" i="1" s="1"/>
  <c r="AQ1388" i="1"/>
  <c r="AI1388" i="1" s="1"/>
  <c r="AQ1389" i="1"/>
  <c r="AI1389" i="1" s="1"/>
  <c r="AQ1390" i="1"/>
  <c r="AI1390" i="1" s="1"/>
  <c r="AQ1391" i="1"/>
  <c r="AI1391" i="1" s="1"/>
  <c r="AQ1392" i="1"/>
  <c r="AI1392" i="1" s="1"/>
  <c r="AQ1393" i="1"/>
  <c r="AI1393" i="1" s="1"/>
  <c r="AQ1394" i="1"/>
  <c r="AI1394" i="1" s="1"/>
  <c r="AQ1395" i="1"/>
  <c r="AI1395" i="1" s="1"/>
  <c r="AQ1396" i="1"/>
  <c r="AI1396" i="1" s="1"/>
  <c r="AQ1397" i="1"/>
  <c r="AI1397" i="1" s="1"/>
  <c r="AQ1398" i="1"/>
  <c r="AI1398" i="1" s="1"/>
  <c r="AQ1399" i="1"/>
  <c r="AI1399" i="1" s="1"/>
  <c r="AQ1400" i="1"/>
  <c r="AI1400" i="1" s="1"/>
  <c r="AQ1401" i="1"/>
  <c r="AI1401" i="1" s="1"/>
  <c r="AQ1402" i="1"/>
  <c r="AI1402" i="1" s="1"/>
  <c r="AQ1403" i="1"/>
  <c r="AI1403" i="1" s="1"/>
  <c r="AQ1404" i="1"/>
  <c r="AI1404" i="1" s="1"/>
  <c r="AQ1405" i="1"/>
  <c r="AI1405" i="1" s="1"/>
  <c r="AQ1406" i="1"/>
  <c r="AI1406" i="1" s="1"/>
  <c r="AQ1407" i="1"/>
  <c r="AI1407" i="1" s="1"/>
  <c r="AQ1408" i="1"/>
  <c r="AI1408" i="1" s="1"/>
  <c r="AQ1409" i="1"/>
  <c r="AI1409" i="1" s="1"/>
  <c r="AQ1410" i="1"/>
  <c r="AI1410" i="1" s="1"/>
  <c r="AQ1411" i="1"/>
  <c r="AI1411" i="1" s="1"/>
  <c r="AQ1412" i="1"/>
  <c r="AI1412" i="1" s="1"/>
  <c r="AQ1413" i="1"/>
  <c r="AI1413" i="1" s="1"/>
  <c r="AQ1414" i="1"/>
  <c r="AI1414" i="1" s="1"/>
  <c r="AQ1415" i="1"/>
  <c r="AI1415" i="1" s="1"/>
  <c r="AQ1416" i="1"/>
  <c r="AI1416" i="1" s="1"/>
  <c r="AQ1417" i="1"/>
  <c r="AI1417" i="1" s="1"/>
  <c r="AQ1418" i="1"/>
  <c r="AI1418" i="1" s="1"/>
  <c r="AQ1419" i="1"/>
  <c r="AI1419" i="1" s="1"/>
  <c r="AQ1420" i="1"/>
  <c r="AI1420" i="1" s="1"/>
  <c r="AQ1421" i="1"/>
  <c r="AI1421" i="1" s="1"/>
  <c r="AQ1422" i="1"/>
  <c r="AI1422" i="1" s="1"/>
  <c r="AQ1423" i="1"/>
  <c r="AI1423" i="1" s="1"/>
  <c r="AQ1424" i="1"/>
  <c r="AI1424" i="1" s="1"/>
  <c r="AQ1425" i="1"/>
  <c r="AI1425" i="1" s="1"/>
  <c r="AQ1426" i="1"/>
  <c r="AI1426" i="1" s="1"/>
  <c r="AQ1427" i="1"/>
  <c r="AI1427" i="1" s="1"/>
  <c r="AQ1428" i="1"/>
  <c r="AI1428" i="1" s="1"/>
  <c r="AQ1429" i="1"/>
  <c r="AI1429" i="1" s="1"/>
  <c r="AQ1430" i="1"/>
  <c r="AI1430" i="1" s="1"/>
  <c r="AQ1431" i="1"/>
  <c r="AI1431" i="1" s="1"/>
  <c r="AQ1432" i="1"/>
  <c r="AI1432" i="1" s="1"/>
  <c r="AQ1433" i="1"/>
  <c r="AI1433" i="1" s="1"/>
  <c r="AQ1434" i="1"/>
  <c r="AI1434" i="1" s="1"/>
  <c r="AQ1435" i="1"/>
  <c r="AI1435" i="1" s="1"/>
  <c r="AQ1436" i="1"/>
  <c r="AI1436" i="1" s="1"/>
  <c r="AQ1437" i="1"/>
  <c r="AI1437" i="1" s="1"/>
  <c r="AQ1438" i="1"/>
  <c r="AI1438" i="1" s="1"/>
  <c r="AQ1439" i="1"/>
  <c r="AI1439" i="1" s="1"/>
  <c r="AQ1440" i="1"/>
  <c r="AI1440" i="1" s="1"/>
  <c r="AQ1441" i="1"/>
  <c r="AI1441" i="1" s="1"/>
  <c r="AQ1442" i="1"/>
  <c r="AI1442" i="1" s="1"/>
  <c r="AQ1443" i="1"/>
  <c r="AI1443" i="1" s="1"/>
  <c r="AQ1444" i="1"/>
  <c r="AI1444" i="1" s="1"/>
  <c r="AQ1445" i="1"/>
  <c r="AI1445" i="1" s="1"/>
  <c r="AQ1446" i="1"/>
  <c r="AI1446" i="1" s="1"/>
  <c r="AQ1447" i="1"/>
  <c r="AI1447" i="1" s="1"/>
  <c r="AQ1448" i="1"/>
  <c r="AI1448" i="1" s="1"/>
  <c r="AQ1449" i="1"/>
  <c r="AI1449" i="1" s="1"/>
  <c r="AQ1450" i="1"/>
  <c r="AI1450" i="1" s="1"/>
  <c r="AQ1451" i="1"/>
  <c r="AI1451" i="1" s="1"/>
  <c r="AQ1452" i="1"/>
  <c r="AI1452" i="1" s="1"/>
  <c r="AQ1453" i="1"/>
  <c r="AI1453" i="1" s="1"/>
  <c r="AQ1454" i="1"/>
  <c r="AI1454" i="1" s="1"/>
  <c r="AQ1455" i="1"/>
  <c r="AI1455" i="1" s="1"/>
  <c r="AQ1456" i="1"/>
  <c r="AI1456" i="1" s="1"/>
  <c r="AQ1457" i="1"/>
  <c r="AI1457" i="1" s="1"/>
  <c r="AQ1458" i="1"/>
  <c r="AI1458" i="1" s="1"/>
  <c r="AQ1459" i="1"/>
  <c r="AI1459" i="1" s="1"/>
  <c r="AQ1460" i="1"/>
  <c r="AI1460" i="1" s="1"/>
  <c r="AQ1461" i="1"/>
  <c r="AI1461" i="1" s="1"/>
  <c r="AQ1462" i="1"/>
  <c r="AI1462" i="1" s="1"/>
  <c r="AQ1463" i="1"/>
  <c r="AI1463" i="1" s="1"/>
  <c r="AQ1464" i="1"/>
  <c r="AI1464" i="1" s="1"/>
  <c r="AQ1465" i="1"/>
  <c r="AI1465" i="1" s="1"/>
  <c r="AQ1466" i="1"/>
  <c r="AI1466" i="1" s="1"/>
  <c r="AQ1467" i="1"/>
  <c r="AI1467" i="1" s="1"/>
  <c r="AQ1468" i="1"/>
  <c r="AI1468" i="1" s="1"/>
  <c r="AQ1469" i="1"/>
  <c r="AI1469" i="1" s="1"/>
  <c r="AQ1470" i="1"/>
  <c r="AI1470" i="1" s="1"/>
  <c r="AQ1471" i="1"/>
  <c r="AI1471" i="1" s="1"/>
  <c r="AQ1472" i="1"/>
  <c r="AI1472" i="1" s="1"/>
  <c r="AQ1473" i="1"/>
  <c r="AI1473" i="1" s="1"/>
  <c r="AQ1474" i="1"/>
  <c r="AI1474" i="1" s="1"/>
  <c r="AQ1475" i="1"/>
  <c r="AI1475" i="1" s="1"/>
  <c r="AQ1476" i="1"/>
  <c r="AI1476" i="1" s="1"/>
  <c r="AQ1477" i="1"/>
  <c r="AI1477" i="1" s="1"/>
  <c r="AQ1478" i="1"/>
  <c r="AI1478" i="1" s="1"/>
  <c r="AQ1479" i="1"/>
  <c r="AI1479" i="1" s="1"/>
  <c r="AQ1480" i="1"/>
  <c r="AI1480" i="1" s="1"/>
  <c r="AQ1481" i="1"/>
  <c r="AI1481" i="1" s="1"/>
  <c r="AQ1482" i="1"/>
  <c r="AI1482" i="1" s="1"/>
  <c r="AQ1483" i="1"/>
  <c r="AI1483" i="1" s="1"/>
  <c r="AQ1484" i="1"/>
  <c r="AI1484" i="1" s="1"/>
  <c r="AQ1485" i="1"/>
  <c r="AI1485" i="1" s="1"/>
  <c r="AQ1486" i="1"/>
  <c r="AI1486" i="1" s="1"/>
  <c r="AQ1487" i="1"/>
  <c r="AI1487" i="1" s="1"/>
  <c r="AQ1488" i="1"/>
  <c r="AI1488" i="1" s="1"/>
  <c r="AQ1489" i="1"/>
  <c r="AI1489" i="1" s="1"/>
  <c r="AQ1490" i="1"/>
  <c r="AI1490" i="1" s="1"/>
  <c r="AQ1491" i="1"/>
  <c r="AI1491" i="1" s="1"/>
  <c r="AQ1492" i="1"/>
  <c r="AI1492" i="1" s="1"/>
  <c r="AQ1493" i="1"/>
  <c r="AI1493" i="1" s="1"/>
  <c r="AQ1494" i="1"/>
  <c r="AI1494" i="1" s="1"/>
  <c r="AQ1495" i="1"/>
  <c r="AI1495" i="1" s="1"/>
  <c r="AQ1496" i="1"/>
  <c r="AI1496" i="1" s="1"/>
  <c r="AQ1497" i="1"/>
  <c r="AI1497" i="1" s="1"/>
  <c r="AQ1498" i="1"/>
  <c r="AI1498" i="1" s="1"/>
  <c r="AQ1499" i="1"/>
  <c r="AI1499" i="1" s="1"/>
  <c r="AQ1500" i="1"/>
  <c r="AI1500" i="1" s="1"/>
  <c r="AQ1501" i="1"/>
  <c r="AI1501" i="1" s="1"/>
  <c r="AQ1502" i="1"/>
  <c r="AI1502" i="1" s="1"/>
  <c r="AQ1503" i="1"/>
  <c r="AI1503" i="1" s="1"/>
  <c r="AQ1504" i="1"/>
  <c r="AI1504" i="1" s="1"/>
  <c r="AQ1505" i="1"/>
  <c r="AI1505" i="1" s="1"/>
  <c r="AQ1506" i="1"/>
  <c r="AI1506" i="1" s="1"/>
  <c r="AQ1507" i="1"/>
  <c r="AI1507" i="1" s="1"/>
  <c r="AQ1508" i="1"/>
  <c r="AI1508" i="1" s="1"/>
  <c r="AQ1509" i="1"/>
  <c r="AI1509" i="1" s="1"/>
  <c r="AQ1510" i="1"/>
  <c r="AI1510" i="1" s="1"/>
  <c r="AQ1511" i="1"/>
  <c r="AI1511" i="1" s="1"/>
  <c r="AQ1512" i="1"/>
  <c r="AI1512" i="1" s="1"/>
  <c r="AQ1513" i="1"/>
  <c r="AI1513" i="1" s="1"/>
  <c r="AQ1514" i="1"/>
  <c r="AI1514" i="1" s="1"/>
  <c r="AQ1515" i="1"/>
  <c r="AI1515" i="1" s="1"/>
  <c r="AQ1516" i="1"/>
  <c r="AI1516" i="1" s="1"/>
  <c r="AQ1517" i="1"/>
  <c r="AI1517" i="1" s="1"/>
  <c r="AQ1518" i="1"/>
  <c r="AI1518" i="1" s="1"/>
  <c r="AQ1519" i="1"/>
  <c r="AI1519" i="1" s="1"/>
  <c r="AQ1520" i="1"/>
  <c r="AI1520" i="1" s="1"/>
  <c r="AQ1521" i="1"/>
  <c r="AI1521" i="1" s="1"/>
  <c r="AQ1522" i="1"/>
  <c r="AI1522" i="1" s="1"/>
  <c r="AQ1523" i="1"/>
  <c r="AI1523" i="1" s="1"/>
  <c r="AQ1524" i="1"/>
  <c r="AI1524" i="1" s="1"/>
  <c r="AQ1525" i="1"/>
  <c r="AI1525" i="1" s="1"/>
  <c r="AQ1526" i="1"/>
  <c r="AI1526" i="1" s="1"/>
  <c r="AQ1527" i="1"/>
  <c r="AI1527" i="1" s="1"/>
  <c r="AQ1528" i="1"/>
  <c r="AI1528" i="1" s="1"/>
  <c r="AQ1529" i="1"/>
  <c r="AI1529" i="1" s="1"/>
  <c r="AQ1530" i="1"/>
  <c r="AI1530" i="1" s="1"/>
  <c r="AQ1531" i="1"/>
  <c r="AI1531" i="1" s="1"/>
  <c r="AQ1532" i="1"/>
  <c r="AI1532" i="1" s="1"/>
  <c r="AQ1533" i="1"/>
  <c r="AI1533" i="1" s="1"/>
  <c r="AQ1534" i="1"/>
  <c r="AI1534" i="1" s="1"/>
  <c r="AQ1535" i="1"/>
  <c r="AI1535" i="1" s="1"/>
  <c r="AQ1536" i="1"/>
  <c r="AI1536" i="1" s="1"/>
  <c r="AQ1537" i="1"/>
  <c r="AI1537" i="1" s="1"/>
  <c r="AQ1538" i="1"/>
  <c r="AI1538" i="1" s="1"/>
  <c r="AQ1539" i="1"/>
  <c r="AI1539" i="1" s="1"/>
  <c r="AQ1540" i="1"/>
  <c r="AI1540" i="1" s="1"/>
  <c r="AQ1541" i="1"/>
  <c r="AI1541" i="1" s="1"/>
  <c r="AQ1542" i="1"/>
  <c r="AI1542" i="1" s="1"/>
  <c r="AQ1543" i="1"/>
  <c r="AI1543" i="1" s="1"/>
  <c r="AQ1544" i="1"/>
  <c r="AI1544" i="1" s="1"/>
  <c r="AQ1545" i="1"/>
  <c r="AI1545" i="1" s="1"/>
  <c r="AQ1546" i="1"/>
  <c r="AI1546" i="1" s="1"/>
  <c r="AQ1547" i="1"/>
  <c r="AI1547" i="1" s="1"/>
  <c r="AQ1548" i="1"/>
  <c r="AI1548" i="1" s="1"/>
  <c r="AQ1549" i="1"/>
  <c r="AI1549" i="1" s="1"/>
  <c r="AQ1550" i="1"/>
  <c r="AI1550" i="1" s="1"/>
  <c r="AQ1551" i="1"/>
  <c r="AI1551" i="1" s="1"/>
  <c r="AQ1552" i="1"/>
  <c r="AI1552" i="1" s="1"/>
  <c r="AQ1553" i="1"/>
  <c r="AI1553" i="1" s="1"/>
  <c r="AQ1554" i="1"/>
  <c r="AI1554" i="1" s="1"/>
  <c r="AQ1555" i="1"/>
  <c r="AI1555" i="1" s="1"/>
  <c r="AQ1556" i="1"/>
  <c r="AI1556" i="1" s="1"/>
  <c r="AQ1557" i="1"/>
  <c r="AI1557" i="1" s="1"/>
  <c r="AQ1558" i="1"/>
  <c r="AI1558" i="1" s="1"/>
  <c r="AQ1559" i="1"/>
  <c r="AI1559" i="1" s="1"/>
  <c r="AQ1560" i="1"/>
  <c r="AI1560" i="1" s="1"/>
  <c r="AQ1561" i="1"/>
  <c r="AI1561" i="1" s="1"/>
  <c r="AQ1562" i="1"/>
  <c r="AI1562" i="1" s="1"/>
  <c r="AQ1563" i="1"/>
  <c r="AI1563" i="1" s="1"/>
  <c r="AQ1564" i="1"/>
  <c r="AI1564" i="1" s="1"/>
  <c r="AQ1565" i="1"/>
  <c r="AI1565" i="1" s="1"/>
  <c r="AQ1566" i="1"/>
  <c r="AI1566" i="1" s="1"/>
  <c r="AQ1567" i="1"/>
  <c r="AI1567" i="1" s="1"/>
  <c r="AQ1568" i="1"/>
  <c r="AI1568" i="1" s="1"/>
  <c r="AQ1569" i="1"/>
  <c r="AI1569" i="1" s="1"/>
  <c r="AQ1570" i="1"/>
  <c r="AI1570" i="1" s="1"/>
  <c r="AQ1571" i="1"/>
  <c r="AI1571" i="1" s="1"/>
  <c r="AQ1572" i="1"/>
  <c r="AI1572" i="1" s="1"/>
  <c r="AQ1573" i="1"/>
  <c r="AI1573" i="1" s="1"/>
  <c r="AQ1574" i="1"/>
  <c r="AI1574" i="1" s="1"/>
  <c r="AQ1575" i="1"/>
  <c r="AI1575" i="1" s="1"/>
  <c r="AQ1576" i="1"/>
  <c r="AI1576" i="1" s="1"/>
  <c r="AQ1577" i="1"/>
  <c r="AI1577" i="1" s="1"/>
  <c r="AQ1578" i="1"/>
  <c r="AI1578" i="1" s="1"/>
  <c r="AQ1579" i="1"/>
  <c r="AI1579" i="1" s="1"/>
  <c r="AQ1580" i="1"/>
  <c r="AI1580" i="1" s="1"/>
  <c r="AQ1581" i="1"/>
  <c r="AI1581" i="1" s="1"/>
  <c r="AQ1582" i="1"/>
  <c r="AI1582" i="1" s="1"/>
  <c r="AQ1583" i="1"/>
  <c r="AI1583" i="1" s="1"/>
  <c r="AQ1584" i="1"/>
  <c r="AI1584" i="1" s="1"/>
  <c r="AQ1585" i="1"/>
  <c r="AI1585" i="1" s="1"/>
  <c r="AQ1586" i="1"/>
  <c r="AI1586" i="1" s="1"/>
  <c r="AQ1587" i="1"/>
  <c r="AI1587" i="1" s="1"/>
  <c r="AQ1588" i="1"/>
  <c r="AI1588" i="1" s="1"/>
  <c r="AQ1589" i="1"/>
  <c r="AI1589" i="1" s="1"/>
  <c r="AQ1590" i="1"/>
  <c r="AI1590" i="1" s="1"/>
  <c r="AQ1591" i="1"/>
  <c r="AI1591" i="1" s="1"/>
  <c r="AQ1592" i="1"/>
  <c r="AI1592" i="1" s="1"/>
  <c r="AQ1593" i="1"/>
  <c r="AI1593" i="1" s="1"/>
  <c r="AQ1594" i="1"/>
  <c r="AI1594" i="1" s="1"/>
  <c r="AQ1595" i="1"/>
  <c r="AI1595" i="1" s="1"/>
  <c r="AQ1596" i="1"/>
  <c r="AI1596" i="1" s="1"/>
  <c r="AQ1597" i="1"/>
  <c r="AI1597" i="1" s="1"/>
  <c r="AQ1598" i="1"/>
  <c r="AI1598" i="1" s="1"/>
  <c r="AQ1599" i="1"/>
  <c r="AI1599" i="1" s="1"/>
  <c r="AQ1600" i="1"/>
  <c r="AI1600" i="1" s="1"/>
  <c r="AQ1601" i="1"/>
  <c r="AI1601" i="1" s="1"/>
  <c r="AQ1602" i="1"/>
  <c r="AI1602" i="1" s="1"/>
  <c r="AQ1603" i="1"/>
  <c r="AI1603" i="1" s="1"/>
  <c r="AQ1604" i="1"/>
  <c r="AI1604" i="1" s="1"/>
  <c r="AQ1605" i="1"/>
  <c r="AI1605" i="1" s="1"/>
  <c r="AQ1606" i="1"/>
  <c r="AI1606" i="1" s="1"/>
  <c r="AQ1607" i="1"/>
  <c r="AI1607" i="1" s="1"/>
  <c r="AQ1608" i="1"/>
  <c r="AI1608" i="1" s="1"/>
  <c r="AQ1609" i="1"/>
  <c r="AI1609" i="1" s="1"/>
  <c r="AQ1610" i="1"/>
  <c r="AI1610" i="1" s="1"/>
  <c r="AQ1611" i="1"/>
  <c r="AI1611" i="1" s="1"/>
  <c r="AQ1612" i="1"/>
  <c r="AI1612" i="1" s="1"/>
  <c r="AQ1613" i="1"/>
  <c r="AI1613" i="1" s="1"/>
  <c r="AQ1614" i="1"/>
  <c r="AI1614" i="1" s="1"/>
  <c r="AQ1615" i="1"/>
  <c r="AI1615" i="1" s="1"/>
  <c r="AQ1616" i="1"/>
  <c r="AI1616" i="1" s="1"/>
  <c r="AQ1617" i="1"/>
  <c r="AI1617" i="1" s="1"/>
  <c r="AQ1618" i="1"/>
  <c r="AI1618" i="1" s="1"/>
  <c r="AQ1619" i="1"/>
  <c r="AI1619" i="1" s="1"/>
  <c r="AQ1620" i="1"/>
  <c r="AI1620" i="1" s="1"/>
  <c r="AQ1621" i="1"/>
  <c r="AI1621" i="1" s="1"/>
  <c r="AQ1622" i="1"/>
  <c r="AI1622" i="1" s="1"/>
  <c r="AQ1623" i="1"/>
  <c r="AI1623" i="1" s="1"/>
  <c r="AQ1624" i="1"/>
  <c r="AI1624" i="1" s="1"/>
  <c r="AQ1625" i="1"/>
  <c r="AI1625" i="1" s="1"/>
  <c r="AQ1626" i="1"/>
  <c r="AI1626" i="1" s="1"/>
  <c r="AQ1627" i="1"/>
  <c r="AI1627" i="1" s="1"/>
  <c r="AQ1628" i="1"/>
  <c r="AI1628" i="1" s="1"/>
  <c r="AQ1629" i="1"/>
  <c r="AI1629" i="1" s="1"/>
  <c r="AQ1630" i="1"/>
  <c r="AI1630" i="1" s="1"/>
  <c r="AQ1631" i="1"/>
  <c r="AI1631" i="1" s="1"/>
  <c r="AQ1632" i="1"/>
  <c r="AI1632" i="1" s="1"/>
  <c r="AQ1633" i="1"/>
  <c r="AI1633" i="1" s="1"/>
  <c r="AQ1634" i="1"/>
  <c r="AI1634" i="1" s="1"/>
  <c r="AQ1635" i="1"/>
  <c r="AI1635" i="1" s="1"/>
  <c r="AQ1636" i="1"/>
  <c r="AI1636" i="1" s="1"/>
  <c r="AQ1637" i="1"/>
  <c r="AI1637" i="1" s="1"/>
  <c r="AQ1638" i="1"/>
  <c r="AI1638" i="1" s="1"/>
  <c r="AQ1639" i="1"/>
  <c r="AI1639" i="1" s="1"/>
  <c r="AQ1640" i="1"/>
  <c r="AI1640" i="1" s="1"/>
  <c r="AQ1641" i="1"/>
  <c r="AI1641" i="1" s="1"/>
  <c r="AQ1642" i="1"/>
  <c r="AI1642" i="1" s="1"/>
  <c r="AQ1643" i="1"/>
  <c r="AI1643" i="1" s="1"/>
  <c r="AQ1644" i="1"/>
  <c r="AI1644" i="1" s="1"/>
  <c r="AQ1645" i="1"/>
  <c r="AI1645" i="1" s="1"/>
  <c r="AQ1646" i="1"/>
  <c r="AI1646" i="1" s="1"/>
  <c r="AQ1647" i="1"/>
  <c r="AI1647" i="1" s="1"/>
  <c r="AQ1648" i="1"/>
  <c r="AI1648" i="1" s="1"/>
  <c r="AQ1649" i="1"/>
  <c r="AI1649" i="1" s="1"/>
  <c r="AQ1650" i="1"/>
  <c r="AI1650" i="1" s="1"/>
  <c r="AQ1651" i="1"/>
  <c r="AI1651" i="1" s="1"/>
  <c r="AQ1652" i="1"/>
  <c r="AI1652" i="1" s="1"/>
  <c r="AQ1653" i="1"/>
  <c r="AI1653" i="1" s="1"/>
  <c r="AQ1654" i="1"/>
  <c r="AI1654" i="1" s="1"/>
  <c r="AQ1655" i="1"/>
  <c r="AI1655" i="1" s="1"/>
  <c r="AQ1656" i="1"/>
  <c r="AI1656" i="1" s="1"/>
  <c r="AQ1657" i="1"/>
  <c r="AI1657" i="1" s="1"/>
  <c r="AQ1658" i="1"/>
  <c r="AI1658" i="1" s="1"/>
  <c r="AQ1659" i="1"/>
  <c r="AI1659" i="1" s="1"/>
  <c r="AQ1660" i="1"/>
  <c r="AI1660" i="1" s="1"/>
  <c r="AQ1661" i="1"/>
  <c r="AI1661" i="1" s="1"/>
  <c r="AQ1662" i="1"/>
  <c r="AI1662" i="1" s="1"/>
  <c r="AQ1663" i="1"/>
  <c r="AI1663" i="1" s="1"/>
  <c r="AQ1664" i="1"/>
  <c r="AI1664" i="1" s="1"/>
  <c r="AQ1665" i="1"/>
  <c r="AI1665" i="1" s="1"/>
  <c r="AQ1666" i="1"/>
  <c r="AI1666" i="1" s="1"/>
  <c r="AQ1667" i="1"/>
  <c r="AI1667" i="1" s="1"/>
  <c r="AQ1668" i="1"/>
  <c r="AI1668" i="1" s="1"/>
  <c r="AQ1669" i="1"/>
  <c r="AI1669" i="1" s="1"/>
  <c r="AQ1670" i="1"/>
  <c r="AI1670" i="1" s="1"/>
  <c r="AQ1671" i="1"/>
  <c r="AI1671" i="1" s="1"/>
  <c r="AQ1672" i="1"/>
  <c r="AI1672" i="1" s="1"/>
  <c r="AQ1673" i="1"/>
  <c r="AI1673" i="1" s="1"/>
  <c r="AQ1674" i="1"/>
  <c r="AI1674" i="1" s="1"/>
  <c r="AQ1675" i="1"/>
  <c r="AI1675" i="1" s="1"/>
  <c r="AQ1676" i="1"/>
  <c r="AI1676" i="1" s="1"/>
  <c r="AQ1677" i="1"/>
  <c r="AI1677" i="1" s="1"/>
  <c r="AQ1678" i="1"/>
  <c r="AI1678" i="1" s="1"/>
  <c r="AQ1679" i="1"/>
  <c r="AI1679" i="1" s="1"/>
  <c r="AQ1680" i="1"/>
  <c r="AI1680" i="1" s="1"/>
  <c r="AQ1681" i="1"/>
  <c r="AI1681" i="1" s="1"/>
  <c r="AQ1682" i="1"/>
  <c r="AI1682" i="1" s="1"/>
  <c r="AQ1683" i="1"/>
  <c r="AI1683" i="1" s="1"/>
  <c r="AQ1684" i="1"/>
  <c r="AI1684" i="1" s="1"/>
  <c r="AQ1685" i="1"/>
  <c r="AI1685" i="1" s="1"/>
  <c r="AQ1686" i="1"/>
  <c r="AI1686" i="1" s="1"/>
  <c r="AQ1687" i="1"/>
  <c r="AI1687" i="1" s="1"/>
  <c r="AQ1688" i="1"/>
  <c r="AI1688" i="1" s="1"/>
  <c r="AQ1689" i="1"/>
  <c r="AI1689" i="1" s="1"/>
  <c r="AQ1690" i="1"/>
  <c r="AI1690" i="1" s="1"/>
  <c r="AQ1691" i="1"/>
  <c r="AI1691" i="1" s="1"/>
  <c r="AQ2" i="1"/>
  <c r="AI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" i="2"/>
  <c r="D2" i="2" s="1"/>
  <c r="K2" i="1" l="1"/>
  <c r="F2" i="1"/>
  <c r="K861" i="1"/>
  <c r="F861" i="1"/>
  <c r="AG85" i="1"/>
  <c r="AI85" i="1"/>
  <c r="K1686" i="1"/>
  <c r="G1686" i="1"/>
  <c r="K1678" i="1"/>
  <c r="G1678" i="1"/>
  <c r="K1670" i="1"/>
  <c r="G1670" i="1"/>
  <c r="K1662" i="1"/>
  <c r="G1662" i="1"/>
  <c r="K1654" i="1"/>
  <c r="G1654" i="1"/>
  <c r="K1646" i="1"/>
  <c r="G1646" i="1"/>
  <c r="K1638" i="1"/>
  <c r="G1638" i="1"/>
  <c r="K1630" i="1"/>
  <c r="G1630" i="1"/>
  <c r="K1622" i="1"/>
  <c r="G1622" i="1"/>
  <c r="K1614" i="1"/>
  <c r="G1614" i="1"/>
  <c r="K1606" i="1"/>
  <c r="G1606" i="1"/>
  <c r="K1598" i="1"/>
  <c r="G1598" i="1"/>
  <c r="K1590" i="1"/>
  <c r="G1590" i="1"/>
  <c r="K1582" i="1"/>
  <c r="G1582" i="1"/>
  <c r="K1574" i="1"/>
  <c r="G1574" i="1"/>
  <c r="K1566" i="1"/>
  <c r="G1566" i="1"/>
  <c r="K1558" i="1"/>
  <c r="G1558" i="1"/>
  <c r="K1550" i="1"/>
  <c r="G1550" i="1"/>
  <c r="K1542" i="1"/>
  <c r="G1542" i="1"/>
  <c r="K1534" i="1"/>
  <c r="G1534" i="1"/>
  <c r="K1526" i="1"/>
  <c r="G1526" i="1"/>
  <c r="K1518" i="1"/>
  <c r="G1518" i="1"/>
  <c r="K1510" i="1"/>
  <c r="G1510" i="1"/>
  <c r="K1502" i="1"/>
  <c r="G1502" i="1"/>
  <c r="K1494" i="1"/>
  <c r="G1494" i="1"/>
  <c r="K1486" i="1"/>
  <c r="G1486" i="1"/>
  <c r="K1478" i="1"/>
  <c r="G1478" i="1"/>
  <c r="K1470" i="1"/>
  <c r="G1470" i="1"/>
  <c r="K1462" i="1"/>
  <c r="G1462" i="1"/>
  <c r="K1454" i="1"/>
  <c r="G1454" i="1"/>
  <c r="K1446" i="1"/>
  <c r="G1446" i="1"/>
  <c r="K1438" i="1"/>
  <c r="G1438" i="1"/>
  <c r="K1430" i="1"/>
  <c r="G1430" i="1"/>
  <c r="K1422" i="1"/>
  <c r="G1422" i="1"/>
  <c r="K1414" i="1"/>
  <c r="G1414" i="1"/>
  <c r="K1406" i="1"/>
  <c r="G1406" i="1"/>
  <c r="K1398" i="1"/>
  <c r="G1398" i="1"/>
  <c r="K1390" i="1"/>
  <c r="G1390" i="1"/>
  <c r="K1382" i="1"/>
  <c r="G1382" i="1"/>
  <c r="K1374" i="1"/>
  <c r="G1374" i="1"/>
  <c r="K1366" i="1"/>
  <c r="G1366" i="1"/>
  <c r="K1358" i="1"/>
  <c r="G1358" i="1"/>
  <c r="K1350" i="1"/>
  <c r="G1350" i="1"/>
  <c r="K1342" i="1"/>
  <c r="G1342" i="1"/>
  <c r="K1334" i="1"/>
  <c r="G1334" i="1"/>
  <c r="K1326" i="1"/>
  <c r="G1326" i="1"/>
  <c r="K1318" i="1"/>
  <c r="G1318" i="1"/>
  <c r="K1310" i="1"/>
  <c r="G1310" i="1"/>
  <c r="K1302" i="1"/>
  <c r="G1302" i="1"/>
  <c r="K1294" i="1"/>
  <c r="G1294" i="1"/>
  <c r="K1286" i="1"/>
  <c r="G1286" i="1"/>
  <c r="K1278" i="1"/>
  <c r="G1278" i="1"/>
  <c r="K1270" i="1"/>
  <c r="G1270" i="1"/>
  <c r="K1262" i="1"/>
  <c r="G1262" i="1"/>
  <c r="K1254" i="1"/>
  <c r="G1254" i="1"/>
  <c r="K1246" i="1"/>
  <c r="G1246" i="1"/>
  <c r="K1238" i="1"/>
  <c r="G1238" i="1"/>
  <c r="K1230" i="1"/>
  <c r="G1230" i="1"/>
  <c r="K1222" i="1"/>
  <c r="G1222" i="1"/>
  <c r="K1214" i="1"/>
  <c r="G1214" i="1"/>
  <c r="K1206" i="1"/>
  <c r="G1206" i="1"/>
  <c r="K1198" i="1"/>
  <c r="G1198" i="1"/>
  <c r="K1190" i="1"/>
  <c r="G1190" i="1"/>
  <c r="K1182" i="1"/>
  <c r="G1182" i="1"/>
  <c r="K1174" i="1"/>
  <c r="G1174" i="1"/>
  <c r="K1166" i="1"/>
  <c r="G1166" i="1"/>
  <c r="K1159" i="1"/>
  <c r="G1159" i="1"/>
  <c r="K1150" i="1"/>
  <c r="G1150" i="1"/>
  <c r="K1142" i="1"/>
  <c r="G1142" i="1"/>
  <c r="K1134" i="1"/>
  <c r="G1134" i="1"/>
  <c r="K1126" i="1"/>
  <c r="G1126" i="1"/>
  <c r="K1118" i="1"/>
  <c r="G1118" i="1"/>
  <c r="K1110" i="1"/>
  <c r="G1110" i="1"/>
  <c r="K1102" i="1"/>
  <c r="G1102" i="1"/>
  <c r="K1094" i="1"/>
  <c r="G1094" i="1"/>
  <c r="K1086" i="1"/>
  <c r="G1086" i="1"/>
  <c r="K1078" i="1"/>
  <c r="G1078" i="1"/>
  <c r="K1070" i="1"/>
  <c r="G1070" i="1"/>
  <c r="K1062" i="1"/>
  <c r="G1062" i="1"/>
  <c r="K1054" i="1"/>
  <c r="G1054" i="1"/>
  <c r="K1046" i="1"/>
  <c r="G1046" i="1"/>
  <c r="K1038" i="1"/>
  <c r="G1038" i="1"/>
  <c r="K1030" i="1"/>
  <c r="G1030" i="1"/>
  <c r="K1022" i="1"/>
  <c r="G1022" i="1"/>
  <c r="K1014" i="1"/>
  <c r="G1014" i="1"/>
  <c r="K1006" i="1"/>
  <c r="G1006" i="1"/>
  <c r="K998" i="1"/>
  <c r="G998" i="1"/>
  <c r="K990" i="1"/>
  <c r="G990" i="1"/>
  <c r="K982" i="1"/>
  <c r="G982" i="1"/>
  <c r="K973" i="1"/>
  <c r="G973" i="1"/>
  <c r="K965" i="1"/>
  <c r="G965" i="1"/>
  <c r="K957" i="1"/>
  <c r="G957" i="1"/>
  <c r="K949" i="1"/>
  <c r="G949" i="1"/>
  <c r="K941" i="1"/>
  <c r="G941" i="1"/>
  <c r="K933" i="1"/>
  <c r="G933" i="1"/>
  <c r="K925" i="1"/>
  <c r="G925" i="1"/>
  <c r="K916" i="1"/>
  <c r="G916" i="1"/>
  <c r="K908" i="1"/>
  <c r="G908" i="1"/>
  <c r="K900" i="1"/>
  <c r="G900" i="1"/>
  <c r="K892" i="1"/>
  <c r="G892" i="1"/>
  <c r="K884" i="1"/>
  <c r="G884" i="1"/>
  <c r="K876" i="1"/>
  <c r="G876" i="1"/>
  <c r="K868" i="1"/>
  <c r="G868" i="1"/>
  <c r="K860" i="1"/>
  <c r="G860" i="1"/>
  <c r="K852" i="1"/>
  <c r="G852" i="1"/>
  <c r="K844" i="1"/>
  <c r="G844" i="1"/>
  <c r="K836" i="1"/>
  <c r="G836" i="1"/>
  <c r="K828" i="1"/>
  <c r="G828" i="1"/>
  <c r="K820" i="1"/>
  <c r="G820" i="1"/>
  <c r="K811" i="1"/>
  <c r="G811" i="1"/>
  <c r="K803" i="1"/>
  <c r="G803" i="1"/>
  <c r="K795" i="1"/>
  <c r="G795" i="1"/>
  <c r="K787" i="1"/>
  <c r="G787" i="1"/>
  <c r="K778" i="1"/>
  <c r="G778" i="1"/>
  <c r="K770" i="1"/>
  <c r="G770" i="1"/>
  <c r="K762" i="1"/>
  <c r="G762" i="1"/>
  <c r="K754" i="1"/>
  <c r="G754" i="1"/>
  <c r="K746" i="1"/>
  <c r="G746" i="1"/>
  <c r="K738" i="1"/>
  <c r="G738" i="1"/>
  <c r="K730" i="1"/>
  <c r="G730" i="1"/>
  <c r="K722" i="1"/>
  <c r="G722" i="1"/>
  <c r="K714" i="1"/>
  <c r="G714" i="1"/>
  <c r="K705" i="1"/>
  <c r="G705" i="1"/>
  <c r="K696" i="1"/>
  <c r="G696" i="1"/>
  <c r="K688" i="1"/>
  <c r="G688" i="1"/>
  <c r="K680" i="1"/>
  <c r="G680" i="1"/>
  <c r="K672" i="1"/>
  <c r="G672" i="1"/>
  <c r="K664" i="1"/>
  <c r="G664" i="1"/>
  <c r="K656" i="1"/>
  <c r="G656" i="1"/>
  <c r="K648" i="1"/>
  <c r="G648" i="1"/>
  <c r="K640" i="1"/>
  <c r="G640" i="1"/>
  <c r="K632" i="1"/>
  <c r="G632" i="1"/>
  <c r="K624" i="1"/>
  <c r="G624" i="1"/>
  <c r="K616" i="1"/>
  <c r="G616" i="1"/>
  <c r="K608" i="1"/>
  <c r="G608" i="1"/>
  <c r="K599" i="1"/>
  <c r="G599" i="1"/>
  <c r="K591" i="1"/>
  <c r="G591" i="1"/>
  <c r="K582" i="1"/>
  <c r="G582" i="1"/>
  <c r="K574" i="1"/>
  <c r="G574" i="1"/>
  <c r="K566" i="1"/>
  <c r="G566" i="1"/>
  <c r="K558" i="1"/>
  <c r="G558" i="1"/>
  <c r="K550" i="1"/>
  <c r="G550" i="1"/>
  <c r="K542" i="1"/>
  <c r="G542" i="1"/>
  <c r="K534" i="1"/>
  <c r="G534" i="1"/>
  <c r="K526" i="1"/>
  <c r="G526" i="1"/>
  <c r="K517" i="1"/>
  <c r="G517" i="1"/>
  <c r="K508" i="1"/>
  <c r="G508" i="1"/>
  <c r="K500" i="1"/>
  <c r="G500" i="1"/>
  <c r="K491" i="1"/>
  <c r="G491" i="1"/>
  <c r="K483" i="1"/>
  <c r="G483" i="1"/>
  <c r="K474" i="1"/>
  <c r="G474" i="1"/>
  <c r="K466" i="1"/>
  <c r="G466" i="1"/>
  <c r="K458" i="1"/>
  <c r="G458" i="1"/>
  <c r="K449" i="1"/>
  <c r="G449" i="1"/>
  <c r="K440" i="1"/>
  <c r="G440" i="1"/>
  <c r="K432" i="1"/>
  <c r="G432" i="1"/>
  <c r="K424" i="1"/>
  <c r="G424" i="1"/>
  <c r="K415" i="1"/>
  <c r="G415" i="1"/>
  <c r="K407" i="1"/>
  <c r="G407" i="1"/>
  <c r="K399" i="1"/>
  <c r="G399" i="1"/>
  <c r="K391" i="1"/>
  <c r="G391" i="1"/>
  <c r="K383" i="1"/>
  <c r="G383" i="1"/>
  <c r="K375" i="1"/>
  <c r="G375" i="1"/>
  <c r="K366" i="1"/>
  <c r="G366" i="1"/>
  <c r="K358" i="1"/>
  <c r="G358" i="1"/>
  <c r="K350" i="1"/>
  <c r="G350" i="1"/>
  <c r="K342" i="1"/>
  <c r="G342" i="1"/>
  <c r="K333" i="1"/>
  <c r="G333" i="1"/>
  <c r="K325" i="1"/>
  <c r="G325" i="1"/>
  <c r="K317" i="1"/>
  <c r="G317" i="1"/>
  <c r="K308" i="1"/>
  <c r="G308" i="1"/>
  <c r="K300" i="1"/>
  <c r="G300" i="1"/>
  <c r="K292" i="1"/>
  <c r="G292" i="1"/>
  <c r="K284" i="1"/>
  <c r="G284" i="1"/>
  <c r="K276" i="1"/>
  <c r="G276" i="1"/>
  <c r="K268" i="1"/>
  <c r="G268" i="1"/>
  <c r="K260" i="1"/>
  <c r="G260" i="1"/>
  <c r="K252" i="1"/>
  <c r="G252" i="1"/>
  <c r="K244" i="1"/>
  <c r="G244" i="1"/>
  <c r="K236" i="1"/>
  <c r="G236" i="1"/>
  <c r="K227" i="1"/>
  <c r="G227" i="1"/>
  <c r="K219" i="1"/>
  <c r="G219" i="1"/>
  <c r="K210" i="1"/>
  <c r="G210" i="1"/>
  <c r="K202" i="1"/>
  <c r="G202" i="1"/>
  <c r="K194" i="1"/>
  <c r="G194" i="1"/>
  <c r="K186" i="1"/>
  <c r="G186" i="1"/>
  <c r="K177" i="1"/>
  <c r="G177" i="1"/>
  <c r="K168" i="1"/>
  <c r="G168" i="1"/>
  <c r="K160" i="1"/>
  <c r="G160" i="1"/>
  <c r="K151" i="1"/>
  <c r="G151" i="1"/>
  <c r="K142" i="1"/>
  <c r="G142" i="1"/>
  <c r="K134" i="1"/>
  <c r="G134" i="1"/>
  <c r="K126" i="1"/>
  <c r="G126" i="1"/>
  <c r="K118" i="1"/>
  <c r="G118" i="1"/>
  <c r="K109" i="1"/>
  <c r="G109" i="1"/>
  <c r="K100" i="1"/>
  <c r="G100" i="1"/>
  <c r="K91" i="1"/>
  <c r="G91" i="1"/>
  <c r="K82" i="1"/>
  <c r="G82" i="1"/>
  <c r="K74" i="1"/>
  <c r="G74" i="1"/>
  <c r="K66" i="1"/>
  <c r="G66" i="1"/>
  <c r="K57" i="1"/>
  <c r="G57" i="1"/>
  <c r="K47" i="1"/>
  <c r="G47" i="1"/>
  <c r="K38" i="1"/>
  <c r="G38" i="1"/>
  <c r="K30" i="1"/>
  <c r="G30" i="1"/>
  <c r="K22" i="1"/>
  <c r="G22" i="1"/>
  <c r="K12" i="1"/>
  <c r="G12" i="1"/>
  <c r="K3" i="1"/>
  <c r="G3" i="1"/>
  <c r="K1653" i="1"/>
  <c r="G1653" i="1"/>
  <c r="K1509" i="1"/>
  <c r="G1509" i="1"/>
  <c r="K1668" i="1"/>
  <c r="G1668" i="1"/>
  <c r="K1644" i="1"/>
  <c r="G1644" i="1"/>
  <c r="K1636" i="1"/>
  <c r="G1636" i="1"/>
  <c r="K1628" i="1"/>
  <c r="G1628" i="1"/>
  <c r="K1620" i="1"/>
  <c r="G1620" i="1"/>
  <c r="K1612" i="1"/>
  <c r="G1612" i="1"/>
  <c r="K1604" i="1"/>
  <c r="G1604" i="1"/>
  <c r="K1596" i="1"/>
  <c r="G1596" i="1"/>
  <c r="K1588" i="1"/>
  <c r="G1588" i="1"/>
  <c r="K1580" i="1"/>
  <c r="G1580" i="1"/>
  <c r="K1572" i="1"/>
  <c r="G1572" i="1"/>
  <c r="K1564" i="1"/>
  <c r="G1564" i="1"/>
  <c r="K1540" i="1"/>
  <c r="G1540" i="1"/>
  <c r="K1532" i="1"/>
  <c r="G1532" i="1"/>
  <c r="K1524" i="1"/>
  <c r="G1524" i="1"/>
  <c r="K1516" i="1"/>
  <c r="G1516" i="1"/>
  <c r="K1508" i="1"/>
  <c r="G1508" i="1"/>
  <c r="G1500" i="1"/>
  <c r="K1500" i="1"/>
  <c r="K1492" i="1"/>
  <c r="G1492" i="1"/>
  <c r="K1484" i="1"/>
  <c r="G1484" i="1"/>
  <c r="K1476" i="1"/>
  <c r="G1476" i="1"/>
  <c r="K1468" i="1"/>
  <c r="G1468" i="1"/>
  <c r="K1460" i="1"/>
  <c r="G1460" i="1"/>
  <c r="K1452" i="1"/>
  <c r="G1452" i="1"/>
  <c r="K1444" i="1"/>
  <c r="G1444" i="1"/>
  <c r="K1436" i="1"/>
  <c r="G1436" i="1"/>
  <c r="K1428" i="1"/>
  <c r="G1428" i="1"/>
  <c r="G1420" i="1"/>
  <c r="K1420" i="1"/>
  <c r="K1412" i="1"/>
  <c r="G1412" i="1"/>
  <c r="K1404" i="1"/>
  <c r="G1404" i="1"/>
  <c r="K1396" i="1"/>
  <c r="G1396" i="1"/>
  <c r="K1388" i="1"/>
  <c r="G1388" i="1"/>
  <c r="K1380" i="1"/>
  <c r="G1380" i="1"/>
  <c r="G1372" i="1"/>
  <c r="K1372" i="1"/>
  <c r="K1364" i="1"/>
  <c r="G1364" i="1"/>
  <c r="K1356" i="1"/>
  <c r="G1356" i="1"/>
  <c r="K1348" i="1"/>
  <c r="G1348" i="1"/>
  <c r="K1340" i="1"/>
  <c r="G1340" i="1"/>
  <c r="K1332" i="1"/>
  <c r="G1332" i="1"/>
  <c r="K1324" i="1"/>
  <c r="G1324" i="1"/>
  <c r="K1316" i="1"/>
  <c r="G1316" i="1"/>
  <c r="K1308" i="1"/>
  <c r="G1308" i="1"/>
  <c r="K1300" i="1"/>
  <c r="G1300" i="1"/>
  <c r="K1292" i="1"/>
  <c r="G1292" i="1"/>
  <c r="K1284" i="1"/>
  <c r="G1284" i="1"/>
  <c r="K1276" i="1"/>
  <c r="G1276" i="1"/>
  <c r="K1268" i="1"/>
  <c r="G1268" i="1"/>
  <c r="K1260" i="1"/>
  <c r="G1260" i="1"/>
  <c r="K1252" i="1"/>
  <c r="G1252" i="1"/>
  <c r="K1244" i="1"/>
  <c r="G1244" i="1"/>
  <c r="K1236" i="1"/>
  <c r="G1236" i="1"/>
  <c r="K1228" i="1"/>
  <c r="G1228" i="1"/>
  <c r="K1220" i="1"/>
  <c r="G1220" i="1"/>
  <c r="K1212" i="1"/>
  <c r="G1212" i="1"/>
  <c r="K1204" i="1"/>
  <c r="G1204" i="1"/>
  <c r="K1196" i="1"/>
  <c r="G1196" i="1"/>
  <c r="K1188" i="1"/>
  <c r="G1188" i="1"/>
  <c r="K1180" i="1"/>
  <c r="G1180" i="1"/>
  <c r="K1172" i="1"/>
  <c r="G1172" i="1"/>
  <c r="K1165" i="1"/>
  <c r="G1165" i="1"/>
  <c r="K1157" i="1"/>
  <c r="G1157" i="1"/>
  <c r="K1148" i="1"/>
  <c r="G1148" i="1"/>
  <c r="K1140" i="1"/>
  <c r="G1140" i="1"/>
  <c r="K1132" i="1"/>
  <c r="G1132" i="1"/>
  <c r="K1124" i="1"/>
  <c r="G1124" i="1"/>
  <c r="K1116" i="1"/>
  <c r="G1116" i="1"/>
  <c r="K1108" i="1"/>
  <c r="G1108" i="1"/>
  <c r="K1100" i="1"/>
  <c r="G1100" i="1"/>
  <c r="K1092" i="1"/>
  <c r="G1092" i="1"/>
  <c r="K1084" i="1"/>
  <c r="G1084" i="1"/>
  <c r="K1076" i="1"/>
  <c r="G1076" i="1"/>
  <c r="K1068" i="1"/>
  <c r="G1068" i="1"/>
  <c r="K1060" i="1"/>
  <c r="G1060" i="1"/>
  <c r="K1052" i="1"/>
  <c r="G1052" i="1"/>
  <c r="K1044" i="1"/>
  <c r="G1044" i="1"/>
  <c r="K1036" i="1"/>
  <c r="G1036" i="1"/>
  <c r="K1028" i="1"/>
  <c r="G1028" i="1"/>
  <c r="K1020" i="1"/>
  <c r="G1020" i="1"/>
  <c r="K1012" i="1"/>
  <c r="G1012" i="1"/>
  <c r="K1004" i="1"/>
  <c r="G1004" i="1"/>
  <c r="K996" i="1"/>
  <c r="G996" i="1"/>
  <c r="K988" i="1"/>
  <c r="G988" i="1"/>
  <c r="K980" i="1"/>
  <c r="G980" i="1"/>
  <c r="K971" i="1"/>
  <c r="G971" i="1"/>
  <c r="K963" i="1"/>
  <c r="G963" i="1"/>
  <c r="K955" i="1"/>
  <c r="G955" i="1"/>
  <c r="K947" i="1"/>
  <c r="G947" i="1"/>
  <c r="K939" i="1"/>
  <c r="G939" i="1"/>
  <c r="K931" i="1"/>
  <c r="G931" i="1"/>
  <c r="K923" i="1"/>
  <c r="G923" i="1"/>
  <c r="K914" i="1"/>
  <c r="G914" i="1"/>
  <c r="K906" i="1"/>
  <c r="G906" i="1"/>
  <c r="K898" i="1"/>
  <c r="G898" i="1"/>
  <c r="K890" i="1"/>
  <c r="G890" i="1"/>
  <c r="K882" i="1"/>
  <c r="G882" i="1"/>
  <c r="K874" i="1"/>
  <c r="G874" i="1"/>
  <c r="K866" i="1"/>
  <c r="G866" i="1"/>
  <c r="K858" i="1"/>
  <c r="G858" i="1"/>
  <c r="K850" i="1"/>
  <c r="G850" i="1"/>
  <c r="K842" i="1"/>
  <c r="G842" i="1"/>
  <c r="K834" i="1"/>
  <c r="G834" i="1"/>
  <c r="K826" i="1"/>
  <c r="G826" i="1"/>
  <c r="K818" i="1"/>
  <c r="G818" i="1"/>
  <c r="K809" i="1"/>
  <c r="G809" i="1"/>
  <c r="K801" i="1"/>
  <c r="G801" i="1"/>
  <c r="K793" i="1"/>
  <c r="G793" i="1"/>
  <c r="K785" i="1"/>
  <c r="G785" i="1"/>
  <c r="K776" i="1"/>
  <c r="G776" i="1"/>
  <c r="K768" i="1"/>
  <c r="G768" i="1"/>
  <c r="K760" i="1"/>
  <c r="G760" i="1"/>
  <c r="K752" i="1"/>
  <c r="G752" i="1"/>
  <c r="K744" i="1"/>
  <c r="G744" i="1"/>
  <c r="K736" i="1"/>
  <c r="G736" i="1"/>
  <c r="K728" i="1"/>
  <c r="G728" i="1"/>
  <c r="K720" i="1"/>
  <c r="G720" i="1"/>
  <c r="K712" i="1"/>
  <c r="G712" i="1"/>
  <c r="K703" i="1"/>
  <c r="G703" i="1"/>
  <c r="K694" i="1"/>
  <c r="G694" i="1"/>
  <c r="K686" i="1"/>
  <c r="G686" i="1"/>
  <c r="K678" i="1"/>
  <c r="G678" i="1"/>
  <c r="K670" i="1"/>
  <c r="G670" i="1"/>
  <c r="K662" i="1"/>
  <c r="G662" i="1"/>
  <c r="K654" i="1"/>
  <c r="G654" i="1"/>
  <c r="K646" i="1"/>
  <c r="G646" i="1"/>
  <c r="K638" i="1"/>
  <c r="G638" i="1"/>
  <c r="K630" i="1"/>
  <c r="G630" i="1"/>
  <c r="K622" i="1"/>
  <c r="G622" i="1"/>
  <c r="K614" i="1"/>
  <c r="G614" i="1"/>
  <c r="K605" i="1"/>
  <c r="G605" i="1"/>
  <c r="K597" i="1"/>
  <c r="G597" i="1"/>
  <c r="K589" i="1"/>
  <c r="G589" i="1"/>
  <c r="K580" i="1"/>
  <c r="G580" i="1"/>
  <c r="K572" i="1"/>
  <c r="G572" i="1"/>
  <c r="K564" i="1"/>
  <c r="G564" i="1"/>
  <c r="K556" i="1"/>
  <c r="G556" i="1"/>
  <c r="K548" i="1"/>
  <c r="G548" i="1"/>
  <c r="K540" i="1"/>
  <c r="G540" i="1"/>
  <c r="K532" i="1"/>
  <c r="G532" i="1"/>
  <c r="K524" i="1"/>
  <c r="G524" i="1"/>
  <c r="K515" i="1"/>
  <c r="G515" i="1"/>
  <c r="K506" i="1"/>
  <c r="G506" i="1"/>
  <c r="K498" i="1"/>
  <c r="G498" i="1"/>
  <c r="K489" i="1"/>
  <c r="G489" i="1"/>
  <c r="K481" i="1"/>
  <c r="G481" i="1"/>
  <c r="K472" i="1"/>
  <c r="G472" i="1"/>
  <c r="K464" i="1"/>
  <c r="G464" i="1"/>
  <c r="K456" i="1"/>
  <c r="G456" i="1"/>
  <c r="K447" i="1"/>
  <c r="G447" i="1"/>
  <c r="K438" i="1"/>
  <c r="G438" i="1"/>
  <c r="K430" i="1"/>
  <c r="G430" i="1"/>
  <c r="K422" i="1"/>
  <c r="G422" i="1"/>
  <c r="K413" i="1"/>
  <c r="G413" i="1"/>
  <c r="K405" i="1"/>
  <c r="G405" i="1"/>
  <c r="K397" i="1"/>
  <c r="G397" i="1"/>
  <c r="K389" i="1"/>
  <c r="G389" i="1"/>
  <c r="K381" i="1"/>
  <c r="G381" i="1"/>
  <c r="K373" i="1"/>
  <c r="G373" i="1"/>
  <c r="K364" i="1"/>
  <c r="G364" i="1"/>
  <c r="K356" i="1"/>
  <c r="G356" i="1"/>
  <c r="K348" i="1"/>
  <c r="G348" i="1"/>
  <c r="K340" i="1"/>
  <c r="G340" i="1"/>
  <c r="K331" i="1"/>
  <c r="G331" i="1"/>
  <c r="K323" i="1"/>
  <c r="G323" i="1"/>
  <c r="K314" i="1"/>
  <c r="G314" i="1"/>
  <c r="K306" i="1"/>
  <c r="G306" i="1"/>
  <c r="K298" i="1"/>
  <c r="G298" i="1"/>
  <c r="K290" i="1"/>
  <c r="G290" i="1"/>
  <c r="K282" i="1"/>
  <c r="G282" i="1"/>
  <c r="K274" i="1"/>
  <c r="G274" i="1"/>
  <c r="K266" i="1"/>
  <c r="G266" i="1"/>
  <c r="K258" i="1"/>
  <c r="G258" i="1"/>
  <c r="K250" i="1"/>
  <c r="G250" i="1"/>
  <c r="K242" i="1"/>
  <c r="G242" i="1"/>
  <c r="K234" i="1"/>
  <c r="G234" i="1"/>
  <c r="K225" i="1"/>
  <c r="G225" i="1"/>
  <c r="K217" i="1"/>
  <c r="G217" i="1"/>
  <c r="K208" i="1"/>
  <c r="G208" i="1"/>
  <c r="K200" i="1"/>
  <c r="G200" i="1"/>
  <c r="K192" i="1"/>
  <c r="G192" i="1"/>
  <c r="K184" i="1"/>
  <c r="G184" i="1"/>
  <c r="K175" i="1"/>
  <c r="G175" i="1"/>
  <c r="K166" i="1"/>
  <c r="G166" i="1"/>
  <c r="K158" i="1"/>
  <c r="G158" i="1"/>
  <c r="K149" i="1"/>
  <c r="G149" i="1"/>
  <c r="K140" i="1"/>
  <c r="G140" i="1"/>
  <c r="K132" i="1"/>
  <c r="G132" i="1"/>
  <c r="K124" i="1"/>
  <c r="G124" i="1"/>
  <c r="K115" i="1"/>
  <c r="G115" i="1"/>
  <c r="K106" i="1"/>
  <c r="G106" i="1"/>
  <c r="K98" i="1"/>
  <c r="G98" i="1"/>
  <c r="K89" i="1"/>
  <c r="G89" i="1"/>
  <c r="K80" i="1"/>
  <c r="G80" i="1"/>
  <c r="K72" i="1"/>
  <c r="G72" i="1"/>
  <c r="K64" i="1"/>
  <c r="G64" i="1"/>
  <c r="K55" i="1"/>
  <c r="G55" i="1"/>
  <c r="K45" i="1"/>
  <c r="G45" i="1"/>
  <c r="K36" i="1"/>
  <c r="G36" i="1"/>
  <c r="K28" i="1"/>
  <c r="G28" i="1"/>
  <c r="K19" i="1"/>
  <c r="G19" i="1"/>
  <c r="K10" i="1"/>
  <c r="G10" i="1"/>
  <c r="K1685" i="1"/>
  <c r="G1685" i="1"/>
  <c r="K1645" i="1"/>
  <c r="G1645" i="1"/>
  <c r="K1613" i="1"/>
  <c r="G1613" i="1"/>
  <c r="K1581" i="1"/>
  <c r="G1581" i="1"/>
  <c r="K1549" i="1"/>
  <c r="G1549" i="1"/>
  <c r="K1517" i="1"/>
  <c r="G1517" i="1"/>
  <c r="K1477" i="1"/>
  <c r="G1477" i="1"/>
  <c r="K1445" i="1"/>
  <c r="G1445" i="1"/>
  <c r="K1413" i="1"/>
  <c r="G1413" i="1"/>
  <c r="K1365" i="1"/>
  <c r="G1365" i="1"/>
  <c r="K1341" i="1"/>
  <c r="G1341" i="1"/>
  <c r="K1317" i="1"/>
  <c r="G1317" i="1"/>
  <c r="K1269" i="1"/>
  <c r="G1269" i="1"/>
  <c r="K615" i="1"/>
  <c r="G615" i="1"/>
  <c r="K598" i="1"/>
  <c r="G598" i="1"/>
  <c r="K557" i="1"/>
  <c r="G557" i="1"/>
  <c r="K533" i="1"/>
  <c r="G533" i="1"/>
  <c r="K499" i="1"/>
  <c r="G499" i="1"/>
  <c r="K465" i="1"/>
  <c r="G465" i="1"/>
  <c r="K423" i="1"/>
  <c r="G423" i="1"/>
  <c r="K390" i="1"/>
  <c r="G390" i="1"/>
  <c r="K349" i="1"/>
  <c r="G349" i="1"/>
  <c r="K307" i="1"/>
  <c r="G307" i="1"/>
  <c r="K275" i="1"/>
  <c r="G275" i="1"/>
  <c r="K235" i="1"/>
  <c r="G235" i="1"/>
  <c r="K193" i="1"/>
  <c r="G193" i="1"/>
  <c r="K150" i="1"/>
  <c r="G150" i="1"/>
  <c r="K99" i="1"/>
  <c r="G99" i="1"/>
  <c r="K56" i="1"/>
  <c r="G56" i="1"/>
  <c r="K21" i="1"/>
  <c r="G21" i="1"/>
  <c r="K1684" i="1"/>
  <c r="G1684" i="1"/>
  <c r="G1660" i="1"/>
  <c r="K1660" i="1"/>
  <c r="K1548" i="1"/>
  <c r="G1548" i="1"/>
  <c r="K1691" i="1"/>
  <c r="G1691" i="1"/>
  <c r="K1683" i="1"/>
  <c r="G1683" i="1"/>
  <c r="K1675" i="1"/>
  <c r="G1675" i="1"/>
  <c r="K1667" i="1"/>
  <c r="G1667" i="1"/>
  <c r="K1659" i="1"/>
  <c r="G1659" i="1"/>
  <c r="K1651" i="1"/>
  <c r="G1651" i="1"/>
  <c r="K1643" i="1"/>
  <c r="G1643" i="1"/>
  <c r="K1635" i="1"/>
  <c r="G1635" i="1"/>
  <c r="K1627" i="1"/>
  <c r="G1627" i="1"/>
  <c r="K1619" i="1"/>
  <c r="G1619" i="1"/>
  <c r="K1611" i="1"/>
  <c r="G1611" i="1"/>
  <c r="K1603" i="1"/>
  <c r="G1603" i="1"/>
  <c r="K1595" i="1"/>
  <c r="G1595" i="1"/>
  <c r="K1587" i="1"/>
  <c r="G1587" i="1"/>
  <c r="K1579" i="1"/>
  <c r="G1579" i="1"/>
  <c r="K1571" i="1"/>
  <c r="G1571" i="1"/>
  <c r="K1563" i="1"/>
  <c r="G1563" i="1"/>
  <c r="K1555" i="1"/>
  <c r="G1555" i="1"/>
  <c r="K1547" i="1"/>
  <c r="G1547" i="1"/>
  <c r="K1539" i="1"/>
  <c r="G1539" i="1"/>
  <c r="K1531" i="1"/>
  <c r="G1531" i="1"/>
  <c r="K1523" i="1"/>
  <c r="G1523" i="1"/>
  <c r="K1515" i="1"/>
  <c r="G1515" i="1"/>
  <c r="K1507" i="1"/>
  <c r="G1507" i="1"/>
  <c r="K1499" i="1"/>
  <c r="G1499" i="1"/>
  <c r="K1491" i="1"/>
  <c r="G1491" i="1"/>
  <c r="K1483" i="1"/>
  <c r="G1483" i="1"/>
  <c r="K1475" i="1"/>
  <c r="G1475" i="1"/>
  <c r="K1467" i="1"/>
  <c r="G1467" i="1"/>
  <c r="K1459" i="1"/>
  <c r="G1459" i="1"/>
  <c r="K1451" i="1"/>
  <c r="G1451" i="1"/>
  <c r="K1443" i="1"/>
  <c r="G1443" i="1"/>
  <c r="K1435" i="1"/>
  <c r="G1435" i="1"/>
  <c r="K1427" i="1"/>
  <c r="G1427" i="1"/>
  <c r="K1419" i="1"/>
  <c r="G1419" i="1"/>
  <c r="K1411" i="1"/>
  <c r="G1411" i="1"/>
  <c r="K1403" i="1"/>
  <c r="G1403" i="1"/>
  <c r="K1395" i="1"/>
  <c r="G1395" i="1"/>
  <c r="K1387" i="1"/>
  <c r="G1387" i="1"/>
  <c r="K1379" i="1"/>
  <c r="G1379" i="1"/>
  <c r="K1371" i="1"/>
  <c r="G1371" i="1"/>
  <c r="K1363" i="1"/>
  <c r="G1363" i="1"/>
  <c r="K1355" i="1"/>
  <c r="G1355" i="1"/>
  <c r="K1347" i="1"/>
  <c r="G1347" i="1"/>
  <c r="K1339" i="1"/>
  <c r="G1339" i="1"/>
  <c r="K1331" i="1"/>
  <c r="G1331" i="1"/>
  <c r="K1323" i="1"/>
  <c r="G1323" i="1"/>
  <c r="K1315" i="1"/>
  <c r="G1315" i="1"/>
  <c r="K1307" i="1"/>
  <c r="G1307" i="1"/>
  <c r="K1299" i="1"/>
  <c r="G1299" i="1"/>
  <c r="K1291" i="1"/>
  <c r="G1291" i="1"/>
  <c r="K1283" i="1"/>
  <c r="G1283" i="1"/>
  <c r="K1275" i="1"/>
  <c r="G1275" i="1"/>
  <c r="K1267" i="1"/>
  <c r="G1267" i="1"/>
  <c r="K1259" i="1"/>
  <c r="G1259" i="1"/>
  <c r="K1251" i="1"/>
  <c r="G1251" i="1"/>
  <c r="K1243" i="1"/>
  <c r="G1243" i="1"/>
  <c r="K1235" i="1"/>
  <c r="G1235" i="1"/>
  <c r="K1227" i="1"/>
  <c r="G1227" i="1"/>
  <c r="K1219" i="1"/>
  <c r="G1219" i="1"/>
  <c r="K1211" i="1"/>
  <c r="G1211" i="1"/>
  <c r="K1203" i="1"/>
  <c r="G1203" i="1"/>
  <c r="K1195" i="1"/>
  <c r="G1195" i="1"/>
  <c r="K1187" i="1"/>
  <c r="G1187" i="1"/>
  <c r="K1179" i="1"/>
  <c r="G1179" i="1"/>
  <c r="G1171" i="1"/>
  <c r="K1171" i="1"/>
  <c r="K1164" i="1"/>
  <c r="G1164" i="1"/>
  <c r="K1155" i="1"/>
  <c r="G1155" i="1"/>
  <c r="K1147" i="1"/>
  <c r="G1147" i="1"/>
  <c r="K1139" i="1"/>
  <c r="G1139" i="1"/>
  <c r="K1131" i="1"/>
  <c r="G1131" i="1"/>
  <c r="K1123" i="1"/>
  <c r="G1123" i="1"/>
  <c r="K1115" i="1"/>
  <c r="G1115" i="1"/>
  <c r="K1107" i="1"/>
  <c r="G1107" i="1"/>
  <c r="K1099" i="1"/>
  <c r="G1099" i="1"/>
  <c r="K1091" i="1"/>
  <c r="G1091" i="1"/>
  <c r="K1083" i="1"/>
  <c r="G1083" i="1"/>
  <c r="K1075" i="1"/>
  <c r="G1075" i="1"/>
  <c r="K1067" i="1"/>
  <c r="G1067" i="1"/>
  <c r="K1059" i="1"/>
  <c r="G1059" i="1"/>
  <c r="G1051" i="1"/>
  <c r="K1051" i="1"/>
  <c r="K1043" i="1"/>
  <c r="G1043" i="1"/>
  <c r="K1035" i="1"/>
  <c r="G1035" i="1"/>
  <c r="K1027" i="1"/>
  <c r="G1027" i="1"/>
  <c r="G1019" i="1"/>
  <c r="K1019" i="1"/>
  <c r="K1011" i="1"/>
  <c r="G1011" i="1"/>
  <c r="K1003" i="1"/>
  <c r="G1003" i="1"/>
  <c r="K995" i="1"/>
  <c r="G995" i="1"/>
  <c r="K987" i="1"/>
  <c r="G987" i="1"/>
  <c r="K979" i="1"/>
  <c r="G979" i="1"/>
  <c r="K970" i="1"/>
  <c r="G970" i="1"/>
  <c r="K962" i="1"/>
  <c r="G962" i="1"/>
  <c r="K954" i="1"/>
  <c r="G954" i="1"/>
  <c r="K946" i="1"/>
  <c r="G946" i="1"/>
  <c r="K938" i="1"/>
  <c r="G938" i="1"/>
  <c r="K930" i="1"/>
  <c r="G930" i="1"/>
  <c r="K921" i="1"/>
  <c r="G921" i="1"/>
  <c r="K913" i="1"/>
  <c r="G913" i="1"/>
  <c r="K905" i="1"/>
  <c r="G905" i="1"/>
  <c r="K897" i="1"/>
  <c r="G897" i="1"/>
  <c r="K889" i="1"/>
  <c r="G889" i="1"/>
  <c r="K881" i="1"/>
  <c r="G881" i="1"/>
  <c r="K873" i="1"/>
  <c r="G873" i="1"/>
  <c r="K865" i="1"/>
  <c r="G865" i="1"/>
  <c r="K857" i="1"/>
  <c r="G857" i="1"/>
  <c r="K849" i="1"/>
  <c r="G849" i="1"/>
  <c r="K841" i="1"/>
  <c r="G841" i="1"/>
  <c r="K833" i="1"/>
  <c r="G833" i="1"/>
  <c r="K825" i="1"/>
  <c r="G825" i="1"/>
  <c r="K817" i="1"/>
  <c r="G817" i="1"/>
  <c r="K808" i="1"/>
  <c r="G808" i="1"/>
  <c r="K800" i="1"/>
  <c r="G800" i="1"/>
  <c r="K792" i="1"/>
  <c r="G792" i="1"/>
  <c r="K784" i="1"/>
  <c r="G784" i="1"/>
  <c r="K775" i="1"/>
  <c r="G775" i="1"/>
  <c r="K767" i="1"/>
  <c r="G767" i="1"/>
  <c r="K759" i="1"/>
  <c r="G759" i="1"/>
  <c r="K751" i="1"/>
  <c r="G751" i="1"/>
  <c r="K743" i="1"/>
  <c r="G743" i="1"/>
  <c r="K735" i="1"/>
  <c r="G735" i="1"/>
  <c r="K727" i="1"/>
  <c r="G727" i="1"/>
  <c r="K719" i="1"/>
  <c r="G719" i="1"/>
  <c r="K710" i="1"/>
  <c r="G710" i="1"/>
  <c r="K702" i="1"/>
  <c r="G702" i="1"/>
  <c r="K693" i="1"/>
  <c r="G693" i="1"/>
  <c r="K685" i="1"/>
  <c r="G685" i="1"/>
  <c r="K677" i="1"/>
  <c r="G677" i="1"/>
  <c r="K669" i="1"/>
  <c r="G669" i="1"/>
  <c r="K661" i="1"/>
  <c r="G661" i="1"/>
  <c r="K653" i="1"/>
  <c r="G653" i="1"/>
  <c r="K645" i="1"/>
  <c r="G645" i="1"/>
  <c r="K637" i="1"/>
  <c r="G637" i="1"/>
  <c r="K629" i="1"/>
  <c r="G629" i="1"/>
  <c r="K621" i="1"/>
  <c r="G621" i="1"/>
  <c r="K613" i="1"/>
  <c r="G613" i="1"/>
  <c r="K604" i="1"/>
  <c r="G604" i="1"/>
  <c r="K596" i="1"/>
  <c r="G596" i="1"/>
  <c r="K588" i="1"/>
  <c r="G588" i="1"/>
  <c r="K579" i="1"/>
  <c r="G579" i="1"/>
  <c r="K571" i="1"/>
  <c r="G571" i="1"/>
  <c r="K563" i="1"/>
  <c r="G563" i="1"/>
  <c r="K555" i="1"/>
  <c r="G555" i="1"/>
  <c r="K547" i="1"/>
  <c r="G547" i="1"/>
  <c r="K539" i="1"/>
  <c r="G539" i="1"/>
  <c r="K531" i="1"/>
  <c r="G531" i="1"/>
  <c r="K523" i="1"/>
  <c r="G523" i="1"/>
  <c r="K514" i="1"/>
  <c r="G514" i="1"/>
  <c r="K505" i="1"/>
  <c r="G505" i="1"/>
  <c r="K497" i="1"/>
  <c r="G497" i="1"/>
  <c r="K488" i="1"/>
  <c r="G488" i="1"/>
  <c r="K480" i="1"/>
  <c r="G480" i="1"/>
  <c r="K471" i="1"/>
  <c r="G471" i="1"/>
  <c r="K463" i="1"/>
  <c r="G463" i="1"/>
  <c r="K455" i="1"/>
  <c r="G455" i="1"/>
  <c r="K445" i="1"/>
  <c r="G445" i="1"/>
  <c r="K437" i="1"/>
  <c r="G437" i="1"/>
  <c r="K429" i="1"/>
  <c r="G429" i="1"/>
  <c r="K421" i="1"/>
  <c r="G421" i="1"/>
  <c r="K412" i="1"/>
  <c r="G412" i="1"/>
  <c r="K404" i="1"/>
  <c r="G404" i="1"/>
  <c r="G396" i="1"/>
  <c r="K396" i="1"/>
  <c r="G388" i="1"/>
  <c r="K388" i="1"/>
  <c r="K380" i="1"/>
  <c r="G380" i="1"/>
  <c r="K372" i="1"/>
  <c r="G372" i="1"/>
  <c r="K363" i="1"/>
  <c r="G363" i="1"/>
  <c r="K355" i="1"/>
  <c r="G355" i="1"/>
  <c r="K347" i="1"/>
  <c r="G347" i="1"/>
  <c r="K339" i="1"/>
  <c r="G339" i="1"/>
  <c r="K330" i="1"/>
  <c r="G330" i="1"/>
  <c r="K322" i="1"/>
  <c r="G322" i="1"/>
  <c r="K313" i="1"/>
  <c r="G313" i="1"/>
  <c r="K305" i="1"/>
  <c r="G305" i="1"/>
  <c r="K297" i="1"/>
  <c r="G297" i="1"/>
  <c r="K289" i="1"/>
  <c r="G289" i="1"/>
  <c r="K281" i="1"/>
  <c r="G281" i="1"/>
  <c r="K273" i="1"/>
  <c r="G273" i="1"/>
  <c r="K265" i="1"/>
  <c r="G265" i="1"/>
  <c r="K257" i="1"/>
  <c r="G257" i="1"/>
  <c r="K249" i="1"/>
  <c r="G249" i="1"/>
  <c r="K241" i="1"/>
  <c r="G241" i="1"/>
  <c r="K233" i="1"/>
  <c r="G233" i="1"/>
  <c r="K224" i="1"/>
  <c r="G224" i="1"/>
  <c r="K215" i="1"/>
  <c r="G215" i="1"/>
  <c r="K207" i="1"/>
  <c r="G207" i="1"/>
  <c r="K199" i="1"/>
  <c r="G199" i="1"/>
  <c r="K191" i="1"/>
  <c r="G191" i="1"/>
  <c r="K183" i="1"/>
  <c r="G183" i="1"/>
  <c r="K174" i="1"/>
  <c r="G174" i="1"/>
  <c r="G165" i="1"/>
  <c r="K165" i="1"/>
  <c r="K157" i="1"/>
  <c r="G157" i="1"/>
  <c r="K148" i="1"/>
  <c r="G148" i="1"/>
  <c r="K139" i="1"/>
  <c r="G139" i="1"/>
  <c r="K131" i="1"/>
  <c r="G131" i="1"/>
  <c r="K123" i="1"/>
  <c r="G123" i="1"/>
  <c r="K114" i="1"/>
  <c r="G114" i="1"/>
  <c r="K105" i="1"/>
  <c r="G105" i="1"/>
  <c r="K97" i="1"/>
  <c r="G97" i="1"/>
  <c r="K87" i="1"/>
  <c r="G87" i="1"/>
  <c r="K79" i="1"/>
  <c r="G79" i="1"/>
  <c r="K71" i="1"/>
  <c r="G71" i="1"/>
  <c r="K53" i="1"/>
  <c r="K44" i="1"/>
  <c r="G44" i="1"/>
  <c r="K35" i="1"/>
  <c r="G35" i="1"/>
  <c r="K27" i="1"/>
  <c r="G27" i="1"/>
  <c r="K18" i="1"/>
  <c r="G18" i="1"/>
  <c r="K9" i="1"/>
  <c r="G9" i="1"/>
  <c r="K1677" i="1"/>
  <c r="G1677" i="1"/>
  <c r="K1629" i="1"/>
  <c r="G1629" i="1"/>
  <c r="K1589" i="1"/>
  <c r="G1589" i="1"/>
  <c r="K1573" i="1"/>
  <c r="G1573" i="1"/>
  <c r="K1533" i="1"/>
  <c r="G1533" i="1"/>
  <c r="G1493" i="1"/>
  <c r="K1493" i="1"/>
  <c r="K1453" i="1"/>
  <c r="G1453" i="1"/>
  <c r="K1421" i="1"/>
  <c r="G1421" i="1"/>
  <c r="K1389" i="1"/>
  <c r="G1389" i="1"/>
  <c r="K1277" i="1"/>
  <c r="G1277" i="1"/>
  <c r="K1213" i="1"/>
  <c r="G1213" i="1"/>
  <c r="K1061" i="1"/>
  <c r="G1061" i="1"/>
  <c r="K956" i="1"/>
  <c r="G956" i="1"/>
  <c r="K924" i="1"/>
  <c r="G924" i="1"/>
  <c r="K899" i="1"/>
  <c r="G899" i="1"/>
  <c r="K859" i="1"/>
  <c r="G859" i="1"/>
  <c r="K827" i="1"/>
  <c r="G827" i="1"/>
  <c r="K786" i="1"/>
  <c r="G786" i="1"/>
  <c r="K761" i="1"/>
  <c r="G761" i="1"/>
  <c r="K729" i="1"/>
  <c r="G729" i="1"/>
  <c r="K713" i="1"/>
  <c r="G713" i="1"/>
  <c r="K679" i="1"/>
  <c r="G679" i="1"/>
  <c r="K655" i="1"/>
  <c r="G655" i="1"/>
  <c r="K623" i="1"/>
  <c r="G623" i="1"/>
  <c r="K590" i="1"/>
  <c r="G590" i="1"/>
  <c r="K565" i="1"/>
  <c r="G565" i="1"/>
  <c r="K525" i="1"/>
  <c r="G525" i="1"/>
  <c r="K490" i="1"/>
  <c r="G490" i="1"/>
  <c r="K457" i="1"/>
  <c r="G457" i="1"/>
  <c r="K431" i="1"/>
  <c r="G431" i="1"/>
  <c r="K398" i="1"/>
  <c r="G398" i="1"/>
  <c r="K357" i="1"/>
  <c r="G357" i="1"/>
  <c r="K324" i="1"/>
  <c r="G324" i="1"/>
  <c r="K283" i="1"/>
  <c r="G283" i="1"/>
  <c r="K243" i="1"/>
  <c r="G243" i="1"/>
  <c r="K201" i="1"/>
  <c r="G201" i="1"/>
  <c r="K159" i="1"/>
  <c r="G159" i="1"/>
  <c r="K107" i="1"/>
  <c r="G107" i="1"/>
  <c r="K65" i="1"/>
  <c r="G65" i="1"/>
  <c r="K11" i="1"/>
  <c r="G11" i="1"/>
  <c r="K1676" i="1"/>
  <c r="G1676" i="1"/>
  <c r="K1652" i="1"/>
  <c r="G1652" i="1"/>
  <c r="K1556" i="1"/>
  <c r="G1556" i="1"/>
  <c r="K1690" i="1"/>
  <c r="G1690" i="1"/>
  <c r="K1682" i="1"/>
  <c r="G1682" i="1"/>
  <c r="K1674" i="1"/>
  <c r="G1674" i="1"/>
  <c r="K1666" i="1"/>
  <c r="G1666" i="1"/>
  <c r="K1658" i="1"/>
  <c r="G1658" i="1"/>
  <c r="K1650" i="1"/>
  <c r="G1650" i="1"/>
  <c r="K1642" i="1"/>
  <c r="G1642" i="1"/>
  <c r="K1634" i="1"/>
  <c r="G1634" i="1"/>
  <c r="K1626" i="1"/>
  <c r="G1626" i="1"/>
  <c r="K1618" i="1"/>
  <c r="G1618" i="1"/>
  <c r="K1610" i="1"/>
  <c r="G1610" i="1"/>
  <c r="K1602" i="1"/>
  <c r="G1602" i="1"/>
  <c r="K1594" i="1"/>
  <c r="G1594" i="1"/>
  <c r="K1586" i="1"/>
  <c r="G1586" i="1"/>
  <c r="K1578" i="1"/>
  <c r="G1578" i="1"/>
  <c r="K1570" i="1"/>
  <c r="G1570" i="1"/>
  <c r="K1562" i="1"/>
  <c r="G1562" i="1"/>
  <c r="K1554" i="1"/>
  <c r="G1554" i="1"/>
  <c r="K1546" i="1"/>
  <c r="G1546" i="1"/>
  <c r="K1538" i="1"/>
  <c r="G1538" i="1"/>
  <c r="K1530" i="1"/>
  <c r="G1530" i="1"/>
  <c r="K1522" i="1"/>
  <c r="G1522" i="1"/>
  <c r="K1514" i="1"/>
  <c r="G1514" i="1"/>
  <c r="K1506" i="1"/>
  <c r="G1506" i="1"/>
  <c r="K1498" i="1"/>
  <c r="G1498" i="1"/>
  <c r="K1490" i="1"/>
  <c r="G1490" i="1"/>
  <c r="K1482" i="1"/>
  <c r="G1482" i="1"/>
  <c r="K1474" i="1"/>
  <c r="G1474" i="1"/>
  <c r="K1466" i="1"/>
  <c r="G1466" i="1"/>
  <c r="K1458" i="1"/>
  <c r="G1458" i="1"/>
  <c r="K1450" i="1"/>
  <c r="G1450" i="1"/>
  <c r="K1442" i="1"/>
  <c r="G1442" i="1"/>
  <c r="K1434" i="1"/>
  <c r="G1434" i="1"/>
  <c r="K1426" i="1"/>
  <c r="G1426" i="1"/>
  <c r="K1418" i="1"/>
  <c r="G1418" i="1"/>
  <c r="K1410" i="1"/>
  <c r="G1410" i="1"/>
  <c r="K1402" i="1"/>
  <c r="G1402" i="1"/>
  <c r="K1394" i="1"/>
  <c r="G1394" i="1"/>
  <c r="K1386" i="1"/>
  <c r="G1386" i="1"/>
  <c r="K1378" i="1"/>
  <c r="G1378" i="1"/>
  <c r="K1370" i="1"/>
  <c r="G1370" i="1"/>
  <c r="K1362" i="1"/>
  <c r="G1362" i="1"/>
  <c r="K1354" i="1"/>
  <c r="G1354" i="1"/>
  <c r="K1346" i="1"/>
  <c r="G1346" i="1"/>
  <c r="K1338" i="1"/>
  <c r="G1338" i="1"/>
  <c r="K1330" i="1"/>
  <c r="G1330" i="1"/>
  <c r="K1322" i="1"/>
  <c r="G1322" i="1"/>
  <c r="K1314" i="1"/>
  <c r="G1314" i="1"/>
  <c r="K1306" i="1"/>
  <c r="G1306" i="1"/>
  <c r="K1298" i="1"/>
  <c r="G1298" i="1"/>
  <c r="K1290" i="1"/>
  <c r="G1290" i="1"/>
  <c r="K1282" i="1"/>
  <c r="G1282" i="1"/>
  <c r="K1274" i="1"/>
  <c r="G1274" i="1"/>
  <c r="K1266" i="1"/>
  <c r="G1266" i="1"/>
  <c r="K1258" i="1"/>
  <c r="G1258" i="1"/>
  <c r="K1250" i="1"/>
  <c r="G1250" i="1"/>
  <c r="K1242" i="1"/>
  <c r="G1242" i="1"/>
  <c r="K1234" i="1"/>
  <c r="G1234" i="1"/>
  <c r="K1226" i="1"/>
  <c r="G1226" i="1"/>
  <c r="K1218" i="1"/>
  <c r="G1218" i="1"/>
  <c r="K1210" i="1"/>
  <c r="G1210" i="1"/>
  <c r="K1202" i="1"/>
  <c r="G1202" i="1"/>
  <c r="K1194" i="1"/>
  <c r="G1194" i="1"/>
  <c r="K1186" i="1"/>
  <c r="G1186" i="1"/>
  <c r="K1178" i="1"/>
  <c r="G1178" i="1"/>
  <c r="K1170" i="1"/>
  <c r="G1170" i="1"/>
  <c r="K1163" i="1"/>
  <c r="G1163" i="1"/>
  <c r="K1154" i="1"/>
  <c r="G1154" i="1"/>
  <c r="K1146" i="1"/>
  <c r="G1146" i="1"/>
  <c r="K1138" i="1"/>
  <c r="G1138" i="1"/>
  <c r="K1130" i="1"/>
  <c r="G1130" i="1"/>
  <c r="K1122" i="1"/>
  <c r="G1122" i="1"/>
  <c r="K1114" i="1"/>
  <c r="G1114" i="1"/>
  <c r="K1106" i="1"/>
  <c r="G1106" i="1"/>
  <c r="K1098" i="1"/>
  <c r="G1098" i="1"/>
  <c r="K1090" i="1"/>
  <c r="G1090" i="1"/>
  <c r="K1082" i="1"/>
  <c r="G1082" i="1"/>
  <c r="K1074" i="1"/>
  <c r="G1074" i="1"/>
  <c r="K1066" i="1"/>
  <c r="G1066" i="1"/>
  <c r="K1058" i="1"/>
  <c r="G1058" i="1"/>
  <c r="K1050" i="1"/>
  <c r="G1050" i="1"/>
  <c r="K1042" i="1"/>
  <c r="G1042" i="1"/>
  <c r="K1034" i="1"/>
  <c r="G1034" i="1"/>
  <c r="K1026" i="1"/>
  <c r="G1026" i="1"/>
  <c r="K1018" i="1"/>
  <c r="G1018" i="1"/>
  <c r="K1010" i="1"/>
  <c r="G1010" i="1"/>
  <c r="K1002" i="1"/>
  <c r="G1002" i="1"/>
  <c r="K994" i="1"/>
  <c r="G994" i="1"/>
  <c r="K986" i="1"/>
  <c r="G986" i="1"/>
  <c r="K978" i="1"/>
  <c r="G978" i="1"/>
  <c r="K969" i="1"/>
  <c r="G969" i="1"/>
  <c r="K961" i="1"/>
  <c r="G961" i="1"/>
  <c r="K953" i="1"/>
  <c r="G953" i="1"/>
  <c r="K945" i="1"/>
  <c r="G945" i="1"/>
  <c r="K937" i="1"/>
  <c r="G937" i="1"/>
  <c r="K929" i="1"/>
  <c r="G929" i="1"/>
  <c r="K920" i="1"/>
  <c r="G920" i="1"/>
  <c r="K912" i="1"/>
  <c r="G912" i="1"/>
  <c r="K904" i="1"/>
  <c r="G904" i="1"/>
  <c r="K896" i="1"/>
  <c r="G896" i="1"/>
  <c r="K888" i="1"/>
  <c r="G888" i="1"/>
  <c r="K880" i="1"/>
  <c r="G880" i="1"/>
  <c r="K872" i="1"/>
  <c r="G872" i="1"/>
  <c r="K864" i="1"/>
  <c r="G864" i="1"/>
  <c r="K856" i="1"/>
  <c r="G856" i="1"/>
  <c r="K848" i="1"/>
  <c r="G848" i="1"/>
  <c r="K840" i="1"/>
  <c r="G840" i="1"/>
  <c r="K832" i="1"/>
  <c r="G832" i="1"/>
  <c r="K824" i="1"/>
  <c r="G824" i="1"/>
  <c r="K816" i="1"/>
  <c r="G816" i="1"/>
  <c r="K807" i="1"/>
  <c r="G807" i="1"/>
  <c r="K799" i="1"/>
  <c r="G799" i="1"/>
  <c r="K791" i="1"/>
  <c r="G791" i="1"/>
  <c r="K783" i="1"/>
  <c r="G783" i="1"/>
  <c r="K774" i="1"/>
  <c r="G774" i="1"/>
  <c r="K766" i="1"/>
  <c r="G766" i="1"/>
  <c r="K758" i="1"/>
  <c r="G758" i="1"/>
  <c r="K750" i="1"/>
  <c r="G750" i="1"/>
  <c r="K742" i="1"/>
  <c r="G742" i="1"/>
  <c r="K734" i="1"/>
  <c r="G734" i="1"/>
  <c r="K726" i="1"/>
  <c r="G726" i="1"/>
  <c r="K718" i="1"/>
  <c r="G718" i="1"/>
  <c r="K709" i="1"/>
  <c r="G709" i="1"/>
  <c r="K701" i="1"/>
  <c r="G701" i="1"/>
  <c r="K692" i="1"/>
  <c r="G692" i="1"/>
  <c r="K684" i="1"/>
  <c r="G684" i="1"/>
  <c r="K676" i="1"/>
  <c r="G676" i="1"/>
  <c r="K668" i="1"/>
  <c r="G668" i="1"/>
  <c r="K660" i="1"/>
  <c r="G660" i="1"/>
  <c r="K652" i="1"/>
  <c r="G652" i="1"/>
  <c r="K644" i="1"/>
  <c r="G644" i="1"/>
  <c r="K636" i="1"/>
  <c r="G636" i="1"/>
  <c r="K628" i="1"/>
  <c r="G628" i="1"/>
  <c r="K620" i="1"/>
  <c r="G620" i="1"/>
  <c r="K612" i="1"/>
  <c r="G612" i="1"/>
  <c r="K603" i="1"/>
  <c r="G603" i="1"/>
  <c r="K595" i="1"/>
  <c r="G595" i="1"/>
  <c r="K587" i="1"/>
  <c r="G587" i="1"/>
  <c r="K578" i="1"/>
  <c r="G578" i="1"/>
  <c r="K570" i="1"/>
  <c r="G570" i="1"/>
  <c r="K562" i="1"/>
  <c r="G562" i="1"/>
  <c r="K554" i="1"/>
  <c r="G554" i="1"/>
  <c r="K546" i="1"/>
  <c r="G546" i="1"/>
  <c r="K538" i="1"/>
  <c r="G538" i="1"/>
  <c r="K530" i="1"/>
  <c r="G530" i="1"/>
  <c r="K522" i="1"/>
  <c r="G522" i="1"/>
  <c r="K513" i="1"/>
  <c r="G513" i="1"/>
  <c r="K504" i="1"/>
  <c r="G504" i="1"/>
  <c r="K496" i="1"/>
  <c r="G496" i="1"/>
  <c r="K487" i="1"/>
  <c r="G487" i="1"/>
  <c r="K479" i="1"/>
  <c r="G479" i="1"/>
  <c r="K470" i="1"/>
  <c r="G470" i="1"/>
  <c r="K462" i="1"/>
  <c r="G462" i="1"/>
  <c r="K454" i="1"/>
  <c r="G454" i="1"/>
  <c r="K444" i="1"/>
  <c r="G444" i="1"/>
  <c r="K436" i="1"/>
  <c r="G436" i="1"/>
  <c r="K428" i="1"/>
  <c r="G428" i="1"/>
  <c r="K420" i="1"/>
  <c r="G420" i="1"/>
  <c r="K411" i="1"/>
  <c r="G411" i="1"/>
  <c r="K403" i="1"/>
  <c r="G403" i="1"/>
  <c r="K395" i="1"/>
  <c r="G395" i="1"/>
  <c r="K387" i="1"/>
  <c r="G387" i="1"/>
  <c r="K379" i="1"/>
  <c r="G379" i="1"/>
  <c r="K371" i="1"/>
  <c r="G371" i="1"/>
  <c r="K362" i="1"/>
  <c r="G362" i="1"/>
  <c r="K354" i="1"/>
  <c r="G354" i="1"/>
  <c r="K346" i="1"/>
  <c r="G346" i="1"/>
  <c r="K338" i="1"/>
  <c r="G338" i="1"/>
  <c r="K329" i="1"/>
  <c r="G329" i="1"/>
  <c r="K321" i="1"/>
  <c r="G321" i="1"/>
  <c r="K312" i="1"/>
  <c r="G312" i="1"/>
  <c r="K304" i="1"/>
  <c r="G304" i="1"/>
  <c r="K296" i="1"/>
  <c r="G296" i="1"/>
  <c r="K288" i="1"/>
  <c r="G288" i="1"/>
  <c r="K280" i="1"/>
  <c r="G280" i="1"/>
  <c r="K272" i="1"/>
  <c r="G272" i="1"/>
  <c r="K264" i="1"/>
  <c r="G264" i="1"/>
  <c r="K256" i="1"/>
  <c r="G256" i="1"/>
  <c r="K248" i="1"/>
  <c r="G248" i="1"/>
  <c r="K240" i="1"/>
  <c r="G240" i="1"/>
  <c r="K232" i="1"/>
  <c r="G232" i="1"/>
  <c r="K223" i="1"/>
  <c r="G223" i="1"/>
  <c r="K214" i="1"/>
  <c r="G214" i="1"/>
  <c r="K206" i="1"/>
  <c r="G206" i="1"/>
  <c r="K198" i="1"/>
  <c r="G198" i="1"/>
  <c r="K190" i="1"/>
  <c r="G190" i="1"/>
  <c r="K182" i="1"/>
  <c r="G182" i="1"/>
  <c r="K172" i="1"/>
  <c r="G172" i="1"/>
  <c r="K164" i="1"/>
  <c r="G164" i="1"/>
  <c r="K156" i="1"/>
  <c r="G156" i="1"/>
  <c r="K147" i="1"/>
  <c r="G147" i="1"/>
  <c r="K138" i="1"/>
  <c r="G138" i="1"/>
  <c r="K130" i="1"/>
  <c r="G130" i="1"/>
  <c r="K122" i="1"/>
  <c r="G122" i="1"/>
  <c r="K113" i="1"/>
  <c r="G113" i="1"/>
  <c r="K104" i="1"/>
  <c r="G104" i="1"/>
  <c r="K96" i="1"/>
  <c r="G96" i="1"/>
  <c r="K86" i="1"/>
  <c r="G86" i="1"/>
  <c r="K78" i="1"/>
  <c r="G78" i="1"/>
  <c r="K70" i="1"/>
  <c r="G70" i="1"/>
  <c r="K61" i="1"/>
  <c r="G61" i="1"/>
  <c r="K52" i="1"/>
  <c r="G52" i="1"/>
  <c r="K42" i="1"/>
  <c r="G42" i="1"/>
  <c r="K34" i="1"/>
  <c r="G34" i="1"/>
  <c r="K26" i="1"/>
  <c r="G26" i="1"/>
  <c r="K17" i="1"/>
  <c r="G17" i="1"/>
  <c r="K7" i="1"/>
  <c r="G7" i="1"/>
  <c r="K1661" i="1"/>
  <c r="G1661" i="1"/>
  <c r="K1621" i="1"/>
  <c r="G1621" i="1"/>
  <c r="K1605" i="1"/>
  <c r="G1605" i="1"/>
  <c r="K1565" i="1"/>
  <c r="G1565" i="1"/>
  <c r="K1541" i="1"/>
  <c r="G1541" i="1"/>
  <c r="K1501" i="1"/>
  <c r="G1501" i="1"/>
  <c r="K1469" i="1"/>
  <c r="G1469" i="1"/>
  <c r="K1437" i="1"/>
  <c r="G1437" i="1"/>
  <c r="K1405" i="1"/>
  <c r="G1405" i="1"/>
  <c r="G1381" i="1"/>
  <c r="K1381" i="1"/>
  <c r="K1349" i="1"/>
  <c r="G1349" i="1"/>
  <c r="K1325" i="1"/>
  <c r="G1325" i="1"/>
  <c r="K1301" i="1"/>
  <c r="G1301" i="1"/>
  <c r="K1285" i="1"/>
  <c r="G1285" i="1"/>
  <c r="K1253" i="1"/>
  <c r="G1253" i="1"/>
  <c r="K1229" i="1"/>
  <c r="G1229" i="1"/>
  <c r="K1197" i="1"/>
  <c r="G1197" i="1"/>
  <c r="K1173" i="1"/>
  <c r="G1173" i="1"/>
  <c r="K1149" i="1"/>
  <c r="G1149" i="1"/>
  <c r="K1125" i="1"/>
  <c r="G1125" i="1"/>
  <c r="K1101" i="1"/>
  <c r="G1101" i="1"/>
  <c r="K1021" i="1"/>
  <c r="G1021" i="1"/>
  <c r="K989" i="1"/>
  <c r="G989" i="1"/>
  <c r="K964" i="1"/>
  <c r="G964" i="1"/>
  <c r="K932" i="1"/>
  <c r="G932" i="1"/>
  <c r="K891" i="1"/>
  <c r="G891" i="1"/>
  <c r="K867" i="1"/>
  <c r="G867" i="1"/>
  <c r="K835" i="1"/>
  <c r="G835" i="1"/>
  <c r="G802" i="1"/>
  <c r="K802" i="1"/>
  <c r="K769" i="1"/>
  <c r="G769" i="1"/>
  <c r="K753" i="1"/>
  <c r="G753" i="1"/>
  <c r="K721" i="1"/>
  <c r="G721" i="1"/>
  <c r="K695" i="1"/>
  <c r="G695" i="1"/>
  <c r="K671" i="1"/>
  <c r="G671" i="1"/>
  <c r="K647" i="1"/>
  <c r="G647" i="1"/>
  <c r="K639" i="1"/>
  <c r="G639" i="1"/>
  <c r="K607" i="1"/>
  <c r="G607" i="1"/>
  <c r="K573" i="1"/>
  <c r="G573" i="1"/>
  <c r="K541" i="1"/>
  <c r="G541" i="1"/>
  <c r="K507" i="1"/>
  <c r="G507" i="1"/>
  <c r="K473" i="1"/>
  <c r="G473" i="1"/>
  <c r="K439" i="1"/>
  <c r="G439" i="1"/>
  <c r="K406" i="1"/>
  <c r="G406" i="1"/>
  <c r="K382" i="1"/>
  <c r="G382" i="1"/>
  <c r="K341" i="1"/>
  <c r="G341" i="1"/>
  <c r="K291" i="1"/>
  <c r="G291" i="1"/>
  <c r="K251" i="1"/>
  <c r="G251" i="1"/>
  <c r="K209" i="1"/>
  <c r="G209" i="1"/>
  <c r="K167" i="1"/>
  <c r="G167" i="1"/>
  <c r="K90" i="1"/>
  <c r="G90" i="1"/>
  <c r="K46" i="1"/>
  <c r="G46" i="1"/>
  <c r="AM166" i="1"/>
  <c r="AM158" i="1"/>
  <c r="K1689" i="1"/>
  <c r="G1689" i="1"/>
  <c r="K1681" i="1"/>
  <c r="G1681" i="1"/>
  <c r="K1673" i="1"/>
  <c r="G1673" i="1"/>
  <c r="K1665" i="1"/>
  <c r="G1665" i="1"/>
  <c r="K1657" i="1"/>
  <c r="G1657" i="1"/>
  <c r="K1649" i="1"/>
  <c r="G1649" i="1"/>
  <c r="K1641" i="1"/>
  <c r="G1641" i="1"/>
  <c r="K1633" i="1"/>
  <c r="G1633" i="1"/>
  <c r="K1625" i="1"/>
  <c r="G1625" i="1"/>
  <c r="K1617" i="1"/>
  <c r="G1617" i="1"/>
  <c r="K1609" i="1"/>
  <c r="G1609" i="1"/>
  <c r="K1601" i="1"/>
  <c r="G1601" i="1"/>
  <c r="K1593" i="1"/>
  <c r="G1593" i="1"/>
  <c r="K1585" i="1"/>
  <c r="G1585" i="1"/>
  <c r="K1577" i="1"/>
  <c r="G1577" i="1"/>
  <c r="K1569" i="1"/>
  <c r="G1569" i="1"/>
  <c r="K1561" i="1"/>
  <c r="G1561" i="1"/>
  <c r="K1553" i="1"/>
  <c r="G1553" i="1"/>
  <c r="K1545" i="1"/>
  <c r="G1545" i="1"/>
  <c r="K1537" i="1"/>
  <c r="G1537" i="1"/>
  <c r="K1529" i="1"/>
  <c r="G1529" i="1"/>
  <c r="K1521" i="1"/>
  <c r="G1521" i="1"/>
  <c r="K1513" i="1"/>
  <c r="G1513" i="1"/>
  <c r="K1505" i="1"/>
  <c r="G1505" i="1"/>
  <c r="K1497" i="1"/>
  <c r="G1497" i="1"/>
  <c r="K1489" i="1"/>
  <c r="G1489" i="1"/>
  <c r="K1481" i="1"/>
  <c r="G1481" i="1"/>
  <c r="K1473" i="1"/>
  <c r="G1473" i="1"/>
  <c r="K1465" i="1"/>
  <c r="G1465" i="1"/>
  <c r="K1457" i="1"/>
  <c r="G1457" i="1"/>
  <c r="K1449" i="1"/>
  <c r="G1449" i="1"/>
  <c r="K1441" i="1"/>
  <c r="G1441" i="1"/>
  <c r="K1433" i="1"/>
  <c r="G1433" i="1"/>
  <c r="K1425" i="1"/>
  <c r="G1425" i="1"/>
  <c r="K1417" i="1"/>
  <c r="G1417" i="1"/>
  <c r="K1409" i="1"/>
  <c r="G1409" i="1"/>
  <c r="K1401" i="1"/>
  <c r="G1401" i="1"/>
  <c r="K1393" i="1"/>
  <c r="G1393" i="1"/>
  <c r="K1385" i="1"/>
  <c r="G1385" i="1"/>
  <c r="K1377" i="1"/>
  <c r="G1377" i="1"/>
  <c r="K1369" i="1"/>
  <c r="G1369" i="1"/>
  <c r="K1361" i="1"/>
  <c r="G1361" i="1"/>
  <c r="K1353" i="1"/>
  <c r="G1353" i="1"/>
  <c r="K1345" i="1"/>
  <c r="G1345" i="1"/>
  <c r="K1337" i="1"/>
  <c r="G1337" i="1"/>
  <c r="K1329" i="1"/>
  <c r="G1329" i="1"/>
  <c r="K1321" i="1"/>
  <c r="G1321" i="1"/>
  <c r="K1313" i="1"/>
  <c r="G1313" i="1"/>
  <c r="K1305" i="1"/>
  <c r="G1305" i="1"/>
  <c r="K1297" i="1"/>
  <c r="G1297" i="1"/>
  <c r="K1289" i="1"/>
  <c r="G1289" i="1"/>
  <c r="K1281" i="1"/>
  <c r="G1281" i="1"/>
  <c r="K1273" i="1"/>
  <c r="G1273" i="1"/>
  <c r="K1265" i="1"/>
  <c r="G1265" i="1"/>
  <c r="K1257" i="1"/>
  <c r="G1257" i="1"/>
  <c r="K1249" i="1"/>
  <c r="G1249" i="1"/>
  <c r="K1241" i="1"/>
  <c r="G1241" i="1"/>
  <c r="K1233" i="1"/>
  <c r="G1233" i="1"/>
  <c r="K1225" i="1"/>
  <c r="G1225" i="1"/>
  <c r="K1217" i="1"/>
  <c r="G1217" i="1"/>
  <c r="K1209" i="1"/>
  <c r="G1209" i="1"/>
  <c r="K1201" i="1"/>
  <c r="G1201" i="1"/>
  <c r="K1193" i="1"/>
  <c r="G1193" i="1"/>
  <c r="K1185" i="1"/>
  <c r="G1185" i="1"/>
  <c r="K1177" i="1"/>
  <c r="G1177" i="1"/>
  <c r="K1169" i="1"/>
  <c r="G1169" i="1"/>
  <c r="K1162" i="1"/>
  <c r="G1162" i="1"/>
  <c r="K1153" i="1"/>
  <c r="G1153" i="1"/>
  <c r="K1145" i="1"/>
  <c r="G1145" i="1"/>
  <c r="K1137" i="1"/>
  <c r="G1137" i="1"/>
  <c r="K1129" i="1"/>
  <c r="G1129" i="1"/>
  <c r="K1121" i="1"/>
  <c r="G1121" i="1"/>
  <c r="K1113" i="1"/>
  <c r="G1113" i="1"/>
  <c r="K1105" i="1"/>
  <c r="G1105" i="1"/>
  <c r="K1097" i="1"/>
  <c r="G1097" i="1"/>
  <c r="K1089" i="1"/>
  <c r="G1089" i="1"/>
  <c r="K1081" i="1"/>
  <c r="G1081" i="1"/>
  <c r="K1073" i="1"/>
  <c r="G1073" i="1"/>
  <c r="K1065" i="1"/>
  <c r="G1065" i="1"/>
  <c r="K1057" i="1"/>
  <c r="G1057" i="1"/>
  <c r="K1049" i="1"/>
  <c r="G1049" i="1"/>
  <c r="K1041" i="1"/>
  <c r="G1041" i="1"/>
  <c r="K1033" i="1"/>
  <c r="G1033" i="1"/>
  <c r="K1025" i="1"/>
  <c r="G1025" i="1"/>
  <c r="K1017" i="1"/>
  <c r="G1017" i="1"/>
  <c r="K1009" i="1"/>
  <c r="G1009" i="1"/>
  <c r="K1001" i="1"/>
  <c r="G1001" i="1"/>
  <c r="K993" i="1"/>
  <c r="G993" i="1"/>
  <c r="K985" i="1"/>
  <c r="G985" i="1"/>
  <c r="K977" i="1"/>
  <c r="G977" i="1"/>
  <c r="K968" i="1"/>
  <c r="G968" i="1"/>
  <c r="K960" i="1"/>
  <c r="G960" i="1"/>
  <c r="K952" i="1"/>
  <c r="G952" i="1"/>
  <c r="K944" i="1"/>
  <c r="G944" i="1"/>
  <c r="K936" i="1"/>
  <c r="G936" i="1"/>
  <c r="K928" i="1"/>
  <c r="G928" i="1"/>
  <c r="K919" i="1"/>
  <c r="G919" i="1"/>
  <c r="K911" i="1"/>
  <c r="G911" i="1"/>
  <c r="K903" i="1"/>
  <c r="G903" i="1"/>
  <c r="K895" i="1"/>
  <c r="G895" i="1"/>
  <c r="K887" i="1"/>
  <c r="G887" i="1"/>
  <c r="K879" i="1"/>
  <c r="G879" i="1"/>
  <c r="K871" i="1"/>
  <c r="G871" i="1"/>
  <c r="K863" i="1"/>
  <c r="G863" i="1"/>
  <c r="K855" i="1"/>
  <c r="G855" i="1"/>
  <c r="K847" i="1"/>
  <c r="G847" i="1"/>
  <c r="K839" i="1"/>
  <c r="G839" i="1"/>
  <c r="K831" i="1"/>
  <c r="G831" i="1"/>
  <c r="K823" i="1"/>
  <c r="G823" i="1"/>
  <c r="K815" i="1"/>
  <c r="G815" i="1"/>
  <c r="K806" i="1"/>
  <c r="G806" i="1"/>
  <c r="K798" i="1"/>
  <c r="G798" i="1"/>
  <c r="K790" i="1"/>
  <c r="G790" i="1"/>
  <c r="K782" i="1"/>
  <c r="G782" i="1"/>
  <c r="K773" i="1"/>
  <c r="G773" i="1"/>
  <c r="K765" i="1"/>
  <c r="G765" i="1"/>
  <c r="K757" i="1"/>
  <c r="G757" i="1"/>
  <c r="K749" i="1"/>
  <c r="G749" i="1"/>
  <c r="K741" i="1"/>
  <c r="G741" i="1"/>
  <c r="K733" i="1"/>
  <c r="G733" i="1"/>
  <c r="K725" i="1"/>
  <c r="G725" i="1"/>
  <c r="K717" i="1"/>
  <c r="G717" i="1"/>
  <c r="K708" i="1"/>
  <c r="G708" i="1"/>
  <c r="K700" i="1"/>
  <c r="G700" i="1"/>
  <c r="K691" i="1"/>
  <c r="G691" i="1"/>
  <c r="K683" i="1"/>
  <c r="G683" i="1"/>
  <c r="K675" i="1"/>
  <c r="G675" i="1"/>
  <c r="K667" i="1"/>
  <c r="G667" i="1"/>
  <c r="K659" i="1"/>
  <c r="G659" i="1"/>
  <c r="K651" i="1"/>
  <c r="G651" i="1"/>
  <c r="K643" i="1"/>
  <c r="G643" i="1"/>
  <c r="K635" i="1"/>
  <c r="G635" i="1"/>
  <c r="K627" i="1"/>
  <c r="G627" i="1"/>
  <c r="K619" i="1"/>
  <c r="G619" i="1"/>
  <c r="K611" i="1"/>
  <c r="G611" i="1"/>
  <c r="K602" i="1"/>
  <c r="G602" i="1"/>
  <c r="K594" i="1"/>
  <c r="G594" i="1"/>
  <c r="K585" i="1"/>
  <c r="G585" i="1"/>
  <c r="K577" i="1"/>
  <c r="G577" i="1"/>
  <c r="K569" i="1"/>
  <c r="G569" i="1"/>
  <c r="K561" i="1"/>
  <c r="G561" i="1"/>
  <c r="K553" i="1"/>
  <c r="G553" i="1"/>
  <c r="K545" i="1"/>
  <c r="G545" i="1"/>
  <c r="K537" i="1"/>
  <c r="G537" i="1"/>
  <c r="K529" i="1"/>
  <c r="G529" i="1"/>
  <c r="K520" i="1"/>
  <c r="G520" i="1"/>
  <c r="K512" i="1"/>
  <c r="G512" i="1"/>
  <c r="K503" i="1"/>
  <c r="G503" i="1"/>
  <c r="K495" i="1"/>
  <c r="G495" i="1"/>
  <c r="K486" i="1"/>
  <c r="G486" i="1"/>
  <c r="K478" i="1"/>
  <c r="G478" i="1"/>
  <c r="K469" i="1"/>
  <c r="G469" i="1"/>
  <c r="K461" i="1"/>
  <c r="G461" i="1"/>
  <c r="K453" i="1"/>
  <c r="G453" i="1"/>
  <c r="K443" i="1"/>
  <c r="G443" i="1"/>
  <c r="K435" i="1"/>
  <c r="G435" i="1"/>
  <c r="K427" i="1"/>
  <c r="G427" i="1"/>
  <c r="K419" i="1"/>
  <c r="G419" i="1"/>
  <c r="K410" i="1"/>
  <c r="G410" i="1"/>
  <c r="K402" i="1"/>
  <c r="G402" i="1"/>
  <c r="K394" i="1"/>
  <c r="G394" i="1"/>
  <c r="K386" i="1"/>
  <c r="G386" i="1"/>
  <c r="K378" i="1"/>
  <c r="G378" i="1"/>
  <c r="K370" i="1"/>
  <c r="G370" i="1"/>
  <c r="K361" i="1"/>
  <c r="G361" i="1"/>
  <c r="K353" i="1"/>
  <c r="G353" i="1"/>
  <c r="K345" i="1"/>
  <c r="G345" i="1"/>
  <c r="K337" i="1"/>
  <c r="G337" i="1"/>
  <c r="K328" i="1"/>
  <c r="G328" i="1"/>
  <c r="K320" i="1"/>
  <c r="G320" i="1"/>
  <c r="K311" i="1"/>
  <c r="G311" i="1"/>
  <c r="K303" i="1"/>
  <c r="G303" i="1"/>
  <c r="K295" i="1"/>
  <c r="G295" i="1"/>
  <c r="K287" i="1"/>
  <c r="G287" i="1"/>
  <c r="K279" i="1"/>
  <c r="G279" i="1"/>
  <c r="K271" i="1"/>
  <c r="G271" i="1"/>
  <c r="K263" i="1"/>
  <c r="K255" i="1"/>
  <c r="G255" i="1"/>
  <c r="K247" i="1"/>
  <c r="G247" i="1"/>
  <c r="K239" i="1"/>
  <c r="G239" i="1"/>
  <c r="K230" i="1"/>
  <c r="G230" i="1"/>
  <c r="K222" i="1"/>
  <c r="G222" i="1"/>
  <c r="K213" i="1"/>
  <c r="G213" i="1"/>
  <c r="K205" i="1"/>
  <c r="G205" i="1"/>
  <c r="K197" i="1"/>
  <c r="G197" i="1"/>
  <c r="K189" i="1"/>
  <c r="G189" i="1"/>
  <c r="K181" i="1"/>
  <c r="G181" i="1"/>
  <c r="K171" i="1"/>
  <c r="G171" i="1"/>
  <c r="K163" i="1"/>
  <c r="G163" i="1"/>
  <c r="K155" i="1"/>
  <c r="G155" i="1"/>
  <c r="K145" i="1"/>
  <c r="G145" i="1"/>
  <c r="K137" i="1"/>
  <c r="G137" i="1"/>
  <c r="K129" i="1"/>
  <c r="G129" i="1"/>
  <c r="K121" i="1"/>
  <c r="G121" i="1"/>
  <c r="K112" i="1"/>
  <c r="G112" i="1"/>
  <c r="K103" i="1"/>
  <c r="G103" i="1"/>
  <c r="K95" i="1"/>
  <c r="G95" i="1"/>
  <c r="K85" i="1"/>
  <c r="G85" i="1"/>
  <c r="K77" i="1"/>
  <c r="G77" i="1"/>
  <c r="K69" i="1"/>
  <c r="G69" i="1"/>
  <c r="K60" i="1"/>
  <c r="G60" i="1"/>
  <c r="K50" i="1"/>
  <c r="G50" i="1"/>
  <c r="K41" i="1"/>
  <c r="G41" i="1"/>
  <c r="K33" i="1"/>
  <c r="G33" i="1"/>
  <c r="K25" i="1"/>
  <c r="G25" i="1"/>
  <c r="K16" i="1"/>
  <c r="G16" i="1"/>
  <c r="K6" i="1"/>
  <c r="G6" i="1"/>
  <c r="K1669" i="1"/>
  <c r="G1669" i="1"/>
  <c r="K1637" i="1"/>
  <c r="G1637" i="1"/>
  <c r="K1597" i="1"/>
  <c r="G1597" i="1"/>
  <c r="K1557" i="1"/>
  <c r="G1557" i="1"/>
  <c r="K1525" i="1"/>
  <c r="G1525" i="1"/>
  <c r="K1485" i="1"/>
  <c r="G1485" i="1"/>
  <c r="K1461" i="1"/>
  <c r="G1461" i="1"/>
  <c r="K1429" i="1"/>
  <c r="G1429" i="1"/>
  <c r="K1397" i="1"/>
  <c r="G1397" i="1"/>
  <c r="K1373" i="1"/>
  <c r="G1373" i="1"/>
  <c r="K1357" i="1"/>
  <c r="G1357" i="1"/>
  <c r="K1333" i="1"/>
  <c r="G1333" i="1"/>
  <c r="K1309" i="1"/>
  <c r="G1309" i="1"/>
  <c r="K1293" i="1"/>
  <c r="G1293" i="1"/>
  <c r="K1261" i="1"/>
  <c r="G1261" i="1"/>
  <c r="K1237" i="1"/>
  <c r="G1237" i="1"/>
  <c r="K1205" i="1"/>
  <c r="G1205" i="1"/>
  <c r="K1181" i="1"/>
  <c r="G1181" i="1"/>
  <c r="K1158" i="1"/>
  <c r="G1158" i="1"/>
  <c r="K1141" i="1"/>
  <c r="G1141" i="1"/>
  <c r="K1117" i="1"/>
  <c r="G1117" i="1"/>
  <c r="K1093" i="1"/>
  <c r="G1093" i="1"/>
  <c r="K1069" i="1"/>
  <c r="G1069" i="1"/>
  <c r="K1045" i="1"/>
  <c r="G1045" i="1"/>
  <c r="K1029" i="1"/>
  <c r="G1029" i="1"/>
  <c r="K1005" i="1"/>
  <c r="G1005" i="1"/>
  <c r="K981" i="1"/>
  <c r="G981" i="1"/>
  <c r="K948" i="1"/>
  <c r="G948" i="1"/>
  <c r="K915" i="1"/>
  <c r="G915" i="1"/>
  <c r="K883" i="1"/>
  <c r="G883" i="1"/>
  <c r="K851" i="1"/>
  <c r="G851" i="1"/>
  <c r="K819" i="1"/>
  <c r="G819" i="1"/>
  <c r="K794" i="1"/>
  <c r="G794" i="1"/>
  <c r="K777" i="1"/>
  <c r="G777" i="1"/>
  <c r="K745" i="1"/>
  <c r="G745" i="1"/>
  <c r="K704" i="1"/>
  <c r="G704" i="1"/>
  <c r="K687" i="1"/>
  <c r="G687" i="1"/>
  <c r="K663" i="1"/>
  <c r="G663" i="1"/>
  <c r="K631" i="1"/>
  <c r="G631" i="1"/>
  <c r="K581" i="1"/>
  <c r="G581" i="1"/>
  <c r="K549" i="1"/>
  <c r="G549" i="1"/>
  <c r="K516" i="1"/>
  <c r="G516" i="1"/>
  <c r="K482" i="1"/>
  <c r="G482" i="1"/>
  <c r="K448" i="1"/>
  <c r="G448" i="1"/>
  <c r="K414" i="1"/>
  <c r="G414" i="1"/>
  <c r="K365" i="1"/>
  <c r="G365" i="1"/>
  <c r="K316" i="1"/>
  <c r="G316" i="1"/>
  <c r="K267" i="1"/>
  <c r="G267" i="1"/>
  <c r="K226" i="1"/>
  <c r="G226" i="1"/>
  <c r="K185" i="1"/>
  <c r="G185" i="1"/>
  <c r="K141" i="1"/>
  <c r="G141" i="1"/>
  <c r="K125" i="1"/>
  <c r="G125" i="1"/>
  <c r="K73" i="1"/>
  <c r="G73" i="1"/>
  <c r="K37" i="1"/>
  <c r="G37" i="1"/>
  <c r="AM142" i="1"/>
  <c r="AM134" i="1"/>
  <c r="AM126" i="1"/>
  <c r="AM118" i="1"/>
  <c r="AM165" i="1"/>
  <c r="K1688" i="1"/>
  <c r="G1688" i="1"/>
  <c r="K1680" i="1"/>
  <c r="G1680" i="1"/>
  <c r="K1672" i="1"/>
  <c r="G1672" i="1"/>
  <c r="K1664" i="1"/>
  <c r="G1664" i="1"/>
  <c r="K1656" i="1"/>
  <c r="G1656" i="1"/>
  <c r="K1648" i="1"/>
  <c r="G1648" i="1"/>
  <c r="K1640" i="1"/>
  <c r="G1640" i="1"/>
  <c r="K1632" i="1"/>
  <c r="G1632" i="1"/>
  <c r="K1624" i="1"/>
  <c r="G1624" i="1"/>
  <c r="K1616" i="1"/>
  <c r="G1616" i="1"/>
  <c r="K1608" i="1"/>
  <c r="G1608" i="1"/>
  <c r="K1600" i="1"/>
  <c r="G1600" i="1"/>
  <c r="K1592" i="1"/>
  <c r="G1592" i="1"/>
  <c r="K1584" i="1"/>
  <c r="G1584" i="1"/>
  <c r="K1576" i="1"/>
  <c r="G1576" i="1"/>
  <c r="K1568" i="1"/>
  <c r="G1568" i="1"/>
  <c r="K1560" i="1"/>
  <c r="G1560" i="1"/>
  <c r="K1552" i="1"/>
  <c r="G1552" i="1"/>
  <c r="K1544" i="1"/>
  <c r="G1544" i="1"/>
  <c r="K1536" i="1"/>
  <c r="G1536" i="1"/>
  <c r="K1528" i="1"/>
  <c r="G1528" i="1"/>
  <c r="K1520" i="1"/>
  <c r="G1520" i="1"/>
  <c r="K1512" i="1"/>
  <c r="G1512" i="1"/>
  <c r="K1504" i="1"/>
  <c r="G1504" i="1"/>
  <c r="K1496" i="1"/>
  <c r="G1496" i="1"/>
  <c r="K1488" i="1"/>
  <c r="G1488" i="1"/>
  <c r="K1480" i="1"/>
  <c r="G1480" i="1"/>
  <c r="K1472" i="1"/>
  <c r="G1472" i="1"/>
  <c r="K1464" i="1"/>
  <c r="G1464" i="1"/>
  <c r="K1456" i="1"/>
  <c r="G1456" i="1"/>
  <c r="K1448" i="1"/>
  <c r="G1448" i="1"/>
  <c r="K1440" i="1"/>
  <c r="G1440" i="1"/>
  <c r="K1432" i="1"/>
  <c r="G1432" i="1"/>
  <c r="K1424" i="1"/>
  <c r="G1424" i="1"/>
  <c r="K1416" i="1"/>
  <c r="G1416" i="1"/>
  <c r="K1408" i="1"/>
  <c r="G1408" i="1"/>
  <c r="K1400" i="1"/>
  <c r="G1400" i="1"/>
  <c r="K1392" i="1"/>
  <c r="G1392" i="1"/>
  <c r="K1384" i="1"/>
  <c r="G1384" i="1"/>
  <c r="K1376" i="1"/>
  <c r="G1376" i="1"/>
  <c r="K1368" i="1"/>
  <c r="G1368" i="1"/>
  <c r="K1360" i="1"/>
  <c r="G1360" i="1"/>
  <c r="K1352" i="1"/>
  <c r="G1352" i="1"/>
  <c r="K1344" i="1"/>
  <c r="G1344" i="1"/>
  <c r="K1336" i="1"/>
  <c r="G1336" i="1"/>
  <c r="K1328" i="1"/>
  <c r="G1328" i="1"/>
  <c r="K1320" i="1"/>
  <c r="G1320" i="1"/>
  <c r="K1312" i="1"/>
  <c r="G1312" i="1"/>
  <c r="K1304" i="1"/>
  <c r="G1304" i="1"/>
  <c r="K1296" i="1"/>
  <c r="G1296" i="1"/>
  <c r="K1288" i="1"/>
  <c r="G1288" i="1"/>
  <c r="K1280" i="1"/>
  <c r="G1280" i="1"/>
  <c r="K1272" i="1"/>
  <c r="G1272" i="1"/>
  <c r="K1264" i="1"/>
  <c r="G1264" i="1"/>
  <c r="K1256" i="1"/>
  <c r="G1256" i="1"/>
  <c r="K1248" i="1"/>
  <c r="G1248" i="1"/>
  <c r="K1240" i="1"/>
  <c r="G1240" i="1"/>
  <c r="K1232" i="1"/>
  <c r="G1232" i="1"/>
  <c r="K1224" i="1"/>
  <c r="G1224" i="1"/>
  <c r="K1216" i="1"/>
  <c r="G1216" i="1"/>
  <c r="K1208" i="1"/>
  <c r="G1208" i="1"/>
  <c r="K1200" i="1"/>
  <c r="G1200" i="1"/>
  <c r="K1192" i="1"/>
  <c r="G1192" i="1"/>
  <c r="K1184" i="1"/>
  <c r="G1184" i="1"/>
  <c r="K1176" i="1"/>
  <c r="G1176" i="1"/>
  <c r="K1168" i="1"/>
  <c r="G1168" i="1"/>
  <c r="K1161" i="1"/>
  <c r="G1161" i="1"/>
  <c r="K1152" i="1"/>
  <c r="G1152" i="1"/>
  <c r="K1144" i="1"/>
  <c r="G1144" i="1"/>
  <c r="K1136" i="1"/>
  <c r="G1136" i="1"/>
  <c r="K1128" i="1"/>
  <c r="G1128" i="1"/>
  <c r="K1120" i="1"/>
  <c r="G1120" i="1"/>
  <c r="K1112" i="1"/>
  <c r="G1112" i="1"/>
  <c r="K1104" i="1"/>
  <c r="G1104" i="1"/>
  <c r="K1096" i="1"/>
  <c r="G1096" i="1"/>
  <c r="K1088" i="1"/>
  <c r="G1088" i="1"/>
  <c r="K1080" i="1"/>
  <c r="G1080" i="1"/>
  <c r="K1072" i="1"/>
  <c r="G1072" i="1"/>
  <c r="K1064" i="1"/>
  <c r="G1064" i="1"/>
  <c r="K1056" i="1"/>
  <c r="G1056" i="1"/>
  <c r="K1048" i="1"/>
  <c r="G1048" i="1"/>
  <c r="K1040" i="1"/>
  <c r="G1040" i="1"/>
  <c r="K1032" i="1"/>
  <c r="G1032" i="1"/>
  <c r="K1024" i="1"/>
  <c r="G1024" i="1"/>
  <c r="K1016" i="1"/>
  <c r="G1016" i="1"/>
  <c r="K1008" i="1"/>
  <c r="G1008" i="1"/>
  <c r="K1000" i="1"/>
  <c r="G1000" i="1"/>
  <c r="K992" i="1"/>
  <c r="G992" i="1"/>
  <c r="K984" i="1"/>
  <c r="G984" i="1"/>
  <c r="K975" i="1"/>
  <c r="G975" i="1"/>
  <c r="K967" i="1"/>
  <c r="G967" i="1"/>
  <c r="K959" i="1"/>
  <c r="G959" i="1"/>
  <c r="K951" i="1"/>
  <c r="G951" i="1"/>
  <c r="K943" i="1"/>
  <c r="G943" i="1"/>
  <c r="K935" i="1"/>
  <c r="G935" i="1"/>
  <c r="K927" i="1"/>
  <c r="G927" i="1"/>
  <c r="K918" i="1"/>
  <c r="G918" i="1"/>
  <c r="K910" i="1"/>
  <c r="G910" i="1"/>
  <c r="K902" i="1"/>
  <c r="G902" i="1"/>
  <c r="K894" i="1"/>
  <c r="G894" i="1"/>
  <c r="K886" i="1"/>
  <c r="G886" i="1"/>
  <c r="K878" i="1"/>
  <c r="G878" i="1"/>
  <c r="K870" i="1"/>
  <c r="G870" i="1"/>
  <c r="K862" i="1"/>
  <c r="G862" i="1"/>
  <c r="K854" i="1"/>
  <c r="G854" i="1"/>
  <c r="K846" i="1"/>
  <c r="G846" i="1"/>
  <c r="K838" i="1"/>
  <c r="G838" i="1"/>
  <c r="K830" i="1"/>
  <c r="G830" i="1"/>
  <c r="K822" i="1"/>
  <c r="G822" i="1"/>
  <c r="K814" i="1"/>
  <c r="G814" i="1"/>
  <c r="K805" i="1"/>
  <c r="G805" i="1"/>
  <c r="K797" i="1"/>
  <c r="G797" i="1"/>
  <c r="K789" i="1"/>
  <c r="G789" i="1"/>
  <c r="K781" i="1"/>
  <c r="G781" i="1"/>
  <c r="K772" i="1"/>
  <c r="G772" i="1"/>
  <c r="K764" i="1"/>
  <c r="G764" i="1"/>
  <c r="K756" i="1"/>
  <c r="G756" i="1"/>
  <c r="K748" i="1"/>
  <c r="G748" i="1"/>
  <c r="K740" i="1"/>
  <c r="G740" i="1"/>
  <c r="K732" i="1"/>
  <c r="G732" i="1"/>
  <c r="K724" i="1"/>
  <c r="G724" i="1"/>
  <c r="K716" i="1"/>
  <c r="G716" i="1"/>
  <c r="K707" i="1"/>
  <c r="G707" i="1"/>
  <c r="K698" i="1"/>
  <c r="G698" i="1"/>
  <c r="K690" i="1"/>
  <c r="G690" i="1"/>
  <c r="K682" i="1"/>
  <c r="G682" i="1"/>
  <c r="K674" i="1"/>
  <c r="G674" i="1"/>
  <c r="K666" i="1"/>
  <c r="G666" i="1"/>
  <c r="K658" i="1"/>
  <c r="G658" i="1"/>
  <c r="K650" i="1"/>
  <c r="G650" i="1"/>
  <c r="K642" i="1"/>
  <c r="G642" i="1"/>
  <c r="K634" i="1"/>
  <c r="G634" i="1"/>
  <c r="K626" i="1"/>
  <c r="G626" i="1"/>
  <c r="K618" i="1"/>
  <c r="G618" i="1"/>
  <c r="K610" i="1"/>
  <c r="G610" i="1"/>
  <c r="K601" i="1"/>
  <c r="G601" i="1"/>
  <c r="K593" i="1"/>
  <c r="G593" i="1"/>
  <c r="K584" i="1"/>
  <c r="G584" i="1"/>
  <c r="K576" i="1"/>
  <c r="G576" i="1"/>
  <c r="K568" i="1"/>
  <c r="G568" i="1"/>
  <c r="K560" i="1"/>
  <c r="G560" i="1"/>
  <c r="K552" i="1"/>
  <c r="G552" i="1"/>
  <c r="K544" i="1"/>
  <c r="G544" i="1"/>
  <c r="K536" i="1"/>
  <c r="G536" i="1"/>
  <c r="K528" i="1"/>
  <c r="G528" i="1"/>
  <c r="K519" i="1"/>
  <c r="G519" i="1"/>
  <c r="K511" i="1"/>
  <c r="G511" i="1"/>
  <c r="K502" i="1"/>
  <c r="G502" i="1"/>
  <c r="K494" i="1"/>
  <c r="G494" i="1"/>
  <c r="K485" i="1"/>
  <c r="G485" i="1"/>
  <c r="K476" i="1"/>
  <c r="G476" i="1"/>
  <c r="K468" i="1"/>
  <c r="G468" i="1"/>
  <c r="K460" i="1"/>
  <c r="G460" i="1"/>
  <c r="K452" i="1"/>
  <c r="G452" i="1"/>
  <c r="K442" i="1"/>
  <c r="G442" i="1"/>
  <c r="K434" i="1"/>
  <c r="G434" i="1"/>
  <c r="K426" i="1"/>
  <c r="G426" i="1"/>
  <c r="K418" i="1"/>
  <c r="G418" i="1"/>
  <c r="K409" i="1"/>
  <c r="G409" i="1"/>
  <c r="K401" i="1"/>
  <c r="G401" i="1"/>
  <c r="K393" i="1"/>
  <c r="G393" i="1"/>
  <c r="K385" i="1"/>
  <c r="G385" i="1"/>
  <c r="K377" i="1"/>
  <c r="G377" i="1"/>
  <c r="K368" i="1"/>
  <c r="G368" i="1"/>
  <c r="K360" i="1"/>
  <c r="G360" i="1"/>
  <c r="K352" i="1"/>
  <c r="G352" i="1"/>
  <c r="K344" i="1"/>
  <c r="G344" i="1"/>
  <c r="K335" i="1"/>
  <c r="G335" i="1"/>
  <c r="K327" i="1"/>
  <c r="G327" i="1"/>
  <c r="K319" i="1"/>
  <c r="G319" i="1"/>
  <c r="K310" i="1"/>
  <c r="G310" i="1"/>
  <c r="K302" i="1"/>
  <c r="G302" i="1"/>
  <c r="K294" i="1"/>
  <c r="G294" i="1"/>
  <c r="K286" i="1"/>
  <c r="G286" i="1"/>
  <c r="K278" i="1"/>
  <c r="G278" i="1"/>
  <c r="K270" i="1"/>
  <c r="G270" i="1"/>
  <c r="K262" i="1"/>
  <c r="G262" i="1"/>
  <c r="K254" i="1"/>
  <c r="G254" i="1"/>
  <c r="K246" i="1"/>
  <c r="G246" i="1"/>
  <c r="K238" i="1"/>
  <c r="G238" i="1"/>
  <c r="K229" i="1"/>
  <c r="G229" i="1"/>
  <c r="K221" i="1"/>
  <c r="G221" i="1"/>
  <c r="K212" i="1"/>
  <c r="G212" i="1"/>
  <c r="K204" i="1"/>
  <c r="G204" i="1"/>
  <c r="K196" i="1"/>
  <c r="G196" i="1"/>
  <c r="K188" i="1"/>
  <c r="G188" i="1"/>
  <c r="K180" i="1"/>
  <c r="G180" i="1"/>
  <c r="K170" i="1"/>
  <c r="G170" i="1"/>
  <c r="K162" i="1"/>
  <c r="G162" i="1"/>
  <c r="K154" i="1"/>
  <c r="G154" i="1"/>
  <c r="K144" i="1"/>
  <c r="G144" i="1"/>
  <c r="K136" i="1"/>
  <c r="G136" i="1"/>
  <c r="K128" i="1"/>
  <c r="G128" i="1"/>
  <c r="K120" i="1"/>
  <c r="G120" i="1"/>
  <c r="K111" i="1"/>
  <c r="G111" i="1"/>
  <c r="K102" i="1"/>
  <c r="G102" i="1"/>
  <c r="K93" i="1"/>
  <c r="G93" i="1"/>
  <c r="K84" i="1"/>
  <c r="G84" i="1"/>
  <c r="K76" i="1"/>
  <c r="G76" i="1"/>
  <c r="K68" i="1"/>
  <c r="G68" i="1"/>
  <c r="K59" i="1"/>
  <c r="G59" i="1"/>
  <c r="K49" i="1"/>
  <c r="G49" i="1"/>
  <c r="K40" i="1"/>
  <c r="G40" i="1"/>
  <c r="K32" i="1"/>
  <c r="G32" i="1"/>
  <c r="K24" i="1"/>
  <c r="G24" i="1"/>
  <c r="K14" i="1"/>
  <c r="G14" i="1"/>
  <c r="K5" i="1"/>
  <c r="G5" i="1"/>
  <c r="K1245" i="1"/>
  <c r="G1245" i="1"/>
  <c r="K1221" i="1"/>
  <c r="G1221" i="1"/>
  <c r="K1189" i="1"/>
  <c r="G1189" i="1"/>
  <c r="K1156" i="1"/>
  <c r="G1156" i="1"/>
  <c r="K1133" i="1"/>
  <c r="G1133" i="1"/>
  <c r="K1109" i="1"/>
  <c r="G1109" i="1"/>
  <c r="K1085" i="1"/>
  <c r="G1085" i="1"/>
  <c r="K1077" i="1"/>
  <c r="G1077" i="1"/>
  <c r="K1053" i="1"/>
  <c r="G1053" i="1"/>
  <c r="K1037" i="1"/>
  <c r="G1037" i="1"/>
  <c r="K1013" i="1"/>
  <c r="G1013" i="1"/>
  <c r="K997" i="1"/>
  <c r="G997" i="1"/>
  <c r="K972" i="1"/>
  <c r="G972" i="1"/>
  <c r="K940" i="1"/>
  <c r="G940" i="1"/>
  <c r="K907" i="1"/>
  <c r="G907" i="1"/>
  <c r="K875" i="1"/>
  <c r="G875" i="1"/>
  <c r="K843" i="1"/>
  <c r="G843" i="1"/>
  <c r="K810" i="1"/>
  <c r="G810" i="1"/>
  <c r="K737" i="1"/>
  <c r="G737" i="1"/>
  <c r="K374" i="1"/>
  <c r="G374" i="1"/>
  <c r="K332" i="1"/>
  <c r="G332" i="1"/>
  <c r="K299" i="1"/>
  <c r="G299" i="1"/>
  <c r="K259" i="1"/>
  <c r="G259" i="1"/>
  <c r="K218" i="1"/>
  <c r="G218" i="1"/>
  <c r="K176" i="1"/>
  <c r="G176" i="1"/>
  <c r="K133" i="1"/>
  <c r="G133" i="1"/>
  <c r="K117" i="1"/>
  <c r="G117" i="1"/>
  <c r="K81" i="1"/>
  <c r="G81" i="1"/>
  <c r="K29" i="1"/>
  <c r="G29" i="1"/>
  <c r="K1687" i="1"/>
  <c r="G1687" i="1"/>
  <c r="K1679" i="1"/>
  <c r="G1679" i="1"/>
  <c r="K1671" i="1"/>
  <c r="G1671" i="1"/>
  <c r="K1663" i="1"/>
  <c r="G1663" i="1"/>
  <c r="K1655" i="1"/>
  <c r="G1655" i="1"/>
  <c r="K1647" i="1"/>
  <c r="G1647" i="1"/>
  <c r="K1639" i="1"/>
  <c r="G1639" i="1"/>
  <c r="K1631" i="1"/>
  <c r="G1631" i="1"/>
  <c r="K1623" i="1"/>
  <c r="G1623" i="1"/>
  <c r="K1615" i="1"/>
  <c r="G1615" i="1"/>
  <c r="K1607" i="1"/>
  <c r="G1607" i="1"/>
  <c r="K1599" i="1"/>
  <c r="G1599" i="1"/>
  <c r="K1591" i="1"/>
  <c r="G1591" i="1"/>
  <c r="K1583" i="1"/>
  <c r="G1583" i="1"/>
  <c r="K1575" i="1"/>
  <c r="G1575" i="1"/>
  <c r="K1567" i="1"/>
  <c r="G1567" i="1"/>
  <c r="K1559" i="1"/>
  <c r="G1559" i="1"/>
  <c r="K1551" i="1"/>
  <c r="G1551" i="1"/>
  <c r="K1543" i="1"/>
  <c r="G1543" i="1"/>
  <c r="K1535" i="1"/>
  <c r="G1535" i="1"/>
  <c r="K1527" i="1"/>
  <c r="G1527" i="1"/>
  <c r="K1519" i="1"/>
  <c r="G1519" i="1"/>
  <c r="K1511" i="1"/>
  <c r="G1511" i="1"/>
  <c r="K1503" i="1"/>
  <c r="G1503" i="1"/>
  <c r="K1495" i="1"/>
  <c r="G1495" i="1"/>
  <c r="K1487" i="1"/>
  <c r="G1487" i="1"/>
  <c r="K1479" i="1"/>
  <c r="G1479" i="1"/>
  <c r="K1471" i="1"/>
  <c r="G1471" i="1"/>
  <c r="K1463" i="1"/>
  <c r="G1463" i="1"/>
  <c r="K1455" i="1"/>
  <c r="G1455" i="1"/>
  <c r="K1447" i="1"/>
  <c r="G1447" i="1"/>
  <c r="K1439" i="1"/>
  <c r="G1439" i="1"/>
  <c r="K1431" i="1"/>
  <c r="G1431" i="1"/>
  <c r="K1423" i="1"/>
  <c r="G1423" i="1"/>
  <c r="K1415" i="1"/>
  <c r="G1415" i="1"/>
  <c r="K1407" i="1"/>
  <c r="G1407" i="1"/>
  <c r="K1399" i="1"/>
  <c r="G1399" i="1"/>
  <c r="K1391" i="1"/>
  <c r="G1391" i="1"/>
  <c r="K1383" i="1"/>
  <c r="G1383" i="1"/>
  <c r="K1375" i="1"/>
  <c r="G1375" i="1"/>
  <c r="K1367" i="1"/>
  <c r="G1367" i="1"/>
  <c r="K1359" i="1"/>
  <c r="G1359" i="1"/>
  <c r="K1351" i="1"/>
  <c r="G1351" i="1"/>
  <c r="K1343" i="1"/>
  <c r="G1343" i="1"/>
  <c r="K1335" i="1"/>
  <c r="G1335" i="1"/>
  <c r="K1327" i="1"/>
  <c r="G1327" i="1"/>
  <c r="K1319" i="1"/>
  <c r="G1319" i="1"/>
  <c r="K1311" i="1"/>
  <c r="G1311" i="1"/>
  <c r="K1303" i="1"/>
  <c r="G1303" i="1"/>
  <c r="K1295" i="1"/>
  <c r="G1295" i="1"/>
  <c r="K1287" i="1"/>
  <c r="G1287" i="1"/>
  <c r="K1279" i="1"/>
  <c r="G1279" i="1"/>
  <c r="K1271" i="1"/>
  <c r="G1271" i="1"/>
  <c r="K1263" i="1"/>
  <c r="G1263" i="1"/>
  <c r="K1255" i="1"/>
  <c r="G1255" i="1"/>
  <c r="K1247" i="1"/>
  <c r="G1247" i="1"/>
  <c r="K1239" i="1"/>
  <c r="G1239" i="1"/>
  <c r="K1231" i="1"/>
  <c r="G1231" i="1"/>
  <c r="K1223" i="1"/>
  <c r="G1223" i="1"/>
  <c r="K1215" i="1"/>
  <c r="G1215" i="1"/>
  <c r="K1207" i="1"/>
  <c r="G1207" i="1"/>
  <c r="K1199" i="1"/>
  <c r="G1199" i="1"/>
  <c r="K1191" i="1"/>
  <c r="G1191" i="1"/>
  <c r="K1183" i="1"/>
  <c r="G1183" i="1"/>
  <c r="K1175" i="1"/>
  <c r="G1175" i="1"/>
  <c r="K1167" i="1"/>
  <c r="G1167" i="1"/>
  <c r="K1160" i="1"/>
  <c r="G1160" i="1"/>
  <c r="K1151" i="1"/>
  <c r="G1151" i="1"/>
  <c r="K1143" i="1"/>
  <c r="G1143" i="1"/>
  <c r="K1135" i="1"/>
  <c r="G1135" i="1"/>
  <c r="K1127" i="1"/>
  <c r="G1127" i="1"/>
  <c r="K1119" i="1"/>
  <c r="G1119" i="1"/>
  <c r="K1111" i="1"/>
  <c r="G1111" i="1"/>
  <c r="K1103" i="1"/>
  <c r="G1103" i="1"/>
  <c r="K1095" i="1"/>
  <c r="G1095" i="1"/>
  <c r="K1087" i="1"/>
  <c r="G1087" i="1"/>
  <c r="K1079" i="1"/>
  <c r="G1079" i="1"/>
  <c r="K1071" i="1"/>
  <c r="G1071" i="1"/>
  <c r="K1063" i="1"/>
  <c r="G1063" i="1"/>
  <c r="K1055" i="1"/>
  <c r="G1055" i="1"/>
  <c r="K1047" i="1"/>
  <c r="G1047" i="1"/>
  <c r="K1039" i="1"/>
  <c r="G1039" i="1"/>
  <c r="K1031" i="1"/>
  <c r="G1031" i="1"/>
  <c r="K1023" i="1"/>
  <c r="G1023" i="1"/>
  <c r="K1015" i="1"/>
  <c r="G1015" i="1"/>
  <c r="K1007" i="1"/>
  <c r="G1007" i="1"/>
  <c r="K999" i="1"/>
  <c r="G999" i="1"/>
  <c r="K991" i="1"/>
  <c r="G991" i="1"/>
  <c r="K983" i="1"/>
  <c r="G983" i="1"/>
  <c r="K974" i="1"/>
  <c r="G974" i="1"/>
  <c r="K966" i="1"/>
  <c r="G966" i="1"/>
  <c r="K958" i="1"/>
  <c r="G958" i="1"/>
  <c r="K950" i="1"/>
  <c r="G950" i="1"/>
  <c r="K942" i="1"/>
  <c r="G942" i="1"/>
  <c r="K934" i="1"/>
  <c r="G934" i="1"/>
  <c r="K926" i="1"/>
  <c r="G926" i="1"/>
  <c r="K917" i="1"/>
  <c r="G917" i="1"/>
  <c r="K909" i="1"/>
  <c r="G909" i="1"/>
  <c r="K901" i="1"/>
  <c r="G901" i="1"/>
  <c r="K893" i="1"/>
  <c r="G893" i="1"/>
  <c r="K885" i="1"/>
  <c r="G885" i="1"/>
  <c r="K877" i="1"/>
  <c r="G877" i="1"/>
  <c r="K869" i="1"/>
  <c r="G869" i="1"/>
  <c r="G861" i="1"/>
  <c r="K853" i="1"/>
  <c r="G853" i="1"/>
  <c r="K845" i="1"/>
  <c r="G845" i="1"/>
  <c r="K837" i="1"/>
  <c r="G837" i="1"/>
  <c r="K829" i="1"/>
  <c r="G829" i="1"/>
  <c r="K821" i="1"/>
  <c r="G821" i="1"/>
  <c r="K813" i="1"/>
  <c r="G813" i="1"/>
  <c r="K804" i="1"/>
  <c r="G804" i="1"/>
  <c r="K796" i="1"/>
  <c r="G796" i="1"/>
  <c r="K788" i="1"/>
  <c r="G788" i="1"/>
  <c r="K780" i="1"/>
  <c r="G780" i="1"/>
  <c r="K771" i="1"/>
  <c r="G771" i="1"/>
  <c r="K763" i="1"/>
  <c r="G763" i="1"/>
  <c r="K755" i="1"/>
  <c r="G755" i="1"/>
  <c r="K747" i="1"/>
  <c r="G747" i="1"/>
  <c r="K739" i="1"/>
  <c r="G739" i="1"/>
  <c r="K731" i="1"/>
  <c r="G731" i="1"/>
  <c r="K723" i="1"/>
  <c r="G723" i="1"/>
  <c r="K715" i="1"/>
  <c r="G715" i="1"/>
  <c r="K706" i="1"/>
  <c r="G706" i="1"/>
  <c r="K697" i="1"/>
  <c r="G697" i="1"/>
  <c r="K689" i="1"/>
  <c r="G689" i="1"/>
  <c r="K681" i="1"/>
  <c r="G681" i="1"/>
  <c r="K673" i="1"/>
  <c r="G673" i="1"/>
  <c r="K665" i="1"/>
  <c r="G665" i="1"/>
  <c r="K657" i="1"/>
  <c r="G657" i="1"/>
  <c r="K649" i="1"/>
  <c r="G649" i="1"/>
  <c r="K641" i="1"/>
  <c r="G641" i="1"/>
  <c r="K633" i="1"/>
  <c r="G633" i="1"/>
  <c r="K625" i="1"/>
  <c r="G625" i="1"/>
  <c r="K617" i="1"/>
  <c r="G617" i="1"/>
  <c r="K609" i="1"/>
  <c r="G609" i="1"/>
  <c r="K600" i="1"/>
  <c r="G600" i="1"/>
  <c r="K592" i="1"/>
  <c r="G592" i="1"/>
  <c r="K583" i="1"/>
  <c r="G583" i="1"/>
  <c r="K575" i="1"/>
  <c r="G575" i="1"/>
  <c r="K567" i="1"/>
  <c r="G567" i="1"/>
  <c r="K559" i="1"/>
  <c r="G559" i="1"/>
  <c r="K551" i="1"/>
  <c r="G551" i="1"/>
  <c r="K543" i="1"/>
  <c r="G543" i="1"/>
  <c r="K535" i="1"/>
  <c r="G535" i="1"/>
  <c r="K527" i="1"/>
  <c r="G527" i="1"/>
  <c r="K518" i="1"/>
  <c r="G518" i="1"/>
  <c r="K509" i="1"/>
  <c r="G509" i="1"/>
  <c r="K501" i="1"/>
  <c r="G501" i="1"/>
  <c r="K492" i="1"/>
  <c r="G492" i="1"/>
  <c r="K484" i="1"/>
  <c r="G484" i="1"/>
  <c r="K475" i="1"/>
  <c r="G475" i="1"/>
  <c r="K467" i="1"/>
  <c r="G467" i="1"/>
  <c r="K459" i="1"/>
  <c r="G459" i="1"/>
  <c r="K450" i="1"/>
  <c r="G450" i="1"/>
  <c r="K441" i="1"/>
  <c r="G441" i="1"/>
  <c r="K433" i="1"/>
  <c r="G433" i="1"/>
  <c r="K425" i="1"/>
  <c r="G425" i="1"/>
  <c r="K416" i="1"/>
  <c r="G416" i="1"/>
  <c r="K408" i="1"/>
  <c r="G408" i="1"/>
  <c r="K400" i="1"/>
  <c r="G400" i="1"/>
  <c r="K392" i="1"/>
  <c r="G392" i="1"/>
  <c r="K384" i="1"/>
  <c r="G384" i="1"/>
  <c r="K376" i="1"/>
  <c r="G376" i="1"/>
  <c r="K367" i="1"/>
  <c r="G367" i="1"/>
  <c r="K359" i="1"/>
  <c r="G359" i="1"/>
  <c r="K351" i="1"/>
  <c r="G351" i="1"/>
  <c r="K343" i="1"/>
  <c r="G343" i="1"/>
  <c r="K334" i="1"/>
  <c r="G334" i="1"/>
  <c r="K326" i="1"/>
  <c r="G326" i="1"/>
  <c r="K318" i="1"/>
  <c r="G318" i="1"/>
  <c r="K309" i="1"/>
  <c r="G309" i="1"/>
  <c r="K301" i="1"/>
  <c r="G301" i="1"/>
  <c r="K293" i="1"/>
  <c r="G293" i="1"/>
  <c r="K285" i="1"/>
  <c r="G285" i="1"/>
  <c r="K277" i="1"/>
  <c r="G277" i="1"/>
  <c r="K269" i="1"/>
  <c r="G269" i="1"/>
  <c r="K261" i="1"/>
  <c r="G261" i="1"/>
  <c r="K253" i="1"/>
  <c r="G253" i="1"/>
  <c r="K245" i="1"/>
  <c r="G245" i="1"/>
  <c r="K237" i="1"/>
  <c r="G237" i="1"/>
  <c r="K228" i="1"/>
  <c r="G228" i="1"/>
  <c r="K220" i="1"/>
  <c r="G220" i="1"/>
  <c r="K211" i="1"/>
  <c r="G211" i="1"/>
  <c r="K203" i="1"/>
  <c r="G203" i="1"/>
  <c r="K195" i="1"/>
  <c r="G195" i="1"/>
  <c r="K187" i="1"/>
  <c r="G187" i="1"/>
  <c r="K179" i="1"/>
  <c r="G179" i="1"/>
  <c r="K169" i="1"/>
  <c r="G169" i="1"/>
  <c r="K161" i="1"/>
  <c r="G161" i="1"/>
  <c r="K153" i="1"/>
  <c r="G153" i="1"/>
  <c r="K143" i="1"/>
  <c r="G143" i="1"/>
  <c r="K135" i="1"/>
  <c r="G135" i="1"/>
  <c r="K127" i="1"/>
  <c r="G127" i="1"/>
  <c r="K119" i="1"/>
  <c r="G119" i="1"/>
  <c r="K110" i="1"/>
  <c r="G110" i="1"/>
  <c r="K101" i="1"/>
  <c r="G101" i="1"/>
  <c r="K92" i="1"/>
  <c r="G92" i="1"/>
  <c r="K83" i="1"/>
  <c r="G83" i="1"/>
  <c r="K75" i="1"/>
  <c r="G75" i="1"/>
  <c r="K67" i="1"/>
  <c r="G67" i="1"/>
  <c r="K58" i="1"/>
  <c r="G58" i="1"/>
  <c r="K48" i="1"/>
  <c r="G48" i="1"/>
  <c r="K39" i="1"/>
  <c r="G39" i="1"/>
  <c r="K31" i="1"/>
  <c r="G31" i="1"/>
  <c r="K23" i="1"/>
  <c r="G23" i="1"/>
  <c r="K13" i="1"/>
  <c r="G13" i="1"/>
  <c r="K4" i="1"/>
  <c r="G4" i="1"/>
  <c r="G2" i="1"/>
  <c r="G63" i="1"/>
  <c r="K63" i="1"/>
  <c r="AG163" i="1"/>
  <c r="AI163" i="1"/>
  <c r="AG6" i="1"/>
  <c r="AI6" i="1"/>
  <c r="AG2" i="1"/>
  <c r="AG57" i="1"/>
  <c r="AI57" i="1"/>
  <c r="AG479" i="1"/>
  <c r="AI479" i="1"/>
  <c r="AG403" i="1"/>
  <c r="AI403" i="1"/>
  <c r="AG354" i="1"/>
  <c r="AI354" i="1"/>
  <c r="AG272" i="1"/>
  <c r="AI272" i="1"/>
  <c r="AG240" i="1"/>
  <c r="AI240" i="1"/>
  <c r="AG223" i="1"/>
  <c r="AI223" i="1"/>
  <c r="AG147" i="1"/>
  <c r="AI147" i="1"/>
  <c r="AG7" i="1"/>
  <c r="AI7" i="1"/>
  <c r="AG1657" i="1"/>
  <c r="AH1657" i="1"/>
  <c r="AG1593" i="1"/>
  <c r="AH1593" i="1"/>
  <c r="AG1545" i="1"/>
  <c r="AH1545" i="1"/>
  <c r="AG1481" i="1"/>
  <c r="AH1481" i="1"/>
  <c r="AG1433" i="1"/>
  <c r="AH1433" i="1"/>
  <c r="AG1385" i="1"/>
  <c r="AH1385" i="1"/>
  <c r="AG1329" i="1"/>
  <c r="AH1329" i="1"/>
  <c r="AG1265" i="1"/>
  <c r="AH1265" i="1"/>
  <c r="AG1217" i="1"/>
  <c r="AH1217" i="1"/>
  <c r="AG1169" i="1"/>
  <c r="AH1169" i="1"/>
  <c r="AG1121" i="1"/>
  <c r="AH1121" i="1"/>
  <c r="AG1073" i="1"/>
  <c r="AH1073" i="1"/>
  <c r="AG1025" i="1"/>
  <c r="AH1025" i="1"/>
  <c r="AG977" i="1"/>
  <c r="AH977" i="1"/>
  <c r="AG936" i="1"/>
  <c r="AH936" i="1"/>
  <c r="AG887" i="1"/>
  <c r="AH887" i="1"/>
  <c r="AG855" i="1"/>
  <c r="AH855" i="1"/>
  <c r="AG823" i="1"/>
  <c r="AH823" i="1"/>
  <c r="AG773" i="1"/>
  <c r="AH773" i="1"/>
  <c r="AG741" i="1"/>
  <c r="AH741" i="1"/>
  <c r="AG700" i="1"/>
  <c r="AH700" i="1"/>
  <c r="AG667" i="1"/>
  <c r="AH667" i="1"/>
  <c r="AG627" i="1"/>
  <c r="AH627" i="1"/>
  <c r="AG577" i="1"/>
  <c r="AH577" i="1"/>
  <c r="AG520" i="1"/>
  <c r="AH520" i="1"/>
  <c r="AG486" i="1"/>
  <c r="AH486" i="1"/>
  <c r="AG461" i="1"/>
  <c r="AH461" i="1"/>
  <c r="AG419" i="1"/>
  <c r="AH419" i="1"/>
  <c r="AG386" i="1"/>
  <c r="AH386" i="1"/>
  <c r="AG328" i="1"/>
  <c r="AH328" i="1"/>
  <c r="AG1649" i="1"/>
  <c r="AH1649" i="1"/>
  <c r="AG1233" i="1"/>
  <c r="AH1233" i="1"/>
  <c r="AG1656" i="1"/>
  <c r="AH1656" i="1"/>
  <c r="AG1616" i="1"/>
  <c r="AH1616" i="1"/>
  <c r="AG1576" i="1"/>
  <c r="AH1576" i="1"/>
  <c r="AG1528" i="1"/>
  <c r="AH1528" i="1"/>
  <c r="AG1472" i="1"/>
  <c r="AH1472" i="1"/>
  <c r="AG1424" i="1"/>
  <c r="AH1424" i="1"/>
  <c r="AG1376" i="1"/>
  <c r="AH1376" i="1"/>
  <c r="AG1336" i="1"/>
  <c r="AH1336" i="1"/>
  <c r="AG1296" i="1"/>
  <c r="AH1296" i="1"/>
  <c r="AG1248" i="1"/>
  <c r="AH1248" i="1"/>
  <c r="AG1200" i="1"/>
  <c r="AH1200" i="1"/>
  <c r="AG1168" i="1"/>
  <c r="AH1168" i="1"/>
  <c r="AG1120" i="1"/>
  <c r="AH1120" i="1"/>
  <c r="AG1064" i="1"/>
  <c r="AH1064" i="1"/>
  <c r="AG1024" i="1"/>
  <c r="AH1024" i="1"/>
  <c r="AG984" i="1"/>
  <c r="AH984" i="1"/>
  <c r="AG943" i="1"/>
  <c r="AH943" i="1"/>
  <c r="AG902" i="1"/>
  <c r="AH902" i="1"/>
  <c r="AG854" i="1"/>
  <c r="AH854" i="1"/>
  <c r="AG814" i="1"/>
  <c r="AH814" i="1"/>
  <c r="AG748" i="1"/>
  <c r="AH748" i="1"/>
  <c r="AG707" i="1"/>
  <c r="AH707" i="1"/>
  <c r="AG666" i="1"/>
  <c r="AH666" i="1"/>
  <c r="AG618" i="1"/>
  <c r="AH618" i="1"/>
  <c r="AG560" i="1"/>
  <c r="AH560" i="1"/>
  <c r="AG502" i="1"/>
  <c r="AH502" i="1"/>
  <c r="AG460" i="1"/>
  <c r="AH460" i="1"/>
  <c r="AG409" i="1"/>
  <c r="AH409" i="1"/>
  <c r="AG368" i="1"/>
  <c r="AH368" i="1"/>
  <c r="AG327" i="1"/>
  <c r="AH327" i="1"/>
  <c r="AG270" i="1"/>
  <c r="AH270" i="1"/>
  <c r="AG212" i="1"/>
  <c r="AH212" i="1"/>
  <c r="AG162" i="1"/>
  <c r="AH162" i="1"/>
  <c r="AG59" i="1"/>
  <c r="AH59" i="1"/>
  <c r="AG1687" i="1"/>
  <c r="AH1687" i="1"/>
  <c r="AG1679" i="1"/>
  <c r="AH1679" i="1"/>
  <c r="AG1671" i="1"/>
  <c r="AH1671" i="1"/>
  <c r="AG1663" i="1"/>
  <c r="AH1663" i="1"/>
  <c r="AG1655" i="1"/>
  <c r="AH1655" i="1"/>
  <c r="AG1647" i="1"/>
  <c r="AH1647" i="1"/>
  <c r="AG1639" i="1"/>
  <c r="AH1639" i="1"/>
  <c r="AG1631" i="1"/>
  <c r="AH1631" i="1"/>
  <c r="AG1623" i="1"/>
  <c r="AH1623" i="1"/>
  <c r="AG1615" i="1"/>
  <c r="AH1615" i="1"/>
  <c r="AG1607" i="1"/>
  <c r="AH1607" i="1"/>
  <c r="AG1599" i="1"/>
  <c r="AH1599" i="1"/>
  <c r="AG1591" i="1"/>
  <c r="AH1591" i="1"/>
  <c r="AG1583" i="1"/>
  <c r="AH1583" i="1"/>
  <c r="AG1575" i="1"/>
  <c r="AH1575" i="1"/>
  <c r="AG1567" i="1"/>
  <c r="AH1567" i="1"/>
  <c r="AG1559" i="1"/>
  <c r="AH1559" i="1"/>
  <c r="AG1551" i="1"/>
  <c r="AH1551" i="1"/>
  <c r="AG1543" i="1"/>
  <c r="AH1543" i="1"/>
  <c r="AG1535" i="1"/>
  <c r="AH1535" i="1"/>
  <c r="AG1527" i="1"/>
  <c r="AH1527" i="1"/>
  <c r="AG1519" i="1"/>
  <c r="AH1519" i="1"/>
  <c r="AG1511" i="1"/>
  <c r="AH1511" i="1"/>
  <c r="AG1503" i="1"/>
  <c r="AH1503" i="1"/>
  <c r="AG1495" i="1"/>
  <c r="AH1495" i="1"/>
  <c r="AG1487" i="1"/>
  <c r="AH1487" i="1"/>
  <c r="AG1479" i="1"/>
  <c r="AH1479" i="1"/>
  <c r="AG1471" i="1"/>
  <c r="AH1471" i="1"/>
  <c r="AG1463" i="1"/>
  <c r="AH1463" i="1"/>
  <c r="AG1455" i="1"/>
  <c r="AH1455" i="1"/>
  <c r="AG1447" i="1"/>
  <c r="AH1447" i="1"/>
  <c r="AG1439" i="1"/>
  <c r="AH1439" i="1"/>
  <c r="AG1431" i="1"/>
  <c r="AH1431" i="1"/>
  <c r="AG1423" i="1"/>
  <c r="AH1423" i="1"/>
  <c r="AG1415" i="1"/>
  <c r="AH1415" i="1"/>
  <c r="AG1407" i="1"/>
  <c r="AH1407" i="1"/>
  <c r="AG1399" i="1"/>
  <c r="AH1399" i="1"/>
  <c r="AG1391" i="1"/>
  <c r="AH1391" i="1"/>
  <c r="AG1383" i="1"/>
  <c r="AH1383" i="1"/>
  <c r="AG1375" i="1"/>
  <c r="AH1375" i="1"/>
  <c r="AG1367" i="1"/>
  <c r="AH1367" i="1"/>
  <c r="AG1359" i="1"/>
  <c r="AH1359" i="1"/>
  <c r="AG1351" i="1"/>
  <c r="AH1351" i="1"/>
  <c r="AG1343" i="1"/>
  <c r="AH1343" i="1"/>
  <c r="AG1335" i="1"/>
  <c r="AH1335" i="1"/>
  <c r="AG1327" i="1"/>
  <c r="AH1327" i="1"/>
  <c r="AG1319" i="1"/>
  <c r="AH1319" i="1"/>
  <c r="AG1311" i="1"/>
  <c r="AH1311" i="1"/>
  <c r="AG1303" i="1"/>
  <c r="AH1303" i="1"/>
  <c r="AG1295" i="1"/>
  <c r="AH1295" i="1"/>
  <c r="AG1287" i="1"/>
  <c r="AH1287" i="1"/>
  <c r="AG1279" i="1"/>
  <c r="AH1279" i="1"/>
  <c r="AG1271" i="1"/>
  <c r="AH1271" i="1"/>
  <c r="AG1263" i="1"/>
  <c r="AH1263" i="1"/>
  <c r="AG1255" i="1"/>
  <c r="AH1255" i="1"/>
  <c r="AG1247" i="1"/>
  <c r="AH1247" i="1"/>
  <c r="AG1239" i="1"/>
  <c r="AH1239" i="1"/>
  <c r="AG1231" i="1"/>
  <c r="AH1231" i="1"/>
  <c r="AG1223" i="1"/>
  <c r="AH1223" i="1"/>
  <c r="AG1215" i="1"/>
  <c r="AH1215" i="1"/>
  <c r="AG1207" i="1"/>
  <c r="AH1207" i="1"/>
  <c r="AG1199" i="1"/>
  <c r="AH1199" i="1"/>
  <c r="AG1191" i="1"/>
  <c r="AH1191" i="1"/>
  <c r="AG1183" i="1"/>
  <c r="AH1183" i="1"/>
  <c r="AG1175" i="1"/>
  <c r="AH1175" i="1"/>
  <c r="AG1167" i="1"/>
  <c r="AH1167" i="1"/>
  <c r="AG1160" i="1"/>
  <c r="AH1160" i="1"/>
  <c r="AG1151" i="1"/>
  <c r="AH1151" i="1"/>
  <c r="AG1143" i="1"/>
  <c r="AH1143" i="1"/>
  <c r="AG1135" i="1"/>
  <c r="AH1135" i="1"/>
  <c r="AG1127" i="1"/>
  <c r="AH1127" i="1"/>
  <c r="AG1119" i="1"/>
  <c r="AH1119" i="1"/>
  <c r="AG1111" i="1"/>
  <c r="AH1111" i="1"/>
  <c r="AG1103" i="1"/>
  <c r="AH1103" i="1"/>
  <c r="AG1095" i="1"/>
  <c r="AH1095" i="1"/>
  <c r="AG1087" i="1"/>
  <c r="AH1087" i="1"/>
  <c r="AG1079" i="1"/>
  <c r="AH1079" i="1"/>
  <c r="AG1071" i="1"/>
  <c r="AH1071" i="1"/>
  <c r="AG1063" i="1"/>
  <c r="AH1063" i="1"/>
  <c r="AG1055" i="1"/>
  <c r="AH1055" i="1"/>
  <c r="AG1047" i="1"/>
  <c r="AH1047" i="1"/>
  <c r="AG1039" i="1"/>
  <c r="AH1039" i="1"/>
  <c r="AG1031" i="1"/>
  <c r="AH1031" i="1"/>
  <c r="AG1023" i="1"/>
  <c r="AH1023" i="1"/>
  <c r="AG1015" i="1"/>
  <c r="AH1015" i="1"/>
  <c r="AG1007" i="1"/>
  <c r="AH1007" i="1"/>
  <c r="AG999" i="1"/>
  <c r="AH999" i="1"/>
  <c r="AG991" i="1"/>
  <c r="AH991" i="1"/>
  <c r="AG983" i="1"/>
  <c r="AH983" i="1"/>
  <c r="AG974" i="1"/>
  <c r="AH974" i="1"/>
  <c r="AG966" i="1"/>
  <c r="AH966" i="1"/>
  <c r="AG958" i="1"/>
  <c r="AH958" i="1"/>
  <c r="AG950" i="1"/>
  <c r="AH950" i="1"/>
  <c r="AG942" i="1"/>
  <c r="AH942" i="1"/>
  <c r="AG934" i="1"/>
  <c r="AH934" i="1"/>
  <c r="AG926" i="1"/>
  <c r="AH926" i="1"/>
  <c r="AG917" i="1"/>
  <c r="AH917" i="1"/>
  <c r="AG909" i="1"/>
  <c r="AH909" i="1"/>
  <c r="AG901" i="1"/>
  <c r="AH901" i="1"/>
  <c r="AG893" i="1"/>
  <c r="AH893" i="1"/>
  <c r="AG885" i="1"/>
  <c r="AH885" i="1"/>
  <c r="AG877" i="1"/>
  <c r="AH877" i="1"/>
  <c r="AG869" i="1"/>
  <c r="AH869" i="1"/>
  <c r="AG861" i="1"/>
  <c r="AH861" i="1"/>
  <c r="AG853" i="1"/>
  <c r="AH853" i="1"/>
  <c r="AG845" i="1"/>
  <c r="AH845" i="1"/>
  <c r="AG837" i="1"/>
  <c r="AH837" i="1"/>
  <c r="AG829" i="1"/>
  <c r="AH829" i="1"/>
  <c r="AG821" i="1"/>
  <c r="AH821" i="1"/>
  <c r="AG813" i="1"/>
  <c r="AH813" i="1"/>
  <c r="AG804" i="1"/>
  <c r="AH804" i="1"/>
  <c r="AG796" i="1"/>
  <c r="AH796" i="1"/>
  <c r="AG788" i="1"/>
  <c r="AH788" i="1"/>
  <c r="AG780" i="1"/>
  <c r="AH780" i="1"/>
  <c r="AG771" i="1"/>
  <c r="AH771" i="1"/>
  <c r="AG763" i="1"/>
  <c r="AH763" i="1"/>
  <c r="AG755" i="1"/>
  <c r="AH755" i="1"/>
  <c r="AG747" i="1"/>
  <c r="AH747" i="1"/>
  <c r="AG739" i="1"/>
  <c r="AH739" i="1"/>
  <c r="AG731" i="1"/>
  <c r="AH731" i="1"/>
  <c r="AG723" i="1"/>
  <c r="AH723" i="1"/>
  <c r="AG715" i="1"/>
  <c r="AH715" i="1"/>
  <c r="AG706" i="1"/>
  <c r="AH706" i="1"/>
  <c r="AG697" i="1"/>
  <c r="AH697" i="1"/>
  <c r="AG689" i="1"/>
  <c r="AH689" i="1"/>
  <c r="AG681" i="1"/>
  <c r="AH681" i="1"/>
  <c r="AG673" i="1"/>
  <c r="AH673" i="1"/>
  <c r="AG665" i="1"/>
  <c r="AH665" i="1"/>
  <c r="AG657" i="1"/>
  <c r="AH657" i="1"/>
  <c r="AG649" i="1"/>
  <c r="AH649" i="1"/>
  <c r="AG641" i="1"/>
  <c r="AH641" i="1"/>
  <c r="AG633" i="1"/>
  <c r="AH633" i="1"/>
  <c r="AG625" i="1"/>
  <c r="AH625" i="1"/>
  <c r="AG617" i="1"/>
  <c r="AH617" i="1"/>
  <c r="AG609" i="1"/>
  <c r="AH609" i="1"/>
  <c r="AG600" i="1"/>
  <c r="AH600" i="1"/>
  <c r="AG592" i="1"/>
  <c r="AH592" i="1"/>
  <c r="AG583" i="1"/>
  <c r="AH583" i="1"/>
  <c r="AG575" i="1"/>
  <c r="AH575" i="1"/>
  <c r="AG567" i="1"/>
  <c r="AH567" i="1"/>
  <c r="AG559" i="1"/>
  <c r="AH559" i="1"/>
  <c r="AG551" i="1"/>
  <c r="AH551" i="1"/>
  <c r="AG543" i="1"/>
  <c r="AH543" i="1"/>
  <c r="AG535" i="1"/>
  <c r="AH535" i="1"/>
  <c r="AG527" i="1"/>
  <c r="AH527" i="1"/>
  <c r="AG518" i="1"/>
  <c r="AH518" i="1"/>
  <c r="AG509" i="1"/>
  <c r="AH509" i="1"/>
  <c r="AG501" i="1"/>
  <c r="AH501" i="1"/>
  <c r="AG492" i="1"/>
  <c r="AH492" i="1"/>
  <c r="AG484" i="1"/>
  <c r="AH484" i="1"/>
  <c r="AG475" i="1"/>
  <c r="AH475" i="1"/>
  <c r="AG467" i="1"/>
  <c r="AH467" i="1"/>
  <c r="AG459" i="1"/>
  <c r="AH459" i="1"/>
  <c r="AG450" i="1"/>
  <c r="AH450" i="1"/>
  <c r="AG441" i="1"/>
  <c r="AH441" i="1"/>
  <c r="AG433" i="1"/>
  <c r="AH433" i="1"/>
  <c r="AG425" i="1"/>
  <c r="AH425" i="1"/>
  <c r="AG416" i="1"/>
  <c r="AH416" i="1"/>
  <c r="AG408" i="1"/>
  <c r="AH408" i="1"/>
  <c r="AG400" i="1"/>
  <c r="AH400" i="1"/>
  <c r="AG392" i="1"/>
  <c r="AH392" i="1"/>
  <c r="AG384" i="1"/>
  <c r="AH384" i="1"/>
  <c r="AG376" i="1"/>
  <c r="AH376" i="1"/>
  <c r="AG367" i="1"/>
  <c r="AH367" i="1"/>
  <c r="AG359" i="1"/>
  <c r="AH359" i="1"/>
  <c r="AG351" i="1"/>
  <c r="AH351" i="1"/>
  <c r="AG343" i="1"/>
  <c r="AH343" i="1"/>
  <c r="AG334" i="1"/>
  <c r="AH334" i="1"/>
  <c r="AG326" i="1"/>
  <c r="AH326" i="1"/>
  <c r="AG318" i="1"/>
  <c r="AH318" i="1"/>
  <c r="AG309" i="1"/>
  <c r="AH309" i="1"/>
  <c r="AG301" i="1"/>
  <c r="AH301" i="1"/>
  <c r="AG293" i="1"/>
  <c r="AH293" i="1"/>
  <c r="AG285" i="1"/>
  <c r="AH285" i="1"/>
  <c r="AG277" i="1"/>
  <c r="AH277" i="1"/>
  <c r="AG269" i="1"/>
  <c r="AH269" i="1"/>
  <c r="AG261" i="1"/>
  <c r="AH261" i="1"/>
  <c r="AG253" i="1"/>
  <c r="AH253" i="1"/>
  <c r="AG245" i="1"/>
  <c r="AH245" i="1"/>
  <c r="AG237" i="1"/>
  <c r="AH237" i="1"/>
  <c r="AG228" i="1"/>
  <c r="AH228" i="1"/>
  <c r="AG220" i="1"/>
  <c r="AH220" i="1"/>
  <c r="AG211" i="1"/>
  <c r="AH211" i="1"/>
  <c r="AG203" i="1"/>
  <c r="AH203" i="1"/>
  <c r="AG195" i="1"/>
  <c r="AH195" i="1"/>
  <c r="AG187" i="1"/>
  <c r="AH187" i="1"/>
  <c r="AG179" i="1"/>
  <c r="AH179" i="1"/>
  <c r="AG169" i="1"/>
  <c r="AH169" i="1"/>
  <c r="AG161" i="1"/>
  <c r="AH161" i="1"/>
  <c r="AG153" i="1"/>
  <c r="AH153" i="1"/>
  <c r="AG143" i="1"/>
  <c r="AH143" i="1"/>
  <c r="AG135" i="1"/>
  <c r="AH135" i="1"/>
  <c r="AG127" i="1"/>
  <c r="AH127" i="1"/>
  <c r="AG119" i="1"/>
  <c r="AH119" i="1"/>
  <c r="AG110" i="1"/>
  <c r="AH110" i="1"/>
  <c r="AG101" i="1"/>
  <c r="AH101" i="1"/>
  <c r="AG92" i="1"/>
  <c r="AH92" i="1"/>
  <c r="AG83" i="1"/>
  <c r="AH83" i="1"/>
  <c r="AG75" i="1"/>
  <c r="AH75" i="1"/>
  <c r="AG67" i="1"/>
  <c r="AH67" i="1"/>
  <c r="AG58" i="1"/>
  <c r="AH58" i="1"/>
  <c r="AG48" i="1"/>
  <c r="AH48" i="1"/>
  <c r="AG39" i="1"/>
  <c r="AH39" i="1"/>
  <c r="AG31" i="1"/>
  <c r="AH31" i="1"/>
  <c r="AG23" i="1"/>
  <c r="AH23" i="1"/>
  <c r="AG13" i="1"/>
  <c r="AH13" i="1"/>
  <c r="AG4" i="1"/>
  <c r="AH4" i="1"/>
  <c r="AG1641" i="1"/>
  <c r="AH1641" i="1"/>
  <c r="AG1601" i="1"/>
  <c r="AH1601" i="1"/>
  <c r="AG1553" i="1"/>
  <c r="AH1553" i="1"/>
  <c r="AG1489" i="1"/>
  <c r="AH1489" i="1"/>
  <c r="AG1441" i="1"/>
  <c r="AH1441" i="1"/>
  <c r="AG1401" i="1"/>
  <c r="AH1401" i="1"/>
  <c r="AG1361" i="1"/>
  <c r="AH1361" i="1"/>
  <c r="AG1305" i="1"/>
  <c r="AH1305" i="1"/>
  <c r="AG1257" i="1"/>
  <c r="AH1257" i="1"/>
  <c r="AG1225" i="1"/>
  <c r="AH1225" i="1"/>
  <c r="AG1177" i="1"/>
  <c r="AH1177" i="1"/>
  <c r="AG1129" i="1"/>
  <c r="AH1129" i="1"/>
  <c r="AG1081" i="1"/>
  <c r="AH1081" i="1"/>
  <c r="AG1009" i="1"/>
  <c r="AH1009" i="1"/>
  <c r="AG928" i="1"/>
  <c r="AH928" i="1"/>
  <c r="AG725" i="1"/>
  <c r="AH725" i="1"/>
  <c r="AG1648" i="1"/>
  <c r="AH1648" i="1"/>
  <c r="AG1600" i="1"/>
  <c r="AH1600" i="1"/>
  <c r="AG1560" i="1"/>
  <c r="AH1560" i="1"/>
  <c r="AG1512" i="1"/>
  <c r="AH1512" i="1"/>
  <c r="AG1464" i="1"/>
  <c r="AH1464" i="1"/>
  <c r="AG1416" i="1"/>
  <c r="AH1416" i="1"/>
  <c r="AG1368" i="1"/>
  <c r="AH1368" i="1"/>
  <c r="AG1320" i="1"/>
  <c r="AH1320" i="1"/>
  <c r="AG1272" i="1"/>
  <c r="AH1272" i="1"/>
  <c r="AG1232" i="1"/>
  <c r="AH1232" i="1"/>
  <c r="AG1184" i="1"/>
  <c r="AH1184" i="1"/>
  <c r="AG1128" i="1"/>
  <c r="AH1128" i="1"/>
  <c r="AG1080" i="1"/>
  <c r="AH1080" i="1"/>
  <c r="AG1032" i="1"/>
  <c r="AH1032" i="1"/>
  <c r="AG975" i="1"/>
  <c r="AH975" i="1"/>
  <c r="AG927" i="1"/>
  <c r="AH927" i="1"/>
  <c r="AG878" i="1"/>
  <c r="AH878" i="1"/>
  <c r="AG838" i="1"/>
  <c r="AH838" i="1"/>
  <c r="AG789" i="1"/>
  <c r="AH789" i="1"/>
  <c r="AG732" i="1"/>
  <c r="AH732" i="1"/>
  <c r="AG690" i="1"/>
  <c r="AH690" i="1"/>
  <c r="AG642" i="1"/>
  <c r="AH642" i="1"/>
  <c r="AG593" i="1"/>
  <c r="AH593" i="1"/>
  <c r="AG536" i="1"/>
  <c r="AH536" i="1"/>
  <c r="AG494" i="1"/>
  <c r="AH494" i="1"/>
  <c r="AG442" i="1"/>
  <c r="AH442" i="1"/>
  <c r="AG401" i="1"/>
  <c r="AH401" i="1"/>
  <c r="AG360" i="1"/>
  <c r="AH360" i="1"/>
  <c r="AG319" i="1"/>
  <c r="AH319" i="1"/>
  <c r="AG278" i="1"/>
  <c r="AH278" i="1"/>
  <c r="AG246" i="1"/>
  <c r="AH246" i="1"/>
  <c r="AG204" i="1"/>
  <c r="AH204" i="1"/>
  <c r="AG170" i="1"/>
  <c r="AH170" i="1"/>
  <c r="AG84" i="1"/>
  <c r="AH84" i="1"/>
  <c r="AG1686" i="1"/>
  <c r="AH1686" i="1"/>
  <c r="AG1678" i="1"/>
  <c r="AH1678" i="1"/>
  <c r="AG1670" i="1"/>
  <c r="AH1670" i="1"/>
  <c r="AG1662" i="1"/>
  <c r="AH1662" i="1"/>
  <c r="AG1654" i="1"/>
  <c r="AH1654" i="1"/>
  <c r="AG1646" i="1"/>
  <c r="AH1646" i="1"/>
  <c r="AG1638" i="1"/>
  <c r="AH1638" i="1"/>
  <c r="AG1630" i="1"/>
  <c r="AH1630" i="1"/>
  <c r="AG1622" i="1"/>
  <c r="AH1622" i="1"/>
  <c r="AG1614" i="1"/>
  <c r="AH1614" i="1"/>
  <c r="AG1606" i="1"/>
  <c r="AH1606" i="1"/>
  <c r="AG1598" i="1"/>
  <c r="AH1598" i="1"/>
  <c r="AG1590" i="1"/>
  <c r="AH1590" i="1"/>
  <c r="AG1582" i="1"/>
  <c r="AH1582" i="1"/>
  <c r="AG1574" i="1"/>
  <c r="AH1574" i="1"/>
  <c r="AG1566" i="1"/>
  <c r="AH1566" i="1"/>
  <c r="AG1558" i="1"/>
  <c r="AH1558" i="1"/>
  <c r="AG1550" i="1"/>
  <c r="AH1550" i="1"/>
  <c r="AG1542" i="1"/>
  <c r="AH1542" i="1"/>
  <c r="AG1534" i="1"/>
  <c r="AH1534" i="1"/>
  <c r="AG1526" i="1"/>
  <c r="AH1526" i="1"/>
  <c r="AG1518" i="1"/>
  <c r="AH1518" i="1"/>
  <c r="AG1510" i="1"/>
  <c r="AH1510" i="1"/>
  <c r="AG1502" i="1"/>
  <c r="AH1502" i="1"/>
  <c r="AG1494" i="1"/>
  <c r="AH1494" i="1"/>
  <c r="AG1486" i="1"/>
  <c r="AH1486" i="1"/>
  <c r="AG1478" i="1"/>
  <c r="AH1478" i="1"/>
  <c r="AG1470" i="1"/>
  <c r="AH1470" i="1"/>
  <c r="AG1462" i="1"/>
  <c r="AH1462" i="1"/>
  <c r="AG1454" i="1"/>
  <c r="AH1454" i="1"/>
  <c r="AG1446" i="1"/>
  <c r="AH1446" i="1"/>
  <c r="AG1438" i="1"/>
  <c r="AH1438" i="1"/>
  <c r="AG1430" i="1"/>
  <c r="AH1430" i="1"/>
  <c r="AG1422" i="1"/>
  <c r="AH1422" i="1"/>
  <c r="AG1414" i="1"/>
  <c r="AH1414" i="1"/>
  <c r="AG1406" i="1"/>
  <c r="AH1406" i="1"/>
  <c r="AG1398" i="1"/>
  <c r="AH1398" i="1"/>
  <c r="AG1390" i="1"/>
  <c r="AH1390" i="1"/>
  <c r="AG1382" i="1"/>
  <c r="AH1382" i="1"/>
  <c r="AG1374" i="1"/>
  <c r="AH1374" i="1"/>
  <c r="AG1366" i="1"/>
  <c r="AH1366" i="1"/>
  <c r="AG1358" i="1"/>
  <c r="AH1358" i="1"/>
  <c r="AG1350" i="1"/>
  <c r="AH1350" i="1"/>
  <c r="AG1342" i="1"/>
  <c r="AH1342" i="1"/>
  <c r="AG1334" i="1"/>
  <c r="AH1334" i="1"/>
  <c r="AG1326" i="1"/>
  <c r="AH1326" i="1"/>
  <c r="AG1318" i="1"/>
  <c r="AH1318" i="1"/>
  <c r="AG1310" i="1"/>
  <c r="AH1310" i="1"/>
  <c r="AG1302" i="1"/>
  <c r="AH1302" i="1"/>
  <c r="AG1294" i="1"/>
  <c r="AH1294" i="1"/>
  <c r="AG1286" i="1"/>
  <c r="AH1286" i="1"/>
  <c r="AG1278" i="1"/>
  <c r="AH1278" i="1"/>
  <c r="AG1270" i="1"/>
  <c r="AH1270" i="1"/>
  <c r="AG1262" i="1"/>
  <c r="AH1262" i="1"/>
  <c r="AG1254" i="1"/>
  <c r="AH1254" i="1"/>
  <c r="AG1246" i="1"/>
  <c r="AH1246" i="1"/>
  <c r="AG1238" i="1"/>
  <c r="AH1238" i="1"/>
  <c r="AG1230" i="1"/>
  <c r="AH1230" i="1"/>
  <c r="AG1222" i="1"/>
  <c r="AH1222" i="1"/>
  <c r="AG1214" i="1"/>
  <c r="AH1214" i="1"/>
  <c r="AG1206" i="1"/>
  <c r="AH1206" i="1"/>
  <c r="AG1198" i="1"/>
  <c r="AH1198" i="1"/>
  <c r="AG1190" i="1"/>
  <c r="AH1190" i="1"/>
  <c r="AG1182" i="1"/>
  <c r="AH1182" i="1"/>
  <c r="AG1174" i="1"/>
  <c r="AH1174" i="1"/>
  <c r="AG1166" i="1"/>
  <c r="AH1166" i="1"/>
  <c r="AG1159" i="1"/>
  <c r="AH1159" i="1"/>
  <c r="AG1150" i="1"/>
  <c r="AH1150" i="1"/>
  <c r="AG1142" i="1"/>
  <c r="AH1142" i="1"/>
  <c r="AG1134" i="1"/>
  <c r="AH1134" i="1"/>
  <c r="AG1126" i="1"/>
  <c r="AH1126" i="1"/>
  <c r="AG1118" i="1"/>
  <c r="AH1118" i="1"/>
  <c r="AG1110" i="1"/>
  <c r="AH1110" i="1"/>
  <c r="AG1102" i="1"/>
  <c r="AH1102" i="1"/>
  <c r="AG1094" i="1"/>
  <c r="AH1094" i="1"/>
  <c r="AG1086" i="1"/>
  <c r="AH1086" i="1"/>
  <c r="AG1078" i="1"/>
  <c r="AH1078" i="1"/>
  <c r="AG1070" i="1"/>
  <c r="AH1070" i="1"/>
  <c r="AG1062" i="1"/>
  <c r="AH1062" i="1"/>
  <c r="AG1054" i="1"/>
  <c r="AH1054" i="1"/>
  <c r="AG1046" i="1"/>
  <c r="AH1046" i="1"/>
  <c r="AG1038" i="1"/>
  <c r="AH1038" i="1"/>
  <c r="AG1030" i="1"/>
  <c r="AH1030" i="1"/>
  <c r="AG1022" i="1"/>
  <c r="AH1022" i="1"/>
  <c r="AG1014" i="1"/>
  <c r="AH1014" i="1"/>
  <c r="AG1006" i="1"/>
  <c r="AH1006" i="1"/>
  <c r="AG998" i="1"/>
  <c r="AH998" i="1"/>
  <c r="AG990" i="1"/>
  <c r="AH990" i="1"/>
  <c r="AG982" i="1"/>
  <c r="AH982" i="1"/>
  <c r="AG973" i="1"/>
  <c r="AH973" i="1"/>
  <c r="AG965" i="1"/>
  <c r="AH965" i="1"/>
  <c r="AG957" i="1"/>
  <c r="AH957" i="1"/>
  <c r="AG949" i="1"/>
  <c r="AH949" i="1"/>
  <c r="AG941" i="1"/>
  <c r="AH941" i="1"/>
  <c r="AG933" i="1"/>
  <c r="AH933" i="1"/>
  <c r="AG925" i="1"/>
  <c r="AH925" i="1"/>
  <c r="AG916" i="1"/>
  <c r="AH916" i="1"/>
  <c r="AG908" i="1"/>
  <c r="AH908" i="1"/>
  <c r="AG900" i="1"/>
  <c r="AH900" i="1"/>
  <c r="AG892" i="1"/>
  <c r="AH892" i="1"/>
  <c r="AG884" i="1"/>
  <c r="AH884" i="1"/>
  <c r="AG876" i="1"/>
  <c r="AH876" i="1"/>
  <c r="AG868" i="1"/>
  <c r="AH868" i="1"/>
  <c r="AG860" i="1"/>
  <c r="AH860" i="1"/>
  <c r="AG852" i="1"/>
  <c r="AH852" i="1"/>
  <c r="AG844" i="1"/>
  <c r="AH844" i="1"/>
  <c r="AG836" i="1"/>
  <c r="AH836" i="1"/>
  <c r="AG828" i="1"/>
  <c r="AH828" i="1"/>
  <c r="AG820" i="1"/>
  <c r="AH820" i="1"/>
  <c r="AG811" i="1"/>
  <c r="AH811" i="1"/>
  <c r="AG803" i="1"/>
  <c r="AH803" i="1"/>
  <c r="AG795" i="1"/>
  <c r="AH795" i="1"/>
  <c r="AG787" i="1"/>
  <c r="AH787" i="1"/>
  <c r="AG778" i="1"/>
  <c r="AH778" i="1"/>
  <c r="AG770" i="1"/>
  <c r="AH770" i="1"/>
  <c r="AG762" i="1"/>
  <c r="AH762" i="1"/>
  <c r="AG754" i="1"/>
  <c r="AH754" i="1"/>
  <c r="AG746" i="1"/>
  <c r="AH746" i="1"/>
  <c r="AG738" i="1"/>
  <c r="AH738" i="1"/>
  <c r="AG730" i="1"/>
  <c r="AH730" i="1"/>
  <c r="AG722" i="1"/>
  <c r="AH722" i="1"/>
  <c r="AG714" i="1"/>
  <c r="AH714" i="1"/>
  <c r="AG705" i="1"/>
  <c r="AH705" i="1"/>
  <c r="AG696" i="1"/>
  <c r="AH696" i="1"/>
  <c r="AG688" i="1"/>
  <c r="AH688" i="1"/>
  <c r="AG680" i="1"/>
  <c r="AH680" i="1"/>
  <c r="AG672" i="1"/>
  <c r="AH672" i="1"/>
  <c r="AG664" i="1"/>
  <c r="AH664" i="1"/>
  <c r="AG656" i="1"/>
  <c r="AH656" i="1"/>
  <c r="AG648" i="1"/>
  <c r="AH648" i="1"/>
  <c r="AG640" i="1"/>
  <c r="AH640" i="1"/>
  <c r="AG632" i="1"/>
  <c r="AH632" i="1"/>
  <c r="AG624" i="1"/>
  <c r="AH624" i="1"/>
  <c r="AG616" i="1"/>
  <c r="AH616" i="1"/>
  <c r="AG608" i="1"/>
  <c r="AH608" i="1"/>
  <c r="AG599" i="1"/>
  <c r="AH599" i="1"/>
  <c r="AG591" i="1"/>
  <c r="AH591" i="1"/>
  <c r="AG582" i="1"/>
  <c r="AH582" i="1"/>
  <c r="AG574" i="1"/>
  <c r="AH574" i="1"/>
  <c r="AG566" i="1"/>
  <c r="AH566" i="1"/>
  <c r="AG558" i="1"/>
  <c r="AH558" i="1"/>
  <c r="AG550" i="1"/>
  <c r="AH550" i="1"/>
  <c r="AG542" i="1"/>
  <c r="AH542" i="1"/>
  <c r="AG534" i="1"/>
  <c r="AH534" i="1"/>
  <c r="AG526" i="1"/>
  <c r="AH526" i="1"/>
  <c r="AG517" i="1"/>
  <c r="AH517" i="1"/>
  <c r="AG508" i="1"/>
  <c r="AH508" i="1"/>
  <c r="AG500" i="1"/>
  <c r="AH500" i="1"/>
  <c r="AG491" i="1"/>
  <c r="AH491" i="1"/>
  <c r="AG483" i="1"/>
  <c r="AH483" i="1"/>
  <c r="AG474" i="1"/>
  <c r="AH474" i="1"/>
  <c r="AG466" i="1"/>
  <c r="AH466" i="1"/>
  <c r="AG458" i="1"/>
  <c r="AH458" i="1"/>
  <c r="AG449" i="1"/>
  <c r="AH449" i="1"/>
  <c r="AG440" i="1"/>
  <c r="AH440" i="1"/>
  <c r="AG432" i="1"/>
  <c r="AH432" i="1"/>
  <c r="AG424" i="1"/>
  <c r="AH424" i="1"/>
  <c r="AG415" i="1"/>
  <c r="AH415" i="1"/>
  <c r="AG407" i="1"/>
  <c r="AH407" i="1"/>
  <c r="AG399" i="1"/>
  <c r="AH399" i="1"/>
  <c r="AG391" i="1"/>
  <c r="AH391" i="1"/>
  <c r="AG383" i="1"/>
  <c r="AH383" i="1"/>
  <c r="AG375" i="1"/>
  <c r="AH375" i="1"/>
  <c r="AG366" i="1"/>
  <c r="AH366" i="1"/>
  <c r="AG358" i="1"/>
  <c r="AH358" i="1"/>
  <c r="AG350" i="1"/>
  <c r="AH350" i="1"/>
  <c r="AG342" i="1"/>
  <c r="AH342" i="1"/>
  <c r="AG333" i="1"/>
  <c r="AH333" i="1"/>
  <c r="AG325" i="1"/>
  <c r="AH325" i="1"/>
  <c r="AG317" i="1"/>
  <c r="AH317" i="1"/>
  <c r="AG308" i="1"/>
  <c r="AH308" i="1"/>
  <c r="AG300" i="1"/>
  <c r="AH300" i="1"/>
  <c r="AG292" i="1"/>
  <c r="AH292" i="1"/>
  <c r="AG284" i="1"/>
  <c r="AH284" i="1"/>
  <c r="AG276" i="1"/>
  <c r="AH276" i="1"/>
  <c r="AG268" i="1"/>
  <c r="AH268" i="1"/>
  <c r="AG260" i="1"/>
  <c r="AH260" i="1"/>
  <c r="AG252" i="1"/>
  <c r="AH252" i="1"/>
  <c r="AG244" i="1"/>
  <c r="AH244" i="1"/>
  <c r="AG236" i="1"/>
  <c r="AH236" i="1"/>
  <c r="AG227" i="1"/>
  <c r="AH227" i="1"/>
  <c r="AG219" i="1"/>
  <c r="AH219" i="1"/>
  <c r="AG210" i="1"/>
  <c r="AH210" i="1"/>
  <c r="AG202" i="1"/>
  <c r="AH202" i="1"/>
  <c r="AG194" i="1"/>
  <c r="AH194" i="1"/>
  <c r="AG186" i="1"/>
  <c r="AH186" i="1"/>
  <c r="AG177" i="1"/>
  <c r="AH177" i="1"/>
  <c r="AG168" i="1"/>
  <c r="AH168" i="1"/>
  <c r="AG160" i="1"/>
  <c r="AH160" i="1"/>
  <c r="AG151" i="1"/>
  <c r="AH151" i="1"/>
  <c r="AG142" i="1"/>
  <c r="AH142" i="1"/>
  <c r="AG134" i="1"/>
  <c r="AH134" i="1"/>
  <c r="AG126" i="1"/>
  <c r="AH126" i="1"/>
  <c r="AG118" i="1"/>
  <c r="AH118" i="1"/>
  <c r="AG109" i="1"/>
  <c r="AH109" i="1"/>
  <c r="AG1353" i="1"/>
  <c r="AH1353" i="1"/>
  <c r="AG1680" i="1"/>
  <c r="AH1680" i="1"/>
  <c r="AG1624" i="1"/>
  <c r="AH1624" i="1"/>
  <c r="AG1568" i="1"/>
  <c r="AH1568" i="1"/>
  <c r="AG1520" i="1"/>
  <c r="AH1520" i="1"/>
  <c r="AG1480" i="1"/>
  <c r="AH1480" i="1"/>
  <c r="AG1432" i="1"/>
  <c r="AH1432" i="1"/>
  <c r="AG1384" i="1"/>
  <c r="AH1384" i="1"/>
  <c r="AG1344" i="1"/>
  <c r="AH1344" i="1"/>
  <c r="AG1288" i="1"/>
  <c r="AH1288" i="1"/>
  <c r="AG1240" i="1"/>
  <c r="AH1240" i="1"/>
  <c r="AG1192" i="1"/>
  <c r="AH1192" i="1"/>
  <c r="AG1144" i="1"/>
  <c r="AH1144" i="1"/>
  <c r="AG1096" i="1"/>
  <c r="AH1096" i="1"/>
  <c r="AG1048" i="1"/>
  <c r="AH1048" i="1"/>
  <c r="AG1000" i="1"/>
  <c r="AH1000" i="1"/>
  <c r="AG951" i="1"/>
  <c r="AH951" i="1"/>
  <c r="AG918" i="1"/>
  <c r="AH918" i="1"/>
  <c r="AG862" i="1"/>
  <c r="AH862" i="1"/>
  <c r="AG822" i="1"/>
  <c r="AH822" i="1"/>
  <c r="AG772" i="1"/>
  <c r="AH772" i="1"/>
  <c r="AG756" i="1"/>
  <c r="AH756" i="1"/>
  <c r="AG724" i="1"/>
  <c r="AH724" i="1"/>
  <c r="AG682" i="1"/>
  <c r="AH682" i="1"/>
  <c r="AG634" i="1"/>
  <c r="AH634" i="1"/>
  <c r="AG584" i="1"/>
  <c r="AH584" i="1"/>
  <c r="AG552" i="1"/>
  <c r="AH552" i="1"/>
  <c r="AG511" i="1"/>
  <c r="AH511" i="1"/>
  <c r="AG468" i="1"/>
  <c r="AH468" i="1"/>
  <c r="AG418" i="1"/>
  <c r="AH418" i="1"/>
  <c r="AG377" i="1"/>
  <c r="AH377" i="1"/>
  <c r="AG335" i="1"/>
  <c r="AH335" i="1"/>
  <c r="AG294" i="1"/>
  <c r="AH294" i="1"/>
  <c r="AG238" i="1"/>
  <c r="AH238" i="1"/>
  <c r="AG136" i="1"/>
  <c r="AH136" i="1"/>
  <c r="AG1685" i="1"/>
  <c r="AH1685" i="1"/>
  <c r="AG1645" i="1"/>
  <c r="AH1645" i="1"/>
  <c r="AG1613" i="1"/>
  <c r="AH1613" i="1"/>
  <c r="AG1581" i="1"/>
  <c r="AH1581" i="1"/>
  <c r="AG1549" i="1"/>
  <c r="AH1549" i="1"/>
  <c r="AG1517" i="1"/>
  <c r="AH1517" i="1"/>
  <c r="AG1469" i="1"/>
  <c r="AH1469" i="1"/>
  <c r="AG1437" i="1"/>
  <c r="AH1437" i="1"/>
  <c r="AG1405" i="1"/>
  <c r="AH1405" i="1"/>
  <c r="AG1373" i="1"/>
  <c r="AH1373" i="1"/>
  <c r="AG1349" i="1"/>
  <c r="AH1349" i="1"/>
  <c r="AG1317" i="1"/>
  <c r="AH1317" i="1"/>
  <c r="AG1285" i="1"/>
  <c r="AH1285" i="1"/>
  <c r="AG1253" i="1"/>
  <c r="AH1253" i="1"/>
  <c r="AG1221" i="1"/>
  <c r="AH1221" i="1"/>
  <c r="AG1197" i="1"/>
  <c r="AH1197" i="1"/>
  <c r="AG1156" i="1"/>
  <c r="AH1156" i="1"/>
  <c r="AG1133" i="1"/>
  <c r="AH1133" i="1"/>
  <c r="AG1109" i="1"/>
  <c r="AH1109" i="1"/>
  <c r="AG1077" i="1"/>
  <c r="AH1077" i="1"/>
  <c r="AG1029" i="1"/>
  <c r="AH1029" i="1"/>
  <c r="AG997" i="1"/>
  <c r="AH997" i="1"/>
  <c r="AG956" i="1"/>
  <c r="AH956" i="1"/>
  <c r="AG924" i="1"/>
  <c r="AH924" i="1"/>
  <c r="AG875" i="1"/>
  <c r="AH875" i="1"/>
  <c r="AG835" i="1"/>
  <c r="AH835" i="1"/>
  <c r="AG802" i="1"/>
  <c r="AH802" i="1"/>
  <c r="AG769" i="1"/>
  <c r="AH769" i="1"/>
  <c r="AG745" i="1"/>
  <c r="AH745" i="1"/>
  <c r="AG713" i="1"/>
  <c r="AH713" i="1"/>
  <c r="AG687" i="1"/>
  <c r="AH687" i="1"/>
  <c r="AG655" i="1"/>
  <c r="AH655" i="1"/>
  <c r="AG623" i="1"/>
  <c r="AH623" i="1"/>
  <c r="AG590" i="1"/>
  <c r="AH590" i="1"/>
  <c r="AG565" i="1"/>
  <c r="AH565" i="1"/>
  <c r="AG541" i="1"/>
  <c r="AH541" i="1"/>
  <c r="AG507" i="1"/>
  <c r="AH507" i="1"/>
  <c r="AG473" i="1"/>
  <c r="AH473" i="1"/>
  <c r="AG457" i="1"/>
  <c r="AH457" i="1"/>
  <c r="AG431" i="1"/>
  <c r="AH431" i="1"/>
  <c r="AG406" i="1"/>
  <c r="AH406" i="1"/>
  <c r="AG390" i="1"/>
  <c r="AH390" i="1"/>
  <c r="AG374" i="1"/>
  <c r="AH374" i="1"/>
  <c r="AG357" i="1"/>
  <c r="AH357" i="1"/>
  <c r="AG341" i="1"/>
  <c r="AH341" i="1"/>
  <c r="AG324" i="1"/>
  <c r="AH324" i="1"/>
  <c r="AG299" i="1"/>
  <c r="AH299" i="1"/>
  <c r="AG283" i="1"/>
  <c r="AH283" i="1"/>
  <c r="AG275" i="1"/>
  <c r="AH275" i="1"/>
  <c r="AG259" i="1"/>
  <c r="AH259" i="1"/>
  <c r="AG243" i="1"/>
  <c r="AH243" i="1"/>
  <c r="AG235" i="1"/>
  <c r="AH235" i="1"/>
  <c r="AG226" i="1"/>
  <c r="AH226" i="1"/>
  <c r="AG218" i="1"/>
  <c r="AH218" i="1"/>
  <c r="AG209" i="1"/>
  <c r="AH209" i="1"/>
  <c r="AG193" i="1"/>
  <c r="AH193" i="1"/>
  <c r="AG185" i="1"/>
  <c r="AH185" i="1"/>
  <c r="AG176" i="1"/>
  <c r="AH176" i="1"/>
  <c r="AG167" i="1"/>
  <c r="AH167" i="1"/>
  <c r="AG159" i="1"/>
  <c r="AH159" i="1"/>
  <c r="AG150" i="1"/>
  <c r="AH150" i="1"/>
  <c r="AG141" i="1"/>
  <c r="AH141" i="1"/>
  <c r="AG133" i="1"/>
  <c r="AH133" i="1"/>
  <c r="AG125" i="1"/>
  <c r="AH125" i="1"/>
  <c r="AG117" i="1"/>
  <c r="AH117" i="1"/>
  <c r="AG107" i="1"/>
  <c r="AH107" i="1"/>
  <c r="AG99" i="1"/>
  <c r="AH99" i="1"/>
  <c r="AG90" i="1"/>
  <c r="AH90" i="1"/>
  <c r="AG81" i="1"/>
  <c r="AH81" i="1"/>
  <c r="AG73" i="1"/>
  <c r="AH73" i="1"/>
  <c r="AG65" i="1"/>
  <c r="AH65" i="1"/>
  <c r="AG56" i="1"/>
  <c r="AH56" i="1"/>
  <c r="AG46" i="1"/>
  <c r="AH46" i="1"/>
  <c r="AG37" i="1"/>
  <c r="AH37" i="1"/>
  <c r="AG29" i="1"/>
  <c r="AH29" i="1"/>
  <c r="AG11" i="1"/>
  <c r="AH11" i="1"/>
  <c r="AG1673" i="1"/>
  <c r="AH1673" i="1"/>
  <c r="AG1617" i="1"/>
  <c r="AH1617" i="1"/>
  <c r="AG1577" i="1"/>
  <c r="AH1577" i="1"/>
  <c r="AG1529" i="1"/>
  <c r="AH1529" i="1"/>
  <c r="AG1505" i="1"/>
  <c r="AH1505" i="1"/>
  <c r="AG1465" i="1"/>
  <c r="AH1465" i="1"/>
  <c r="AG1425" i="1"/>
  <c r="AH1425" i="1"/>
  <c r="AG1369" i="1"/>
  <c r="AH1369" i="1"/>
  <c r="AG1313" i="1"/>
  <c r="AH1313" i="1"/>
  <c r="AG1297" i="1"/>
  <c r="AH1297" i="1"/>
  <c r="AG1249" i="1"/>
  <c r="AH1249" i="1"/>
  <c r="AG1193" i="1"/>
  <c r="AH1193" i="1"/>
  <c r="AG1145" i="1"/>
  <c r="AH1145" i="1"/>
  <c r="AG1105" i="1"/>
  <c r="AH1105" i="1"/>
  <c r="AG1057" i="1"/>
  <c r="AH1057" i="1"/>
  <c r="AG1017" i="1"/>
  <c r="AH1017" i="1"/>
  <c r="AG993" i="1"/>
  <c r="AH993" i="1"/>
  <c r="AG952" i="1"/>
  <c r="AH952" i="1"/>
  <c r="AG911" i="1"/>
  <c r="AH911" i="1"/>
  <c r="AG879" i="1"/>
  <c r="AH879" i="1"/>
  <c r="AG847" i="1"/>
  <c r="AH847" i="1"/>
  <c r="AG806" i="1"/>
  <c r="AH806" i="1"/>
  <c r="AG782" i="1"/>
  <c r="AH782" i="1"/>
  <c r="AG749" i="1"/>
  <c r="AH749" i="1"/>
  <c r="AG717" i="1"/>
  <c r="AH717" i="1"/>
  <c r="AG683" i="1"/>
  <c r="AH683" i="1"/>
  <c r="AG651" i="1"/>
  <c r="AH651" i="1"/>
  <c r="AG619" i="1"/>
  <c r="AH619" i="1"/>
  <c r="AG585" i="1"/>
  <c r="AH585" i="1"/>
  <c r="AG553" i="1"/>
  <c r="AH553" i="1"/>
  <c r="AG537" i="1"/>
  <c r="AH537" i="1"/>
  <c r="AG503" i="1"/>
  <c r="AH503" i="1"/>
  <c r="AG478" i="1"/>
  <c r="AH478" i="1"/>
  <c r="AG443" i="1"/>
  <c r="AH443" i="1"/>
  <c r="AG410" i="1"/>
  <c r="AH410" i="1"/>
  <c r="AG394" i="1"/>
  <c r="AH394" i="1"/>
  <c r="AG378" i="1"/>
  <c r="AH378" i="1"/>
  <c r="AG361" i="1"/>
  <c r="AH361" i="1"/>
  <c r="AG353" i="1"/>
  <c r="AH353" i="1"/>
  <c r="AG345" i="1"/>
  <c r="AH345" i="1"/>
  <c r="AG337" i="1"/>
  <c r="AH337" i="1"/>
  <c r="AG311" i="1"/>
  <c r="AH311" i="1"/>
  <c r="AG303" i="1"/>
  <c r="AH303" i="1"/>
  <c r="AG295" i="1"/>
  <c r="AH295" i="1"/>
  <c r="AG287" i="1"/>
  <c r="AH287" i="1"/>
  <c r="AG279" i="1"/>
  <c r="AH279" i="1"/>
  <c r="AG271" i="1"/>
  <c r="AH271" i="1"/>
  <c r="AG263" i="1"/>
  <c r="AH263" i="1"/>
  <c r="AG255" i="1"/>
  <c r="AH255" i="1"/>
  <c r="AG247" i="1"/>
  <c r="AH247" i="1"/>
  <c r="AG239" i="1"/>
  <c r="AH239" i="1"/>
  <c r="AG230" i="1"/>
  <c r="AH230" i="1"/>
  <c r="AG222" i="1"/>
  <c r="AH222" i="1"/>
  <c r="AG213" i="1"/>
  <c r="AH213" i="1"/>
  <c r="AG205" i="1"/>
  <c r="AH205" i="1"/>
  <c r="AG197" i="1"/>
  <c r="AH197" i="1"/>
  <c r="AG189" i="1"/>
  <c r="AH189" i="1"/>
  <c r="AG181" i="1"/>
  <c r="AH181" i="1"/>
  <c r="AG1672" i="1"/>
  <c r="AH1672" i="1"/>
  <c r="AG1632" i="1"/>
  <c r="AH1632" i="1"/>
  <c r="AG1592" i="1"/>
  <c r="AH1592" i="1"/>
  <c r="AG1536" i="1"/>
  <c r="AH1536" i="1"/>
  <c r="AG1488" i="1"/>
  <c r="AH1488" i="1"/>
  <c r="AG1440" i="1"/>
  <c r="AH1440" i="1"/>
  <c r="AG1408" i="1"/>
  <c r="AH1408" i="1"/>
  <c r="AG1360" i="1"/>
  <c r="AH1360" i="1"/>
  <c r="AG1312" i="1"/>
  <c r="AH1312" i="1"/>
  <c r="AG1256" i="1"/>
  <c r="AH1256" i="1"/>
  <c r="AG1216" i="1"/>
  <c r="AH1216" i="1"/>
  <c r="AG1176" i="1"/>
  <c r="AH1176" i="1"/>
  <c r="AG1136" i="1"/>
  <c r="AH1136" i="1"/>
  <c r="AG1088" i="1"/>
  <c r="AH1088" i="1"/>
  <c r="AG1040" i="1"/>
  <c r="AH1040" i="1"/>
  <c r="AG992" i="1"/>
  <c r="AH992" i="1"/>
  <c r="AG935" i="1"/>
  <c r="AH935" i="1"/>
  <c r="AG886" i="1"/>
  <c r="AH886" i="1"/>
  <c r="AG846" i="1"/>
  <c r="AH846" i="1"/>
  <c r="AG797" i="1"/>
  <c r="AH797" i="1"/>
  <c r="AG740" i="1"/>
  <c r="AH740" i="1"/>
  <c r="AG698" i="1"/>
  <c r="AH698" i="1"/>
  <c r="AG658" i="1"/>
  <c r="AH658" i="1"/>
  <c r="AG601" i="1"/>
  <c r="AH601" i="1"/>
  <c r="AG568" i="1"/>
  <c r="AH568" i="1"/>
  <c r="AG528" i="1"/>
  <c r="AH528" i="1"/>
  <c r="AG476" i="1"/>
  <c r="AH476" i="1"/>
  <c r="AG434" i="1"/>
  <c r="AH434" i="1"/>
  <c r="AG393" i="1"/>
  <c r="AH393" i="1"/>
  <c r="AG352" i="1"/>
  <c r="AH352" i="1"/>
  <c r="AG310" i="1"/>
  <c r="AH310" i="1"/>
  <c r="AG262" i="1"/>
  <c r="AH262" i="1"/>
  <c r="AG229" i="1"/>
  <c r="AH229" i="1"/>
  <c r="AG196" i="1"/>
  <c r="AH196" i="1"/>
  <c r="AG180" i="1"/>
  <c r="AH180" i="1"/>
  <c r="AG154" i="1"/>
  <c r="AH154" i="1"/>
  <c r="AG120" i="1"/>
  <c r="AH120" i="1"/>
  <c r="AG93" i="1"/>
  <c r="AH93" i="1"/>
  <c r="AG1669" i="1"/>
  <c r="AH1669" i="1"/>
  <c r="AG1653" i="1"/>
  <c r="AH1653" i="1"/>
  <c r="AG1621" i="1"/>
  <c r="AH1621" i="1"/>
  <c r="AG1589" i="1"/>
  <c r="AH1589" i="1"/>
  <c r="AG1565" i="1"/>
  <c r="AH1565" i="1"/>
  <c r="AG1533" i="1"/>
  <c r="AH1533" i="1"/>
  <c r="AG1501" i="1"/>
  <c r="AH1501" i="1"/>
  <c r="AG1477" i="1"/>
  <c r="AH1477" i="1"/>
  <c r="AG1445" i="1"/>
  <c r="AH1445" i="1"/>
  <c r="AG1413" i="1"/>
  <c r="AH1413" i="1"/>
  <c r="AG1389" i="1"/>
  <c r="AH1389" i="1"/>
  <c r="AG1357" i="1"/>
  <c r="AH1357" i="1"/>
  <c r="AG1325" i="1"/>
  <c r="AH1325" i="1"/>
  <c r="AG1293" i="1"/>
  <c r="AH1293" i="1"/>
  <c r="AG1277" i="1"/>
  <c r="AH1277" i="1"/>
  <c r="AG1245" i="1"/>
  <c r="AH1245" i="1"/>
  <c r="AG1213" i="1"/>
  <c r="AH1213" i="1"/>
  <c r="AG1205" i="1"/>
  <c r="AH1205" i="1"/>
  <c r="AG1189" i="1"/>
  <c r="AH1189" i="1"/>
  <c r="AG1158" i="1"/>
  <c r="AH1158" i="1"/>
  <c r="AG1117" i="1"/>
  <c r="AH1117" i="1"/>
  <c r="AG1093" i="1"/>
  <c r="AH1093" i="1"/>
  <c r="AG1069" i="1"/>
  <c r="AH1069" i="1"/>
  <c r="AG1045" i="1"/>
  <c r="AH1045" i="1"/>
  <c r="AG1013" i="1"/>
  <c r="AH1013" i="1"/>
  <c r="AG989" i="1"/>
  <c r="AH989" i="1"/>
  <c r="AG964" i="1"/>
  <c r="AH964" i="1"/>
  <c r="AG940" i="1"/>
  <c r="AH940" i="1"/>
  <c r="AG915" i="1"/>
  <c r="AH915" i="1"/>
  <c r="AG899" i="1"/>
  <c r="AH899" i="1"/>
  <c r="AG883" i="1"/>
  <c r="AH883" i="1"/>
  <c r="AG851" i="1"/>
  <c r="AH851" i="1"/>
  <c r="AG819" i="1"/>
  <c r="AH819" i="1"/>
  <c r="AG777" i="1"/>
  <c r="AH777" i="1"/>
  <c r="AG753" i="1"/>
  <c r="AH753" i="1"/>
  <c r="AG721" i="1"/>
  <c r="AH721" i="1"/>
  <c r="AG695" i="1"/>
  <c r="AH695" i="1"/>
  <c r="AG679" i="1"/>
  <c r="AH679" i="1"/>
  <c r="AG647" i="1"/>
  <c r="AH647" i="1"/>
  <c r="AG631" i="1"/>
  <c r="AH631" i="1"/>
  <c r="AG615" i="1"/>
  <c r="AH615" i="1"/>
  <c r="AG598" i="1"/>
  <c r="AH598" i="1"/>
  <c r="AG581" i="1"/>
  <c r="AH581" i="1"/>
  <c r="AG557" i="1"/>
  <c r="AH557" i="1"/>
  <c r="AG533" i="1"/>
  <c r="AH533" i="1"/>
  <c r="AG516" i="1"/>
  <c r="AH516" i="1"/>
  <c r="AG499" i="1"/>
  <c r="AH499" i="1"/>
  <c r="AG465" i="1"/>
  <c r="AH465" i="1"/>
  <c r="AG448" i="1"/>
  <c r="AH448" i="1"/>
  <c r="AG439" i="1"/>
  <c r="AH439" i="1"/>
  <c r="AG423" i="1"/>
  <c r="AH423" i="1"/>
  <c r="AG398" i="1"/>
  <c r="AH398" i="1"/>
  <c r="AG382" i="1"/>
  <c r="AH382" i="1"/>
  <c r="AG365" i="1"/>
  <c r="AH365" i="1"/>
  <c r="AG349" i="1"/>
  <c r="AH349" i="1"/>
  <c r="AG332" i="1"/>
  <c r="AH332" i="1"/>
  <c r="AG316" i="1"/>
  <c r="AH316" i="1"/>
  <c r="AG307" i="1"/>
  <c r="AH307" i="1"/>
  <c r="AG291" i="1"/>
  <c r="AH291" i="1"/>
  <c r="AG267" i="1"/>
  <c r="AH267" i="1"/>
  <c r="AG251" i="1"/>
  <c r="AH251" i="1"/>
  <c r="AG201" i="1"/>
  <c r="AH201" i="1"/>
  <c r="AH2" i="1"/>
  <c r="AG1684" i="1"/>
  <c r="AH1684" i="1"/>
  <c r="AG1676" i="1"/>
  <c r="AH1676" i="1"/>
  <c r="AG1668" i="1"/>
  <c r="AH1668" i="1"/>
  <c r="AG1660" i="1"/>
  <c r="AH1660" i="1"/>
  <c r="AG1652" i="1"/>
  <c r="AH1652" i="1"/>
  <c r="AG1644" i="1"/>
  <c r="AH1644" i="1"/>
  <c r="AG1628" i="1"/>
  <c r="AH1628" i="1"/>
  <c r="AG1620" i="1"/>
  <c r="AH1620" i="1"/>
  <c r="AG1612" i="1"/>
  <c r="AH1612" i="1"/>
  <c r="AG1604" i="1"/>
  <c r="AH1604" i="1"/>
  <c r="AG1596" i="1"/>
  <c r="AH1596" i="1"/>
  <c r="AG1588" i="1"/>
  <c r="AH1588" i="1"/>
  <c r="AG1580" i="1"/>
  <c r="AH1580" i="1"/>
  <c r="AG1572" i="1"/>
  <c r="AH1572" i="1"/>
  <c r="AG1564" i="1"/>
  <c r="AH1564" i="1"/>
  <c r="AG1556" i="1"/>
  <c r="AH1556" i="1"/>
  <c r="AG1548" i="1"/>
  <c r="AH1548" i="1"/>
  <c r="AG1540" i="1"/>
  <c r="AH1540" i="1"/>
  <c r="AG1532" i="1"/>
  <c r="AH1532" i="1"/>
  <c r="AG1524" i="1"/>
  <c r="AH1524" i="1"/>
  <c r="AG1516" i="1"/>
  <c r="AH1516" i="1"/>
  <c r="AG1500" i="1"/>
  <c r="AH1500" i="1"/>
  <c r="AG1492" i="1"/>
  <c r="AH1492" i="1"/>
  <c r="AG1484" i="1"/>
  <c r="AH1484" i="1"/>
  <c r="AG1476" i="1"/>
  <c r="AH1476" i="1"/>
  <c r="AG1468" i="1"/>
  <c r="AH1468" i="1"/>
  <c r="AG1460" i="1"/>
  <c r="AH1460" i="1"/>
  <c r="AG1452" i="1"/>
  <c r="AH1452" i="1"/>
  <c r="AG1444" i="1"/>
  <c r="AH1444" i="1"/>
  <c r="AG1436" i="1"/>
  <c r="AH1436" i="1"/>
  <c r="AG1428" i="1"/>
  <c r="AH1428" i="1"/>
  <c r="AG1420" i="1"/>
  <c r="AH1420" i="1"/>
  <c r="AG1412" i="1"/>
  <c r="AH1412" i="1"/>
  <c r="AG1404" i="1"/>
  <c r="AH1404" i="1"/>
  <c r="AG1396" i="1"/>
  <c r="AH1396" i="1"/>
  <c r="AG1388" i="1"/>
  <c r="AH1388" i="1"/>
  <c r="AG1380" i="1"/>
  <c r="AH1380" i="1"/>
  <c r="AG1372" i="1"/>
  <c r="AH1372" i="1"/>
  <c r="AG1356" i="1"/>
  <c r="AH1356" i="1"/>
  <c r="AG1340" i="1"/>
  <c r="AH1340" i="1"/>
  <c r="AG1324" i="1"/>
  <c r="AH1324" i="1"/>
  <c r="AG1308" i="1"/>
  <c r="AH1308" i="1"/>
  <c r="AG1292" i="1"/>
  <c r="AH1292" i="1"/>
  <c r="AG1276" i="1"/>
  <c r="AH1276" i="1"/>
  <c r="AG1260" i="1"/>
  <c r="AH1260" i="1"/>
  <c r="AG1244" i="1"/>
  <c r="AH1244" i="1"/>
  <c r="AG1228" i="1"/>
  <c r="AH1228" i="1"/>
  <c r="AG1212" i="1"/>
  <c r="AH1212" i="1"/>
  <c r="AG1196" i="1"/>
  <c r="AH1196" i="1"/>
  <c r="AG1180" i="1"/>
  <c r="AH1180" i="1"/>
  <c r="AG1165" i="1"/>
  <c r="AH1165" i="1"/>
  <c r="AG1148" i="1"/>
  <c r="AH1148" i="1"/>
  <c r="AG1132" i="1"/>
  <c r="AH1132" i="1"/>
  <c r="AG1116" i="1"/>
  <c r="AH1116" i="1"/>
  <c r="AG1100" i="1"/>
  <c r="AH1100" i="1"/>
  <c r="AG1092" i="1"/>
  <c r="AH1092" i="1"/>
  <c r="AG1076" i="1"/>
  <c r="AH1076" i="1"/>
  <c r="AG1060" i="1"/>
  <c r="AH1060" i="1"/>
  <c r="AG1036" i="1"/>
  <c r="AH1036" i="1"/>
  <c r="AG1028" i="1"/>
  <c r="AH1028" i="1"/>
  <c r="AG1012" i="1"/>
  <c r="AH1012" i="1"/>
  <c r="AG996" i="1"/>
  <c r="AH996" i="1"/>
  <c r="AG980" i="1"/>
  <c r="AH980" i="1"/>
  <c r="AG963" i="1"/>
  <c r="AH963" i="1"/>
  <c r="AG947" i="1"/>
  <c r="AH947" i="1"/>
  <c r="AG931" i="1"/>
  <c r="AH931" i="1"/>
  <c r="AG914" i="1"/>
  <c r="AH914" i="1"/>
  <c r="AG898" i="1"/>
  <c r="AH898" i="1"/>
  <c r="AG882" i="1"/>
  <c r="AH882" i="1"/>
  <c r="AG866" i="1"/>
  <c r="AH866" i="1"/>
  <c r="AG842" i="1"/>
  <c r="AH842" i="1"/>
  <c r="AG834" i="1"/>
  <c r="AH834" i="1"/>
  <c r="AG818" i="1"/>
  <c r="AH818" i="1"/>
  <c r="AG801" i="1"/>
  <c r="AH801" i="1"/>
  <c r="AG785" i="1"/>
  <c r="AH785" i="1"/>
  <c r="AG776" i="1"/>
  <c r="AH776" i="1"/>
  <c r="AG768" i="1"/>
  <c r="AH768" i="1"/>
  <c r="AG760" i="1"/>
  <c r="AH760" i="1"/>
  <c r="AG744" i="1"/>
  <c r="AH744" i="1"/>
  <c r="AG736" i="1"/>
  <c r="AH736" i="1"/>
  <c r="AG728" i="1"/>
  <c r="AH728" i="1"/>
  <c r="AG720" i="1"/>
  <c r="AH720" i="1"/>
  <c r="AG712" i="1"/>
  <c r="AH712" i="1"/>
  <c r="AG703" i="1"/>
  <c r="AH703" i="1"/>
  <c r="AG694" i="1"/>
  <c r="AH694" i="1"/>
  <c r="AG686" i="1"/>
  <c r="AH686" i="1"/>
  <c r="AG678" i="1"/>
  <c r="AH678" i="1"/>
  <c r="AG670" i="1"/>
  <c r="AH670" i="1"/>
  <c r="AG662" i="1"/>
  <c r="AH662" i="1"/>
  <c r="AG654" i="1"/>
  <c r="AH654" i="1"/>
  <c r="AG646" i="1"/>
  <c r="AH646" i="1"/>
  <c r="AG638" i="1"/>
  <c r="AH638" i="1"/>
  <c r="AG630" i="1"/>
  <c r="AH630" i="1"/>
  <c r="AG622" i="1"/>
  <c r="AH622" i="1"/>
  <c r="AG614" i="1"/>
  <c r="AH614" i="1"/>
  <c r="AG605" i="1"/>
  <c r="AH605" i="1"/>
  <c r="AG597" i="1"/>
  <c r="AH597" i="1"/>
  <c r="AG589" i="1"/>
  <c r="AH589" i="1"/>
  <c r="AG580" i="1"/>
  <c r="AH580" i="1"/>
  <c r="AG572" i="1"/>
  <c r="AH572" i="1"/>
  <c r="AG564" i="1"/>
  <c r="AH564" i="1"/>
  <c r="AG556" i="1"/>
  <c r="AH556" i="1"/>
  <c r="AG548" i="1"/>
  <c r="AH548" i="1"/>
  <c r="AG540" i="1"/>
  <c r="AH540" i="1"/>
  <c r="AG532" i="1"/>
  <c r="AH532" i="1"/>
  <c r="AG524" i="1"/>
  <c r="AH524" i="1"/>
  <c r="AG515" i="1"/>
  <c r="AH515" i="1"/>
  <c r="AG506" i="1"/>
  <c r="AH506" i="1"/>
  <c r="AG498" i="1"/>
  <c r="AH498" i="1"/>
  <c r="AG489" i="1"/>
  <c r="AH489" i="1"/>
  <c r="AG481" i="1"/>
  <c r="AH481" i="1"/>
  <c r="AG472" i="1"/>
  <c r="AH472" i="1"/>
  <c r="AG464" i="1"/>
  <c r="AH464" i="1"/>
  <c r="AG456" i="1"/>
  <c r="AH456" i="1"/>
  <c r="AG447" i="1"/>
  <c r="AH447" i="1"/>
  <c r="AG438" i="1"/>
  <c r="AH438" i="1"/>
  <c r="AG430" i="1"/>
  <c r="AH430" i="1"/>
  <c r="AG422" i="1"/>
  <c r="AH422" i="1"/>
  <c r="AG413" i="1"/>
  <c r="AH413" i="1"/>
  <c r="AG397" i="1"/>
  <c r="AH397" i="1"/>
  <c r="AG381" i="1"/>
  <c r="AH381" i="1"/>
  <c r="AG364" i="1"/>
  <c r="AH364" i="1"/>
  <c r="AG348" i="1"/>
  <c r="AH348" i="1"/>
  <c r="AG331" i="1"/>
  <c r="AH331" i="1"/>
  <c r="AG314" i="1"/>
  <c r="AH314" i="1"/>
  <c r="AG298" i="1"/>
  <c r="AH298" i="1"/>
  <c r="AG282" i="1"/>
  <c r="AH282" i="1"/>
  <c r="AG274" i="1"/>
  <c r="AH274" i="1"/>
  <c r="AG258" i="1"/>
  <c r="AH258" i="1"/>
  <c r="AG234" i="1"/>
  <c r="AH234" i="1"/>
  <c r="AG192" i="1"/>
  <c r="AH192" i="1"/>
  <c r="AG1681" i="1"/>
  <c r="AH1681" i="1"/>
  <c r="AG1609" i="1"/>
  <c r="AH1609" i="1"/>
  <c r="AG1561" i="1"/>
  <c r="AH1561" i="1"/>
  <c r="AG1513" i="1"/>
  <c r="AH1513" i="1"/>
  <c r="AG1457" i="1"/>
  <c r="AH1457" i="1"/>
  <c r="AG1393" i="1"/>
  <c r="AH1393" i="1"/>
  <c r="AG1337" i="1"/>
  <c r="AH1337" i="1"/>
  <c r="AG1273" i="1"/>
  <c r="AH1273" i="1"/>
  <c r="AG1201" i="1"/>
  <c r="AH1201" i="1"/>
  <c r="AG1162" i="1"/>
  <c r="AH1162" i="1"/>
  <c r="AG1113" i="1"/>
  <c r="AH1113" i="1"/>
  <c r="AG1049" i="1"/>
  <c r="AH1049" i="1"/>
  <c r="AG1001" i="1"/>
  <c r="AH1001" i="1"/>
  <c r="AG960" i="1"/>
  <c r="AH960" i="1"/>
  <c r="AG919" i="1"/>
  <c r="AH919" i="1"/>
  <c r="AG871" i="1"/>
  <c r="AH871" i="1"/>
  <c r="AG831" i="1"/>
  <c r="AH831" i="1"/>
  <c r="AG790" i="1"/>
  <c r="AH790" i="1"/>
  <c r="AG757" i="1"/>
  <c r="AH757" i="1"/>
  <c r="AG708" i="1"/>
  <c r="AH708" i="1"/>
  <c r="AG675" i="1"/>
  <c r="AH675" i="1"/>
  <c r="AG643" i="1"/>
  <c r="AH643" i="1"/>
  <c r="AG602" i="1"/>
  <c r="AH602" i="1"/>
  <c r="AG561" i="1"/>
  <c r="AH561" i="1"/>
  <c r="AG529" i="1"/>
  <c r="AH529" i="1"/>
  <c r="AG495" i="1"/>
  <c r="AH495" i="1"/>
  <c r="AG469" i="1"/>
  <c r="AH469" i="1"/>
  <c r="AG453" i="1"/>
  <c r="AH453" i="1"/>
  <c r="AG427" i="1"/>
  <c r="AH427" i="1"/>
  <c r="AG402" i="1"/>
  <c r="AH402" i="1"/>
  <c r="AG370" i="1"/>
  <c r="AH370" i="1"/>
  <c r="AG320" i="1"/>
  <c r="AH320" i="1"/>
  <c r="AG1664" i="1"/>
  <c r="AH1664" i="1"/>
  <c r="AG1608" i="1"/>
  <c r="AH1608" i="1"/>
  <c r="AG1552" i="1"/>
  <c r="AH1552" i="1"/>
  <c r="AG1504" i="1"/>
  <c r="AH1504" i="1"/>
  <c r="AG1456" i="1"/>
  <c r="AH1456" i="1"/>
  <c r="AG1392" i="1"/>
  <c r="AH1392" i="1"/>
  <c r="AG1328" i="1"/>
  <c r="AH1328" i="1"/>
  <c r="AG1280" i="1"/>
  <c r="AH1280" i="1"/>
  <c r="AG1224" i="1"/>
  <c r="AH1224" i="1"/>
  <c r="AG1161" i="1"/>
  <c r="AH1161" i="1"/>
  <c r="AG1112" i="1"/>
  <c r="AH1112" i="1"/>
  <c r="AG1072" i="1"/>
  <c r="AH1072" i="1"/>
  <c r="AG1016" i="1"/>
  <c r="AH1016" i="1"/>
  <c r="AG967" i="1"/>
  <c r="AH967" i="1"/>
  <c r="AG910" i="1"/>
  <c r="AH910" i="1"/>
  <c r="AG870" i="1"/>
  <c r="AH870" i="1"/>
  <c r="AG830" i="1"/>
  <c r="AH830" i="1"/>
  <c r="AG781" i="1"/>
  <c r="AH781" i="1"/>
  <c r="AG764" i="1"/>
  <c r="AH764" i="1"/>
  <c r="AG716" i="1"/>
  <c r="AH716" i="1"/>
  <c r="AG674" i="1"/>
  <c r="AH674" i="1"/>
  <c r="AG626" i="1"/>
  <c r="AH626" i="1"/>
  <c r="AG544" i="1"/>
  <c r="AH544" i="1"/>
  <c r="AG452" i="1"/>
  <c r="AH452" i="1"/>
  <c r="AG286" i="1"/>
  <c r="AH286" i="1"/>
  <c r="AG1637" i="1"/>
  <c r="AH1637" i="1"/>
  <c r="AG1605" i="1"/>
  <c r="AH1605" i="1"/>
  <c r="AG1557" i="1"/>
  <c r="AH1557" i="1"/>
  <c r="AG1525" i="1"/>
  <c r="AH1525" i="1"/>
  <c r="AG1493" i="1"/>
  <c r="AH1493" i="1"/>
  <c r="AG1461" i="1"/>
  <c r="AH1461" i="1"/>
  <c r="AG1429" i="1"/>
  <c r="AH1429" i="1"/>
  <c r="AG1381" i="1"/>
  <c r="AH1381" i="1"/>
  <c r="AG1341" i="1"/>
  <c r="AH1341" i="1"/>
  <c r="AG1309" i="1"/>
  <c r="AH1309" i="1"/>
  <c r="AG1261" i="1"/>
  <c r="AH1261" i="1"/>
  <c r="AG1229" i="1"/>
  <c r="AH1229" i="1"/>
  <c r="AG1173" i="1"/>
  <c r="AH1173" i="1"/>
  <c r="AG1141" i="1"/>
  <c r="AH1141" i="1"/>
  <c r="AG1101" i="1"/>
  <c r="AH1101" i="1"/>
  <c r="AG1053" i="1"/>
  <c r="AH1053" i="1"/>
  <c r="AG1021" i="1"/>
  <c r="AH1021" i="1"/>
  <c r="AG972" i="1"/>
  <c r="AH972" i="1"/>
  <c r="AG932" i="1"/>
  <c r="AH932" i="1"/>
  <c r="AG891" i="1"/>
  <c r="AH891" i="1"/>
  <c r="AG859" i="1"/>
  <c r="AH859" i="1"/>
  <c r="AG827" i="1"/>
  <c r="AH827" i="1"/>
  <c r="AG786" i="1"/>
  <c r="AH786" i="1"/>
  <c r="AG737" i="1"/>
  <c r="AH737" i="1"/>
  <c r="AG663" i="1"/>
  <c r="AH663" i="1"/>
  <c r="AG490" i="1"/>
  <c r="AH490" i="1"/>
  <c r="AG1508" i="1"/>
  <c r="AH1508" i="1"/>
  <c r="AG1691" i="1"/>
  <c r="AH1691" i="1"/>
  <c r="AG1683" i="1"/>
  <c r="AH1683" i="1"/>
  <c r="AG1675" i="1"/>
  <c r="AH1675" i="1"/>
  <c r="AG1667" i="1"/>
  <c r="AH1667" i="1"/>
  <c r="AG1659" i="1"/>
  <c r="AH1659" i="1"/>
  <c r="AG1651" i="1"/>
  <c r="AH1651" i="1"/>
  <c r="AG1643" i="1"/>
  <c r="AH1643" i="1"/>
  <c r="AG1635" i="1"/>
  <c r="AH1635" i="1"/>
  <c r="AG1627" i="1"/>
  <c r="AH1627" i="1"/>
  <c r="AG1619" i="1"/>
  <c r="AH1619" i="1"/>
  <c r="AG1611" i="1"/>
  <c r="AH1611" i="1"/>
  <c r="AG1603" i="1"/>
  <c r="AH1603" i="1"/>
  <c r="AG1595" i="1"/>
  <c r="AH1595" i="1"/>
  <c r="AG1587" i="1"/>
  <c r="AH1587" i="1"/>
  <c r="AG1579" i="1"/>
  <c r="AH1579" i="1"/>
  <c r="AG1571" i="1"/>
  <c r="AH1571" i="1"/>
  <c r="AG1563" i="1"/>
  <c r="AH1563" i="1"/>
  <c r="AG1555" i="1"/>
  <c r="AH1555" i="1"/>
  <c r="AG1547" i="1"/>
  <c r="AH1547" i="1"/>
  <c r="AG1539" i="1"/>
  <c r="AH1539" i="1"/>
  <c r="AG1531" i="1"/>
  <c r="AH1531" i="1"/>
  <c r="AG1523" i="1"/>
  <c r="AH1523" i="1"/>
  <c r="AG1515" i="1"/>
  <c r="AH1515" i="1"/>
  <c r="AG1507" i="1"/>
  <c r="AH1507" i="1"/>
  <c r="AG1499" i="1"/>
  <c r="AH1499" i="1"/>
  <c r="AG1491" i="1"/>
  <c r="AH1491" i="1"/>
  <c r="AG1483" i="1"/>
  <c r="AH1483" i="1"/>
  <c r="AG1475" i="1"/>
  <c r="AH1475" i="1"/>
  <c r="AG1467" i="1"/>
  <c r="AH1467" i="1"/>
  <c r="AG1459" i="1"/>
  <c r="AH1459" i="1"/>
  <c r="AG1451" i="1"/>
  <c r="AH1451" i="1"/>
  <c r="AG1443" i="1"/>
  <c r="AH1443" i="1"/>
  <c r="AG1435" i="1"/>
  <c r="AH1435" i="1"/>
  <c r="AG1427" i="1"/>
  <c r="AH1427" i="1"/>
  <c r="AG1419" i="1"/>
  <c r="AH1419" i="1"/>
  <c r="AG1411" i="1"/>
  <c r="AH1411" i="1"/>
  <c r="AG1403" i="1"/>
  <c r="AH1403" i="1"/>
  <c r="AG1395" i="1"/>
  <c r="AH1395" i="1"/>
  <c r="AG1387" i="1"/>
  <c r="AH1387" i="1"/>
  <c r="AG1379" i="1"/>
  <c r="AH1379" i="1"/>
  <c r="AG1371" i="1"/>
  <c r="AH1371" i="1"/>
  <c r="AG1363" i="1"/>
  <c r="AH1363" i="1"/>
  <c r="AG1355" i="1"/>
  <c r="AH1355" i="1"/>
  <c r="AG1347" i="1"/>
  <c r="AH1347" i="1"/>
  <c r="AG1339" i="1"/>
  <c r="AH1339" i="1"/>
  <c r="AG1331" i="1"/>
  <c r="AH1331" i="1"/>
  <c r="AG1323" i="1"/>
  <c r="AH1323" i="1"/>
  <c r="AG1315" i="1"/>
  <c r="AH1315" i="1"/>
  <c r="AG1307" i="1"/>
  <c r="AH1307" i="1"/>
  <c r="AG1299" i="1"/>
  <c r="AH1299" i="1"/>
  <c r="AG1291" i="1"/>
  <c r="AH1291" i="1"/>
  <c r="AG1283" i="1"/>
  <c r="AH1283" i="1"/>
  <c r="AG1275" i="1"/>
  <c r="AH1275" i="1"/>
  <c r="AG1267" i="1"/>
  <c r="AH1267" i="1"/>
  <c r="AG1259" i="1"/>
  <c r="AH1259" i="1"/>
  <c r="AG1251" i="1"/>
  <c r="AH1251" i="1"/>
  <c r="AG1243" i="1"/>
  <c r="AH1243" i="1"/>
  <c r="AG1235" i="1"/>
  <c r="AH1235" i="1"/>
  <c r="AG1227" i="1"/>
  <c r="AH1227" i="1"/>
  <c r="AG1219" i="1"/>
  <c r="AH1219" i="1"/>
  <c r="AG1211" i="1"/>
  <c r="AH1211" i="1"/>
  <c r="AG1203" i="1"/>
  <c r="AH1203" i="1"/>
  <c r="AG1195" i="1"/>
  <c r="AH1195" i="1"/>
  <c r="AG1187" i="1"/>
  <c r="AH1187" i="1"/>
  <c r="AG1179" i="1"/>
  <c r="AH1179" i="1"/>
  <c r="AG1171" i="1"/>
  <c r="AH1171" i="1"/>
  <c r="AG1164" i="1"/>
  <c r="AH1164" i="1"/>
  <c r="AG1155" i="1"/>
  <c r="AH1155" i="1"/>
  <c r="AG1147" i="1"/>
  <c r="AH1147" i="1"/>
  <c r="AG1139" i="1"/>
  <c r="AH1139" i="1"/>
  <c r="AG1131" i="1"/>
  <c r="AH1131" i="1"/>
  <c r="AG1123" i="1"/>
  <c r="AH1123" i="1"/>
  <c r="AG1115" i="1"/>
  <c r="AH1115" i="1"/>
  <c r="AG1107" i="1"/>
  <c r="AH1107" i="1"/>
  <c r="AG1099" i="1"/>
  <c r="AH1099" i="1"/>
  <c r="AG1091" i="1"/>
  <c r="AH1091" i="1"/>
  <c r="AG1083" i="1"/>
  <c r="AH1083" i="1"/>
  <c r="AG1075" i="1"/>
  <c r="AH1075" i="1"/>
  <c r="AG1067" i="1"/>
  <c r="AH1067" i="1"/>
  <c r="AG1059" i="1"/>
  <c r="AH1059" i="1"/>
  <c r="AG1051" i="1"/>
  <c r="AH1051" i="1"/>
  <c r="AG1043" i="1"/>
  <c r="AH1043" i="1"/>
  <c r="AG1035" i="1"/>
  <c r="AH1035" i="1"/>
  <c r="AG1027" i="1"/>
  <c r="AH1027" i="1"/>
  <c r="AG1019" i="1"/>
  <c r="AH1019" i="1"/>
  <c r="AG1011" i="1"/>
  <c r="AH1011" i="1"/>
  <c r="AG1003" i="1"/>
  <c r="AH1003" i="1"/>
  <c r="AG995" i="1"/>
  <c r="AH995" i="1"/>
  <c r="AG987" i="1"/>
  <c r="AH987" i="1"/>
  <c r="AG979" i="1"/>
  <c r="AH979" i="1"/>
  <c r="AG970" i="1"/>
  <c r="AH970" i="1"/>
  <c r="AG962" i="1"/>
  <c r="AH962" i="1"/>
  <c r="AG954" i="1"/>
  <c r="AH954" i="1"/>
  <c r="AG946" i="1"/>
  <c r="AH946" i="1"/>
  <c r="AG938" i="1"/>
  <c r="AH938" i="1"/>
  <c r="AG930" i="1"/>
  <c r="AH930" i="1"/>
  <c r="AG921" i="1"/>
  <c r="AH921" i="1"/>
  <c r="AG913" i="1"/>
  <c r="AH913" i="1"/>
  <c r="AG905" i="1"/>
  <c r="AH905" i="1"/>
  <c r="AG897" i="1"/>
  <c r="AH897" i="1"/>
  <c r="AG889" i="1"/>
  <c r="AH889" i="1"/>
  <c r="AG881" i="1"/>
  <c r="AH881" i="1"/>
  <c r="AG873" i="1"/>
  <c r="AH873" i="1"/>
  <c r="AG865" i="1"/>
  <c r="AH865" i="1"/>
  <c r="AG857" i="1"/>
  <c r="AH857" i="1"/>
  <c r="AG849" i="1"/>
  <c r="AH849" i="1"/>
  <c r="AG841" i="1"/>
  <c r="AH841" i="1"/>
  <c r="AG833" i="1"/>
  <c r="AH833" i="1"/>
  <c r="AG825" i="1"/>
  <c r="AH825" i="1"/>
  <c r="AG817" i="1"/>
  <c r="AH817" i="1"/>
  <c r="AG808" i="1"/>
  <c r="AH808" i="1"/>
  <c r="AG800" i="1"/>
  <c r="AH800" i="1"/>
  <c r="AG792" i="1"/>
  <c r="AH792" i="1"/>
  <c r="AG784" i="1"/>
  <c r="AH784" i="1"/>
  <c r="AG775" i="1"/>
  <c r="AH775" i="1"/>
  <c r="AG767" i="1"/>
  <c r="AH767" i="1"/>
  <c r="AG759" i="1"/>
  <c r="AH759" i="1"/>
  <c r="AG751" i="1"/>
  <c r="AH751" i="1"/>
  <c r="AG743" i="1"/>
  <c r="AH743" i="1"/>
  <c r="AG735" i="1"/>
  <c r="AH735" i="1"/>
  <c r="AG727" i="1"/>
  <c r="AH727" i="1"/>
  <c r="AG719" i="1"/>
  <c r="AH719" i="1"/>
  <c r="AG710" i="1"/>
  <c r="AH710" i="1"/>
  <c r="AG702" i="1"/>
  <c r="AH702" i="1"/>
  <c r="AG693" i="1"/>
  <c r="AH693" i="1"/>
  <c r="AG685" i="1"/>
  <c r="AH685" i="1"/>
  <c r="AG677" i="1"/>
  <c r="AH677" i="1"/>
  <c r="AG669" i="1"/>
  <c r="AH669" i="1"/>
  <c r="AG661" i="1"/>
  <c r="AH661" i="1"/>
  <c r="AG653" i="1"/>
  <c r="AH653" i="1"/>
  <c r="AG645" i="1"/>
  <c r="AH645" i="1"/>
  <c r="AG637" i="1"/>
  <c r="AH637" i="1"/>
  <c r="AG629" i="1"/>
  <c r="AH629" i="1"/>
  <c r="AG621" i="1"/>
  <c r="AH621" i="1"/>
  <c r="AG613" i="1"/>
  <c r="AH613" i="1"/>
  <c r="AG604" i="1"/>
  <c r="AH604" i="1"/>
  <c r="AG596" i="1"/>
  <c r="AH596" i="1"/>
  <c r="AG588" i="1"/>
  <c r="AH588" i="1"/>
  <c r="AG579" i="1"/>
  <c r="AH579" i="1"/>
  <c r="AG571" i="1"/>
  <c r="AH571" i="1"/>
  <c r="AG563" i="1"/>
  <c r="AH563" i="1"/>
  <c r="AG555" i="1"/>
  <c r="AH555" i="1"/>
  <c r="AG547" i="1"/>
  <c r="AH547" i="1"/>
  <c r="AG539" i="1"/>
  <c r="AH539" i="1"/>
  <c r="AG531" i="1"/>
  <c r="AH531" i="1"/>
  <c r="AG523" i="1"/>
  <c r="AH523" i="1"/>
  <c r="AG514" i="1"/>
  <c r="AH514" i="1"/>
  <c r="AG505" i="1"/>
  <c r="AH505" i="1"/>
  <c r="AG497" i="1"/>
  <c r="AH497" i="1"/>
  <c r="AG488" i="1"/>
  <c r="AH488" i="1"/>
  <c r="AG480" i="1"/>
  <c r="AH480" i="1"/>
  <c r="AG471" i="1"/>
  <c r="AH471" i="1"/>
  <c r="AG463" i="1"/>
  <c r="AH463" i="1"/>
  <c r="AG455" i="1"/>
  <c r="AH455" i="1"/>
  <c r="AG445" i="1"/>
  <c r="AH445" i="1"/>
  <c r="AG437" i="1"/>
  <c r="AH437" i="1"/>
  <c r="AG429" i="1"/>
  <c r="AH429" i="1"/>
  <c r="AG421" i="1"/>
  <c r="AH421" i="1"/>
  <c r="AG412" i="1"/>
  <c r="AH412" i="1"/>
  <c r="AG404" i="1"/>
  <c r="AH404" i="1"/>
  <c r="AG396" i="1"/>
  <c r="AH396" i="1"/>
  <c r="AG388" i="1"/>
  <c r="AH388" i="1"/>
  <c r="AG380" i="1"/>
  <c r="AH380" i="1"/>
  <c r="AG372" i="1"/>
  <c r="AH372" i="1"/>
  <c r="AG363" i="1"/>
  <c r="AH363" i="1"/>
  <c r="AG355" i="1"/>
  <c r="AH355" i="1"/>
  <c r="AG347" i="1"/>
  <c r="AH347" i="1"/>
  <c r="AG339" i="1"/>
  <c r="AH339" i="1"/>
  <c r="AG330" i="1"/>
  <c r="AH330" i="1"/>
  <c r="AG322" i="1"/>
  <c r="AH322" i="1"/>
  <c r="AG313" i="1"/>
  <c r="AH313" i="1"/>
  <c r="AG305" i="1"/>
  <c r="AH305" i="1"/>
  <c r="AG297" i="1"/>
  <c r="AH297" i="1"/>
  <c r="AG289" i="1"/>
  <c r="AH289" i="1"/>
  <c r="AG281" i="1"/>
  <c r="AH281" i="1"/>
  <c r="AG273" i="1"/>
  <c r="AH273" i="1"/>
  <c r="AG265" i="1"/>
  <c r="AH265" i="1"/>
  <c r="AG257" i="1"/>
  <c r="AH257" i="1"/>
  <c r="AG249" i="1"/>
  <c r="AH249" i="1"/>
  <c r="AG241" i="1"/>
  <c r="AH241" i="1"/>
  <c r="AG233" i="1"/>
  <c r="AH233" i="1"/>
  <c r="AG224" i="1"/>
  <c r="AH224" i="1"/>
  <c r="AG215" i="1"/>
  <c r="AH215" i="1"/>
  <c r="AG207" i="1"/>
  <c r="AH207" i="1"/>
  <c r="AG199" i="1"/>
  <c r="AH199" i="1"/>
  <c r="AG191" i="1"/>
  <c r="AH191" i="1"/>
  <c r="AG183" i="1"/>
  <c r="AH183" i="1"/>
  <c r="AG174" i="1"/>
  <c r="AH174" i="1"/>
  <c r="AG165" i="1"/>
  <c r="AH165" i="1"/>
  <c r="AG157" i="1"/>
  <c r="AH157" i="1"/>
  <c r="AG148" i="1"/>
  <c r="AH148" i="1"/>
  <c r="AG139" i="1"/>
  <c r="AH139" i="1"/>
  <c r="AG131" i="1"/>
  <c r="AH131" i="1"/>
  <c r="AG123" i="1"/>
  <c r="AH123" i="1"/>
  <c r="AG114" i="1"/>
  <c r="AH114" i="1"/>
  <c r="AG105" i="1"/>
  <c r="AH105" i="1"/>
  <c r="AG97" i="1"/>
  <c r="AH97" i="1"/>
  <c r="AG87" i="1"/>
  <c r="AH87" i="1"/>
  <c r="AG79" i="1"/>
  <c r="AH79" i="1"/>
  <c r="AG71" i="1"/>
  <c r="AH71" i="1"/>
  <c r="AG63" i="1"/>
  <c r="AH63" i="1"/>
  <c r="AG53" i="1"/>
  <c r="AH53" i="1"/>
  <c r="AG44" i="1"/>
  <c r="AH44" i="1"/>
  <c r="AG35" i="1"/>
  <c r="AH35" i="1"/>
  <c r="AG27" i="1"/>
  <c r="AH27" i="1"/>
  <c r="AG18" i="1"/>
  <c r="AH18" i="1"/>
  <c r="AG9" i="1"/>
  <c r="AH9" i="1"/>
  <c r="AG1665" i="1"/>
  <c r="AH1665" i="1"/>
  <c r="AG1625" i="1"/>
  <c r="AH1625" i="1"/>
  <c r="AG1585" i="1"/>
  <c r="AH1585" i="1"/>
  <c r="AG1537" i="1"/>
  <c r="AH1537" i="1"/>
  <c r="AG1497" i="1"/>
  <c r="AH1497" i="1"/>
  <c r="AG1449" i="1"/>
  <c r="AH1449" i="1"/>
  <c r="AG1417" i="1"/>
  <c r="AH1417" i="1"/>
  <c r="AG1377" i="1"/>
  <c r="AH1377" i="1"/>
  <c r="AG1321" i="1"/>
  <c r="AH1321" i="1"/>
  <c r="AG1289" i="1"/>
  <c r="AH1289" i="1"/>
  <c r="AG1241" i="1"/>
  <c r="AH1241" i="1"/>
  <c r="AG1185" i="1"/>
  <c r="AH1185" i="1"/>
  <c r="AG1137" i="1"/>
  <c r="AH1137" i="1"/>
  <c r="AG1097" i="1"/>
  <c r="AH1097" i="1"/>
  <c r="AG1065" i="1"/>
  <c r="AH1065" i="1"/>
  <c r="AG1041" i="1"/>
  <c r="AH1041" i="1"/>
  <c r="AG985" i="1"/>
  <c r="AH985" i="1"/>
  <c r="AG944" i="1"/>
  <c r="AH944" i="1"/>
  <c r="AG895" i="1"/>
  <c r="AH895" i="1"/>
  <c r="AG863" i="1"/>
  <c r="AH863" i="1"/>
  <c r="AG839" i="1"/>
  <c r="AH839" i="1"/>
  <c r="AG798" i="1"/>
  <c r="AH798" i="1"/>
  <c r="AG765" i="1"/>
  <c r="AH765" i="1"/>
  <c r="AG733" i="1"/>
  <c r="AH733" i="1"/>
  <c r="AG691" i="1"/>
  <c r="AH691" i="1"/>
  <c r="AG659" i="1"/>
  <c r="AH659" i="1"/>
  <c r="AG635" i="1"/>
  <c r="AH635" i="1"/>
  <c r="AG611" i="1"/>
  <c r="AH611" i="1"/>
  <c r="AG569" i="1"/>
  <c r="AH569" i="1"/>
  <c r="AG545" i="1"/>
  <c r="AH545" i="1"/>
  <c r="AG512" i="1"/>
  <c r="AH512" i="1"/>
  <c r="AG435" i="1"/>
  <c r="AH435" i="1"/>
  <c r="AG171" i="1"/>
  <c r="AH171" i="1"/>
  <c r="AG1688" i="1"/>
  <c r="AH1688" i="1"/>
  <c r="AG1640" i="1"/>
  <c r="AH1640" i="1"/>
  <c r="AG1584" i="1"/>
  <c r="AH1584" i="1"/>
  <c r="AG1544" i="1"/>
  <c r="AH1544" i="1"/>
  <c r="AG1496" i="1"/>
  <c r="AH1496" i="1"/>
  <c r="AG1448" i="1"/>
  <c r="AH1448" i="1"/>
  <c r="AG1400" i="1"/>
  <c r="AH1400" i="1"/>
  <c r="AG1352" i="1"/>
  <c r="AH1352" i="1"/>
  <c r="AG1304" i="1"/>
  <c r="AH1304" i="1"/>
  <c r="AG1264" i="1"/>
  <c r="AH1264" i="1"/>
  <c r="AG1208" i="1"/>
  <c r="AH1208" i="1"/>
  <c r="AG1152" i="1"/>
  <c r="AH1152" i="1"/>
  <c r="AG1104" i="1"/>
  <c r="AH1104" i="1"/>
  <c r="AG1056" i="1"/>
  <c r="AH1056" i="1"/>
  <c r="AG1008" i="1"/>
  <c r="AH1008" i="1"/>
  <c r="AG959" i="1"/>
  <c r="AH959" i="1"/>
  <c r="AG894" i="1"/>
  <c r="AH894" i="1"/>
  <c r="AG805" i="1"/>
  <c r="AH805" i="1"/>
  <c r="AG650" i="1"/>
  <c r="AH650" i="1"/>
  <c r="AG610" i="1"/>
  <c r="AH610" i="1"/>
  <c r="AG576" i="1"/>
  <c r="AH576" i="1"/>
  <c r="AG519" i="1"/>
  <c r="AH519" i="1"/>
  <c r="AG485" i="1"/>
  <c r="AH485" i="1"/>
  <c r="AG426" i="1"/>
  <c r="AH426" i="1"/>
  <c r="AG385" i="1"/>
  <c r="AH385" i="1"/>
  <c r="AG344" i="1"/>
  <c r="AH344" i="1"/>
  <c r="AG302" i="1"/>
  <c r="AH302" i="1"/>
  <c r="AG254" i="1"/>
  <c r="AH254" i="1"/>
  <c r="AG221" i="1"/>
  <c r="AH221" i="1"/>
  <c r="AG188" i="1"/>
  <c r="AH188" i="1"/>
  <c r="AG144" i="1"/>
  <c r="AH144" i="1"/>
  <c r="AG128" i="1"/>
  <c r="AH128" i="1"/>
  <c r="AG111" i="1"/>
  <c r="AH111" i="1"/>
  <c r="AG102" i="1"/>
  <c r="AH102" i="1"/>
  <c r="AG76" i="1"/>
  <c r="AH76" i="1"/>
  <c r="AG68" i="1"/>
  <c r="AH68" i="1"/>
  <c r="AG49" i="1"/>
  <c r="AH49" i="1"/>
  <c r="AG40" i="1"/>
  <c r="AH40" i="1"/>
  <c r="AG32" i="1"/>
  <c r="AH32" i="1"/>
  <c r="AG24" i="1"/>
  <c r="AH24" i="1"/>
  <c r="AG14" i="1"/>
  <c r="AH14" i="1"/>
  <c r="AG5" i="1"/>
  <c r="AH5" i="1"/>
  <c r="AG1677" i="1"/>
  <c r="AH1677" i="1"/>
  <c r="AG1661" i="1"/>
  <c r="AH1661" i="1"/>
  <c r="AG1629" i="1"/>
  <c r="AH1629" i="1"/>
  <c r="AG1597" i="1"/>
  <c r="AH1597" i="1"/>
  <c r="AG1573" i="1"/>
  <c r="AH1573" i="1"/>
  <c r="AG1541" i="1"/>
  <c r="AH1541" i="1"/>
  <c r="AG1509" i="1"/>
  <c r="AH1509" i="1"/>
  <c r="AG1485" i="1"/>
  <c r="AH1485" i="1"/>
  <c r="AG1453" i="1"/>
  <c r="AH1453" i="1"/>
  <c r="AG1421" i="1"/>
  <c r="AH1421" i="1"/>
  <c r="AG1397" i="1"/>
  <c r="AH1397" i="1"/>
  <c r="AG1365" i="1"/>
  <c r="AH1365" i="1"/>
  <c r="AG1333" i="1"/>
  <c r="AH1333" i="1"/>
  <c r="AG1301" i="1"/>
  <c r="AH1301" i="1"/>
  <c r="AG1269" i="1"/>
  <c r="AH1269" i="1"/>
  <c r="AG1237" i="1"/>
  <c r="AH1237" i="1"/>
  <c r="AG1181" i="1"/>
  <c r="AH1181" i="1"/>
  <c r="AG1149" i="1"/>
  <c r="AH1149" i="1"/>
  <c r="AG1125" i="1"/>
  <c r="AH1125" i="1"/>
  <c r="AG1085" i="1"/>
  <c r="AH1085" i="1"/>
  <c r="AG1061" i="1"/>
  <c r="AH1061" i="1"/>
  <c r="AG1037" i="1"/>
  <c r="AH1037" i="1"/>
  <c r="AG1005" i="1"/>
  <c r="AH1005" i="1"/>
  <c r="AG981" i="1"/>
  <c r="AH981" i="1"/>
  <c r="AG948" i="1"/>
  <c r="AH948" i="1"/>
  <c r="AG907" i="1"/>
  <c r="AH907" i="1"/>
  <c r="AG867" i="1"/>
  <c r="AH867" i="1"/>
  <c r="AG843" i="1"/>
  <c r="AH843" i="1"/>
  <c r="AG810" i="1"/>
  <c r="AH810" i="1"/>
  <c r="AG794" i="1"/>
  <c r="AH794" i="1"/>
  <c r="AG761" i="1"/>
  <c r="AH761" i="1"/>
  <c r="AG729" i="1"/>
  <c r="AH729" i="1"/>
  <c r="AG704" i="1"/>
  <c r="AH704" i="1"/>
  <c r="AG671" i="1"/>
  <c r="AH671" i="1"/>
  <c r="AG639" i="1"/>
  <c r="AH639" i="1"/>
  <c r="AG607" i="1"/>
  <c r="AH607" i="1"/>
  <c r="AG573" i="1"/>
  <c r="AH573" i="1"/>
  <c r="AG549" i="1"/>
  <c r="AH549" i="1"/>
  <c r="AG525" i="1"/>
  <c r="AH525" i="1"/>
  <c r="AG482" i="1"/>
  <c r="AH482" i="1"/>
  <c r="AG414" i="1"/>
  <c r="AH414" i="1"/>
  <c r="AG21" i="1"/>
  <c r="AH21" i="1"/>
  <c r="AG1636" i="1"/>
  <c r="AH1636" i="1"/>
  <c r="AG1364" i="1"/>
  <c r="AH1364" i="1"/>
  <c r="AG1348" i="1"/>
  <c r="AH1348" i="1"/>
  <c r="AG1332" i="1"/>
  <c r="AH1332" i="1"/>
  <c r="AG1316" i="1"/>
  <c r="AH1316" i="1"/>
  <c r="AG1300" i="1"/>
  <c r="AH1300" i="1"/>
  <c r="AG1284" i="1"/>
  <c r="AH1284" i="1"/>
  <c r="AG1268" i="1"/>
  <c r="AH1268" i="1"/>
  <c r="AG1252" i="1"/>
  <c r="AH1252" i="1"/>
  <c r="AG1236" i="1"/>
  <c r="AH1236" i="1"/>
  <c r="AG1220" i="1"/>
  <c r="AH1220" i="1"/>
  <c r="AG1204" i="1"/>
  <c r="AH1204" i="1"/>
  <c r="AG1188" i="1"/>
  <c r="AH1188" i="1"/>
  <c r="AG1172" i="1"/>
  <c r="AH1172" i="1"/>
  <c r="AG1157" i="1"/>
  <c r="AH1157" i="1"/>
  <c r="AG1140" i="1"/>
  <c r="AH1140" i="1"/>
  <c r="AG1124" i="1"/>
  <c r="AH1124" i="1"/>
  <c r="AG1108" i="1"/>
  <c r="AH1108" i="1"/>
  <c r="AG1084" i="1"/>
  <c r="AH1084" i="1"/>
  <c r="AG1068" i="1"/>
  <c r="AH1068" i="1"/>
  <c r="AG1052" i="1"/>
  <c r="AH1052" i="1"/>
  <c r="AG1044" i="1"/>
  <c r="AH1044" i="1"/>
  <c r="AG1020" i="1"/>
  <c r="AH1020" i="1"/>
  <c r="AG1004" i="1"/>
  <c r="AH1004" i="1"/>
  <c r="AG988" i="1"/>
  <c r="AH988" i="1"/>
  <c r="AG971" i="1"/>
  <c r="AH971" i="1"/>
  <c r="AG955" i="1"/>
  <c r="AH955" i="1"/>
  <c r="AG939" i="1"/>
  <c r="AH939" i="1"/>
  <c r="AG923" i="1"/>
  <c r="AH923" i="1"/>
  <c r="AG906" i="1"/>
  <c r="AH906" i="1"/>
  <c r="AG890" i="1"/>
  <c r="AH890" i="1"/>
  <c r="AG874" i="1"/>
  <c r="AH874" i="1"/>
  <c r="AG858" i="1"/>
  <c r="AH858" i="1"/>
  <c r="AG850" i="1"/>
  <c r="AH850" i="1"/>
  <c r="AG826" i="1"/>
  <c r="AH826" i="1"/>
  <c r="AG809" i="1"/>
  <c r="AH809" i="1"/>
  <c r="AG793" i="1"/>
  <c r="AH793" i="1"/>
  <c r="AG752" i="1"/>
  <c r="AH752" i="1"/>
  <c r="AG405" i="1"/>
  <c r="AH405" i="1"/>
  <c r="AG389" i="1"/>
  <c r="AH389" i="1"/>
  <c r="AG373" i="1"/>
  <c r="AH373" i="1"/>
  <c r="AG356" i="1"/>
  <c r="AH356" i="1"/>
  <c r="AG340" i="1"/>
  <c r="AH340" i="1"/>
  <c r="AG323" i="1"/>
  <c r="AH323" i="1"/>
  <c r="AG306" i="1"/>
  <c r="AH306" i="1"/>
  <c r="AG290" i="1"/>
  <c r="AH290" i="1"/>
  <c r="AG266" i="1"/>
  <c r="AH266" i="1"/>
  <c r="AG250" i="1"/>
  <c r="AH250" i="1"/>
  <c r="AG242" i="1"/>
  <c r="AH242" i="1"/>
  <c r="AG225" i="1"/>
  <c r="AH225" i="1"/>
  <c r="AG217" i="1"/>
  <c r="AH217" i="1"/>
  <c r="AG208" i="1"/>
  <c r="AH208" i="1"/>
  <c r="AG200" i="1"/>
  <c r="AH200" i="1"/>
  <c r="AG184" i="1"/>
  <c r="AH184" i="1"/>
  <c r="AG175" i="1"/>
  <c r="AH175" i="1"/>
  <c r="AG166" i="1"/>
  <c r="AH166" i="1"/>
  <c r="AG158" i="1"/>
  <c r="AH158" i="1"/>
  <c r="AG149" i="1"/>
  <c r="AH149" i="1"/>
  <c r="AG140" i="1"/>
  <c r="AH140" i="1"/>
  <c r="AG132" i="1"/>
  <c r="AH132" i="1"/>
  <c r="AG124" i="1"/>
  <c r="AH124" i="1"/>
  <c r="AG115" i="1"/>
  <c r="AH115" i="1"/>
  <c r="AG106" i="1"/>
  <c r="AH106" i="1"/>
  <c r="AG98" i="1"/>
  <c r="AH98" i="1"/>
  <c r="AG89" i="1"/>
  <c r="AH89" i="1"/>
  <c r="AG80" i="1"/>
  <c r="AH80" i="1"/>
  <c r="AG72" i="1"/>
  <c r="AH72" i="1"/>
  <c r="AG64" i="1"/>
  <c r="AH64" i="1"/>
  <c r="AG55" i="1"/>
  <c r="AH55" i="1"/>
  <c r="AG45" i="1"/>
  <c r="AH45" i="1"/>
  <c r="AG36" i="1"/>
  <c r="AH36" i="1"/>
  <c r="AG28" i="1"/>
  <c r="AH28" i="1"/>
  <c r="AG19" i="1"/>
  <c r="AH19" i="1"/>
  <c r="AG10" i="1"/>
  <c r="AH10" i="1"/>
  <c r="AG1690" i="1"/>
  <c r="AH1690" i="1"/>
  <c r="AG1682" i="1"/>
  <c r="AH1682" i="1"/>
  <c r="AG1674" i="1"/>
  <c r="AH1674" i="1"/>
  <c r="AG1666" i="1"/>
  <c r="AH1666" i="1"/>
  <c r="AG1658" i="1"/>
  <c r="AH1658" i="1"/>
  <c r="AG1650" i="1"/>
  <c r="AH1650" i="1"/>
  <c r="AG1642" i="1"/>
  <c r="AH1642" i="1"/>
  <c r="AG1634" i="1"/>
  <c r="AH1634" i="1"/>
  <c r="AG1626" i="1"/>
  <c r="AH1626" i="1"/>
  <c r="AG1618" i="1"/>
  <c r="AH1618" i="1"/>
  <c r="AG1610" i="1"/>
  <c r="AH1610" i="1"/>
  <c r="AG1602" i="1"/>
  <c r="AH1602" i="1"/>
  <c r="AG1594" i="1"/>
  <c r="AH1594" i="1"/>
  <c r="AG1586" i="1"/>
  <c r="AH1586" i="1"/>
  <c r="AG1578" i="1"/>
  <c r="AH1578" i="1"/>
  <c r="AG1570" i="1"/>
  <c r="AH1570" i="1"/>
  <c r="AG1562" i="1"/>
  <c r="AH1562" i="1"/>
  <c r="AG1554" i="1"/>
  <c r="AH1554" i="1"/>
  <c r="AG1546" i="1"/>
  <c r="AH1546" i="1"/>
  <c r="AG1538" i="1"/>
  <c r="AH1538" i="1"/>
  <c r="AG1530" i="1"/>
  <c r="AH1530" i="1"/>
  <c r="AG1522" i="1"/>
  <c r="AH1522" i="1"/>
  <c r="AG1514" i="1"/>
  <c r="AH1514" i="1"/>
  <c r="AG1506" i="1"/>
  <c r="AH1506" i="1"/>
  <c r="AG1498" i="1"/>
  <c r="AH1498" i="1"/>
  <c r="AG1490" i="1"/>
  <c r="AH1490" i="1"/>
  <c r="AG1482" i="1"/>
  <c r="AH1482" i="1"/>
  <c r="AG1474" i="1"/>
  <c r="AH1474" i="1"/>
  <c r="AG1466" i="1"/>
  <c r="AH1466" i="1"/>
  <c r="AG1458" i="1"/>
  <c r="AH1458" i="1"/>
  <c r="AG1450" i="1"/>
  <c r="AH1450" i="1"/>
  <c r="AG1442" i="1"/>
  <c r="AH1442" i="1"/>
  <c r="AG1434" i="1"/>
  <c r="AH1434" i="1"/>
  <c r="AG1426" i="1"/>
  <c r="AH1426" i="1"/>
  <c r="AG1418" i="1"/>
  <c r="AH1418" i="1"/>
  <c r="AG1410" i="1"/>
  <c r="AH1410" i="1"/>
  <c r="AG1402" i="1"/>
  <c r="AH1402" i="1"/>
  <c r="AG1394" i="1"/>
  <c r="AH1394" i="1"/>
  <c r="AG1386" i="1"/>
  <c r="AH1386" i="1"/>
  <c r="AG1378" i="1"/>
  <c r="AH1378" i="1"/>
  <c r="AG1370" i="1"/>
  <c r="AH1370" i="1"/>
  <c r="AG1362" i="1"/>
  <c r="AH1362" i="1"/>
  <c r="AG1354" i="1"/>
  <c r="AH1354" i="1"/>
  <c r="AG1346" i="1"/>
  <c r="AH1346" i="1"/>
  <c r="AG1338" i="1"/>
  <c r="AH1338" i="1"/>
  <c r="AG1330" i="1"/>
  <c r="AH1330" i="1"/>
  <c r="AG1322" i="1"/>
  <c r="AH1322" i="1"/>
  <c r="AG1314" i="1"/>
  <c r="AH1314" i="1"/>
  <c r="AG1306" i="1"/>
  <c r="AH1306" i="1"/>
  <c r="AG1298" i="1"/>
  <c r="AH1298" i="1"/>
  <c r="AG1290" i="1"/>
  <c r="AH1290" i="1"/>
  <c r="AG1282" i="1"/>
  <c r="AH1282" i="1"/>
  <c r="AG1274" i="1"/>
  <c r="AH1274" i="1"/>
  <c r="AG1266" i="1"/>
  <c r="AH1266" i="1"/>
  <c r="AG1258" i="1"/>
  <c r="AH1258" i="1"/>
  <c r="AG1250" i="1"/>
  <c r="AH1250" i="1"/>
  <c r="AG1242" i="1"/>
  <c r="AH1242" i="1"/>
  <c r="AG1234" i="1"/>
  <c r="AH1234" i="1"/>
  <c r="AG1226" i="1"/>
  <c r="AH1226" i="1"/>
  <c r="AG1218" i="1"/>
  <c r="AH1218" i="1"/>
  <c r="AG1210" i="1"/>
  <c r="AH1210" i="1"/>
  <c r="AG1202" i="1"/>
  <c r="AH1202" i="1"/>
  <c r="AG1194" i="1"/>
  <c r="AH1194" i="1"/>
  <c r="AG1186" i="1"/>
  <c r="AH1186" i="1"/>
  <c r="AG1178" i="1"/>
  <c r="AH1178" i="1"/>
  <c r="AG1170" i="1"/>
  <c r="AH1170" i="1"/>
  <c r="AG1163" i="1"/>
  <c r="AH1163" i="1"/>
  <c r="AG1154" i="1"/>
  <c r="AH1154" i="1"/>
  <c r="AG1146" i="1"/>
  <c r="AH1146" i="1"/>
  <c r="AG1138" i="1"/>
  <c r="AH1138" i="1"/>
  <c r="AG1130" i="1"/>
  <c r="AH1130" i="1"/>
  <c r="AG1122" i="1"/>
  <c r="AH1122" i="1"/>
  <c r="AG1114" i="1"/>
  <c r="AH1114" i="1"/>
  <c r="AG1106" i="1"/>
  <c r="AH1106" i="1"/>
  <c r="AG1098" i="1"/>
  <c r="AH1098" i="1"/>
  <c r="AG1090" i="1"/>
  <c r="AH1090" i="1"/>
  <c r="AG1082" i="1"/>
  <c r="AH1082" i="1"/>
  <c r="AG1074" i="1"/>
  <c r="AH1074" i="1"/>
  <c r="AG1066" i="1"/>
  <c r="AH1066" i="1"/>
  <c r="AG1058" i="1"/>
  <c r="AH1058" i="1"/>
  <c r="AG1050" i="1"/>
  <c r="AH1050" i="1"/>
  <c r="AG1042" i="1"/>
  <c r="AH1042" i="1"/>
  <c r="AG1034" i="1"/>
  <c r="AH1034" i="1"/>
  <c r="AG1026" i="1"/>
  <c r="AH1026" i="1"/>
  <c r="AG1018" i="1"/>
  <c r="AH1018" i="1"/>
  <c r="AG1010" i="1"/>
  <c r="AH1010" i="1"/>
  <c r="AG1002" i="1"/>
  <c r="AH1002" i="1"/>
  <c r="AG994" i="1"/>
  <c r="AH994" i="1"/>
  <c r="AG986" i="1"/>
  <c r="AH986" i="1"/>
  <c r="AG978" i="1"/>
  <c r="AH978" i="1"/>
  <c r="AG969" i="1"/>
  <c r="AH969" i="1"/>
  <c r="AG961" i="1"/>
  <c r="AH961" i="1"/>
  <c r="AG953" i="1"/>
  <c r="AH953" i="1"/>
  <c r="AG945" i="1"/>
  <c r="AH945" i="1"/>
  <c r="AG937" i="1"/>
  <c r="AH937" i="1"/>
  <c r="AG929" i="1"/>
  <c r="AH929" i="1"/>
  <c r="AG920" i="1"/>
  <c r="AH920" i="1"/>
  <c r="AG912" i="1"/>
  <c r="AH912" i="1"/>
  <c r="AG904" i="1"/>
  <c r="AH904" i="1"/>
  <c r="AG896" i="1"/>
  <c r="AH896" i="1"/>
  <c r="AG888" i="1"/>
  <c r="AH888" i="1"/>
  <c r="AG880" i="1"/>
  <c r="AH880" i="1"/>
  <c r="AG872" i="1"/>
  <c r="AH872" i="1"/>
  <c r="AG864" i="1"/>
  <c r="AH864" i="1"/>
  <c r="AG856" i="1"/>
  <c r="AH856" i="1"/>
  <c r="AG848" i="1"/>
  <c r="AH848" i="1"/>
  <c r="AG840" i="1"/>
  <c r="AH840" i="1"/>
  <c r="AG832" i="1"/>
  <c r="AH832" i="1"/>
  <c r="AG824" i="1"/>
  <c r="AH824" i="1"/>
  <c r="AG816" i="1"/>
  <c r="AH816" i="1"/>
  <c r="AG807" i="1"/>
  <c r="AH807" i="1"/>
  <c r="AG799" i="1"/>
  <c r="AH799" i="1"/>
  <c r="AG791" i="1"/>
  <c r="AH791" i="1"/>
  <c r="AG783" i="1"/>
  <c r="AH783" i="1"/>
  <c r="AG774" i="1"/>
  <c r="AH774" i="1"/>
  <c r="AG766" i="1"/>
  <c r="AH766" i="1"/>
  <c r="AG758" i="1"/>
  <c r="AH758" i="1"/>
  <c r="AG750" i="1"/>
  <c r="AH750" i="1"/>
  <c r="AG742" i="1"/>
  <c r="AH742" i="1"/>
  <c r="AG734" i="1"/>
  <c r="AH734" i="1"/>
  <c r="AG726" i="1"/>
  <c r="AH726" i="1"/>
  <c r="AG718" i="1"/>
  <c r="AH718" i="1"/>
  <c r="AG709" i="1"/>
  <c r="AH709" i="1"/>
  <c r="AG701" i="1"/>
  <c r="AH701" i="1"/>
  <c r="AG692" i="1"/>
  <c r="AH692" i="1"/>
  <c r="AG684" i="1"/>
  <c r="AH684" i="1"/>
  <c r="AG676" i="1"/>
  <c r="AH676" i="1"/>
  <c r="AG668" i="1"/>
  <c r="AH668" i="1"/>
  <c r="AG660" i="1"/>
  <c r="AH660" i="1"/>
  <c r="AG652" i="1"/>
  <c r="AH652" i="1"/>
  <c r="AG644" i="1"/>
  <c r="AH644" i="1"/>
  <c r="AG636" i="1"/>
  <c r="AH636" i="1"/>
  <c r="AG628" i="1"/>
  <c r="AH628" i="1"/>
  <c r="AG620" i="1"/>
  <c r="AH620" i="1"/>
  <c r="AG612" i="1"/>
  <c r="AH612" i="1"/>
  <c r="AG603" i="1"/>
  <c r="AH603" i="1"/>
  <c r="AG595" i="1"/>
  <c r="AH595" i="1"/>
  <c r="AG587" i="1"/>
  <c r="AH587" i="1"/>
  <c r="AG578" i="1"/>
  <c r="AH578" i="1"/>
  <c r="AG570" i="1"/>
  <c r="AH570" i="1"/>
  <c r="AG562" i="1"/>
  <c r="AH562" i="1"/>
  <c r="AG554" i="1"/>
  <c r="AH554" i="1"/>
  <c r="AG546" i="1"/>
  <c r="AH546" i="1"/>
  <c r="AG538" i="1"/>
  <c r="AH538" i="1"/>
  <c r="AG530" i="1"/>
  <c r="AH530" i="1"/>
  <c r="AG522" i="1"/>
  <c r="AH522" i="1"/>
  <c r="AG513" i="1"/>
  <c r="AH513" i="1"/>
  <c r="AG504" i="1"/>
  <c r="AH504" i="1"/>
  <c r="AG496" i="1"/>
  <c r="AH496" i="1"/>
  <c r="AG487" i="1"/>
  <c r="AH487" i="1"/>
  <c r="AG1689" i="1"/>
  <c r="AH1689" i="1"/>
  <c r="AG1633" i="1"/>
  <c r="AH1633" i="1"/>
  <c r="AG1569" i="1"/>
  <c r="AH1569" i="1"/>
  <c r="AG1521" i="1"/>
  <c r="AH1521" i="1"/>
  <c r="AG1473" i="1"/>
  <c r="AH1473" i="1"/>
  <c r="AG1409" i="1"/>
  <c r="AH1409" i="1"/>
  <c r="AG1345" i="1"/>
  <c r="AH1345" i="1"/>
  <c r="AG1281" i="1"/>
  <c r="AH1281" i="1"/>
  <c r="AG1209" i="1"/>
  <c r="AH1209" i="1"/>
  <c r="AG1153" i="1"/>
  <c r="AH1153" i="1"/>
  <c r="AG1089" i="1"/>
  <c r="AH1089" i="1"/>
  <c r="AG1033" i="1"/>
  <c r="AH1033" i="1"/>
  <c r="AG968" i="1"/>
  <c r="AH968" i="1"/>
  <c r="AG903" i="1"/>
  <c r="AH903" i="1"/>
  <c r="AG815" i="1"/>
  <c r="AH815" i="1"/>
  <c r="AG594" i="1"/>
  <c r="AH594" i="1"/>
  <c r="AH479" i="1"/>
  <c r="AH223" i="1"/>
  <c r="AH163" i="1"/>
  <c r="AH272" i="1"/>
  <c r="AH85" i="1"/>
  <c r="AH7" i="1"/>
  <c r="AH6" i="1"/>
  <c r="AG470" i="1"/>
  <c r="AH470" i="1"/>
  <c r="AG462" i="1"/>
  <c r="AH462" i="1"/>
  <c r="AG454" i="1"/>
  <c r="AH454" i="1"/>
  <c r="AG444" i="1"/>
  <c r="AH444" i="1"/>
  <c r="AG436" i="1"/>
  <c r="AH436" i="1"/>
  <c r="AG428" i="1"/>
  <c r="AH428" i="1"/>
  <c r="AG420" i="1"/>
  <c r="AH420" i="1"/>
  <c r="AG411" i="1"/>
  <c r="AH411" i="1"/>
  <c r="AG395" i="1"/>
  <c r="AH395" i="1"/>
  <c r="AG387" i="1"/>
  <c r="AH387" i="1"/>
  <c r="AG379" i="1"/>
  <c r="AH379" i="1"/>
  <c r="AG371" i="1"/>
  <c r="AH371" i="1"/>
  <c r="AG362" i="1"/>
  <c r="AH362" i="1"/>
  <c r="AG346" i="1"/>
  <c r="AH346" i="1"/>
  <c r="AG338" i="1"/>
  <c r="AH338" i="1"/>
  <c r="AG329" i="1"/>
  <c r="AH329" i="1"/>
  <c r="AG321" i="1"/>
  <c r="AH321" i="1"/>
  <c r="AG312" i="1"/>
  <c r="AH312" i="1"/>
  <c r="AG304" i="1"/>
  <c r="AH304" i="1"/>
  <c r="AG296" i="1"/>
  <c r="AH296" i="1"/>
  <c r="AG288" i="1"/>
  <c r="AH288" i="1"/>
  <c r="AG280" i="1"/>
  <c r="AH280" i="1"/>
  <c r="AG264" i="1"/>
  <c r="AH264" i="1"/>
  <c r="AG256" i="1"/>
  <c r="AH256" i="1"/>
  <c r="AG248" i="1"/>
  <c r="AH248" i="1"/>
  <c r="AG232" i="1"/>
  <c r="AH232" i="1"/>
  <c r="AG214" i="1"/>
  <c r="AH214" i="1"/>
  <c r="AG206" i="1"/>
  <c r="AH206" i="1"/>
  <c r="AG198" i="1"/>
  <c r="AH198" i="1"/>
  <c r="AG190" i="1"/>
  <c r="AH190" i="1"/>
  <c r="AG182" i="1"/>
  <c r="AH182" i="1"/>
  <c r="AG172" i="1"/>
  <c r="AH172" i="1"/>
  <c r="AG164" i="1"/>
  <c r="AH164" i="1"/>
  <c r="AG156" i="1"/>
  <c r="AH156" i="1"/>
  <c r="AG138" i="1"/>
  <c r="AH138" i="1"/>
  <c r="AG130" i="1"/>
  <c r="AH130" i="1"/>
  <c r="AG122" i="1"/>
  <c r="AH122" i="1"/>
  <c r="AG113" i="1"/>
  <c r="AH113" i="1"/>
  <c r="AG104" i="1"/>
  <c r="AH104" i="1"/>
  <c r="AG96" i="1"/>
  <c r="AH96" i="1"/>
  <c r="AG86" i="1"/>
  <c r="AH86" i="1"/>
  <c r="AG78" i="1"/>
  <c r="AH78" i="1"/>
  <c r="AG70" i="1"/>
  <c r="AH70" i="1"/>
  <c r="AG61" i="1"/>
  <c r="AH61" i="1"/>
  <c r="AG52" i="1"/>
  <c r="AH52" i="1"/>
  <c r="AG42" i="1"/>
  <c r="AH42" i="1"/>
  <c r="AG34" i="1"/>
  <c r="AH34" i="1"/>
  <c r="AG26" i="1"/>
  <c r="AH26" i="1"/>
  <c r="AG17" i="1"/>
  <c r="AH17" i="1"/>
  <c r="AH147" i="1"/>
  <c r="AG155" i="1"/>
  <c r="AH155" i="1"/>
  <c r="AG145" i="1"/>
  <c r="AH145" i="1"/>
  <c r="AG137" i="1"/>
  <c r="AH137" i="1"/>
  <c r="AG129" i="1"/>
  <c r="AH129" i="1"/>
  <c r="AG121" i="1"/>
  <c r="AH121" i="1"/>
  <c r="AG112" i="1"/>
  <c r="AH112" i="1"/>
  <c r="AG103" i="1"/>
  <c r="AH103" i="1"/>
  <c r="AG95" i="1"/>
  <c r="AH95" i="1"/>
  <c r="AG77" i="1"/>
  <c r="AH77" i="1"/>
  <c r="AG69" i="1"/>
  <c r="AH69" i="1"/>
  <c r="AG60" i="1"/>
  <c r="AH60" i="1"/>
  <c r="AG50" i="1"/>
  <c r="AH50" i="1"/>
  <c r="AG41" i="1"/>
  <c r="AH41" i="1"/>
  <c r="AG33" i="1"/>
  <c r="AH33" i="1"/>
  <c r="AG25" i="1"/>
  <c r="AH25" i="1"/>
  <c r="AG16" i="1"/>
  <c r="AH16" i="1"/>
  <c r="AH354" i="1"/>
  <c r="AH403" i="1"/>
  <c r="AH57" i="1"/>
  <c r="AG100" i="1"/>
  <c r="AH100" i="1"/>
  <c r="AG91" i="1"/>
  <c r="AH91" i="1"/>
  <c r="AG82" i="1"/>
  <c r="AH82" i="1"/>
  <c r="AG74" i="1"/>
  <c r="AH74" i="1"/>
  <c r="AG66" i="1"/>
  <c r="AH66" i="1"/>
  <c r="AG47" i="1"/>
  <c r="AH47" i="1"/>
  <c r="AG38" i="1"/>
  <c r="AH38" i="1"/>
  <c r="AG30" i="1"/>
  <c r="AH30" i="1"/>
  <c r="AG22" i="1"/>
  <c r="AH22" i="1"/>
  <c r="AG12" i="1"/>
  <c r="AH12" i="1"/>
  <c r="AG3" i="1"/>
  <c r="AH3" i="1"/>
  <c r="AH240" i="1"/>
  <c r="J153" i="1"/>
  <c r="J1482" i="1"/>
  <c r="J1674" i="1"/>
  <c r="J1634" i="1"/>
  <c r="J1602" i="1"/>
  <c r="L1602" i="1" s="1"/>
  <c r="J1562" i="1"/>
  <c r="J1514" i="1"/>
  <c r="L1514" i="1" s="1"/>
  <c r="J1466" i="1"/>
  <c r="L1466" i="1" s="1"/>
  <c r="J1434" i="1"/>
  <c r="J1394" i="1"/>
  <c r="J1362" i="1"/>
  <c r="J1330" i="1"/>
  <c r="J1298" i="1"/>
  <c r="L1298" i="1" s="1"/>
  <c r="J1266" i="1"/>
  <c r="J1242" i="1"/>
  <c r="L1242" i="1" s="1"/>
  <c r="J1210" i="1"/>
  <c r="L1210" i="1" s="1"/>
  <c r="J1178" i="1"/>
  <c r="L1178" i="1" s="1"/>
  <c r="J1138" i="1"/>
  <c r="J1074" i="1"/>
  <c r="J1010" i="1"/>
  <c r="J978" i="1"/>
  <c r="L978" i="1" s="1"/>
  <c r="J945" i="1"/>
  <c r="J929" i="1"/>
  <c r="L929" i="1" s="1"/>
  <c r="J896" i="1"/>
  <c r="J864" i="1"/>
  <c r="L864" i="1" s="1"/>
  <c r="J832" i="1"/>
  <c r="J692" i="1"/>
  <c r="J660" i="1"/>
  <c r="L660" i="1" s="1"/>
  <c r="J620" i="1"/>
  <c r="L620" i="1" s="1"/>
  <c r="J603" i="1"/>
  <c r="J587" i="1"/>
  <c r="J530" i="1"/>
  <c r="J1650" i="1"/>
  <c r="L1650" i="1" s="1"/>
  <c r="J1618" i="1"/>
  <c r="L1618" i="1" s="1"/>
  <c r="J1586" i="1"/>
  <c r="L1586" i="1" s="1"/>
  <c r="J1554" i="1"/>
  <c r="L1554" i="1" s="1"/>
  <c r="J1506" i="1"/>
  <c r="L1506" i="1" s="1"/>
  <c r="J1474" i="1"/>
  <c r="J1442" i="1"/>
  <c r="L1442" i="1" s="1"/>
  <c r="J1410" i="1"/>
  <c r="L1410" i="1" s="1"/>
  <c r="J1378" i="1"/>
  <c r="L1378" i="1" s="1"/>
  <c r="J1354" i="1"/>
  <c r="L1354" i="1" s="1"/>
  <c r="J1322" i="1"/>
  <c r="J1282" i="1"/>
  <c r="J1258" i="1"/>
  <c r="J1154" i="1"/>
  <c r="J1130" i="1"/>
  <c r="L1130" i="1" s="1"/>
  <c r="J1098" i="1"/>
  <c r="L1098" i="1" s="1"/>
  <c r="J1050" i="1"/>
  <c r="L1050" i="1" s="1"/>
  <c r="J1018" i="1"/>
  <c r="J986" i="1"/>
  <c r="L986" i="1" s="1"/>
  <c r="J953" i="1"/>
  <c r="J912" i="1"/>
  <c r="J880" i="1"/>
  <c r="J816" i="1"/>
  <c r="L816" i="1" s="1"/>
  <c r="J783" i="1"/>
  <c r="L783" i="1" s="1"/>
  <c r="J750" i="1"/>
  <c r="L750" i="1" s="1"/>
  <c r="J718" i="1"/>
  <c r="J701" i="1"/>
  <c r="J668" i="1"/>
  <c r="L668" i="1" s="1"/>
  <c r="J636" i="1"/>
  <c r="J562" i="1"/>
  <c r="J554" i="1"/>
  <c r="L554" i="1" s="1"/>
  <c r="J1687" i="1"/>
  <c r="J1663" i="1"/>
  <c r="J1631" i="1"/>
  <c r="J1607" i="1"/>
  <c r="J1583" i="1"/>
  <c r="J1559" i="1"/>
  <c r="J1511" i="1"/>
  <c r="J1431" i="1"/>
  <c r="J1415" i="1"/>
  <c r="J1391" i="1"/>
  <c r="J1367" i="1"/>
  <c r="J1343" i="1"/>
  <c r="J1279" i="1"/>
  <c r="J1231" i="1"/>
  <c r="J1207" i="1"/>
  <c r="J1191" i="1"/>
  <c r="J1160" i="1"/>
  <c r="J1290" i="1"/>
  <c r="L1290" i="1" s="1"/>
  <c r="J1234" i="1"/>
  <c r="L1234" i="1" s="1"/>
  <c r="J1202" i="1"/>
  <c r="L1202" i="1" s="1"/>
  <c r="J1194" i="1"/>
  <c r="L1194" i="1" s="1"/>
  <c r="J1170" i="1"/>
  <c r="L1170" i="1" s="1"/>
  <c r="J1106" i="1"/>
  <c r="L1106" i="1" s="1"/>
  <c r="J1034" i="1"/>
  <c r="L1034" i="1" s="1"/>
  <c r="J937" i="1"/>
  <c r="L937" i="1" s="1"/>
  <c r="J904" i="1"/>
  <c r="J872" i="1"/>
  <c r="J840" i="1"/>
  <c r="J774" i="1"/>
  <c r="J742" i="1"/>
  <c r="J709" i="1"/>
  <c r="J676" i="1"/>
  <c r="L676" i="1" s="1"/>
  <c r="J628" i="1"/>
  <c r="L628" i="1" s="1"/>
  <c r="J570" i="1"/>
  <c r="L570" i="1" s="1"/>
  <c r="J538" i="1"/>
  <c r="J1671" i="1"/>
  <c r="J1647" i="1"/>
  <c r="J1623" i="1"/>
  <c r="J1599" i="1"/>
  <c r="J1543" i="1"/>
  <c r="J1535" i="1"/>
  <c r="J1527" i="1"/>
  <c r="J1519" i="1"/>
  <c r="J1487" i="1"/>
  <c r="J1463" i="1"/>
  <c r="J1439" i="1"/>
  <c r="J1383" i="1"/>
  <c r="J1359" i="1"/>
  <c r="J1295" i="1"/>
  <c r="J1255" i="1"/>
  <c r="J1223" i="1"/>
  <c r="J1199" i="1"/>
  <c r="J1167" i="1"/>
  <c r="J1690" i="1"/>
  <c r="L1690" i="1" s="1"/>
  <c r="J1666" i="1"/>
  <c r="L1666" i="1" s="1"/>
  <c r="J1642" i="1"/>
  <c r="J1610" i="1"/>
  <c r="L1610" i="1" s="1"/>
  <c r="J1578" i="1"/>
  <c r="J1546" i="1"/>
  <c r="L1546" i="1" s="1"/>
  <c r="J1530" i="1"/>
  <c r="J1498" i="1"/>
  <c r="L1498" i="1" s="1"/>
  <c r="J1458" i="1"/>
  <c r="L1458" i="1" s="1"/>
  <c r="J1426" i="1"/>
  <c r="J1402" i="1"/>
  <c r="L1402" i="1" s="1"/>
  <c r="J1370" i="1"/>
  <c r="J1346" i="1"/>
  <c r="L1346" i="1" s="1"/>
  <c r="J1314" i="1"/>
  <c r="L1314" i="1" s="1"/>
  <c r="J1226" i="1"/>
  <c r="J1163" i="1"/>
  <c r="J1122" i="1"/>
  <c r="L1122" i="1" s="1"/>
  <c r="J1090" i="1"/>
  <c r="L1090" i="1" s="1"/>
  <c r="J1066" i="1"/>
  <c r="L1066" i="1" s="1"/>
  <c r="J1042" i="1"/>
  <c r="J1002" i="1"/>
  <c r="L1002" i="1" s="1"/>
  <c r="J969" i="1"/>
  <c r="L969" i="1" s="1"/>
  <c r="J888" i="1"/>
  <c r="L888" i="1" s="1"/>
  <c r="J856" i="1"/>
  <c r="L856" i="1" s="1"/>
  <c r="J807" i="1"/>
  <c r="J799" i="1"/>
  <c r="J766" i="1"/>
  <c r="L766" i="1" s="1"/>
  <c r="J734" i="1"/>
  <c r="L734" i="1" s="1"/>
  <c r="J684" i="1"/>
  <c r="L684" i="1" s="1"/>
  <c r="J644" i="1"/>
  <c r="J578" i="1"/>
  <c r="L578" i="1" s="1"/>
  <c r="J522" i="1"/>
  <c r="L522" i="1" s="1"/>
  <c r="J1679" i="1"/>
  <c r="J1655" i="1"/>
  <c r="J1575" i="1"/>
  <c r="J1551" i="1"/>
  <c r="J1495" i="1"/>
  <c r="J1471" i="1"/>
  <c r="J1407" i="1"/>
  <c r="J1327" i="1"/>
  <c r="J1319" i="1"/>
  <c r="J1303" i="1"/>
  <c r="J1271" i="1"/>
  <c r="J1247" i="1"/>
  <c r="J1183" i="1"/>
  <c r="J1151" i="1"/>
  <c r="J1682" i="1"/>
  <c r="J1658" i="1"/>
  <c r="L1658" i="1" s="1"/>
  <c r="J1626" i="1"/>
  <c r="L1626" i="1" s="1"/>
  <c r="J1594" i="1"/>
  <c r="L1594" i="1" s="1"/>
  <c r="J1570" i="1"/>
  <c r="J1538" i="1"/>
  <c r="J1522" i="1"/>
  <c r="L1522" i="1" s="1"/>
  <c r="J1490" i="1"/>
  <c r="L1490" i="1" s="1"/>
  <c r="J1450" i="1"/>
  <c r="L1450" i="1" s="1"/>
  <c r="J1418" i="1"/>
  <c r="L1418" i="1" s="1"/>
  <c r="J1386" i="1"/>
  <c r="L1386" i="1" s="1"/>
  <c r="J1338" i="1"/>
  <c r="L1338" i="1" s="1"/>
  <c r="J1306" i="1"/>
  <c r="L1306" i="1" s="1"/>
  <c r="J1274" i="1"/>
  <c r="L1274" i="1" s="1"/>
  <c r="J1250" i="1"/>
  <c r="L1250" i="1" s="1"/>
  <c r="J1218" i="1"/>
  <c r="J1186" i="1"/>
  <c r="L1186" i="1" s="1"/>
  <c r="J1146" i="1"/>
  <c r="J1114" i="1"/>
  <c r="J1082" i="1"/>
  <c r="L1082" i="1" s="1"/>
  <c r="J1058" i="1"/>
  <c r="J1026" i="1"/>
  <c r="L1026" i="1" s="1"/>
  <c r="J994" i="1"/>
  <c r="L994" i="1" s="1"/>
  <c r="J961" i="1"/>
  <c r="J920" i="1"/>
  <c r="L920" i="1" s="1"/>
  <c r="J848" i="1"/>
  <c r="J824" i="1"/>
  <c r="L824" i="1" s="1"/>
  <c r="J791" i="1"/>
  <c r="L791" i="1" s="1"/>
  <c r="J758" i="1"/>
  <c r="L758" i="1" s="1"/>
  <c r="J726" i="1"/>
  <c r="L726" i="1" s="1"/>
  <c r="J652" i="1"/>
  <c r="L652" i="1" s="1"/>
  <c r="J612" i="1"/>
  <c r="J595" i="1"/>
  <c r="L595" i="1" s="1"/>
  <c r="J546" i="1"/>
  <c r="L546" i="1" s="1"/>
  <c r="J1639" i="1"/>
  <c r="J1615" i="1"/>
  <c r="J1591" i="1"/>
  <c r="J1567" i="1"/>
  <c r="J1503" i="1"/>
  <c r="J1479" i="1"/>
  <c r="J1455" i="1"/>
  <c r="J1447" i="1"/>
  <c r="J1423" i="1"/>
  <c r="J1399" i="1"/>
  <c r="J1375" i="1"/>
  <c r="J1351" i="1"/>
  <c r="J1335" i="1"/>
  <c r="J1311" i="1"/>
  <c r="J1287" i="1"/>
  <c r="J1263" i="1"/>
  <c r="J1239" i="1"/>
  <c r="J1215" i="1"/>
  <c r="J1175" i="1"/>
  <c r="J1688" i="1"/>
  <c r="J1680" i="1"/>
  <c r="L1680" i="1" s="1"/>
  <c r="J1672" i="1"/>
  <c r="J1664" i="1"/>
  <c r="L1664" i="1" s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L1536" i="1" s="1"/>
  <c r="J1528" i="1"/>
  <c r="J1520" i="1"/>
  <c r="J1512" i="1"/>
  <c r="J1504" i="1"/>
  <c r="J1496" i="1"/>
  <c r="J1488" i="1"/>
  <c r="J1480" i="1"/>
  <c r="J1472" i="1"/>
  <c r="L1472" i="1" s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L1360" i="1" s="1"/>
  <c r="J1352" i="1"/>
  <c r="J1344" i="1"/>
  <c r="J1336" i="1"/>
  <c r="J1328" i="1"/>
  <c r="J1143" i="1"/>
  <c r="J1135" i="1"/>
  <c r="J1127" i="1"/>
  <c r="J1119" i="1"/>
  <c r="J1111" i="1"/>
  <c r="J1103" i="1"/>
  <c r="J1669" i="1"/>
  <c r="L1669" i="1" s="1"/>
  <c r="J1645" i="1"/>
  <c r="L1645" i="1" s="1"/>
  <c r="J1629" i="1"/>
  <c r="L1629" i="1" s="1"/>
  <c r="J1621" i="1"/>
  <c r="J1589" i="1"/>
  <c r="L1589" i="1" s="1"/>
  <c r="J1573" i="1"/>
  <c r="L1573" i="1" s="1"/>
  <c r="J1565" i="1"/>
  <c r="J1557" i="1"/>
  <c r="L1557" i="1" s="1"/>
  <c r="J1541" i="1"/>
  <c r="L1541" i="1" s="1"/>
  <c r="J1525" i="1"/>
  <c r="J1517" i="1"/>
  <c r="J1509" i="1"/>
  <c r="L1509" i="1" s="1"/>
  <c r="J1501" i="1"/>
  <c r="L1501" i="1" s="1"/>
  <c r="J1493" i="1"/>
  <c r="L1493" i="1" s="1"/>
  <c r="J1485" i="1"/>
  <c r="J1477" i="1"/>
  <c r="L1477" i="1" s="1"/>
  <c r="J1469" i="1"/>
  <c r="L1469" i="1" s="1"/>
  <c r="J1461" i="1"/>
  <c r="J1453" i="1"/>
  <c r="L1453" i="1" s="1"/>
  <c r="J1445" i="1"/>
  <c r="L1445" i="1" s="1"/>
  <c r="J1437" i="1"/>
  <c r="J1429" i="1"/>
  <c r="L1429" i="1" s="1"/>
  <c r="J1421" i="1"/>
  <c r="L1421" i="1" s="1"/>
  <c r="J1413" i="1"/>
  <c r="J1405" i="1"/>
  <c r="J1397" i="1"/>
  <c r="J1685" i="1"/>
  <c r="L1685" i="1" s="1"/>
  <c r="J1677" i="1"/>
  <c r="L1677" i="1" s="1"/>
  <c r="J1661" i="1"/>
  <c r="L1661" i="1" s="1"/>
  <c r="J1605" i="1"/>
  <c r="J1597" i="1"/>
  <c r="J1581" i="1"/>
  <c r="L1581" i="1" s="1"/>
  <c r="J1533" i="1"/>
  <c r="L1533" i="1" s="1"/>
  <c r="J1653" i="1"/>
  <c r="L1653" i="1" s="1"/>
  <c r="J1637" i="1"/>
  <c r="J1613" i="1"/>
  <c r="L1613" i="1" s="1"/>
  <c r="J1549" i="1"/>
  <c r="L1549" i="1" s="1"/>
  <c r="J1095" i="1"/>
  <c r="J1087" i="1"/>
  <c r="J1079" i="1"/>
  <c r="J1071" i="1"/>
  <c r="J1063" i="1"/>
  <c r="J1055" i="1"/>
  <c r="J1686" i="1"/>
  <c r="L1686" i="1" s="1"/>
  <c r="J1678" i="1"/>
  <c r="L1678" i="1" s="1"/>
  <c r="J1670" i="1"/>
  <c r="J1662" i="1"/>
  <c r="L1662" i="1" s="1"/>
  <c r="J1654" i="1"/>
  <c r="L1654" i="1" s="1"/>
  <c r="J1646" i="1"/>
  <c r="L1646" i="1" s="1"/>
  <c r="J1638" i="1"/>
  <c r="L1638" i="1" s="1"/>
  <c r="J1630" i="1"/>
  <c r="L1630" i="1" s="1"/>
  <c r="J1622" i="1"/>
  <c r="L1622" i="1" s="1"/>
  <c r="J1614" i="1"/>
  <c r="L1614" i="1" s="1"/>
  <c r="J1606" i="1"/>
  <c r="L1606" i="1" s="1"/>
  <c r="J1598" i="1"/>
  <c r="L1598" i="1" s="1"/>
  <c r="J1590" i="1"/>
  <c r="L1590" i="1" s="1"/>
  <c r="J1582" i="1"/>
  <c r="L1582" i="1" s="1"/>
  <c r="J1574" i="1"/>
  <c r="L1574" i="1" s="1"/>
  <c r="J1566" i="1"/>
  <c r="J1558" i="1"/>
  <c r="L1558" i="1" s="1"/>
  <c r="J1550" i="1"/>
  <c r="L1550" i="1" s="1"/>
  <c r="J1542" i="1"/>
  <c r="L1542" i="1" s="1"/>
  <c r="J1534" i="1"/>
  <c r="L1534" i="1" s="1"/>
  <c r="J1526" i="1"/>
  <c r="L1526" i="1" s="1"/>
  <c r="J1518" i="1"/>
  <c r="L1518" i="1" s="1"/>
  <c r="J1510" i="1"/>
  <c r="L1510" i="1" s="1"/>
  <c r="J1502" i="1"/>
  <c r="L1502" i="1" s="1"/>
  <c r="J1494" i="1"/>
  <c r="L1494" i="1" s="1"/>
  <c r="J1486" i="1"/>
  <c r="L1486" i="1" s="1"/>
  <c r="J1478" i="1"/>
  <c r="L1478" i="1" s="1"/>
  <c r="J1470" i="1"/>
  <c r="L1470" i="1" s="1"/>
  <c r="J1462" i="1"/>
  <c r="J1454" i="1"/>
  <c r="L1454" i="1" s="1"/>
  <c r="J1389" i="1"/>
  <c r="L1389" i="1" s="1"/>
  <c r="J1381" i="1"/>
  <c r="L1381" i="1" s="1"/>
  <c r="J1373" i="1"/>
  <c r="J1365" i="1"/>
  <c r="J1357" i="1"/>
  <c r="J1349" i="1"/>
  <c r="J1341" i="1"/>
  <c r="L1341" i="1" s="1"/>
  <c r="J1333" i="1"/>
  <c r="L1333" i="1" s="1"/>
  <c r="J1325" i="1"/>
  <c r="L1325" i="1" s="1"/>
  <c r="J1317" i="1"/>
  <c r="L1317" i="1" s="1"/>
  <c r="J1309" i="1"/>
  <c r="J1301" i="1"/>
  <c r="L1301" i="1" s="1"/>
  <c r="J1293" i="1"/>
  <c r="L1293" i="1" s="1"/>
  <c r="J1285" i="1"/>
  <c r="J1277" i="1"/>
  <c r="L1277" i="1" s="1"/>
  <c r="J1269" i="1"/>
  <c r="L1269" i="1" s="1"/>
  <c r="J1261" i="1"/>
  <c r="J1253" i="1"/>
  <c r="J1245" i="1"/>
  <c r="J1237" i="1"/>
  <c r="J1047" i="1"/>
  <c r="J1039" i="1"/>
  <c r="J1031" i="1"/>
  <c r="J1023" i="1"/>
  <c r="J1015" i="1"/>
  <c r="J1007" i="1"/>
  <c r="J999" i="1"/>
  <c r="J991" i="1"/>
  <c r="J983" i="1"/>
  <c r="J974" i="1"/>
  <c r="J966" i="1"/>
  <c r="J958" i="1"/>
  <c r="J950" i="1"/>
  <c r="J942" i="1"/>
  <c r="J934" i="1"/>
  <c r="J926" i="1"/>
  <c r="J917" i="1"/>
  <c r="J909" i="1"/>
  <c r="J901" i="1"/>
  <c r="J893" i="1"/>
  <c r="J885" i="1"/>
  <c r="J877" i="1"/>
  <c r="J869" i="1"/>
  <c r="J1446" i="1"/>
  <c r="L1446" i="1" s="1"/>
  <c r="J1438" i="1"/>
  <c r="L1438" i="1" s="1"/>
  <c r="J1430" i="1"/>
  <c r="L1430" i="1" s="1"/>
  <c r="J1422" i="1"/>
  <c r="L1422" i="1" s="1"/>
  <c r="J1414" i="1"/>
  <c r="L1414" i="1" s="1"/>
  <c r="J1406" i="1"/>
  <c r="L1406" i="1" s="1"/>
  <c r="J1229" i="1"/>
  <c r="J1221" i="1"/>
  <c r="J1213" i="1"/>
  <c r="J1205" i="1"/>
  <c r="J1691" i="1"/>
  <c r="L1691" i="1" s="1"/>
  <c r="J1683" i="1"/>
  <c r="J1675" i="1"/>
  <c r="J1667" i="1"/>
  <c r="L1667" i="1" s="1"/>
  <c r="J1659" i="1"/>
  <c r="L1659" i="1" s="1"/>
  <c r="J1651" i="1"/>
  <c r="L1651" i="1" s="1"/>
  <c r="J1643" i="1"/>
  <c r="L1643" i="1" s="1"/>
  <c r="J1635" i="1"/>
  <c r="L1635" i="1" s="1"/>
  <c r="J1627" i="1"/>
  <c r="L1627" i="1" s="1"/>
  <c r="J1619" i="1"/>
  <c r="L1619" i="1" s="1"/>
  <c r="J1611" i="1"/>
  <c r="L1611" i="1" s="1"/>
  <c r="J1603" i="1"/>
  <c r="L1603" i="1" s="1"/>
  <c r="J1595" i="1"/>
  <c r="L1595" i="1" s="1"/>
  <c r="J1587" i="1"/>
  <c r="L1587" i="1" s="1"/>
  <c r="J1579" i="1"/>
  <c r="J1571" i="1"/>
  <c r="J1563" i="1"/>
  <c r="L1563" i="1" s="1"/>
  <c r="J1555" i="1"/>
  <c r="L1555" i="1" s="1"/>
  <c r="J1547" i="1"/>
  <c r="L1547" i="1" s="1"/>
  <c r="J1539" i="1"/>
  <c r="L1539" i="1" s="1"/>
  <c r="J1531" i="1"/>
  <c r="L1531" i="1" s="1"/>
  <c r="J1523" i="1"/>
  <c r="L1523" i="1" s="1"/>
  <c r="J1515" i="1"/>
  <c r="L1515" i="1" s="1"/>
  <c r="J1507" i="1"/>
  <c r="L1507" i="1" s="1"/>
  <c r="J1499" i="1"/>
  <c r="L1499" i="1" s="1"/>
  <c r="J513" i="1"/>
  <c r="L513" i="1" s="1"/>
  <c r="J504" i="1"/>
  <c r="L504" i="1" s="1"/>
  <c r="J496" i="1"/>
  <c r="J487" i="1"/>
  <c r="J479" i="1"/>
  <c r="J470" i="1"/>
  <c r="L470" i="1" s="1"/>
  <c r="J462" i="1"/>
  <c r="L462" i="1" s="1"/>
  <c r="J454" i="1"/>
  <c r="L454" i="1" s="1"/>
  <c r="J444" i="1"/>
  <c r="L444" i="1" s="1"/>
  <c r="J436" i="1"/>
  <c r="L436" i="1" s="1"/>
  <c r="J428" i="1"/>
  <c r="L428" i="1" s="1"/>
  <c r="J420" i="1"/>
  <c r="J411" i="1"/>
  <c r="L411" i="1" s="1"/>
  <c r="J403" i="1"/>
  <c r="L403" i="1" s="1"/>
  <c r="J395" i="1"/>
  <c r="L395" i="1" s="1"/>
  <c r="J387" i="1"/>
  <c r="J379" i="1"/>
  <c r="J371" i="1"/>
  <c r="J362" i="1"/>
  <c r="L362" i="1" s="1"/>
  <c r="J354" i="1"/>
  <c r="L354" i="1" s="1"/>
  <c r="J346" i="1"/>
  <c r="L346" i="1" s="1"/>
  <c r="J338" i="1"/>
  <c r="L338" i="1" s="1"/>
  <c r="J329" i="1"/>
  <c r="L329" i="1" s="1"/>
  <c r="J321" i="1"/>
  <c r="L321" i="1" s="1"/>
  <c r="J312" i="1"/>
  <c r="J304" i="1"/>
  <c r="L304" i="1" s="1"/>
  <c r="J296" i="1"/>
  <c r="L296" i="1" s="1"/>
  <c r="J288" i="1"/>
  <c r="L288" i="1" s="1"/>
  <c r="J280" i="1"/>
  <c r="J272" i="1"/>
  <c r="J264" i="1"/>
  <c r="J256" i="1"/>
  <c r="J248" i="1"/>
  <c r="L248" i="1" s="1"/>
  <c r="J240" i="1"/>
  <c r="L240" i="1" s="1"/>
  <c r="J232" i="1"/>
  <c r="L232" i="1" s="1"/>
  <c r="J223" i="1"/>
  <c r="L223" i="1" s="1"/>
  <c r="J214" i="1"/>
  <c r="L214" i="1" s="1"/>
  <c r="J206" i="1"/>
  <c r="J198" i="1"/>
  <c r="L198" i="1" s="1"/>
  <c r="J190" i="1"/>
  <c r="J182" i="1"/>
  <c r="L182" i="1" s="1"/>
  <c r="J172" i="1"/>
  <c r="J164" i="1"/>
  <c r="J156" i="1"/>
  <c r="J147" i="1"/>
  <c r="J138" i="1"/>
  <c r="L138" i="1" s="1"/>
  <c r="J130" i="1"/>
  <c r="L130" i="1" s="1"/>
  <c r="J122" i="1"/>
  <c r="J113" i="1"/>
  <c r="L113" i="1" s="1"/>
  <c r="J104" i="1"/>
  <c r="L104" i="1" s="1"/>
  <c r="J96" i="1"/>
  <c r="J86" i="1"/>
  <c r="J78" i="1"/>
  <c r="L78" i="1" s="1"/>
  <c r="J70" i="1"/>
  <c r="L70" i="1" s="1"/>
  <c r="J61" i="1"/>
  <c r="J52" i="1"/>
  <c r="J42" i="1"/>
  <c r="J34" i="1"/>
  <c r="L34" i="1" s="1"/>
  <c r="J26" i="1"/>
  <c r="L26" i="1" s="1"/>
  <c r="J17" i="1"/>
  <c r="J1689" i="1"/>
  <c r="J1681" i="1"/>
  <c r="L1681" i="1" s="1"/>
  <c r="J1673" i="1"/>
  <c r="J1665" i="1"/>
  <c r="J1657" i="1"/>
  <c r="L1657" i="1" s="1"/>
  <c r="J1649" i="1"/>
  <c r="L1649" i="1" s="1"/>
  <c r="J1641" i="1"/>
  <c r="L1641" i="1" s="1"/>
  <c r="J1633" i="1"/>
  <c r="J1625" i="1"/>
  <c r="J1617" i="1"/>
  <c r="L1617" i="1" s="1"/>
  <c r="J1609" i="1"/>
  <c r="J1601" i="1"/>
  <c r="J1593" i="1"/>
  <c r="L1593" i="1" s="1"/>
  <c r="J1585" i="1"/>
  <c r="J1577" i="1"/>
  <c r="L1577" i="1" s="1"/>
  <c r="J1569" i="1"/>
  <c r="J1561" i="1"/>
  <c r="L1561" i="1" s="1"/>
  <c r="J1553" i="1"/>
  <c r="L1553" i="1" s="1"/>
  <c r="J1545" i="1"/>
  <c r="L1545" i="1" s="1"/>
  <c r="J1537" i="1"/>
  <c r="J1529" i="1"/>
  <c r="J1521" i="1"/>
  <c r="J1513" i="1"/>
  <c r="L1513" i="1" s="1"/>
  <c r="J1505" i="1"/>
  <c r="J1497" i="1"/>
  <c r="L1497" i="1" s="1"/>
  <c r="J1489" i="1"/>
  <c r="L1489" i="1" s="1"/>
  <c r="J1481" i="1"/>
  <c r="J1473" i="1"/>
  <c r="J1465" i="1"/>
  <c r="J1457" i="1"/>
  <c r="L1457" i="1" s="1"/>
  <c r="J1449" i="1"/>
  <c r="L1449" i="1" s="1"/>
  <c r="J1441" i="1"/>
  <c r="J1433" i="1"/>
  <c r="J1425" i="1"/>
  <c r="J1417" i="1"/>
  <c r="J1409" i="1"/>
  <c r="J1401" i="1"/>
  <c r="J1393" i="1"/>
  <c r="L1393" i="1" s="1"/>
  <c r="J1385" i="1"/>
  <c r="L1385" i="1" s="1"/>
  <c r="J1377" i="1"/>
  <c r="J1369" i="1"/>
  <c r="L1369" i="1" s="1"/>
  <c r="J1361" i="1"/>
  <c r="J1353" i="1"/>
  <c r="L1353" i="1" s="1"/>
  <c r="J1345" i="1"/>
  <c r="J1337" i="1"/>
  <c r="L1337" i="1" s="1"/>
  <c r="J1329" i="1"/>
  <c r="J1321" i="1"/>
  <c r="J1313" i="1"/>
  <c r="J1305" i="1"/>
  <c r="L1305" i="1" s="1"/>
  <c r="J1297" i="1"/>
  <c r="J1289" i="1"/>
  <c r="L1289" i="1" s="1"/>
  <c r="J1281" i="1"/>
  <c r="J1273" i="1"/>
  <c r="J1265" i="1"/>
  <c r="L1265" i="1" s="1"/>
  <c r="J1257" i="1"/>
  <c r="J1249" i="1"/>
  <c r="J1241" i="1"/>
  <c r="L1241" i="1" s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861" i="1"/>
  <c r="L861" i="1" s="1"/>
  <c r="J853" i="1"/>
  <c r="J845" i="1"/>
  <c r="J837" i="1"/>
  <c r="J829" i="1"/>
  <c r="J821" i="1"/>
  <c r="J813" i="1"/>
  <c r="J804" i="1"/>
  <c r="J796" i="1"/>
  <c r="J788" i="1"/>
  <c r="J780" i="1"/>
  <c r="J771" i="1"/>
  <c r="J763" i="1"/>
  <c r="J755" i="1"/>
  <c r="J747" i="1"/>
  <c r="J739" i="1"/>
  <c r="J731" i="1"/>
  <c r="J723" i="1"/>
  <c r="J715" i="1"/>
  <c r="J706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0" i="1"/>
  <c r="J592" i="1"/>
  <c r="J583" i="1"/>
  <c r="J575" i="1"/>
  <c r="J567" i="1"/>
  <c r="J559" i="1"/>
  <c r="J551" i="1"/>
  <c r="J1398" i="1"/>
  <c r="L1398" i="1" s="1"/>
  <c r="J1390" i="1"/>
  <c r="L1390" i="1" s="1"/>
  <c r="J1382" i="1"/>
  <c r="L1382" i="1" s="1"/>
  <c r="J1374" i="1"/>
  <c r="L1374" i="1" s="1"/>
  <c r="J1366" i="1"/>
  <c r="J1358" i="1"/>
  <c r="L1358" i="1" s="1"/>
  <c r="J1350" i="1"/>
  <c r="L1350" i="1" s="1"/>
  <c r="J1342" i="1"/>
  <c r="L1342" i="1" s="1"/>
  <c r="J1334" i="1"/>
  <c r="L1334" i="1" s="1"/>
  <c r="J1326" i="1"/>
  <c r="L1326" i="1" s="1"/>
  <c r="J1318" i="1"/>
  <c r="L1318" i="1" s="1"/>
  <c r="J1310" i="1"/>
  <c r="L1310" i="1" s="1"/>
  <c r="J1302" i="1"/>
  <c r="L1302" i="1" s="1"/>
  <c r="J1294" i="1"/>
  <c r="L1294" i="1" s="1"/>
  <c r="J1286" i="1"/>
  <c r="L1286" i="1" s="1"/>
  <c r="J1278" i="1"/>
  <c r="L1278" i="1" s="1"/>
  <c r="J1270" i="1"/>
  <c r="L1270" i="1" s="1"/>
  <c r="J1262" i="1"/>
  <c r="L1262" i="1" s="1"/>
  <c r="J1254" i="1"/>
  <c r="L1254" i="1" s="1"/>
  <c r="J1246" i="1"/>
  <c r="L1246" i="1" s="1"/>
  <c r="J1238" i="1"/>
  <c r="L1238" i="1" s="1"/>
  <c r="J1230" i="1"/>
  <c r="L1230" i="1" s="1"/>
  <c r="J1222" i="1"/>
  <c r="L1222" i="1" s="1"/>
  <c r="J1214" i="1"/>
  <c r="L1214" i="1" s="1"/>
  <c r="J1206" i="1"/>
  <c r="L1206" i="1" s="1"/>
  <c r="J1198" i="1"/>
  <c r="L1198" i="1" s="1"/>
  <c r="J1190" i="1"/>
  <c r="L1190" i="1" s="1"/>
  <c r="J1182" i="1"/>
  <c r="L1182" i="1" s="1"/>
  <c r="J1174" i="1"/>
  <c r="L1174" i="1" s="1"/>
  <c r="J1166" i="1"/>
  <c r="L1166" i="1" s="1"/>
  <c r="J1159" i="1"/>
  <c r="L1159" i="1" s="1"/>
  <c r="J1150" i="1"/>
  <c r="L1150" i="1" s="1"/>
  <c r="J1142" i="1"/>
  <c r="L1142" i="1" s="1"/>
  <c r="J1134" i="1"/>
  <c r="L1134" i="1" s="1"/>
  <c r="J1126" i="1"/>
  <c r="L1126" i="1" s="1"/>
  <c r="J1118" i="1"/>
  <c r="L1118" i="1" s="1"/>
  <c r="J1197" i="1"/>
  <c r="L1197" i="1" s="1"/>
  <c r="J1189" i="1"/>
  <c r="J1181" i="1"/>
  <c r="L1181" i="1" s="1"/>
  <c r="J1173" i="1"/>
  <c r="J1156" i="1"/>
  <c r="J1158" i="1"/>
  <c r="J1149" i="1"/>
  <c r="L1149" i="1" s="1"/>
  <c r="J1141" i="1"/>
  <c r="L1141" i="1" s="1"/>
  <c r="J1133" i="1"/>
  <c r="J1125" i="1"/>
  <c r="L1125" i="1" s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L1029" i="1" s="1"/>
  <c r="J1021" i="1"/>
  <c r="L1021" i="1" s="1"/>
  <c r="J1013" i="1"/>
  <c r="J1005" i="1"/>
  <c r="J997" i="1"/>
  <c r="J989" i="1"/>
  <c r="L989" i="1" s="1"/>
  <c r="J981" i="1"/>
  <c r="L981" i="1" s="1"/>
  <c r="J972" i="1"/>
  <c r="J964" i="1"/>
  <c r="L964" i="1" s="1"/>
  <c r="J956" i="1"/>
  <c r="J948" i="1"/>
  <c r="L948" i="1" s="1"/>
  <c r="J940" i="1"/>
  <c r="J932" i="1"/>
  <c r="L932" i="1" s="1"/>
  <c r="J924" i="1"/>
  <c r="L924" i="1" s="1"/>
  <c r="J915" i="1"/>
  <c r="J907" i="1"/>
  <c r="J899" i="1"/>
  <c r="L899" i="1" s="1"/>
  <c r="J891" i="1"/>
  <c r="L891" i="1" s="1"/>
  <c r="J883" i="1"/>
  <c r="J875" i="1"/>
  <c r="J867" i="1"/>
  <c r="J859" i="1"/>
  <c r="L859" i="1" s="1"/>
  <c r="J851" i="1"/>
  <c r="J843" i="1"/>
  <c r="J835" i="1"/>
  <c r="L835" i="1" s="1"/>
  <c r="J827" i="1"/>
  <c r="L827" i="1" s="1"/>
  <c r="J819" i="1"/>
  <c r="J810" i="1"/>
  <c r="J802" i="1"/>
  <c r="L802" i="1" s="1"/>
  <c r="J794" i="1"/>
  <c r="J786" i="1"/>
  <c r="L786" i="1" s="1"/>
  <c r="J777" i="1"/>
  <c r="L777" i="1" s="1"/>
  <c r="J769" i="1"/>
  <c r="L769" i="1" s="1"/>
  <c r="J761" i="1"/>
  <c r="J753" i="1"/>
  <c r="J745" i="1"/>
  <c r="J737" i="1"/>
  <c r="J729" i="1"/>
  <c r="L729" i="1" s="1"/>
  <c r="J2" i="1"/>
  <c r="L2" i="1" s="1"/>
  <c r="J1684" i="1"/>
  <c r="L1684" i="1" s="1"/>
  <c r="J1676" i="1"/>
  <c r="L1676" i="1" s="1"/>
  <c r="J1668" i="1"/>
  <c r="L1668" i="1" s="1"/>
  <c r="J1660" i="1"/>
  <c r="L1660" i="1" s="1"/>
  <c r="J1652" i="1"/>
  <c r="L1652" i="1" s="1"/>
  <c r="J1644" i="1"/>
  <c r="J1636" i="1"/>
  <c r="L1636" i="1" s="1"/>
  <c r="J1628" i="1"/>
  <c r="L1628" i="1" s="1"/>
  <c r="J1620" i="1"/>
  <c r="L1620" i="1" s="1"/>
  <c r="J1612" i="1"/>
  <c r="L1612" i="1" s="1"/>
  <c r="J1604" i="1"/>
  <c r="L1604" i="1" s="1"/>
  <c r="J1596" i="1"/>
  <c r="L1596" i="1" s="1"/>
  <c r="J1588" i="1"/>
  <c r="L1588" i="1" s="1"/>
  <c r="J1580" i="1"/>
  <c r="L1580" i="1" s="1"/>
  <c r="J1572" i="1"/>
  <c r="L1572" i="1" s="1"/>
  <c r="J1564" i="1"/>
  <c r="L1564" i="1" s="1"/>
  <c r="J1556" i="1"/>
  <c r="J1548" i="1"/>
  <c r="L1548" i="1" s="1"/>
  <c r="J1540" i="1"/>
  <c r="L1540" i="1" s="1"/>
  <c r="J1532" i="1"/>
  <c r="J1524" i="1"/>
  <c r="J1516" i="1"/>
  <c r="L1516" i="1" s="1"/>
  <c r="J1508" i="1"/>
  <c r="L1508" i="1" s="1"/>
  <c r="J1500" i="1"/>
  <c r="L1500" i="1" s="1"/>
  <c r="J1492" i="1"/>
  <c r="L1492" i="1" s="1"/>
  <c r="J1484" i="1"/>
  <c r="L1484" i="1" s="1"/>
  <c r="J1476" i="1"/>
  <c r="L1476" i="1" s="1"/>
  <c r="J1468" i="1"/>
  <c r="L1468" i="1" s="1"/>
  <c r="J1460" i="1"/>
  <c r="L1460" i="1" s="1"/>
  <c r="J1452" i="1"/>
  <c r="L1452" i="1" s="1"/>
  <c r="J1444" i="1"/>
  <c r="L1444" i="1" s="1"/>
  <c r="J1436" i="1"/>
  <c r="L1436" i="1" s="1"/>
  <c r="J1428" i="1"/>
  <c r="J1420" i="1"/>
  <c r="L1420" i="1" s="1"/>
  <c r="J1412" i="1"/>
  <c r="L1412" i="1" s="1"/>
  <c r="J1404" i="1"/>
  <c r="L1404" i="1" s="1"/>
  <c r="J1396" i="1"/>
  <c r="L1396" i="1" s="1"/>
  <c r="J1388" i="1"/>
  <c r="L1388" i="1" s="1"/>
  <c r="J1380" i="1"/>
  <c r="L1380" i="1" s="1"/>
  <c r="J1372" i="1"/>
  <c r="L1372" i="1" s="1"/>
  <c r="J1364" i="1"/>
  <c r="L1364" i="1" s="1"/>
  <c r="J1356" i="1"/>
  <c r="L1356" i="1" s="1"/>
  <c r="J1348" i="1"/>
  <c r="L1348" i="1" s="1"/>
  <c r="J1340" i="1"/>
  <c r="L1340" i="1" s="1"/>
  <c r="J1332" i="1"/>
  <c r="L1332" i="1" s="1"/>
  <c r="J1324" i="1"/>
  <c r="J1316" i="1"/>
  <c r="J1308" i="1"/>
  <c r="L1308" i="1" s="1"/>
  <c r="J1300" i="1"/>
  <c r="L1300" i="1" s="1"/>
  <c r="J1292" i="1"/>
  <c r="L1292" i="1" s="1"/>
  <c r="J1284" i="1"/>
  <c r="L1284" i="1" s="1"/>
  <c r="J1276" i="1"/>
  <c r="L1276" i="1" s="1"/>
  <c r="J1268" i="1"/>
  <c r="L1268" i="1" s="1"/>
  <c r="J1260" i="1"/>
  <c r="L1260" i="1" s="1"/>
  <c r="J1252" i="1"/>
  <c r="L1252" i="1" s="1"/>
  <c r="J1491" i="1"/>
  <c r="L1491" i="1" s="1"/>
  <c r="J1483" i="1"/>
  <c r="L1483" i="1" s="1"/>
  <c r="J1475" i="1"/>
  <c r="J1467" i="1"/>
  <c r="J1459" i="1"/>
  <c r="L1459" i="1" s="1"/>
  <c r="J1451" i="1"/>
  <c r="L1451" i="1" s="1"/>
  <c r="J1443" i="1"/>
  <c r="L1443" i="1" s="1"/>
  <c r="J1435" i="1"/>
  <c r="L1435" i="1" s="1"/>
  <c r="J1427" i="1"/>
  <c r="L1427" i="1" s="1"/>
  <c r="J1419" i="1"/>
  <c r="L1419" i="1" s="1"/>
  <c r="J1411" i="1"/>
  <c r="J1403" i="1"/>
  <c r="L1403" i="1" s="1"/>
  <c r="J1395" i="1"/>
  <c r="L1395" i="1" s="1"/>
  <c r="J1387" i="1"/>
  <c r="L1387" i="1" s="1"/>
  <c r="J1379" i="1"/>
  <c r="L1379" i="1" s="1"/>
  <c r="J1371" i="1"/>
  <c r="J1363" i="1"/>
  <c r="J1355" i="1"/>
  <c r="L1355" i="1" s="1"/>
  <c r="J1347" i="1"/>
  <c r="L1347" i="1" s="1"/>
  <c r="J1339" i="1"/>
  <c r="L1339" i="1" s="1"/>
  <c r="J1331" i="1"/>
  <c r="L1331" i="1" s="1"/>
  <c r="J1323" i="1"/>
  <c r="L1323" i="1" s="1"/>
  <c r="J1315" i="1"/>
  <c r="L1315" i="1" s="1"/>
  <c r="J1307" i="1"/>
  <c r="J1299" i="1"/>
  <c r="L1299" i="1" s="1"/>
  <c r="J1291" i="1"/>
  <c r="L1291" i="1" s="1"/>
  <c r="J1283" i="1"/>
  <c r="L1283" i="1" s="1"/>
  <c r="J1275" i="1"/>
  <c r="L1275" i="1" s="1"/>
  <c r="J1267" i="1"/>
  <c r="J1259" i="1"/>
  <c r="J1251" i="1"/>
  <c r="L1251" i="1" s="1"/>
  <c r="J1243" i="1"/>
  <c r="L1243" i="1" s="1"/>
  <c r="J1235" i="1"/>
  <c r="L1235" i="1" s="1"/>
  <c r="J1227" i="1"/>
  <c r="L1227" i="1" s="1"/>
  <c r="J1219" i="1"/>
  <c r="L1219" i="1" s="1"/>
  <c r="J1211" i="1"/>
  <c r="L1211" i="1" s="1"/>
  <c r="J1203" i="1"/>
  <c r="J1195" i="1"/>
  <c r="L1195" i="1" s="1"/>
  <c r="J1233" i="1"/>
  <c r="J1225" i="1"/>
  <c r="J1217" i="1"/>
  <c r="J1209" i="1"/>
  <c r="J1201" i="1"/>
  <c r="L1201" i="1" s="1"/>
  <c r="J1193" i="1"/>
  <c r="J1185" i="1"/>
  <c r="J1177" i="1"/>
  <c r="J1169" i="1"/>
  <c r="L1169" i="1" s="1"/>
  <c r="J1162" i="1"/>
  <c r="L1162" i="1" s="1"/>
  <c r="J1153" i="1"/>
  <c r="J1145" i="1"/>
  <c r="L1145" i="1" s="1"/>
  <c r="J1137" i="1"/>
  <c r="L1137" i="1" s="1"/>
  <c r="J1129" i="1"/>
  <c r="J1121" i="1"/>
  <c r="J1113" i="1"/>
  <c r="J1105" i="1"/>
  <c r="J1097" i="1"/>
  <c r="L1097" i="1" s="1"/>
  <c r="J1089" i="1"/>
  <c r="J1081" i="1"/>
  <c r="L1081" i="1" s="1"/>
  <c r="J1073" i="1"/>
  <c r="J1065" i="1"/>
  <c r="L1065" i="1" s="1"/>
  <c r="J1057" i="1"/>
  <c r="J1049" i="1"/>
  <c r="J1041" i="1"/>
  <c r="L1041" i="1" s="1"/>
  <c r="J1033" i="1"/>
  <c r="L1033" i="1" s="1"/>
  <c r="J1025" i="1"/>
  <c r="J1017" i="1"/>
  <c r="J1009" i="1"/>
  <c r="J1001" i="1"/>
  <c r="J993" i="1"/>
  <c r="J985" i="1"/>
  <c r="J977" i="1"/>
  <c r="L977" i="1" s="1"/>
  <c r="J968" i="1"/>
  <c r="J960" i="1"/>
  <c r="J952" i="1"/>
  <c r="L952" i="1" s="1"/>
  <c r="J944" i="1"/>
  <c r="J936" i="1"/>
  <c r="L936" i="1" s="1"/>
  <c r="J928" i="1"/>
  <c r="J919" i="1"/>
  <c r="J911" i="1"/>
  <c r="J903" i="1"/>
  <c r="J895" i="1"/>
  <c r="J887" i="1"/>
  <c r="L887" i="1" s="1"/>
  <c r="J879" i="1"/>
  <c r="J871" i="1"/>
  <c r="L871" i="1" s="1"/>
  <c r="J863" i="1"/>
  <c r="J855" i="1"/>
  <c r="L855" i="1" s="1"/>
  <c r="J847" i="1"/>
  <c r="L847" i="1" s="1"/>
  <c r="J839" i="1"/>
  <c r="J831" i="1"/>
  <c r="J823" i="1"/>
  <c r="L823" i="1" s="1"/>
  <c r="J815" i="1"/>
  <c r="J806" i="1"/>
  <c r="J798" i="1"/>
  <c r="J790" i="1"/>
  <c r="J782" i="1"/>
  <c r="L782" i="1" s="1"/>
  <c r="J773" i="1"/>
  <c r="J765" i="1"/>
  <c r="J757" i="1"/>
  <c r="J749" i="1"/>
  <c r="L749" i="1" s="1"/>
  <c r="J741" i="1"/>
  <c r="J733" i="1"/>
  <c r="J725" i="1"/>
  <c r="L725" i="1" s="1"/>
  <c r="J717" i="1"/>
  <c r="L717" i="1" s="1"/>
  <c r="J708" i="1"/>
  <c r="J1161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5" i="1"/>
  <c r="J967" i="1"/>
  <c r="J959" i="1"/>
  <c r="J951" i="1"/>
  <c r="J943" i="1"/>
  <c r="J935" i="1"/>
  <c r="J927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5" i="1"/>
  <c r="J797" i="1"/>
  <c r="J789" i="1"/>
  <c r="J781" i="1"/>
  <c r="J772" i="1"/>
  <c r="J764" i="1"/>
  <c r="J756" i="1"/>
  <c r="J748" i="1"/>
  <c r="J740" i="1"/>
  <c r="J732" i="1"/>
  <c r="J724" i="1"/>
  <c r="J716" i="1"/>
  <c r="J707" i="1"/>
  <c r="J698" i="1"/>
  <c r="J690" i="1"/>
  <c r="J1110" i="1"/>
  <c r="L1110" i="1" s="1"/>
  <c r="J1102" i="1"/>
  <c r="L1102" i="1" s="1"/>
  <c r="J1094" i="1"/>
  <c r="L1094" i="1" s="1"/>
  <c r="J1086" i="1"/>
  <c r="L1086" i="1" s="1"/>
  <c r="J1078" i="1"/>
  <c r="L1078" i="1" s="1"/>
  <c r="J1070" i="1"/>
  <c r="L1070" i="1" s="1"/>
  <c r="J1062" i="1"/>
  <c r="L1062" i="1" s="1"/>
  <c r="J1054" i="1"/>
  <c r="J1046" i="1"/>
  <c r="J1038" i="1"/>
  <c r="L1038" i="1" s="1"/>
  <c r="J1030" i="1"/>
  <c r="L1030" i="1" s="1"/>
  <c r="J1022" i="1"/>
  <c r="L1022" i="1" s="1"/>
  <c r="J1014" i="1"/>
  <c r="L1014" i="1" s="1"/>
  <c r="J1006" i="1"/>
  <c r="L1006" i="1" s="1"/>
  <c r="J998" i="1"/>
  <c r="L998" i="1" s="1"/>
  <c r="J990" i="1"/>
  <c r="L990" i="1" s="1"/>
  <c r="J982" i="1"/>
  <c r="L982" i="1" s="1"/>
  <c r="J973" i="1"/>
  <c r="L973" i="1" s="1"/>
  <c r="J965" i="1"/>
  <c r="L965" i="1" s="1"/>
  <c r="J957" i="1"/>
  <c r="L957" i="1" s="1"/>
  <c r="J949" i="1"/>
  <c r="J941" i="1"/>
  <c r="J933" i="1"/>
  <c r="L933" i="1" s="1"/>
  <c r="J925" i="1"/>
  <c r="L925" i="1" s="1"/>
  <c r="J916" i="1"/>
  <c r="L916" i="1" s="1"/>
  <c r="J908" i="1"/>
  <c r="L908" i="1" s="1"/>
  <c r="J900" i="1"/>
  <c r="L900" i="1" s="1"/>
  <c r="J892" i="1"/>
  <c r="L892" i="1" s="1"/>
  <c r="J884" i="1"/>
  <c r="L884" i="1" s="1"/>
  <c r="J876" i="1"/>
  <c r="L876" i="1" s="1"/>
  <c r="J868" i="1"/>
  <c r="L868" i="1" s="1"/>
  <c r="J860" i="1"/>
  <c r="L860" i="1" s="1"/>
  <c r="J852" i="1"/>
  <c r="L852" i="1" s="1"/>
  <c r="J844" i="1"/>
  <c r="J836" i="1"/>
  <c r="J828" i="1"/>
  <c r="L828" i="1" s="1"/>
  <c r="J820" i="1"/>
  <c r="L820" i="1" s="1"/>
  <c r="J811" i="1"/>
  <c r="L811" i="1" s="1"/>
  <c r="J803" i="1"/>
  <c r="L803" i="1" s="1"/>
  <c r="J795" i="1"/>
  <c r="L795" i="1" s="1"/>
  <c r="J787" i="1"/>
  <c r="L787" i="1" s="1"/>
  <c r="J778" i="1"/>
  <c r="L778" i="1" s="1"/>
  <c r="J770" i="1"/>
  <c r="L770" i="1" s="1"/>
  <c r="J762" i="1"/>
  <c r="L762" i="1" s="1"/>
  <c r="J754" i="1"/>
  <c r="L754" i="1" s="1"/>
  <c r="J746" i="1"/>
  <c r="L746" i="1" s="1"/>
  <c r="J738" i="1"/>
  <c r="J730" i="1"/>
  <c r="J722" i="1"/>
  <c r="L722" i="1" s="1"/>
  <c r="J714" i="1"/>
  <c r="L714" i="1" s="1"/>
  <c r="J705" i="1"/>
  <c r="L705" i="1" s="1"/>
  <c r="J696" i="1"/>
  <c r="L696" i="1" s="1"/>
  <c r="J688" i="1"/>
  <c r="L688" i="1" s="1"/>
  <c r="J680" i="1"/>
  <c r="L680" i="1" s="1"/>
  <c r="J672" i="1"/>
  <c r="L672" i="1" s="1"/>
  <c r="J664" i="1"/>
  <c r="L664" i="1" s="1"/>
  <c r="J656" i="1"/>
  <c r="L656" i="1" s="1"/>
  <c r="J648" i="1"/>
  <c r="L648" i="1" s="1"/>
  <c r="J640" i="1"/>
  <c r="L640" i="1" s="1"/>
  <c r="J632" i="1"/>
  <c r="J624" i="1"/>
  <c r="J721" i="1"/>
  <c r="L721" i="1" s="1"/>
  <c r="J713" i="1"/>
  <c r="L713" i="1" s="1"/>
  <c r="J704" i="1"/>
  <c r="J695" i="1"/>
  <c r="L695" i="1" s="1"/>
  <c r="J687" i="1"/>
  <c r="J679" i="1"/>
  <c r="L679" i="1" s="1"/>
  <c r="J671" i="1"/>
  <c r="J663" i="1"/>
  <c r="J655" i="1"/>
  <c r="L655" i="1" s="1"/>
  <c r="J647" i="1"/>
  <c r="J639" i="1"/>
  <c r="J631" i="1"/>
  <c r="J623" i="1"/>
  <c r="J615" i="1"/>
  <c r="L615" i="1" s="1"/>
  <c r="J607" i="1"/>
  <c r="J598" i="1"/>
  <c r="L598" i="1" s="1"/>
  <c r="J590" i="1"/>
  <c r="J581" i="1"/>
  <c r="J573" i="1"/>
  <c r="L573" i="1" s="1"/>
  <c r="J565" i="1"/>
  <c r="L565" i="1" s="1"/>
  <c r="J557" i="1"/>
  <c r="L557" i="1" s="1"/>
  <c r="J549" i="1"/>
  <c r="L549" i="1" s="1"/>
  <c r="J541" i="1"/>
  <c r="L541" i="1" s="1"/>
  <c r="J533" i="1"/>
  <c r="J525" i="1"/>
  <c r="L525" i="1" s="1"/>
  <c r="J516" i="1"/>
  <c r="J507" i="1"/>
  <c r="J499" i="1"/>
  <c r="L499" i="1" s="1"/>
  <c r="J490" i="1"/>
  <c r="L490" i="1" s="1"/>
  <c r="J482" i="1"/>
  <c r="J473" i="1"/>
  <c r="L473" i="1" s="1"/>
  <c r="J465" i="1"/>
  <c r="L465" i="1" s="1"/>
  <c r="J457" i="1"/>
  <c r="L457" i="1" s="1"/>
  <c r="J448" i="1"/>
  <c r="L448" i="1" s="1"/>
  <c r="J439" i="1"/>
  <c r="L439" i="1" s="1"/>
  <c r="J431" i="1"/>
  <c r="L431" i="1" s="1"/>
  <c r="J423" i="1"/>
  <c r="L423" i="1" s="1"/>
  <c r="J414" i="1"/>
  <c r="L414" i="1" s="1"/>
  <c r="J406" i="1"/>
  <c r="L406" i="1" s="1"/>
  <c r="J398" i="1"/>
  <c r="L398" i="1" s="1"/>
  <c r="J390" i="1"/>
  <c r="L390" i="1" s="1"/>
  <c r="J382" i="1"/>
  <c r="L382" i="1" s="1"/>
  <c r="J374" i="1"/>
  <c r="J365" i="1"/>
  <c r="L365" i="1" s="1"/>
  <c r="J357" i="1"/>
  <c r="J349" i="1"/>
  <c r="J341" i="1"/>
  <c r="L341" i="1" s="1"/>
  <c r="J332" i="1"/>
  <c r="J324" i="1"/>
  <c r="L324" i="1" s="1"/>
  <c r="J316" i="1"/>
  <c r="J307" i="1"/>
  <c r="J299" i="1"/>
  <c r="J291" i="1"/>
  <c r="J283" i="1"/>
  <c r="L283" i="1" s="1"/>
  <c r="J275" i="1"/>
  <c r="L275" i="1" s="1"/>
  <c r="J267" i="1"/>
  <c r="J259" i="1"/>
  <c r="J251" i="1"/>
  <c r="L251" i="1" s="1"/>
  <c r="J243" i="1"/>
  <c r="L243" i="1" s="1"/>
  <c r="J235" i="1"/>
  <c r="L235" i="1" s="1"/>
  <c r="J226" i="1"/>
  <c r="L226" i="1" s="1"/>
  <c r="J218" i="1"/>
  <c r="J209" i="1"/>
  <c r="J201" i="1"/>
  <c r="L201" i="1" s="1"/>
  <c r="J193" i="1"/>
  <c r="L193" i="1" s="1"/>
  <c r="J185" i="1"/>
  <c r="J176" i="1"/>
  <c r="J167" i="1"/>
  <c r="L167" i="1" s="1"/>
  <c r="J159" i="1"/>
  <c r="J150" i="1"/>
  <c r="L150" i="1" s="1"/>
  <c r="J141" i="1"/>
  <c r="J133" i="1"/>
  <c r="J125" i="1"/>
  <c r="L125" i="1" s="1"/>
  <c r="J117" i="1"/>
  <c r="J107" i="1"/>
  <c r="J99" i="1"/>
  <c r="J90" i="1"/>
  <c r="J81" i="1"/>
  <c r="J73" i="1"/>
  <c r="L73" i="1" s="1"/>
  <c r="J65" i="1"/>
  <c r="L65" i="1" s="1"/>
  <c r="J56" i="1"/>
  <c r="L56" i="1" s="1"/>
  <c r="J46" i="1"/>
  <c r="J37" i="1"/>
  <c r="L37" i="1" s="1"/>
  <c r="J29" i="1"/>
  <c r="J21" i="1"/>
  <c r="L21" i="1" s="1"/>
  <c r="J1244" i="1"/>
  <c r="L1244" i="1" s="1"/>
  <c r="J1236" i="1"/>
  <c r="L1236" i="1" s="1"/>
  <c r="J1228" i="1"/>
  <c r="L1228" i="1" s="1"/>
  <c r="J1220" i="1"/>
  <c r="J1212" i="1"/>
  <c r="J1204" i="1"/>
  <c r="L1204" i="1" s="1"/>
  <c r="J1196" i="1"/>
  <c r="L1196" i="1" s="1"/>
  <c r="J1188" i="1"/>
  <c r="L1188" i="1" s="1"/>
  <c r="J1180" i="1"/>
  <c r="L1180" i="1" s="1"/>
  <c r="J1172" i="1"/>
  <c r="L1172" i="1" s="1"/>
  <c r="J1165" i="1"/>
  <c r="L1165" i="1" s="1"/>
  <c r="J1157" i="1"/>
  <c r="L1157" i="1" s="1"/>
  <c r="J1148" i="1"/>
  <c r="L1148" i="1" s="1"/>
  <c r="J1140" i="1"/>
  <c r="L1140" i="1" s="1"/>
  <c r="J1132" i="1"/>
  <c r="L1132" i="1" s="1"/>
  <c r="J1124" i="1"/>
  <c r="L1124" i="1" s="1"/>
  <c r="J1116" i="1"/>
  <c r="J1108" i="1"/>
  <c r="J1100" i="1"/>
  <c r="L1100" i="1" s="1"/>
  <c r="J1092" i="1"/>
  <c r="L1092" i="1" s="1"/>
  <c r="J1084" i="1"/>
  <c r="L1084" i="1" s="1"/>
  <c r="J1076" i="1"/>
  <c r="L1076" i="1" s="1"/>
  <c r="J1068" i="1"/>
  <c r="L1068" i="1" s="1"/>
  <c r="J1060" i="1"/>
  <c r="L1060" i="1" s="1"/>
  <c r="J1052" i="1"/>
  <c r="L1052" i="1" s="1"/>
  <c r="J1044" i="1"/>
  <c r="L1044" i="1" s="1"/>
  <c r="J1036" i="1"/>
  <c r="L1036" i="1" s="1"/>
  <c r="J1028" i="1"/>
  <c r="L1028" i="1" s="1"/>
  <c r="J1020" i="1"/>
  <c r="L1020" i="1" s="1"/>
  <c r="J1012" i="1"/>
  <c r="J1004" i="1"/>
  <c r="J996" i="1"/>
  <c r="L996" i="1" s="1"/>
  <c r="J988" i="1"/>
  <c r="L988" i="1" s="1"/>
  <c r="J980" i="1"/>
  <c r="L980" i="1" s="1"/>
  <c r="J971" i="1"/>
  <c r="L971" i="1" s="1"/>
  <c r="J963" i="1"/>
  <c r="L963" i="1" s="1"/>
  <c r="J955" i="1"/>
  <c r="L955" i="1" s="1"/>
  <c r="J947" i="1"/>
  <c r="L947" i="1" s="1"/>
  <c r="J939" i="1"/>
  <c r="L939" i="1" s="1"/>
  <c r="J931" i="1"/>
  <c r="L931" i="1" s="1"/>
  <c r="J923" i="1"/>
  <c r="L923" i="1" s="1"/>
  <c r="J914" i="1"/>
  <c r="L914" i="1" s="1"/>
  <c r="J906" i="1"/>
  <c r="J898" i="1"/>
  <c r="J890" i="1"/>
  <c r="L890" i="1" s="1"/>
  <c r="J882" i="1"/>
  <c r="J874" i="1"/>
  <c r="L874" i="1" s="1"/>
  <c r="J866" i="1"/>
  <c r="L866" i="1" s="1"/>
  <c r="J858" i="1"/>
  <c r="L858" i="1" s="1"/>
  <c r="J850" i="1"/>
  <c r="L850" i="1" s="1"/>
  <c r="J842" i="1"/>
  <c r="L842" i="1" s="1"/>
  <c r="J834" i="1"/>
  <c r="L834" i="1" s="1"/>
  <c r="J826" i="1"/>
  <c r="L826" i="1" s="1"/>
  <c r="J818" i="1"/>
  <c r="L818" i="1" s="1"/>
  <c r="J809" i="1"/>
  <c r="L809" i="1" s="1"/>
  <c r="J801" i="1"/>
  <c r="J793" i="1"/>
  <c r="J785" i="1"/>
  <c r="L785" i="1" s="1"/>
  <c r="J776" i="1"/>
  <c r="L776" i="1" s="1"/>
  <c r="J768" i="1"/>
  <c r="L768" i="1" s="1"/>
  <c r="J760" i="1"/>
  <c r="L760" i="1" s="1"/>
  <c r="J752" i="1"/>
  <c r="L752" i="1" s="1"/>
  <c r="J744" i="1"/>
  <c r="L744" i="1" s="1"/>
  <c r="J736" i="1"/>
  <c r="L736" i="1" s="1"/>
  <c r="J728" i="1"/>
  <c r="L728" i="1" s="1"/>
  <c r="J720" i="1"/>
  <c r="L720" i="1" s="1"/>
  <c r="J1187" i="1"/>
  <c r="L1187" i="1" s="1"/>
  <c r="J1179" i="1"/>
  <c r="L1179" i="1" s="1"/>
  <c r="J1171" i="1"/>
  <c r="J1164" i="1"/>
  <c r="J1155" i="1"/>
  <c r="J1147" i="1"/>
  <c r="L1147" i="1" s="1"/>
  <c r="J1139" i="1"/>
  <c r="L1139" i="1" s="1"/>
  <c r="J1131" i="1"/>
  <c r="L1131" i="1" s="1"/>
  <c r="J1123" i="1"/>
  <c r="L1123" i="1" s="1"/>
  <c r="J1115" i="1"/>
  <c r="L1115" i="1" s="1"/>
  <c r="J1107" i="1"/>
  <c r="L1107" i="1" s="1"/>
  <c r="J1099" i="1"/>
  <c r="J1091" i="1"/>
  <c r="L1091" i="1" s="1"/>
  <c r="J1083" i="1"/>
  <c r="L1083" i="1" s="1"/>
  <c r="J1075" i="1"/>
  <c r="L1075" i="1" s="1"/>
  <c r="J1067" i="1"/>
  <c r="L1067" i="1" s="1"/>
  <c r="J1059" i="1"/>
  <c r="J1051" i="1"/>
  <c r="J1043" i="1"/>
  <c r="L1043" i="1" s="1"/>
  <c r="J1035" i="1"/>
  <c r="L1035" i="1" s="1"/>
  <c r="J1027" i="1"/>
  <c r="L1027" i="1" s="1"/>
  <c r="J1019" i="1"/>
  <c r="L1019" i="1" s="1"/>
  <c r="J1011" i="1"/>
  <c r="L1011" i="1" s="1"/>
  <c r="J1003" i="1"/>
  <c r="L1003" i="1" s="1"/>
  <c r="J995" i="1"/>
  <c r="J987" i="1"/>
  <c r="L987" i="1" s="1"/>
  <c r="J979" i="1"/>
  <c r="L979" i="1" s="1"/>
  <c r="J970" i="1"/>
  <c r="L970" i="1" s="1"/>
  <c r="J962" i="1"/>
  <c r="L962" i="1" s="1"/>
  <c r="J954" i="1"/>
  <c r="J946" i="1"/>
  <c r="J938" i="1"/>
  <c r="L938" i="1" s="1"/>
  <c r="J930" i="1"/>
  <c r="L930" i="1" s="1"/>
  <c r="J921" i="1"/>
  <c r="L921" i="1" s="1"/>
  <c r="J913" i="1"/>
  <c r="L913" i="1" s="1"/>
  <c r="J905" i="1"/>
  <c r="L905" i="1" s="1"/>
  <c r="J897" i="1"/>
  <c r="L897" i="1" s="1"/>
  <c r="J889" i="1"/>
  <c r="J881" i="1"/>
  <c r="L881" i="1" s="1"/>
  <c r="J873" i="1"/>
  <c r="L873" i="1" s="1"/>
  <c r="J865" i="1"/>
  <c r="L865" i="1" s="1"/>
  <c r="J857" i="1"/>
  <c r="L857" i="1" s="1"/>
  <c r="J849" i="1"/>
  <c r="J841" i="1"/>
  <c r="J833" i="1"/>
  <c r="L833" i="1" s="1"/>
  <c r="J825" i="1"/>
  <c r="L825" i="1" s="1"/>
  <c r="J817" i="1"/>
  <c r="L817" i="1" s="1"/>
  <c r="J808" i="1"/>
  <c r="L808" i="1" s="1"/>
  <c r="J800" i="1"/>
  <c r="L800" i="1" s="1"/>
  <c r="J792" i="1"/>
  <c r="L792" i="1" s="1"/>
  <c r="J784" i="1"/>
  <c r="J775" i="1"/>
  <c r="L775" i="1" s="1"/>
  <c r="J767" i="1"/>
  <c r="L767" i="1" s="1"/>
  <c r="J759" i="1"/>
  <c r="L759" i="1" s="1"/>
  <c r="J751" i="1"/>
  <c r="L751" i="1" s="1"/>
  <c r="J743" i="1"/>
  <c r="J735" i="1"/>
  <c r="J727" i="1"/>
  <c r="L727" i="1" s="1"/>
  <c r="J7" i="1"/>
  <c r="L7" i="1" s="1"/>
  <c r="J700" i="1"/>
  <c r="J691" i="1"/>
  <c r="J683" i="1"/>
  <c r="J675" i="1"/>
  <c r="J667" i="1"/>
  <c r="J659" i="1"/>
  <c r="L659" i="1" s="1"/>
  <c r="J651" i="1"/>
  <c r="J643" i="1"/>
  <c r="J635" i="1"/>
  <c r="J627" i="1"/>
  <c r="J619" i="1"/>
  <c r="J611" i="1"/>
  <c r="J602" i="1"/>
  <c r="L602" i="1" s="1"/>
  <c r="J594" i="1"/>
  <c r="L594" i="1" s="1"/>
  <c r="J585" i="1"/>
  <c r="J577" i="1"/>
  <c r="J569" i="1"/>
  <c r="J561" i="1"/>
  <c r="J553" i="1"/>
  <c r="J545" i="1"/>
  <c r="J537" i="1"/>
  <c r="J529" i="1"/>
  <c r="J520" i="1"/>
  <c r="J512" i="1"/>
  <c r="L512" i="1" s="1"/>
  <c r="J503" i="1"/>
  <c r="J495" i="1"/>
  <c r="L495" i="1" s="1"/>
  <c r="J486" i="1"/>
  <c r="J478" i="1"/>
  <c r="J469" i="1"/>
  <c r="J461" i="1"/>
  <c r="L461" i="1" s="1"/>
  <c r="J453" i="1"/>
  <c r="J443" i="1"/>
  <c r="L443" i="1" s="1"/>
  <c r="J435" i="1"/>
  <c r="J427" i="1"/>
  <c r="J419" i="1"/>
  <c r="J410" i="1"/>
  <c r="J402" i="1"/>
  <c r="L402" i="1" s="1"/>
  <c r="J394" i="1"/>
  <c r="L394" i="1" s="1"/>
  <c r="J386" i="1"/>
  <c r="J378" i="1"/>
  <c r="L378" i="1" s="1"/>
  <c r="J370" i="1"/>
  <c r="J361" i="1"/>
  <c r="J353" i="1"/>
  <c r="J345" i="1"/>
  <c r="J337" i="1"/>
  <c r="L337" i="1" s="1"/>
  <c r="J328" i="1"/>
  <c r="L328" i="1" s="1"/>
  <c r="J320" i="1"/>
  <c r="J311" i="1"/>
  <c r="J303" i="1"/>
  <c r="J295" i="1"/>
  <c r="L295" i="1" s="1"/>
  <c r="J287" i="1"/>
  <c r="J279" i="1"/>
  <c r="J271" i="1"/>
  <c r="L271" i="1" s="1"/>
  <c r="J263" i="1"/>
  <c r="J255" i="1"/>
  <c r="J247" i="1"/>
  <c r="J239" i="1"/>
  <c r="J230" i="1"/>
  <c r="L230" i="1" s="1"/>
  <c r="J222" i="1"/>
  <c r="J213" i="1"/>
  <c r="J205" i="1"/>
  <c r="J197" i="1"/>
  <c r="J189" i="1"/>
  <c r="J181" i="1"/>
  <c r="J171" i="1"/>
  <c r="J163" i="1"/>
  <c r="L163" i="1" s="1"/>
  <c r="J155" i="1"/>
  <c r="J145" i="1"/>
  <c r="J137" i="1"/>
  <c r="J129" i="1"/>
  <c r="J121" i="1"/>
  <c r="J112" i="1"/>
  <c r="L112" i="1" s="1"/>
  <c r="J103" i="1"/>
  <c r="J95" i="1"/>
  <c r="J85" i="1"/>
  <c r="J77" i="1"/>
  <c r="J69" i="1"/>
  <c r="J60" i="1"/>
  <c r="L60" i="1" s="1"/>
  <c r="J50" i="1"/>
  <c r="J41" i="1"/>
  <c r="J33" i="1"/>
  <c r="J25" i="1"/>
  <c r="J16" i="1"/>
  <c r="J6" i="1"/>
  <c r="J682" i="1"/>
  <c r="J674" i="1"/>
  <c r="J666" i="1"/>
  <c r="J658" i="1"/>
  <c r="J650" i="1"/>
  <c r="J642" i="1"/>
  <c r="J634" i="1"/>
  <c r="J626" i="1"/>
  <c r="J618" i="1"/>
  <c r="J610" i="1"/>
  <c r="J601" i="1"/>
  <c r="J593" i="1"/>
  <c r="J584" i="1"/>
  <c r="J576" i="1"/>
  <c r="J568" i="1"/>
  <c r="J560" i="1"/>
  <c r="J552" i="1"/>
  <c r="J544" i="1"/>
  <c r="J536" i="1"/>
  <c r="J528" i="1"/>
  <c r="J519" i="1"/>
  <c r="J511" i="1"/>
  <c r="J502" i="1"/>
  <c r="J494" i="1"/>
  <c r="J485" i="1"/>
  <c r="J476" i="1"/>
  <c r="J468" i="1"/>
  <c r="J460" i="1"/>
  <c r="J452" i="1"/>
  <c r="J442" i="1"/>
  <c r="J434" i="1"/>
  <c r="J426" i="1"/>
  <c r="J418" i="1"/>
  <c r="J409" i="1"/>
  <c r="J401" i="1"/>
  <c r="J393" i="1"/>
  <c r="J385" i="1"/>
  <c r="J377" i="1"/>
  <c r="J368" i="1"/>
  <c r="J360" i="1"/>
  <c r="J352" i="1"/>
  <c r="J344" i="1"/>
  <c r="J335" i="1"/>
  <c r="J327" i="1"/>
  <c r="J319" i="1"/>
  <c r="J310" i="1"/>
  <c r="J302" i="1"/>
  <c r="J294" i="1"/>
  <c r="J286" i="1"/>
  <c r="J278" i="1"/>
  <c r="J270" i="1"/>
  <c r="J262" i="1"/>
  <c r="J254" i="1"/>
  <c r="J246" i="1"/>
  <c r="J238" i="1"/>
  <c r="J229" i="1"/>
  <c r="J221" i="1"/>
  <c r="J212" i="1"/>
  <c r="J204" i="1"/>
  <c r="J196" i="1"/>
  <c r="J188" i="1"/>
  <c r="J180" i="1"/>
  <c r="J170" i="1"/>
  <c r="J162" i="1"/>
  <c r="J154" i="1"/>
  <c r="J144" i="1"/>
  <c r="J136" i="1"/>
  <c r="J128" i="1"/>
  <c r="J120" i="1"/>
  <c r="J111" i="1"/>
  <c r="J102" i="1"/>
  <c r="J93" i="1"/>
  <c r="J84" i="1"/>
  <c r="J76" i="1"/>
  <c r="J68" i="1"/>
  <c r="J59" i="1"/>
  <c r="J49" i="1"/>
  <c r="J40" i="1"/>
  <c r="J32" i="1"/>
  <c r="J24" i="1"/>
  <c r="J14" i="1"/>
  <c r="J5" i="1"/>
  <c r="J543" i="1"/>
  <c r="J535" i="1"/>
  <c r="J527" i="1"/>
  <c r="J518" i="1"/>
  <c r="J509" i="1"/>
  <c r="J501" i="1"/>
  <c r="J492" i="1"/>
  <c r="J484" i="1"/>
  <c r="J475" i="1"/>
  <c r="J467" i="1"/>
  <c r="J459" i="1"/>
  <c r="J450" i="1"/>
  <c r="J441" i="1"/>
  <c r="J433" i="1"/>
  <c r="J425" i="1"/>
  <c r="J416" i="1"/>
  <c r="J408" i="1"/>
  <c r="J400" i="1"/>
  <c r="J392" i="1"/>
  <c r="J384" i="1"/>
  <c r="J376" i="1"/>
  <c r="J367" i="1"/>
  <c r="J359" i="1"/>
  <c r="J351" i="1"/>
  <c r="J343" i="1"/>
  <c r="J334" i="1"/>
  <c r="J326" i="1"/>
  <c r="J318" i="1"/>
  <c r="J309" i="1"/>
  <c r="J301" i="1"/>
  <c r="J293" i="1"/>
  <c r="J285" i="1"/>
  <c r="J277" i="1"/>
  <c r="J269" i="1"/>
  <c r="J261" i="1"/>
  <c r="J253" i="1"/>
  <c r="J245" i="1"/>
  <c r="J237" i="1"/>
  <c r="J228" i="1"/>
  <c r="J220" i="1"/>
  <c r="J211" i="1"/>
  <c r="J203" i="1"/>
  <c r="J195" i="1"/>
  <c r="J187" i="1"/>
  <c r="J179" i="1"/>
  <c r="J169" i="1"/>
  <c r="J161" i="1"/>
  <c r="J143" i="1"/>
  <c r="J135" i="1"/>
  <c r="J127" i="1"/>
  <c r="J119" i="1"/>
  <c r="J110" i="1"/>
  <c r="J101" i="1"/>
  <c r="J92" i="1"/>
  <c r="J83" i="1"/>
  <c r="J75" i="1"/>
  <c r="J67" i="1"/>
  <c r="J58" i="1"/>
  <c r="J48" i="1"/>
  <c r="J39" i="1"/>
  <c r="J31" i="1"/>
  <c r="J23" i="1"/>
  <c r="J13" i="1"/>
  <c r="J4" i="1"/>
  <c r="J616" i="1"/>
  <c r="L616" i="1" s="1"/>
  <c r="J608" i="1"/>
  <c r="L608" i="1" s="1"/>
  <c r="J599" i="1"/>
  <c r="L599" i="1" s="1"/>
  <c r="J591" i="1"/>
  <c r="L591" i="1" s="1"/>
  <c r="J582" i="1"/>
  <c r="L582" i="1" s="1"/>
  <c r="J574" i="1"/>
  <c r="L574" i="1" s="1"/>
  <c r="J566" i="1"/>
  <c r="L566" i="1" s="1"/>
  <c r="J558" i="1"/>
  <c r="L558" i="1" s="1"/>
  <c r="J550" i="1"/>
  <c r="L550" i="1" s="1"/>
  <c r="J542" i="1"/>
  <c r="L542" i="1" s="1"/>
  <c r="J534" i="1"/>
  <c r="L534" i="1" s="1"/>
  <c r="J526" i="1"/>
  <c r="L526" i="1" s="1"/>
  <c r="J517" i="1"/>
  <c r="J508" i="1"/>
  <c r="L508" i="1" s="1"/>
  <c r="J500" i="1"/>
  <c r="L500" i="1" s="1"/>
  <c r="J491" i="1"/>
  <c r="L491" i="1" s="1"/>
  <c r="J483" i="1"/>
  <c r="L483" i="1" s="1"/>
  <c r="J474" i="1"/>
  <c r="L474" i="1" s="1"/>
  <c r="J466" i="1"/>
  <c r="L466" i="1" s="1"/>
  <c r="J458" i="1"/>
  <c r="L458" i="1" s="1"/>
  <c r="J449" i="1"/>
  <c r="L449" i="1" s="1"/>
  <c r="J440" i="1"/>
  <c r="L440" i="1" s="1"/>
  <c r="J432" i="1"/>
  <c r="L432" i="1" s="1"/>
  <c r="J424" i="1"/>
  <c r="L424" i="1" s="1"/>
  <c r="J415" i="1"/>
  <c r="L415" i="1" s="1"/>
  <c r="J407" i="1"/>
  <c r="J399" i="1"/>
  <c r="L399" i="1" s="1"/>
  <c r="J391" i="1"/>
  <c r="L391" i="1" s="1"/>
  <c r="J383" i="1"/>
  <c r="L383" i="1" s="1"/>
  <c r="J375" i="1"/>
  <c r="L375" i="1" s="1"/>
  <c r="J366" i="1"/>
  <c r="L366" i="1" s="1"/>
  <c r="J358" i="1"/>
  <c r="L358" i="1" s="1"/>
  <c r="J350" i="1"/>
  <c r="L350" i="1" s="1"/>
  <c r="J342" i="1"/>
  <c r="L342" i="1" s="1"/>
  <c r="J333" i="1"/>
  <c r="L333" i="1" s="1"/>
  <c r="J325" i="1"/>
  <c r="L325" i="1" s="1"/>
  <c r="J317" i="1"/>
  <c r="L317" i="1" s="1"/>
  <c r="J308" i="1"/>
  <c r="L308" i="1" s="1"/>
  <c r="J300" i="1"/>
  <c r="J292" i="1"/>
  <c r="L292" i="1" s="1"/>
  <c r="J284" i="1"/>
  <c r="L284" i="1" s="1"/>
  <c r="J276" i="1"/>
  <c r="L276" i="1" s="1"/>
  <c r="J268" i="1"/>
  <c r="L268" i="1" s="1"/>
  <c r="J260" i="1"/>
  <c r="L260" i="1" s="1"/>
  <c r="J252" i="1"/>
  <c r="L252" i="1" s="1"/>
  <c r="J244" i="1"/>
  <c r="L244" i="1" s="1"/>
  <c r="J236" i="1"/>
  <c r="L236" i="1" s="1"/>
  <c r="J227" i="1"/>
  <c r="L227" i="1" s="1"/>
  <c r="J219" i="1"/>
  <c r="L219" i="1" s="1"/>
  <c r="J210" i="1"/>
  <c r="L210" i="1" s="1"/>
  <c r="J202" i="1"/>
  <c r="L202" i="1" s="1"/>
  <c r="J194" i="1"/>
  <c r="J186" i="1"/>
  <c r="L186" i="1" s="1"/>
  <c r="J177" i="1"/>
  <c r="L177" i="1" s="1"/>
  <c r="J168" i="1"/>
  <c r="L168" i="1" s="1"/>
  <c r="J160" i="1"/>
  <c r="L160" i="1" s="1"/>
  <c r="J151" i="1"/>
  <c r="L151" i="1" s="1"/>
  <c r="J142" i="1"/>
  <c r="L142" i="1" s="1"/>
  <c r="J134" i="1"/>
  <c r="L134" i="1" s="1"/>
  <c r="J126" i="1"/>
  <c r="L126" i="1" s="1"/>
  <c r="J118" i="1"/>
  <c r="L118" i="1" s="1"/>
  <c r="J109" i="1"/>
  <c r="L109" i="1" s="1"/>
  <c r="J100" i="1"/>
  <c r="L100" i="1" s="1"/>
  <c r="J91" i="1"/>
  <c r="L91" i="1" s="1"/>
  <c r="J82" i="1"/>
  <c r="J74" i="1"/>
  <c r="L74" i="1" s="1"/>
  <c r="J66" i="1"/>
  <c r="L66" i="1" s="1"/>
  <c r="J57" i="1"/>
  <c r="L57" i="1" s="1"/>
  <c r="J47" i="1"/>
  <c r="L47" i="1" s="1"/>
  <c r="J38" i="1"/>
  <c r="L38" i="1" s="1"/>
  <c r="J30" i="1"/>
  <c r="L30" i="1" s="1"/>
  <c r="J22" i="1"/>
  <c r="L22" i="1" s="1"/>
  <c r="J12" i="1"/>
  <c r="L12" i="1" s="1"/>
  <c r="J3" i="1"/>
  <c r="L3" i="1" s="1"/>
  <c r="J11" i="1"/>
  <c r="L11" i="1" s="1"/>
  <c r="J712" i="1"/>
  <c r="L712" i="1" s="1"/>
  <c r="J703" i="1"/>
  <c r="L703" i="1" s="1"/>
  <c r="J694" i="1"/>
  <c r="J686" i="1"/>
  <c r="J678" i="1"/>
  <c r="L678" i="1" s="1"/>
  <c r="J670" i="1"/>
  <c r="L670" i="1" s="1"/>
  <c r="J662" i="1"/>
  <c r="L662" i="1" s="1"/>
  <c r="J654" i="1"/>
  <c r="L654" i="1" s="1"/>
  <c r="J646" i="1"/>
  <c r="L646" i="1" s="1"/>
  <c r="J638" i="1"/>
  <c r="L638" i="1" s="1"/>
  <c r="J630" i="1"/>
  <c r="L630" i="1" s="1"/>
  <c r="J622" i="1"/>
  <c r="L622" i="1" s="1"/>
  <c r="J614" i="1"/>
  <c r="L614" i="1" s="1"/>
  <c r="J605" i="1"/>
  <c r="L605" i="1" s="1"/>
  <c r="J597" i="1"/>
  <c r="L597" i="1" s="1"/>
  <c r="J589" i="1"/>
  <c r="J580" i="1"/>
  <c r="J572" i="1"/>
  <c r="L572" i="1" s="1"/>
  <c r="J564" i="1"/>
  <c r="L564" i="1" s="1"/>
  <c r="J556" i="1"/>
  <c r="L556" i="1" s="1"/>
  <c r="J548" i="1"/>
  <c r="L548" i="1" s="1"/>
  <c r="J540" i="1"/>
  <c r="L540" i="1" s="1"/>
  <c r="J532" i="1"/>
  <c r="L532" i="1" s="1"/>
  <c r="J524" i="1"/>
  <c r="L524" i="1" s="1"/>
  <c r="J515" i="1"/>
  <c r="L515" i="1" s="1"/>
  <c r="J506" i="1"/>
  <c r="L506" i="1" s="1"/>
  <c r="J498" i="1"/>
  <c r="L498" i="1" s="1"/>
  <c r="J489" i="1"/>
  <c r="L489" i="1" s="1"/>
  <c r="J481" i="1"/>
  <c r="J472" i="1"/>
  <c r="J464" i="1"/>
  <c r="L464" i="1" s="1"/>
  <c r="J456" i="1"/>
  <c r="L456" i="1" s="1"/>
  <c r="J447" i="1"/>
  <c r="L447" i="1" s="1"/>
  <c r="J438" i="1"/>
  <c r="L438" i="1" s="1"/>
  <c r="J430" i="1"/>
  <c r="L430" i="1" s="1"/>
  <c r="J422" i="1"/>
  <c r="L422" i="1" s="1"/>
  <c r="J413" i="1"/>
  <c r="L413" i="1" s="1"/>
  <c r="J405" i="1"/>
  <c r="L405" i="1" s="1"/>
  <c r="J397" i="1"/>
  <c r="L397" i="1" s="1"/>
  <c r="J389" i="1"/>
  <c r="L389" i="1" s="1"/>
  <c r="J381" i="1"/>
  <c r="L381" i="1" s="1"/>
  <c r="J373" i="1"/>
  <c r="J364" i="1"/>
  <c r="J356" i="1"/>
  <c r="L356" i="1" s="1"/>
  <c r="J348" i="1"/>
  <c r="L348" i="1" s="1"/>
  <c r="J340" i="1"/>
  <c r="L340" i="1" s="1"/>
  <c r="J331" i="1"/>
  <c r="L331" i="1" s="1"/>
  <c r="J323" i="1"/>
  <c r="L323" i="1" s="1"/>
  <c r="J314" i="1"/>
  <c r="L314" i="1" s="1"/>
  <c r="J306" i="1"/>
  <c r="L306" i="1" s="1"/>
  <c r="J298" i="1"/>
  <c r="L298" i="1" s="1"/>
  <c r="J290" i="1"/>
  <c r="L290" i="1" s="1"/>
  <c r="J282" i="1"/>
  <c r="L282" i="1" s="1"/>
  <c r="J274" i="1"/>
  <c r="L274" i="1" s="1"/>
  <c r="J266" i="1"/>
  <c r="J258" i="1"/>
  <c r="J250" i="1"/>
  <c r="L250" i="1" s="1"/>
  <c r="J242" i="1"/>
  <c r="L242" i="1" s="1"/>
  <c r="J234" i="1"/>
  <c r="L234" i="1" s="1"/>
  <c r="J225" i="1"/>
  <c r="L225" i="1" s="1"/>
  <c r="J217" i="1"/>
  <c r="L217" i="1" s="1"/>
  <c r="J208" i="1"/>
  <c r="L208" i="1" s="1"/>
  <c r="J200" i="1"/>
  <c r="L200" i="1" s="1"/>
  <c r="J192" i="1"/>
  <c r="L192" i="1" s="1"/>
  <c r="J184" i="1"/>
  <c r="L184" i="1" s="1"/>
  <c r="J175" i="1"/>
  <c r="L175" i="1" s="1"/>
  <c r="J166" i="1"/>
  <c r="L166" i="1" s="1"/>
  <c r="J158" i="1"/>
  <c r="J149" i="1"/>
  <c r="J140" i="1"/>
  <c r="L140" i="1" s="1"/>
  <c r="J132" i="1"/>
  <c r="L132" i="1" s="1"/>
  <c r="J124" i="1"/>
  <c r="L124" i="1" s="1"/>
  <c r="J115" i="1"/>
  <c r="L115" i="1" s="1"/>
  <c r="J106" i="1"/>
  <c r="L106" i="1" s="1"/>
  <c r="J98" i="1"/>
  <c r="L98" i="1" s="1"/>
  <c r="J89" i="1"/>
  <c r="L89" i="1" s="1"/>
  <c r="J80" i="1"/>
  <c r="L80" i="1" s="1"/>
  <c r="J72" i="1"/>
  <c r="L72" i="1" s="1"/>
  <c r="J64" i="1"/>
  <c r="L64" i="1" s="1"/>
  <c r="J55" i="1"/>
  <c r="L55" i="1" s="1"/>
  <c r="J45" i="1"/>
  <c r="J36" i="1"/>
  <c r="J28" i="1"/>
  <c r="L28" i="1" s="1"/>
  <c r="J19" i="1"/>
  <c r="L19" i="1" s="1"/>
  <c r="J10" i="1"/>
  <c r="L10" i="1" s="1"/>
  <c r="J719" i="1"/>
  <c r="L719" i="1" s="1"/>
  <c r="J710" i="1"/>
  <c r="L710" i="1" s="1"/>
  <c r="J702" i="1"/>
  <c r="L702" i="1" s="1"/>
  <c r="J693" i="1"/>
  <c r="L693" i="1" s="1"/>
  <c r="J685" i="1"/>
  <c r="L685" i="1" s="1"/>
  <c r="J677" i="1"/>
  <c r="J669" i="1"/>
  <c r="L669" i="1" s="1"/>
  <c r="J661" i="1"/>
  <c r="L661" i="1" s="1"/>
  <c r="J653" i="1"/>
  <c r="L653" i="1" s="1"/>
  <c r="J645" i="1"/>
  <c r="L645" i="1" s="1"/>
  <c r="J637" i="1"/>
  <c r="J629" i="1"/>
  <c r="J621" i="1"/>
  <c r="L621" i="1" s="1"/>
  <c r="J613" i="1"/>
  <c r="L613" i="1" s="1"/>
  <c r="J604" i="1"/>
  <c r="L604" i="1" s="1"/>
  <c r="J596" i="1"/>
  <c r="L596" i="1" s="1"/>
  <c r="J588" i="1"/>
  <c r="L588" i="1" s="1"/>
  <c r="J579" i="1"/>
  <c r="L579" i="1" s="1"/>
  <c r="J571" i="1"/>
  <c r="J563" i="1"/>
  <c r="L563" i="1" s="1"/>
  <c r="J555" i="1"/>
  <c r="L555" i="1" s="1"/>
  <c r="J547" i="1"/>
  <c r="L547" i="1" s="1"/>
  <c r="J539" i="1"/>
  <c r="L539" i="1" s="1"/>
  <c r="J531" i="1"/>
  <c r="J523" i="1"/>
  <c r="J514" i="1"/>
  <c r="L514" i="1" s="1"/>
  <c r="J505" i="1"/>
  <c r="L505" i="1" s="1"/>
  <c r="J497" i="1"/>
  <c r="L497" i="1" s="1"/>
  <c r="J488" i="1"/>
  <c r="L488" i="1" s="1"/>
  <c r="J480" i="1"/>
  <c r="L480" i="1" s="1"/>
  <c r="J471" i="1"/>
  <c r="L471" i="1" s="1"/>
  <c r="J463" i="1"/>
  <c r="J455" i="1"/>
  <c r="L455" i="1" s="1"/>
  <c r="J445" i="1"/>
  <c r="L445" i="1" s="1"/>
  <c r="J437" i="1"/>
  <c r="L437" i="1" s="1"/>
  <c r="J429" i="1"/>
  <c r="L429" i="1" s="1"/>
  <c r="J421" i="1"/>
  <c r="J412" i="1"/>
  <c r="J404" i="1"/>
  <c r="L404" i="1" s="1"/>
  <c r="J396" i="1"/>
  <c r="L396" i="1" s="1"/>
  <c r="J388" i="1"/>
  <c r="L388" i="1" s="1"/>
  <c r="J380" i="1"/>
  <c r="L380" i="1" s="1"/>
  <c r="J372" i="1"/>
  <c r="L372" i="1" s="1"/>
  <c r="J363" i="1"/>
  <c r="L363" i="1" s="1"/>
  <c r="J355" i="1"/>
  <c r="J347" i="1"/>
  <c r="L347" i="1" s="1"/>
  <c r="J339" i="1"/>
  <c r="L339" i="1" s="1"/>
  <c r="J330" i="1"/>
  <c r="L330" i="1" s="1"/>
  <c r="J322" i="1"/>
  <c r="L322" i="1" s="1"/>
  <c r="J313" i="1"/>
  <c r="J305" i="1"/>
  <c r="J297" i="1"/>
  <c r="L297" i="1" s="1"/>
  <c r="J289" i="1"/>
  <c r="L289" i="1" s="1"/>
  <c r="J281" i="1"/>
  <c r="L281" i="1" s="1"/>
  <c r="J273" i="1"/>
  <c r="L273" i="1" s="1"/>
  <c r="J265" i="1"/>
  <c r="J257" i="1"/>
  <c r="L257" i="1" s="1"/>
  <c r="J249" i="1"/>
  <c r="J241" i="1"/>
  <c r="L241" i="1" s="1"/>
  <c r="J233" i="1"/>
  <c r="L233" i="1" s="1"/>
  <c r="J224" i="1"/>
  <c r="L224" i="1" s="1"/>
  <c r="J215" i="1"/>
  <c r="L215" i="1" s="1"/>
  <c r="J207" i="1"/>
  <c r="J199" i="1"/>
  <c r="J191" i="1"/>
  <c r="L191" i="1" s="1"/>
  <c r="J183" i="1"/>
  <c r="L183" i="1" s="1"/>
  <c r="J174" i="1"/>
  <c r="L174" i="1" s="1"/>
  <c r="J165" i="1"/>
  <c r="L165" i="1" s="1"/>
  <c r="J157" i="1"/>
  <c r="L157" i="1" s="1"/>
  <c r="J148" i="1"/>
  <c r="L148" i="1" s="1"/>
  <c r="J139" i="1"/>
  <c r="J131" i="1"/>
  <c r="L131" i="1" s="1"/>
  <c r="J123" i="1"/>
  <c r="L123" i="1" s="1"/>
  <c r="J114" i="1"/>
  <c r="L114" i="1" s="1"/>
  <c r="J105" i="1"/>
  <c r="L105" i="1" s="1"/>
  <c r="J97" i="1"/>
  <c r="J87" i="1"/>
  <c r="J79" i="1"/>
  <c r="L79" i="1" s="1"/>
  <c r="J71" i="1"/>
  <c r="L71" i="1" s="1"/>
  <c r="J63" i="1"/>
  <c r="J53" i="1"/>
  <c r="L53" i="1" s="1"/>
  <c r="J44" i="1"/>
  <c r="L44" i="1" s="1"/>
  <c r="J35" i="1"/>
  <c r="L35" i="1" s="1"/>
  <c r="J27" i="1"/>
  <c r="J18" i="1"/>
  <c r="L18" i="1" s="1"/>
  <c r="J9" i="1"/>
  <c r="AQ1696" i="1"/>
  <c r="L9" i="1" l="1"/>
  <c r="L867" i="1"/>
  <c r="L507" i="1"/>
  <c r="L1040" i="1"/>
  <c r="L387" i="1"/>
  <c r="L496" i="1"/>
  <c r="L27" i="1"/>
  <c r="L1213" i="1"/>
  <c r="L1437" i="1"/>
  <c r="L1642" i="1"/>
  <c r="L349" i="1"/>
  <c r="L671" i="1"/>
  <c r="L1366" i="1"/>
  <c r="L1226" i="1"/>
  <c r="L912" i="1"/>
  <c r="L1538" i="1"/>
  <c r="L1330" i="1"/>
  <c r="L1267" i="1"/>
  <c r="L1434" i="1"/>
  <c r="L1324" i="1"/>
  <c r="L1428" i="1"/>
  <c r="L1532" i="1"/>
  <c r="L97" i="1"/>
  <c r="L207" i="1"/>
  <c r="L313" i="1"/>
  <c r="L421" i="1"/>
  <c r="L531" i="1"/>
  <c r="L637" i="1"/>
  <c r="L623" i="1"/>
  <c r="L1371" i="1"/>
  <c r="L1475" i="1"/>
  <c r="L701" i="1"/>
  <c r="L743" i="1"/>
  <c r="L849" i="1"/>
  <c r="L954" i="1"/>
  <c r="L1059" i="1"/>
  <c r="L1164" i="1"/>
  <c r="L632" i="1"/>
  <c r="L738" i="1"/>
  <c r="L844" i="1"/>
  <c r="L949" i="1"/>
  <c r="L1054" i="1"/>
  <c r="L903" i="1"/>
  <c r="L1009" i="1"/>
  <c r="L1113" i="1"/>
  <c r="L1101" i="1"/>
  <c r="L164" i="1"/>
  <c r="L272" i="1"/>
  <c r="L379" i="1"/>
  <c r="L487" i="1"/>
  <c r="L1042" i="1"/>
  <c r="L1074" i="1"/>
  <c r="L45" i="1"/>
  <c r="L158" i="1"/>
  <c r="L266" i="1"/>
  <c r="L373" i="1"/>
  <c r="L481" i="1"/>
  <c r="L589" i="1"/>
  <c r="L694" i="1"/>
  <c r="L1171" i="1"/>
  <c r="L801" i="1"/>
  <c r="L906" i="1"/>
  <c r="L1012" i="1"/>
  <c r="L1116" i="1"/>
  <c r="L1220" i="1"/>
  <c r="L99" i="1"/>
  <c r="L316" i="1"/>
  <c r="L639" i="1"/>
  <c r="L806" i="1"/>
  <c r="L911" i="1"/>
  <c r="L1017" i="1"/>
  <c r="L1225" i="1"/>
  <c r="L1556" i="1"/>
  <c r="L794" i="1"/>
  <c r="L1005" i="1"/>
  <c r="L1321" i="1"/>
  <c r="L1425" i="1"/>
  <c r="L1529" i="1"/>
  <c r="L61" i="1"/>
  <c r="L172" i="1"/>
  <c r="L280" i="1"/>
  <c r="L1579" i="1"/>
  <c r="L1683" i="1"/>
  <c r="L1413" i="1"/>
  <c r="L1517" i="1"/>
  <c r="L1282" i="1"/>
  <c r="L915" i="1"/>
  <c r="L516" i="1"/>
  <c r="L205" i="1"/>
  <c r="L561" i="1"/>
  <c r="L667" i="1"/>
  <c r="L819" i="1"/>
  <c r="L1424" i="1"/>
  <c r="L607" i="1"/>
  <c r="L879" i="1"/>
  <c r="L985" i="1"/>
  <c r="L1193" i="1"/>
  <c r="L1485" i="1"/>
  <c r="L773" i="1"/>
  <c r="L69" i="1"/>
  <c r="L181" i="1"/>
  <c r="L1297" i="1"/>
  <c r="L1401" i="1"/>
  <c r="L1609" i="1"/>
  <c r="L741" i="1"/>
  <c r="L107" i="1"/>
  <c r="L647" i="1"/>
  <c r="L961" i="1"/>
  <c r="L704" i="1"/>
  <c r="L1316" i="1"/>
  <c r="L1524" i="1"/>
  <c r="L1426" i="1"/>
  <c r="L735" i="1"/>
  <c r="L946" i="1"/>
  <c r="L1046" i="1"/>
  <c r="L1462" i="1"/>
  <c r="L1566" i="1"/>
  <c r="L1670" i="1"/>
  <c r="L692" i="1"/>
  <c r="L841" i="1"/>
  <c r="L1155" i="1"/>
  <c r="L624" i="1"/>
  <c r="L730" i="1"/>
  <c r="L836" i="1"/>
  <c r="L941" i="1"/>
  <c r="L1644" i="1"/>
  <c r="L36" i="1"/>
  <c r="L149" i="1"/>
  <c r="L258" i="1"/>
  <c r="L364" i="1"/>
  <c r="L472" i="1"/>
  <c r="L580" i="1"/>
  <c r="L686" i="1"/>
  <c r="L197" i="1"/>
  <c r="L793" i="1"/>
  <c r="L898" i="1"/>
  <c r="L1004" i="1"/>
  <c r="L1108" i="1"/>
  <c r="L1212" i="1"/>
  <c r="L307" i="1"/>
  <c r="L1417" i="1"/>
  <c r="L1521" i="1"/>
  <c r="L1625" i="1"/>
  <c r="L1571" i="1"/>
  <c r="L1675" i="1"/>
  <c r="L1365" i="1"/>
  <c r="L1405" i="1"/>
  <c r="L1600" i="1"/>
  <c r="L1530" i="1"/>
  <c r="L82" i="1"/>
  <c r="L194" i="1"/>
  <c r="L300" i="1"/>
  <c r="L407" i="1"/>
  <c r="L517" i="1"/>
  <c r="L311" i="1"/>
  <c r="L529" i="1"/>
  <c r="L209" i="1"/>
  <c r="L1373" i="1"/>
  <c r="L587" i="1"/>
  <c r="L25" i="1"/>
  <c r="L247" i="1"/>
  <c r="L1045" i="1"/>
  <c r="L1257" i="1"/>
  <c r="L1361" i="1"/>
  <c r="L1465" i="1"/>
  <c r="L953" i="1"/>
  <c r="L761" i="1"/>
  <c r="L1051" i="1"/>
  <c r="L1093" i="1"/>
  <c r="L1103" i="1"/>
  <c r="L1488" i="1"/>
  <c r="L1682" i="1"/>
  <c r="L627" i="1"/>
  <c r="L848" i="1"/>
  <c r="L530" i="1"/>
  <c r="L95" i="1"/>
  <c r="L533" i="1"/>
  <c r="L427" i="1"/>
  <c r="L537" i="1"/>
  <c r="L643" i="1"/>
  <c r="L815" i="1"/>
  <c r="L919" i="1"/>
  <c r="L1129" i="1"/>
  <c r="L1233" i="1"/>
  <c r="L1117" i="1"/>
  <c r="L1329" i="1"/>
  <c r="L1433" i="1"/>
  <c r="L1408" i="1"/>
  <c r="L1616" i="1"/>
  <c r="L1578" i="1"/>
  <c r="L249" i="1"/>
  <c r="L463" i="1"/>
  <c r="L677" i="1"/>
  <c r="L1203" i="1"/>
  <c r="L1307" i="1"/>
  <c r="L1411" i="1"/>
  <c r="L1163" i="1"/>
  <c r="L742" i="1"/>
  <c r="L139" i="1"/>
  <c r="L355" i="1"/>
  <c r="L571" i="1"/>
  <c r="L784" i="1"/>
  <c r="L889" i="1"/>
  <c r="L995" i="1"/>
  <c r="L1099" i="1"/>
  <c r="L839" i="1"/>
  <c r="L944" i="1"/>
  <c r="L1049" i="1"/>
  <c r="L96" i="1"/>
  <c r="L206" i="1"/>
  <c r="L312" i="1"/>
  <c r="L420" i="1"/>
  <c r="L1058" i="1"/>
  <c r="L1370" i="1"/>
  <c r="L137" i="1"/>
  <c r="L357" i="1"/>
  <c r="L1673" i="1"/>
  <c r="L636" i="1"/>
  <c r="L185" i="1"/>
  <c r="L663" i="1"/>
  <c r="L1309" i="1"/>
  <c r="L129" i="1"/>
  <c r="L581" i="1"/>
  <c r="L687" i="1"/>
  <c r="L1104" i="1"/>
  <c r="L1597" i="1"/>
  <c r="L1344" i="1"/>
  <c r="L1552" i="1"/>
  <c r="L41" i="1"/>
  <c r="L691" i="1"/>
  <c r="L46" i="1"/>
  <c r="L159" i="1"/>
  <c r="L590" i="1"/>
  <c r="L757" i="1"/>
  <c r="L968" i="1"/>
  <c r="L1073" i="1"/>
  <c r="L1177" i="1"/>
  <c r="L956" i="1"/>
  <c r="L1273" i="1"/>
  <c r="L1481" i="1"/>
  <c r="L1585" i="1"/>
  <c r="L1689" i="1"/>
  <c r="L1605" i="1"/>
  <c r="L1621" i="1"/>
  <c r="L1146" i="1"/>
  <c r="L1570" i="1"/>
  <c r="L807" i="1"/>
  <c r="L1018" i="1"/>
  <c r="L896" i="1"/>
  <c r="L1362" i="1"/>
  <c r="L1634" i="1"/>
  <c r="L1205" i="1"/>
  <c r="L1114" i="1"/>
  <c r="L361" i="1"/>
  <c r="L469" i="1"/>
  <c r="L577" i="1"/>
  <c r="L1061" i="1"/>
  <c r="L904" i="1"/>
  <c r="L1218" i="1"/>
  <c r="L87" i="1"/>
  <c r="L199" i="1"/>
  <c r="L305" i="1"/>
  <c r="L412" i="1"/>
  <c r="L523" i="1"/>
  <c r="L629" i="1"/>
  <c r="L1259" i="1"/>
  <c r="L1363" i="1"/>
  <c r="L1467" i="1"/>
  <c r="L1455" i="1"/>
  <c r="L790" i="1"/>
  <c r="L1001" i="1"/>
  <c r="L1105" i="1"/>
  <c r="L1209" i="1"/>
  <c r="L42" i="1"/>
  <c r="L371" i="1"/>
  <c r="L479" i="1"/>
  <c r="L1010" i="1"/>
  <c r="L1432" i="1"/>
  <c r="L1496" i="1"/>
  <c r="L1560" i="1"/>
  <c r="L1624" i="1"/>
  <c r="L1688" i="1"/>
  <c r="L24" i="1"/>
  <c r="L93" i="1"/>
  <c r="L162" i="1"/>
  <c r="L229" i="1"/>
  <c r="L294" i="1"/>
  <c r="L360" i="1"/>
  <c r="L426" i="1"/>
  <c r="L494" i="1"/>
  <c r="L560" i="1"/>
  <c r="L626" i="1"/>
  <c r="L1258" i="1"/>
  <c r="L774" i="1"/>
  <c r="L59" i="1"/>
  <c r="L128" i="1"/>
  <c r="L196" i="1"/>
  <c r="L262" i="1"/>
  <c r="L327" i="1"/>
  <c r="L393" i="1"/>
  <c r="L460" i="1"/>
  <c r="L528" i="1"/>
  <c r="L593" i="1"/>
  <c r="L840" i="1"/>
  <c r="L1322" i="1"/>
  <c r="L1674" i="1"/>
  <c r="L658" i="1"/>
  <c r="L1368" i="1"/>
  <c r="L810" i="1"/>
  <c r="L940" i="1"/>
  <c r="L1221" i="1"/>
  <c r="L1037" i="1"/>
  <c r="L863" i="1"/>
  <c r="L928" i="1"/>
  <c r="L993" i="1"/>
  <c r="L1057" i="1"/>
  <c r="L1121" i="1"/>
  <c r="L1185" i="1"/>
  <c r="L753" i="1"/>
  <c r="L1249" i="1"/>
  <c r="L1313" i="1"/>
  <c r="L1377" i="1"/>
  <c r="L1441" i="1"/>
  <c r="L1505" i="1"/>
  <c r="L1569" i="1"/>
  <c r="L1633" i="1"/>
  <c r="L17" i="1"/>
  <c r="L86" i="1"/>
  <c r="L156" i="1"/>
  <c r="L1229" i="1"/>
  <c r="L1253" i="1"/>
  <c r="L799" i="1"/>
  <c r="L709" i="1"/>
  <c r="L880" i="1"/>
  <c r="L1154" i="1"/>
  <c r="L1474" i="1"/>
  <c r="L603" i="1"/>
  <c r="L945" i="1"/>
  <c r="L1266" i="1"/>
  <c r="L1562" i="1"/>
  <c r="L951" i="1"/>
  <c r="L1016" i="1"/>
  <c r="L1080" i="1"/>
  <c r="L1144" i="1"/>
  <c r="L1336" i="1"/>
  <c r="L1400" i="1"/>
  <c r="L1464" i="1"/>
  <c r="L1528" i="1"/>
  <c r="L1592" i="1"/>
  <c r="L1656" i="1"/>
  <c r="L765" i="1"/>
  <c r="L831" i="1"/>
  <c r="L895" i="1"/>
  <c r="L960" i="1"/>
  <c r="L1025" i="1"/>
  <c r="L1089" i="1"/>
  <c r="L1153" i="1"/>
  <c r="L1217" i="1"/>
  <c r="L1109" i="1"/>
  <c r="L1173" i="1"/>
  <c r="L1176" i="1"/>
  <c r="L1240" i="1"/>
  <c r="L1304" i="1"/>
  <c r="L1281" i="1"/>
  <c r="L1345" i="1"/>
  <c r="L1409" i="1"/>
  <c r="L1473" i="1"/>
  <c r="L1537" i="1"/>
  <c r="L1601" i="1"/>
  <c r="L1665" i="1"/>
  <c r="L52" i="1"/>
  <c r="L122" i="1"/>
  <c r="L190" i="1"/>
  <c r="L256" i="1"/>
  <c r="L1285" i="1"/>
  <c r="L1349" i="1"/>
  <c r="L1565" i="1"/>
  <c r="L612" i="1"/>
  <c r="L644" i="1"/>
  <c r="L538" i="1"/>
  <c r="L872" i="1"/>
  <c r="L718" i="1"/>
  <c r="L832" i="1"/>
  <c r="L1138" i="1"/>
  <c r="L1394" i="1"/>
  <c r="L1482" i="1"/>
  <c r="L1357" i="1"/>
  <c r="L698" i="1"/>
  <c r="L764" i="1"/>
  <c r="L830" i="1"/>
  <c r="L894" i="1"/>
  <c r="L959" i="1"/>
  <c r="L1024" i="1"/>
  <c r="L1088" i="1"/>
  <c r="L1152" i="1"/>
  <c r="L843" i="1"/>
  <c r="L972" i="1"/>
  <c r="L1407" i="1"/>
  <c r="L1055" i="1"/>
  <c r="L1215" i="1"/>
  <c r="L1599" i="1"/>
  <c r="L136" i="1"/>
  <c r="L204" i="1"/>
  <c r="L270" i="1"/>
  <c r="L335" i="1"/>
  <c r="L401" i="1"/>
  <c r="L468" i="1"/>
  <c r="L536" i="1"/>
  <c r="L601" i="1"/>
  <c r="L666" i="1"/>
  <c r="L1631" i="1"/>
  <c r="AM160" i="1"/>
  <c r="AM156" i="1"/>
  <c r="AM139" i="1"/>
  <c r="AM168" i="1"/>
  <c r="AM131" i="1"/>
  <c r="L23" i="1"/>
  <c r="L673" i="1"/>
  <c r="L804" i="1"/>
  <c r="L909" i="1"/>
  <c r="L1039" i="1"/>
  <c r="L1519" i="1"/>
  <c r="L220" i="1"/>
  <c r="L285" i="1"/>
  <c r="L351" i="1"/>
  <c r="L416" i="1"/>
  <c r="L484" i="1"/>
  <c r="L716" i="1"/>
  <c r="L781" i="1"/>
  <c r="L846" i="1"/>
  <c r="L910" i="1"/>
  <c r="L975" i="1"/>
  <c r="L153" i="1"/>
  <c r="L609" i="1"/>
  <c r="L739" i="1"/>
  <c r="L267" i="1"/>
  <c r="L984" i="1"/>
  <c r="L1048" i="1"/>
  <c r="L1112" i="1"/>
  <c r="L1397" i="1"/>
  <c r="L1525" i="1"/>
  <c r="L1672" i="1"/>
  <c r="L1237" i="1"/>
  <c r="L265" i="1"/>
  <c r="L264" i="1"/>
  <c r="K1696" i="1"/>
  <c r="L263" i="1"/>
  <c r="G263" i="1"/>
  <c r="G1696" i="1" s="1"/>
  <c r="F1696" i="1"/>
  <c r="L68" i="1"/>
  <c r="L303" i="1"/>
  <c r="L370" i="1"/>
  <c r="L435" i="1"/>
  <c r="L503" i="1"/>
  <c r="L569" i="1"/>
  <c r="L635" i="1"/>
  <c r="L700" i="1"/>
  <c r="L690" i="1"/>
  <c r="L756" i="1"/>
  <c r="L822" i="1"/>
  <c r="L886" i="1"/>
  <c r="L1184" i="1"/>
  <c r="L1248" i="1"/>
  <c r="L1312" i="1"/>
  <c r="L147" i="1"/>
  <c r="L1087" i="1"/>
  <c r="L1311" i="1"/>
  <c r="L1151" i="1"/>
  <c r="L1471" i="1"/>
  <c r="L6" i="1"/>
  <c r="L77" i="1"/>
  <c r="L145" i="1"/>
  <c r="L213" i="1"/>
  <c r="L279" i="1"/>
  <c r="L345" i="1"/>
  <c r="L410" i="1"/>
  <c r="L478" i="1"/>
  <c r="L545" i="1"/>
  <c r="L611" i="1"/>
  <c r="L675" i="1"/>
  <c r="L1576" i="1"/>
  <c r="L1640" i="1"/>
  <c r="L1439" i="1"/>
  <c r="L519" i="1"/>
  <c r="L584" i="1"/>
  <c r="L650" i="1"/>
  <c r="L33" i="1"/>
  <c r="L103" i="1"/>
  <c r="L171" i="1"/>
  <c r="L239" i="1"/>
  <c r="L176" i="1"/>
  <c r="L1158" i="1"/>
  <c r="L1288" i="1"/>
  <c r="L893" i="1"/>
  <c r="L958" i="1"/>
  <c r="L1023" i="1"/>
  <c r="L1071" i="1"/>
  <c r="L1263" i="1"/>
  <c r="L1327" i="1"/>
  <c r="L1167" i="1"/>
  <c r="L1647" i="1"/>
  <c r="L1279" i="1"/>
  <c r="L1583" i="1"/>
  <c r="L1416" i="1"/>
  <c r="L1544" i="1"/>
  <c r="L1352" i="1"/>
  <c r="L1608" i="1"/>
  <c r="L708" i="1"/>
  <c r="L1663" i="1"/>
  <c r="L1480" i="1"/>
  <c r="L141" i="1"/>
  <c r="L482" i="1"/>
  <c r="L732" i="1"/>
  <c r="L797" i="1"/>
  <c r="L862" i="1"/>
  <c r="L927" i="1"/>
  <c r="L992" i="1"/>
  <c r="L1056" i="1"/>
  <c r="L1120" i="1"/>
  <c r="L745" i="1"/>
  <c r="L1069" i="1"/>
  <c r="L1133" i="1"/>
  <c r="L1245" i="1"/>
  <c r="L1376" i="1"/>
  <c r="L1440" i="1"/>
  <c r="L1504" i="1"/>
  <c r="L1568" i="1"/>
  <c r="L1632" i="1"/>
  <c r="L1375" i="1"/>
  <c r="L600" i="1"/>
  <c r="L665" i="1"/>
  <c r="L731" i="1"/>
  <c r="L796" i="1"/>
  <c r="L1053" i="1"/>
  <c r="L332" i="1"/>
  <c r="L16" i="1"/>
  <c r="L85" i="1"/>
  <c r="L155" i="1"/>
  <c r="L222" i="1"/>
  <c r="L287" i="1"/>
  <c r="L353" i="1"/>
  <c r="L419" i="1"/>
  <c r="L486" i="1"/>
  <c r="L553" i="1"/>
  <c r="L619" i="1"/>
  <c r="L683" i="1"/>
  <c r="L90" i="1"/>
  <c r="L291" i="1"/>
  <c r="L733" i="1"/>
  <c r="L798" i="1"/>
  <c r="L883" i="1"/>
  <c r="L1208" i="1"/>
  <c r="L1272" i="1"/>
  <c r="L1637" i="1"/>
  <c r="L562" i="1"/>
  <c r="AM157" i="1"/>
  <c r="L48" i="1"/>
  <c r="L120" i="1"/>
  <c r="L319" i="1"/>
  <c r="L385" i="1"/>
  <c r="L119" i="1"/>
  <c r="L49" i="1"/>
  <c r="L254" i="1"/>
  <c r="L452" i="1"/>
  <c r="L188" i="1"/>
  <c r="L203" i="1"/>
  <c r="L269" i="1"/>
  <c r="L334" i="1"/>
  <c r="L400" i="1"/>
  <c r="L467" i="1"/>
  <c r="L535" i="1"/>
  <c r="L117" i="1"/>
  <c r="L907" i="1"/>
  <c r="L1168" i="1"/>
  <c r="L1232" i="1"/>
  <c r="L1296" i="1"/>
  <c r="L1671" i="1"/>
  <c r="L50" i="1"/>
  <c r="L121" i="1"/>
  <c r="L189" i="1"/>
  <c r="L255" i="1"/>
  <c r="L320" i="1"/>
  <c r="L386" i="1"/>
  <c r="L453" i="1"/>
  <c r="L520" i="1"/>
  <c r="L585" i="1"/>
  <c r="L651" i="1"/>
  <c r="L259" i="1"/>
  <c r="L851" i="1"/>
  <c r="L551" i="1"/>
  <c r="L617" i="1"/>
  <c r="L681" i="1"/>
  <c r="L747" i="1"/>
  <c r="L813" i="1"/>
  <c r="L1448" i="1"/>
  <c r="L1512" i="1"/>
  <c r="L1607" i="1"/>
  <c r="L974" i="1"/>
  <c r="L352" i="1"/>
  <c r="L618" i="1"/>
  <c r="L135" i="1"/>
  <c r="L418" i="1"/>
  <c r="L682" i="1"/>
  <c r="L485" i="1"/>
  <c r="L552" i="1"/>
  <c r="L737" i="1"/>
  <c r="L169" i="1"/>
  <c r="L301" i="1"/>
  <c r="L433" i="1"/>
  <c r="L31" i="1"/>
  <c r="L101" i="1"/>
  <c r="L901" i="1"/>
  <c r="L1391" i="1"/>
  <c r="L84" i="1"/>
  <c r="L154" i="1"/>
  <c r="L286" i="1"/>
  <c r="L1189" i="1"/>
  <c r="L1031" i="1"/>
  <c r="L14" i="1"/>
  <c r="L221" i="1"/>
  <c r="L237" i="1"/>
  <c r="L367" i="1"/>
  <c r="L501" i="1"/>
  <c r="L1175" i="1"/>
  <c r="L1591" i="1"/>
  <c r="L1431" i="1"/>
  <c r="L1461" i="1"/>
  <c r="L170" i="1"/>
  <c r="L238" i="1"/>
  <c r="L302" i="1"/>
  <c r="L368" i="1"/>
  <c r="L434" i="1"/>
  <c r="L502" i="1"/>
  <c r="L568" i="1"/>
  <c r="L634" i="1"/>
  <c r="L1271" i="1"/>
  <c r="L1287" i="1"/>
  <c r="L1384" i="1"/>
  <c r="L299" i="1"/>
  <c r="L631" i="1"/>
  <c r="L1261" i="1"/>
  <c r="L1200" i="1"/>
  <c r="L1264" i="1"/>
  <c r="L32" i="1"/>
  <c r="L102" i="1"/>
  <c r="L29" i="1"/>
  <c r="L1216" i="1"/>
  <c r="L1280" i="1"/>
  <c r="L1392" i="1"/>
  <c r="L1456" i="1"/>
  <c r="L1520" i="1"/>
  <c r="L1584" i="1"/>
  <c r="L1648" i="1"/>
  <c r="L1551" i="1"/>
  <c r="L1295" i="1"/>
  <c r="L1359" i="1"/>
  <c r="L1479" i="1"/>
  <c r="L92" i="1"/>
  <c r="L81" i="1"/>
  <c r="L218" i="1"/>
  <c r="L875" i="1"/>
  <c r="AM159" i="1"/>
  <c r="L740" i="1"/>
  <c r="L805" i="1"/>
  <c r="L870" i="1"/>
  <c r="L935" i="1"/>
  <c r="L1000" i="1"/>
  <c r="L1064" i="1"/>
  <c r="L1128" i="1"/>
  <c r="L1615" i="1"/>
  <c r="L1423" i="1"/>
  <c r="L1679" i="1"/>
  <c r="L966" i="1"/>
  <c r="L1328" i="1"/>
  <c r="L882" i="1"/>
  <c r="L543" i="1"/>
  <c r="L83" i="1"/>
  <c r="L1223" i="1"/>
  <c r="L13" i="1"/>
  <c r="L641" i="1"/>
  <c r="L837" i="1"/>
  <c r="L934" i="1"/>
  <c r="L1135" i="1"/>
  <c r="L1191" i="1"/>
  <c r="L179" i="1"/>
  <c r="L245" i="1"/>
  <c r="L309" i="1"/>
  <c r="L376" i="1"/>
  <c r="L441" i="1"/>
  <c r="L509" i="1"/>
  <c r="L1013" i="1"/>
  <c r="L1077" i="1"/>
  <c r="L583" i="1"/>
  <c r="L649" i="1"/>
  <c r="L715" i="1"/>
  <c r="L780" i="1"/>
  <c r="L845" i="1"/>
  <c r="L877" i="1"/>
  <c r="L942" i="1"/>
  <c r="L1007" i="1"/>
  <c r="L1383" i="1"/>
  <c r="L1511" i="1"/>
  <c r="L1351" i="1"/>
  <c r="L1415" i="1"/>
  <c r="L575" i="1"/>
  <c r="L706" i="1"/>
  <c r="L771" i="1"/>
  <c r="L869" i="1"/>
  <c r="L999" i="1"/>
  <c r="L1575" i="1"/>
  <c r="L1543" i="1"/>
  <c r="L39" i="1"/>
  <c r="L110" i="1"/>
  <c r="L187" i="1"/>
  <c r="L253" i="1"/>
  <c r="L318" i="1"/>
  <c r="L384" i="1"/>
  <c r="L450" i="1"/>
  <c r="L518" i="1"/>
  <c r="L748" i="1"/>
  <c r="L814" i="1"/>
  <c r="L878" i="1"/>
  <c r="L943" i="1"/>
  <c r="L1008" i="1"/>
  <c r="L1072" i="1"/>
  <c r="L1136" i="1"/>
  <c r="L1085" i="1"/>
  <c r="L1063" i="1"/>
  <c r="L1639" i="1"/>
  <c r="L1319" i="1"/>
  <c r="L1231" i="1"/>
  <c r="L1447" i="1"/>
  <c r="AM124" i="1"/>
  <c r="AM132" i="1"/>
  <c r="AM140" i="1"/>
  <c r="AM133" i="1"/>
  <c r="AM164" i="1"/>
  <c r="L1199" i="1"/>
  <c r="L1487" i="1"/>
  <c r="L1343" i="1"/>
  <c r="AM141" i="1"/>
  <c r="AM170" i="1"/>
  <c r="L1655" i="1"/>
  <c r="L310" i="1"/>
  <c r="L195" i="1"/>
  <c r="L527" i="1"/>
  <c r="AM125" i="1"/>
  <c r="AM127" i="1"/>
  <c r="AM117" i="1"/>
  <c r="AM122" i="1"/>
  <c r="L111" i="1"/>
  <c r="L576" i="1"/>
  <c r="L853" i="1"/>
  <c r="L950" i="1"/>
  <c r="L392" i="1"/>
  <c r="AM135" i="1"/>
  <c r="AM162" i="1"/>
  <c r="AM167" i="1"/>
  <c r="AM138" i="1"/>
  <c r="L1399" i="1"/>
  <c r="L1303" i="1"/>
  <c r="L377" i="1"/>
  <c r="L788" i="1"/>
  <c r="L885" i="1"/>
  <c r="L326" i="1"/>
  <c r="L1224" i="1"/>
  <c r="L58" i="1"/>
  <c r="L211" i="1"/>
  <c r="L408" i="1"/>
  <c r="L838" i="1"/>
  <c r="L967" i="1"/>
  <c r="L1161" i="1"/>
  <c r="L1367" i="1"/>
  <c r="AM143" i="1"/>
  <c r="AM120" i="1"/>
  <c r="AM154" i="1"/>
  <c r="AM155" i="1"/>
  <c r="L180" i="1"/>
  <c r="L642" i="1"/>
  <c r="L592" i="1"/>
  <c r="L1623" i="1"/>
  <c r="L1559" i="1"/>
  <c r="L459" i="1"/>
  <c r="L1463" i="1"/>
  <c r="L1079" i="1"/>
  <c r="L67" i="1"/>
  <c r="L277" i="1"/>
  <c r="L475" i="1"/>
  <c r="L772" i="1"/>
  <c r="L1032" i="1"/>
  <c r="L4" i="1"/>
  <c r="L75" i="1"/>
  <c r="L143" i="1"/>
  <c r="L5" i="1"/>
  <c r="L76" i="1"/>
  <c r="L144" i="1"/>
  <c r="L212" i="1"/>
  <c r="L278" i="1"/>
  <c r="L344" i="1"/>
  <c r="L409" i="1"/>
  <c r="L476" i="1"/>
  <c r="L544" i="1"/>
  <c r="L610" i="1"/>
  <c r="L674" i="1"/>
  <c r="L133" i="1"/>
  <c r="L559" i="1"/>
  <c r="L625" i="1"/>
  <c r="L689" i="1"/>
  <c r="L755" i="1"/>
  <c r="L821" i="1"/>
  <c r="L917" i="1"/>
  <c r="L983" i="1"/>
  <c r="L1047" i="1"/>
  <c r="L1095" i="1"/>
  <c r="L1119" i="1"/>
  <c r="L1335" i="1"/>
  <c r="L1503" i="1"/>
  <c r="L1183" i="1"/>
  <c r="L1495" i="1"/>
  <c r="L1255" i="1"/>
  <c r="L1527" i="1"/>
  <c r="AM128" i="1"/>
  <c r="AM123" i="1"/>
  <c r="AM163" i="1"/>
  <c r="L1143" i="1"/>
  <c r="L40" i="1"/>
  <c r="L442" i="1"/>
  <c r="L657" i="1"/>
  <c r="L1239" i="1"/>
  <c r="L261" i="1"/>
  <c r="L374" i="1"/>
  <c r="L127" i="1"/>
  <c r="L1156" i="1"/>
  <c r="L343" i="1"/>
  <c r="L707" i="1"/>
  <c r="L902" i="1"/>
  <c r="L1096" i="1"/>
  <c r="L1111" i="1"/>
  <c r="L161" i="1"/>
  <c r="L228" i="1"/>
  <c r="L293" i="1"/>
  <c r="L359" i="1"/>
  <c r="L425" i="1"/>
  <c r="L492" i="1"/>
  <c r="L724" i="1"/>
  <c r="L789" i="1"/>
  <c r="L854" i="1"/>
  <c r="L918" i="1"/>
  <c r="L997" i="1"/>
  <c r="L567" i="1"/>
  <c r="L633" i="1"/>
  <c r="L697" i="1"/>
  <c r="L763" i="1"/>
  <c r="L829" i="1"/>
  <c r="L1192" i="1"/>
  <c r="L1256" i="1"/>
  <c r="L1320" i="1"/>
  <c r="L926" i="1"/>
  <c r="L991" i="1"/>
  <c r="L1127" i="1"/>
  <c r="L1567" i="1"/>
  <c r="L1247" i="1"/>
  <c r="L1535" i="1"/>
  <c r="L1160" i="1"/>
  <c r="L1687" i="1"/>
  <c r="AM136" i="1"/>
  <c r="AM161" i="1"/>
  <c r="AM153" i="1"/>
  <c r="AM144" i="1"/>
  <c r="AM130" i="1"/>
  <c r="AM121" i="1"/>
  <c r="AM129" i="1"/>
  <c r="L1207" i="1"/>
  <c r="L246" i="1"/>
  <c r="L511" i="1"/>
  <c r="L723" i="1"/>
  <c r="L1015" i="1"/>
  <c r="AM119" i="1"/>
  <c r="AM137" i="1"/>
  <c r="AM169" i="1"/>
  <c r="L63" i="1"/>
  <c r="J1696" i="1"/>
  <c r="L169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tc={5C3BD596-A89A-40A9-B1C5-1A17167DE60D}</author>
    <author>tc={753D6829-6CD3-4CE1-B521-31D758B2B605}</author>
    <author>tc={C964727F-AAB1-4437-980D-44EE0462625C}</author>
    <author>tc={2E992E6F-5E00-4AB2-9ACC-65A428D59BEF}</author>
    <author>tc={9CB97233-F5AB-43E3-A853-E706DD5FABFB}</author>
    <author>tc={6306ECAC-D70B-4180-94AA-9896EB9A0DEC}</author>
    <author>tc={883CDF45-8F13-4563-AAA7-62B941CC2AEC}</author>
    <author>tc={4252BD7D-E763-4817-A98C-B86644D44E65}</author>
  </authors>
  <commentList>
    <comment ref="P882" authorId="0" shapeId="0" xr:uid="{5C3BD596-A89A-40A9-B1C5-1A17167DE60D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P883" authorId="1" shapeId="0" xr:uid="{753D6829-6CD3-4CE1-B521-31D758B2B605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P1156" authorId="2" shapeId="0" xr:uid="{C964727F-AAB1-4437-980D-44EE0462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P1157" authorId="3" shapeId="0" xr:uid="{2E992E6F-5E00-4AB2-9ACC-65A428D59BEF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P1158" authorId="4" shapeId="0" xr:uid="{9CB97233-F5AB-43E3-A853-E706DD5FABFB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A1606" authorId="5" shapeId="0" xr:uid="{6306ECAC-D70B-4180-94AA-9896EB9A0DEC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gross from erp is wrong</t>
      </text>
    </comment>
    <comment ref="A1653" authorId="6" shapeId="0" xr:uid="{883CDF45-8F13-4563-AAA7-62B941CC2AEC}">
      <text>
        <t>[Threaded comment]
Your version of Excel allows you to read this threaded comment; however, any edits to it will get removed if the file is opened in a newer version of Excel. Learn more: https://go.microsoft.com/fwlink/?linkid=870924
Comment:
    Read Gross from erp is wrong</t>
      </text>
    </comment>
    <comment ref="A1688" authorId="7" shapeId="0" xr:uid="{4252BD7D-E763-4817-A98C-B86644D44E65}">
      <text>
        <t>[Threaded comment]
Your version of Excel allows you to read this threaded comment; however, any edits to it will get removed if the file is opened in a newer version of Excel. Learn more: https://go.microsoft.com/fwlink/?linkid=870924
Comment:
    Ipc 1+2+3+4 is matched without ipc 5</t>
      </text>
    </comment>
  </commentList>
</comments>
</file>

<file path=xl/sharedStrings.xml><?xml version="1.0" encoding="utf-8"?>
<sst xmlns="http://schemas.openxmlformats.org/spreadsheetml/2006/main" count="22736" uniqueCount="8867">
  <si>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</si>
  <si>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</si>
  <si>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</si>
  <si>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</si>
  <si>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</si>
  <si>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</si>
  <si>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</si>
  <si>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</si>
  <si>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</si>
  <si>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</si>
  <si>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</si>
  <si>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</si>
  <si>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</si>
  <si>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</si>
  <si>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</si>
  <si>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</si>
  <si>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</si>
  <si>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</si>
  <si>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</si>
  <si>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</si>
  <si>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</si>
  <si>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</si>
  <si>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</si>
  <si>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</si>
  <si>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</si>
  <si>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</si>
  <si>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</si>
  <si>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</si>
  <si>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</si>
  <si>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</si>
  <si>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</si>
  <si>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</si>
  <si>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</si>
  <si>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</si>
  <si>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</si>
  <si>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</si>
  <si>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</si>
  <si>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</si>
  <si>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</si>
  <si>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</si>
  <si>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</si>
  <si>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</si>
  <si>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</si>
  <si>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</si>
  <si>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</si>
  <si>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</si>
  <si>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</si>
  <si>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</si>
  <si>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</si>
  <si>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</si>
  <si>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</si>
  <si>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</si>
  <si>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</si>
  <si>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</si>
  <si>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</si>
  <si>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</si>
  <si>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</si>
  <si>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</si>
  <si>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</si>
  <si>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</si>
  <si>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</si>
  <si>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</si>
  <si>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</si>
  <si>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</si>
  <si>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</si>
  <si>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</si>
  <si>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</si>
  <si>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</si>
  <si>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</si>
  <si>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</si>
  <si>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</si>
  <si>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</si>
  <si>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</si>
  <si>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</si>
  <si>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</si>
  <si>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</si>
  <si>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</si>
  <si>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</si>
  <si>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</si>
  <si>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</si>
  <si>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</si>
  <si>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</si>
  <si>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</si>
  <si>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</si>
  <si>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</si>
  <si>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</si>
  <si>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</si>
  <si>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</si>
  <si>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</si>
  <si>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</si>
  <si>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</si>
  <si>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</si>
  <si>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</si>
  <si>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</si>
  <si>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</si>
  <si>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</si>
  <si>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</si>
  <si>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</si>
  <si>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</si>
  <si>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</si>
  <si>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</si>
  <si>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</si>
  <si>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</si>
  <si>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</si>
  <si>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</si>
  <si>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</si>
  <si>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</si>
  <si>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</si>
  <si>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</si>
  <si>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</si>
  <si>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</si>
  <si>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</si>
  <si>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</si>
  <si>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</si>
  <si>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</si>
  <si>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</si>
  <si>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</si>
  <si>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</si>
  <si>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</si>
  <si>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</si>
  <si>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</si>
  <si>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</si>
  <si>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</si>
  <si>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</si>
  <si>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</si>
  <si>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</si>
  <si>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</si>
  <si>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</si>
  <si>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</si>
  <si>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</si>
  <si>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</si>
  <si>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</si>
  <si>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</si>
  <si>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</si>
  <si>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</si>
  <si>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</si>
  <si>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</si>
  <si>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</si>
  <si>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</si>
  <si>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</si>
  <si>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</si>
  <si>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</si>
  <si>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</si>
  <si>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</si>
  <si>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</si>
  <si>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</si>
  <si>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</si>
  <si>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</si>
  <si>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</si>
  <si>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</si>
  <si>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</si>
  <si>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</si>
  <si>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</si>
  <si>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</si>
  <si>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</si>
  <si>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</si>
  <si>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</si>
  <si>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</si>
  <si>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</si>
  <si>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</si>
  <si>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</si>
  <si>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</si>
  <si>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</si>
  <si>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</si>
  <si>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</si>
  <si>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</si>
  <si>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</si>
  <si>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</si>
  <si>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</si>
  <si>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</si>
  <si>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</si>
  <si>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</si>
  <si>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</si>
  <si>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</si>
  <si>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</si>
  <si>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</si>
  <si>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</si>
  <si>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</si>
  <si>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</si>
  <si>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</si>
  <si>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</si>
  <si>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</si>
  <si>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</si>
  <si>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</si>
  <si>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</si>
  <si>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</si>
  <si>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</si>
  <si>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</si>
  <si>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</si>
  <si>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</si>
  <si>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</si>
  <si>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</si>
  <si>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</si>
  <si>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</si>
  <si>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</si>
  <si>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</si>
  <si>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</si>
  <si>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</si>
  <si>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</si>
  <si>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</si>
  <si>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</si>
  <si>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</si>
  <si>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</si>
  <si>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</si>
  <si>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</si>
  <si>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</si>
  <si>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</si>
  <si>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</si>
  <si>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</si>
  <si>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</si>
  <si>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</si>
  <si>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</si>
  <si>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</si>
  <si>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</si>
  <si>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</si>
  <si>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</si>
  <si>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</si>
  <si>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</si>
  <si>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</si>
  <si>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</si>
  <si>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</si>
  <si>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</si>
  <si>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</si>
  <si>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</si>
  <si>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</si>
  <si>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</si>
  <si>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</si>
  <si>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</si>
  <si>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</si>
  <si>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</si>
  <si>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</si>
  <si>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</si>
  <si>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</si>
  <si>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</si>
  <si>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</si>
  <si>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</si>
  <si>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</si>
  <si>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</si>
  <si>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</si>
  <si>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</si>
  <si>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</si>
  <si>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</si>
  <si>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</si>
  <si>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</si>
  <si>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</si>
  <si>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</si>
  <si>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</si>
  <si>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</si>
  <si>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</si>
  <si>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</si>
  <si>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</si>
  <si>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</si>
  <si>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</si>
  <si>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</si>
  <si>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</si>
  <si>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</si>
  <si>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</si>
  <si>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</si>
  <si>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</si>
  <si>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</si>
  <si>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</si>
  <si>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</si>
  <si>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</si>
  <si>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</si>
  <si>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</si>
  <si>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</si>
  <si>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</si>
  <si>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</si>
  <si>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</si>
  <si>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</si>
  <si>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</si>
  <si>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</si>
  <si>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</si>
  <si>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</si>
  <si>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</si>
  <si>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</si>
  <si>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</si>
  <si>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</si>
  <si>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</si>
  <si>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</si>
  <si>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</si>
  <si>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</si>
  <si>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</si>
  <si>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</si>
  <si>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</si>
  <si>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</si>
  <si>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</si>
  <si>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</si>
  <si>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</si>
  <si>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</si>
  <si>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</si>
  <si>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</si>
  <si>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</si>
  <si>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</si>
  <si>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</si>
  <si>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</si>
  <si>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</si>
  <si>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</si>
  <si>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</si>
  <si>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</si>
  <si>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</si>
  <si>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</si>
  <si>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</si>
  <si>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</si>
  <si>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</si>
  <si>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</si>
  <si>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</si>
  <si>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</si>
  <si>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</si>
  <si>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</si>
  <si>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</si>
  <si>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</si>
  <si>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</si>
  <si>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</si>
  <si>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</si>
  <si>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</si>
  <si>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</si>
  <si>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</si>
  <si>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</si>
  <si>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</si>
  <si>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</si>
  <si>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</si>
  <si>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</si>
  <si>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</si>
  <si>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</si>
  <si>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</si>
  <si>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</si>
  <si>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</si>
  <si>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</si>
  <si>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</si>
  <si>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</si>
  <si>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</si>
  <si>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</si>
  <si>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</si>
  <si>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</si>
  <si>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</si>
  <si>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</si>
  <si>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</si>
  <si>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</si>
  <si>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</si>
  <si>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</si>
  <si>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</si>
  <si>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</si>
  <si>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</si>
  <si>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</si>
  <si>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</si>
  <si>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</si>
  <si>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</si>
  <si>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</si>
  <si>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</si>
  <si>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</si>
  <si>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</si>
  <si>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</si>
  <si>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</si>
  <si>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</si>
  <si>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</si>
  <si>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</si>
  <si>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</si>
  <si>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</si>
  <si>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</si>
  <si>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</si>
  <si>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</si>
  <si>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</si>
  <si>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</si>
  <si>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</si>
  <si>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</si>
  <si>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</si>
  <si>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</si>
  <si>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</si>
  <si>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</si>
  <si>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</si>
  <si>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</si>
  <si>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</si>
  <si>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</si>
  <si>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</si>
  <si>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</si>
  <si>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</si>
  <si>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</si>
  <si>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</si>
  <si>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</si>
  <si>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</si>
  <si>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</si>
  <si>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</si>
  <si>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</si>
  <si>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</si>
  <si>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</si>
  <si>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</si>
  <si>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</si>
  <si>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</si>
  <si>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</si>
  <si>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</si>
  <si>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</si>
  <si>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</si>
  <si>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</si>
  <si>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</si>
  <si>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</si>
  <si>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</si>
  <si>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</si>
  <si>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</si>
  <si>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</si>
  <si>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</si>
  <si>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</si>
  <si>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</si>
  <si>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</si>
  <si>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</si>
  <si>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</si>
  <si>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</si>
  <si>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</si>
  <si>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</si>
  <si>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</si>
  <si>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</si>
  <si>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</si>
  <si>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</si>
  <si>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</si>
  <si>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</si>
  <si>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</si>
  <si>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</si>
  <si>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</si>
  <si>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</si>
  <si>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</si>
  <si>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</si>
  <si>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</si>
  <si>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</si>
  <si>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</si>
  <si>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</si>
  <si>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</si>
  <si>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</si>
  <si>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</si>
  <si>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</si>
  <si>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</si>
  <si>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</si>
  <si>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</si>
  <si>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</si>
  <si>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</si>
  <si>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</si>
  <si>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</si>
  <si>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</si>
  <si>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</si>
  <si>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</si>
  <si>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</si>
  <si>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</si>
  <si>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</si>
  <si>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</si>
  <si>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</si>
  <si>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</si>
  <si>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</si>
  <si>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</si>
  <si>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</si>
  <si>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</si>
  <si>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</si>
  <si>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</si>
  <si>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</si>
  <si>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</si>
  <si>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</si>
  <si>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</si>
  <si>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</si>
  <si>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</si>
  <si>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</si>
  <si>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</si>
  <si>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</si>
  <si>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</si>
  <si>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</si>
  <si>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</si>
  <si>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</si>
  <si>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</si>
  <si>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</si>
  <si>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</si>
  <si>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</si>
  <si>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</si>
  <si>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</si>
  <si>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</si>
  <si>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</si>
  <si>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</si>
  <si>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</si>
  <si>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</si>
  <si>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</si>
  <si>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</si>
  <si>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</si>
  <si>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</si>
  <si>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</si>
  <si>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</si>
  <si>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</si>
  <si>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</si>
  <si>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</si>
  <si>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</si>
  <si>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</si>
  <si>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</si>
  <si>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</si>
  <si>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</si>
  <si>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</si>
  <si>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</si>
  <si>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</si>
  <si>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</si>
  <si>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</si>
  <si>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</si>
  <si>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</si>
  <si>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</si>
  <si>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</si>
  <si>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</si>
  <si>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</si>
  <si>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</si>
  <si>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</si>
  <si>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</si>
  <si>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</si>
  <si>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</si>
  <si>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</si>
  <si>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</si>
  <si>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</si>
  <si>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</si>
  <si>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</si>
  <si>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</si>
  <si>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</si>
  <si>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</si>
  <si>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</si>
  <si>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</si>
  <si>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</si>
  <si>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</si>
  <si>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</si>
  <si>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</si>
  <si>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</si>
  <si>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</si>
  <si>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</si>
  <si>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</si>
  <si>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</si>
  <si>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</si>
  <si>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</si>
  <si>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</si>
  <si>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</si>
  <si>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</si>
  <si>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</si>
  <si>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</si>
  <si>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</si>
  <si>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</si>
  <si>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</si>
  <si>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</si>
  <si>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</si>
  <si>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</si>
  <si>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</si>
  <si>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</si>
  <si>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</si>
  <si>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</si>
  <si>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</si>
  <si>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</si>
  <si>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</si>
  <si>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</si>
  <si>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</si>
  <si>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</si>
  <si>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</si>
  <si>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</si>
  <si>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</si>
  <si>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</si>
  <si>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</si>
  <si>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</si>
  <si>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</si>
  <si>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</si>
  <si>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</si>
  <si>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</si>
  <si>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</si>
  <si>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</si>
  <si>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</si>
  <si>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</si>
  <si>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</si>
  <si>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</si>
  <si>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</si>
  <si>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</si>
  <si>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</si>
  <si>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</si>
  <si>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</si>
  <si>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</si>
  <si>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</si>
  <si>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</si>
  <si>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</si>
  <si>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</si>
  <si>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</si>
  <si>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</si>
  <si>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</si>
  <si>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</si>
  <si>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</si>
  <si>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</si>
  <si>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</si>
  <si>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</si>
  <si>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</si>
  <si>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</si>
  <si>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</si>
  <si>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</si>
  <si>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</si>
  <si>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</si>
  <si>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</si>
  <si>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</si>
  <si>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</si>
  <si>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</si>
  <si>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</si>
  <si>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</si>
  <si>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</si>
  <si>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</si>
  <si>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</si>
  <si>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</si>
  <si>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</si>
  <si>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</si>
  <si>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</si>
  <si>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</si>
  <si>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</si>
  <si>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</si>
  <si>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</si>
  <si>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</si>
  <si>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</si>
  <si>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</si>
  <si>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</si>
  <si>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</si>
  <si>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</si>
  <si>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</si>
  <si>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</si>
  <si>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</si>
  <si>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</si>
  <si>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</si>
  <si>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</si>
  <si>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</si>
  <si>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</si>
  <si>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</si>
  <si>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</si>
  <si>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</si>
  <si>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</si>
  <si>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</si>
  <si>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</si>
  <si>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</si>
  <si>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</si>
  <si>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</si>
  <si>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</si>
  <si>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</si>
  <si>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</si>
  <si>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</si>
  <si>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</si>
  <si>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</si>
  <si>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</si>
  <si>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</si>
  <si>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</si>
  <si>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</si>
  <si>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</si>
  <si>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</si>
  <si>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</si>
  <si>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</si>
  <si>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</si>
  <si>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</si>
  <si>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</si>
  <si>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</si>
  <si>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</si>
  <si>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</si>
  <si>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</si>
  <si>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</si>
  <si>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</si>
  <si>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</si>
  <si>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</si>
  <si>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</si>
  <si>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</si>
  <si>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</si>
  <si>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</si>
  <si>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</si>
  <si>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</si>
  <si>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</si>
  <si>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</si>
  <si>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</si>
  <si>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</si>
  <si>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</si>
  <si>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</si>
  <si>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</si>
  <si>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</si>
  <si>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</si>
  <si>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</si>
  <si>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</si>
  <si>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</si>
  <si>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</si>
  <si>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</si>
  <si>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</si>
  <si>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</si>
  <si>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</si>
  <si>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</si>
  <si>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</si>
  <si>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</si>
  <si>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</si>
  <si>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</si>
  <si>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</si>
  <si>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</si>
  <si>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</si>
  <si>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</si>
  <si>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</si>
  <si>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</si>
  <si>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</si>
  <si>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</si>
  <si>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</si>
  <si>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</si>
  <si>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</si>
  <si>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</si>
  <si>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</si>
  <si>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</si>
  <si>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</si>
  <si>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</si>
  <si>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</si>
  <si>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</si>
  <si>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</si>
  <si>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</si>
  <si>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</si>
  <si>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</si>
  <si>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</si>
  <si>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</si>
  <si>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</si>
  <si>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</si>
  <si>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</si>
  <si>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</si>
  <si>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</si>
  <si>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</si>
  <si>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</si>
  <si>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</si>
  <si>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</si>
  <si>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</si>
  <si>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</si>
  <si>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</si>
  <si>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</si>
  <si>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</si>
  <si>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</si>
  <si>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</si>
  <si>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</si>
  <si>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</si>
  <si>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</si>
  <si>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</si>
  <si>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</si>
  <si>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</si>
  <si>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</si>
  <si>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</si>
  <si>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</si>
  <si>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</si>
  <si>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</si>
  <si>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</si>
  <si>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</si>
  <si>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</si>
  <si>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</si>
  <si>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</si>
  <si>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</si>
  <si>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</si>
  <si>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</si>
  <si>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</si>
  <si>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</si>
  <si>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</si>
  <si>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</si>
  <si>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</si>
  <si>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</si>
  <si>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</si>
  <si>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</si>
  <si>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</si>
  <si>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</si>
  <si>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</si>
  <si>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</si>
  <si>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</si>
  <si>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</si>
  <si>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</si>
  <si>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</si>
  <si>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</si>
  <si>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</si>
  <si>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</si>
  <si>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</si>
  <si>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</si>
  <si>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</si>
  <si>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</si>
  <si>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</si>
  <si>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</si>
  <si>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</si>
  <si>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</si>
  <si>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</si>
  <si>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</si>
  <si>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</si>
  <si>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</si>
  <si>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</si>
  <si>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</si>
  <si>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</si>
  <si>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</si>
  <si>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</si>
  <si>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</si>
  <si>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</si>
  <si>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</si>
  <si>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</si>
  <si>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</si>
  <si>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</si>
  <si>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</si>
  <si>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</si>
  <si>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</si>
  <si>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</si>
  <si>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</si>
  <si>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</si>
  <si>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</si>
  <si>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</si>
  <si>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</si>
  <si>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</si>
  <si>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</si>
  <si>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</si>
  <si>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</si>
  <si>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</si>
  <si>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</si>
  <si>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</si>
  <si>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</si>
  <si>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</si>
  <si>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</si>
  <si>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</si>
  <si>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</si>
  <si>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</si>
  <si>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</si>
  <si>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</si>
  <si>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</si>
  <si>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</si>
  <si>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</si>
  <si>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</si>
  <si>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</si>
  <si>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</si>
  <si>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</si>
  <si>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</si>
  <si>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</si>
  <si>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</si>
  <si>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</si>
  <si>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</si>
  <si>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</si>
  <si>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</si>
  <si>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</si>
  <si>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</si>
  <si>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</si>
  <si>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</si>
  <si>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</si>
  <si>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</si>
  <si>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</si>
  <si>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</si>
  <si>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</si>
  <si>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</si>
  <si>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</si>
  <si>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</si>
  <si>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</si>
  <si>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</si>
  <si>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</si>
  <si>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</si>
  <si>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</si>
  <si>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</si>
  <si>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</si>
  <si>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</si>
  <si>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</si>
  <si>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</si>
  <si>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</si>
  <si>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</si>
  <si>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</si>
  <si>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</si>
  <si>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</si>
  <si>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</si>
  <si>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</si>
  <si>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</si>
  <si>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</si>
  <si>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</si>
  <si>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</si>
  <si>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</si>
  <si>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</si>
  <si>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</si>
  <si>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</si>
  <si>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</si>
  <si>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</si>
  <si>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</si>
  <si>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</si>
  <si>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</si>
  <si>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</si>
  <si>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</si>
  <si>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</si>
  <si>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</si>
  <si>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</si>
  <si>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</si>
  <si>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</si>
  <si>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</si>
  <si>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</si>
  <si>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</si>
  <si>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</si>
  <si>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</si>
  <si>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</si>
  <si>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</si>
  <si>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</si>
  <si>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</si>
  <si>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</si>
  <si>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</si>
  <si>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</si>
  <si>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</si>
  <si>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</si>
  <si>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</si>
  <si>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</si>
  <si>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</si>
  <si>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</si>
  <si>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</si>
  <si>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</si>
  <si>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</si>
  <si>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</si>
  <si>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</si>
  <si>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</si>
  <si>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</si>
  <si>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</si>
  <si>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</si>
  <si>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</si>
  <si>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</si>
  <si>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</si>
  <si>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</si>
  <si>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</si>
  <si>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</si>
  <si>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</si>
  <si>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</si>
  <si>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</si>
  <si>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</si>
  <si>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</si>
  <si>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</si>
  <si>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</si>
  <si>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</si>
  <si>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</si>
  <si>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</si>
  <si>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</si>
  <si>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</si>
  <si>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</si>
  <si>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</si>
  <si>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</si>
  <si>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</si>
  <si>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</si>
  <si>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</si>
  <si>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</si>
  <si>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</si>
  <si>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</si>
  <si>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</si>
  <si>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</si>
  <si>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</si>
  <si>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</si>
  <si>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</si>
  <si>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</si>
  <si>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</si>
  <si>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</si>
  <si>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</si>
  <si>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</si>
  <si>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</si>
  <si>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</si>
  <si>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</si>
  <si>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</si>
  <si>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</si>
  <si>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</si>
  <si>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</si>
  <si>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</si>
  <si>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</si>
  <si>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</si>
  <si>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</si>
  <si>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</si>
  <si>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</si>
  <si>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</si>
  <si>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</si>
  <si>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</si>
  <si>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</si>
  <si>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</si>
  <si>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</si>
  <si>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</si>
  <si>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</si>
  <si>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</si>
  <si>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</si>
  <si>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</si>
  <si>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</si>
  <si>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</si>
  <si>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</si>
  <si>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</si>
  <si>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</si>
  <si>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</si>
  <si>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</si>
  <si>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</si>
  <si>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</si>
  <si>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</si>
  <si>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</si>
  <si>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</si>
  <si>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</si>
  <si>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</si>
  <si>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</si>
  <si>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</si>
  <si>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</si>
  <si>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</si>
  <si>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</si>
  <si>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</si>
  <si>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</si>
  <si>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</si>
  <si>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</si>
  <si>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</si>
  <si>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</si>
  <si>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</si>
  <si>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</si>
  <si>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</si>
  <si>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</si>
  <si>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</si>
  <si>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</si>
  <si>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</si>
  <si>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</si>
  <si>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</si>
  <si>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</si>
  <si>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</si>
  <si>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</si>
  <si>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</si>
  <si>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</si>
  <si>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</si>
  <si>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</si>
  <si>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</si>
  <si>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</si>
  <si>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</si>
  <si>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</si>
  <si>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</si>
  <si>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</si>
  <si>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</si>
  <si>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</si>
  <si>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</si>
  <si>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</si>
  <si>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</si>
  <si>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</si>
  <si>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</si>
  <si>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</si>
  <si>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</si>
  <si>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</si>
  <si>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</si>
  <si>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</si>
  <si>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</si>
  <si>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</si>
  <si>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</si>
  <si>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</si>
  <si>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</si>
  <si>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</si>
  <si>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</si>
  <si>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</si>
  <si>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</si>
  <si>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</si>
  <si>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</si>
  <si>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</si>
  <si>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</si>
  <si>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</si>
  <si>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</si>
  <si>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</si>
  <si>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</si>
  <si>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</si>
  <si>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</si>
  <si>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</si>
  <si>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</si>
  <si>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</si>
  <si>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</si>
  <si>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</si>
  <si>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</si>
  <si>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</si>
  <si>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</si>
  <si>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</si>
  <si>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</si>
  <si>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</si>
  <si>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</si>
  <si>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</si>
  <si>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</si>
  <si>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</si>
  <si>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</si>
  <si>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</si>
  <si>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</si>
  <si>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</si>
  <si>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</si>
  <si>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</si>
  <si>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</si>
  <si>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</si>
  <si>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</si>
  <si>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</si>
  <si>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</si>
  <si>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</si>
  <si>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</si>
  <si>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</si>
  <si>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</si>
  <si>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</si>
  <si>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</si>
  <si>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</si>
  <si>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</si>
  <si>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</si>
  <si>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</si>
  <si>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</si>
  <si>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</si>
  <si>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</si>
  <si>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</si>
  <si>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</si>
  <si>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</si>
  <si>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</si>
  <si>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</si>
  <si>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</si>
  <si>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</si>
  <si>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</si>
  <si>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</si>
  <si>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</si>
  <si>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</si>
  <si>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</si>
  <si>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</si>
  <si>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</si>
  <si>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</si>
  <si>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</si>
  <si>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</si>
  <si>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</si>
  <si>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</si>
  <si>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</si>
  <si>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</si>
  <si>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</si>
  <si>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</si>
  <si>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</si>
  <si>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</si>
  <si>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</si>
  <si>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</si>
  <si>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</si>
  <si>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</si>
  <si>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</si>
  <si>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</si>
  <si>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</si>
  <si>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</si>
  <si>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</si>
  <si>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</si>
  <si>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</si>
  <si>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</si>
  <si>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</si>
  <si>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</si>
  <si>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</si>
  <si>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</si>
  <si>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</si>
  <si>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</si>
  <si>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</si>
  <si>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</si>
  <si>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</si>
  <si>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</si>
  <si>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</si>
  <si>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</si>
  <si>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</si>
  <si>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</si>
  <si>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</si>
  <si>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</si>
  <si>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</si>
  <si>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</si>
  <si>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</si>
  <si>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</si>
  <si>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</si>
  <si>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</si>
  <si>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</si>
  <si>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</si>
  <si>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</si>
  <si>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</si>
  <si>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</si>
  <si>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</si>
  <si>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</si>
  <si>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</si>
  <si>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</si>
  <si>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</si>
  <si>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</si>
  <si>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</si>
  <si>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</si>
  <si>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</si>
  <si>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</si>
  <si>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</si>
  <si>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</si>
  <si>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</si>
  <si>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</si>
  <si>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</si>
  <si>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</si>
  <si>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</si>
  <si>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</si>
  <si>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</si>
  <si>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</si>
  <si>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</si>
  <si>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</si>
  <si>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</si>
  <si>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</si>
  <si>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</si>
  <si>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</si>
  <si>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</si>
  <si>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</si>
  <si>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</si>
  <si>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</si>
  <si>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</si>
  <si>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</si>
  <si>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</si>
  <si>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</si>
  <si>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</si>
  <si>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</si>
  <si>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</si>
  <si>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</si>
  <si>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</si>
  <si>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</si>
  <si>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</si>
  <si>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</si>
  <si>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</si>
  <si>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</si>
  <si>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</si>
  <si>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</si>
  <si>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</si>
  <si>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</si>
  <si>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</si>
  <si>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</si>
  <si>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</si>
  <si>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</si>
  <si>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</si>
  <si>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</si>
  <si>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</si>
  <si>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</si>
  <si>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</si>
  <si>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</si>
  <si>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</si>
  <si>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</si>
  <si>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</si>
  <si>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</si>
  <si>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</si>
  <si>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</si>
  <si>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</si>
  <si>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</si>
  <si>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</si>
  <si>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</si>
  <si>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</si>
  <si>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</si>
  <si>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</si>
  <si>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</si>
  <si>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</si>
  <si>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</si>
  <si>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</si>
  <si>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</si>
  <si>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</si>
  <si>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</si>
  <si>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</si>
  <si>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</si>
  <si>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</si>
  <si>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</si>
  <si>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</si>
  <si>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</si>
  <si>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</si>
  <si>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</si>
  <si>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</si>
  <si>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</si>
  <si>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</si>
  <si>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</si>
  <si>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</si>
  <si>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</si>
  <si>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</si>
  <si>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</si>
  <si>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</si>
  <si>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</si>
  <si>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</si>
  <si>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</si>
  <si>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</si>
  <si>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</si>
  <si>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</si>
  <si>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</si>
  <si>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</si>
  <si>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</si>
  <si>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</si>
  <si>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</si>
  <si>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</si>
  <si>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</si>
  <si>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</si>
  <si>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</si>
  <si>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</si>
  <si>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</si>
  <si>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</si>
  <si>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</si>
  <si>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</si>
  <si>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</si>
  <si>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</si>
  <si>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</si>
  <si>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</si>
  <si>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</si>
  <si>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</si>
  <si>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</si>
  <si>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</si>
  <si>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</si>
  <si>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</si>
  <si>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</si>
  <si>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</si>
  <si>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</si>
  <si>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</si>
  <si>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</si>
  <si>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</si>
  <si>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</si>
  <si>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</si>
  <si>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</si>
  <si>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</si>
  <si>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</si>
  <si>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</si>
  <si>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</si>
  <si>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</si>
  <si>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</si>
  <si>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</si>
  <si>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</si>
  <si>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</si>
  <si>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</si>
  <si>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</si>
  <si>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</si>
  <si>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</si>
  <si>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</si>
  <si>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</si>
  <si>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</si>
  <si>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</si>
  <si>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</si>
  <si>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</si>
  <si>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</si>
  <si>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</si>
  <si>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</si>
  <si>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</si>
  <si>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</si>
  <si>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</si>
  <si>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</si>
  <si>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</si>
  <si>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</si>
  <si>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</si>
  <si>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</si>
  <si>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</si>
  <si>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</si>
  <si>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</si>
  <si>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</si>
  <si>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</si>
  <si>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</si>
  <si>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</si>
  <si>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</si>
  <si>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</si>
  <si>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</si>
  <si>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</si>
  <si>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</si>
  <si>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</si>
  <si>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</si>
  <si>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</si>
  <si>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</si>
  <si>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</si>
  <si>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</si>
  <si>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</si>
  <si>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</si>
  <si>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</si>
  <si>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</si>
  <si>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</si>
  <si>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</si>
  <si>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</si>
  <si>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</si>
  <si>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</si>
  <si>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</si>
  <si>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</si>
  <si>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</si>
  <si>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</si>
  <si>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</si>
  <si>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</si>
  <si>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</si>
  <si>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</si>
  <si>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</si>
  <si>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</si>
  <si>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</si>
  <si>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</si>
  <si>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</si>
  <si>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</si>
  <si>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</si>
  <si>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</si>
  <si>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</si>
  <si>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</si>
  <si>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</si>
  <si>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</si>
  <si>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</si>
  <si>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</si>
  <si>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</si>
  <si>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</si>
  <si>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</si>
  <si>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</si>
  <si>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</si>
  <si>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</si>
  <si>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</si>
  <si>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</si>
  <si>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</si>
  <si>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</si>
  <si>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</si>
  <si>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</si>
  <si>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</si>
  <si>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</si>
  <si>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</si>
  <si>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</si>
  <si>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</si>
  <si>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</si>
  <si>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</si>
  <si>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</si>
  <si>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</si>
  <si>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</si>
  <si>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</si>
  <si>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</si>
  <si>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</si>
  <si>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</si>
  <si>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</si>
  <si>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</si>
  <si>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</si>
  <si>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</si>
  <si>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</si>
  <si>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</si>
  <si>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</si>
  <si>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</si>
  <si>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</si>
  <si>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</si>
  <si>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</si>
  <si>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</si>
  <si>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</si>
  <si>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</si>
  <si>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</si>
  <si>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</si>
  <si>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</si>
  <si>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</si>
  <si>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</si>
  <si>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</si>
  <si>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</si>
  <si>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</si>
  <si>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</si>
  <si>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</si>
  <si>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</si>
  <si>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</si>
  <si>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</si>
  <si>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</si>
  <si>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</si>
  <si>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</si>
  <si>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</si>
  <si>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</si>
  <si>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</si>
  <si>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</si>
  <si>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</si>
  <si>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</si>
  <si>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</si>
  <si>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</si>
  <si>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</si>
  <si>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</si>
  <si>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</si>
  <si>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</si>
  <si>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</si>
  <si>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</si>
  <si>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</si>
  <si>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</si>
  <si>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</si>
  <si>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</si>
  <si>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</si>
  <si>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</si>
  <si>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</si>
  <si>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</si>
  <si>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</si>
  <si>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</si>
  <si>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</si>
  <si>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</si>
  <si>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</si>
  <si>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</si>
  <si>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</si>
  <si>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</si>
  <si>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</si>
  <si>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</si>
  <si>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</si>
  <si>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</si>
  <si>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</si>
  <si>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</si>
  <si>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</si>
  <si>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</si>
  <si>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</si>
  <si>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</si>
  <si>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</si>
  <si>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</si>
  <si>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</si>
  <si>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</si>
  <si>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</si>
  <si>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</si>
  <si>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</si>
  <si>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</si>
  <si>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</si>
  <si>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</si>
  <si>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</si>
  <si>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</si>
  <si>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</si>
  <si>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</si>
  <si>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</si>
  <si>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</si>
  <si>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</si>
  <si>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</si>
  <si>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</si>
  <si>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</si>
  <si>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</si>
  <si>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</si>
  <si>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</si>
  <si>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</si>
  <si>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</si>
  <si>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</si>
  <si>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</si>
  <si>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</si>
  <si>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</si>
  <si>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</si>
  <si>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</si>
  <si>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</si>
  <si>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</si>
  <si>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</si>
  <si>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</si>
  <si>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</si>
  <si>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</si>
  <si>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</si>
  <si>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</si>
  <si>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</si>
  <si>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</si>
  <si>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</si>
  <si>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</si>
  <si>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</si>
  <si>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</si>
  <si>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</si>
  <si>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</si>
  <si>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</si>
  <si>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</si>
  <si>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</si>
  <si>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</si>
  <si>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</si>
  <si>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</si>
  <si>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</si>
  <si>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</si>
  <si>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</si>
  <si>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</si>
  <si>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</si>
  <si>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</si>
  <si>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</si>
  <si>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</si>
  <si>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</si>
  <si>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</si>
  <si>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</si>
  <si>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</si>
  <si>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</si>
  <si>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</si>
  <si>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</si>
  <si>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</si>
  <si>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</si>
  <si>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</si>
  <si>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</si>
  <si>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</si>
  <si>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</si>
  <si>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</si>
  <si>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</si>
  <si>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</si>
  <si>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</si>
  <si>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</si>
  <si>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</si>
  <si>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</si>
  <si>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</si>
  <si>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</si>
  <si>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</si>
  <si>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</si>
  <si>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</si>
  <si>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</si>
  <si>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</si>
  <si>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</si>
  <si>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</si>
  <si>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</si>
  <si>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</si>
  <si>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</si>
  <si>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</si>
  <si>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</si>
  <si>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</si>
  <si>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</si>
  <si>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</si>
  <si>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</si>
  <si>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</si>
  <si>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</si>
  <si>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</si>
  <si>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</si>
  <si>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</si>
  <si>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</si>
  <si>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</si>
  <si>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</si>
  <si>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</si>
  <si>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</si>
  <si>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</si>
  <si>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</si>
  <si>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</si>
  <si>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</si>
  <si>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</si>
  <si>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</si>
  <si>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</si>
  <si>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</si>
  <si>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</si>
  <si>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</si>
  <si>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</si>
  <si>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</si>
  <si>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</si>
  <si>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</si>
  <si>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</si>
  <si>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</si>
  <si>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</si>
  <si>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</si>
  <si>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</si>
  <si>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</si>
  <si>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</si>
  <si>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</si>
  <si>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</si>
  <si>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</si>
  <si>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</si>
  <si>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</si>
  <si>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</si>
  <si>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</si>
  <si>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</si>
  <si>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</si>
  <si>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</si>
  <si>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</si>
  <si>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</si>
  <si>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</si>
  <si>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</si>
  <si>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</si>
  <si>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</si>
  <si>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</si>
  <si>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</si>
  <si>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</si>
  <si>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</si>
  <si>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</si>
  <si>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</si>
  <si>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</si>
  <si>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</si>
  <si>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</si>
  <si>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</si>
  <si>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</si>
  <si>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</si>
  <si>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</si>
  <si>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</si>
  <si>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</si>
  <si>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</si>
  <si>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</si>
  <si>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</si>
  <si>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</si>
  <si>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</si>
  <si>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</si>
  <si>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</si>
  <si>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</si>
  <si>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</si>
  <si>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</si>
  <si>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</si>
  <si>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</si>
  <si>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</si>
  <si>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</si>
  <si>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</si>
  <si>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</si>
  <si>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</si>
  <si>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</si>
  <si>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</si>
  <si>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</si>
  <si>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</si>
  <si>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</si>
  <si>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</si>
  <si>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</si>
  <si>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</si>
  <si>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</si>
  <si>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</si>
  <si>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</si>
  <si>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</si>
  <si>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</si>
  <si>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</si>
  <si>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</si>
  <si>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</si>
  <si>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</si>
  <si>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</si>
  <si>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</si>
  <si>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</si>
  <si>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</si>
  <si>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</si>
  <si>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</si>
  <si>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</si>
  <si>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</si>
  <si>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</si>
  <si>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</si>
  <si>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</si>
  <si>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</si>
  <si>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</si>
  <si>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</si>
  <si>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</si>
  <si>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</si>
  <si>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</si>
  <si>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</si>
  <si>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</si>
  <si>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</si>
  <si>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</si>
  <si>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</si>
  <si>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</si>
  <si>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</si>
  <si>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</si>
  <si>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</si>
  <si>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</si>
  <si>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</si>
  <si>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</si>
  <si>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</si>
  <si>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</si>
  <si>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</si>
  <si>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</si>
  <si>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</si>
  <si>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</si>
  <si>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</si>
  <si>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</si>
  <si>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</si>
  <si>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</si>
  <si>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</si>
  <si>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</si>
  <si>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</si>
  <si>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</si>
  <si>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</si>
  <si>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</si>
  <si>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</si>
  <si>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</si>
  <si>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</si>
  <si>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</si>
  <si>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</si>
  <si>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</si>
  <si>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</si>
  <si>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</si>
  <si>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</si>
  <si>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</si>
  <si>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</si>
  <si>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</si>
  <si>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</si>
  <si>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</si>
  <si>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</si>
  <si>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</si>
  <si>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</si>
  <si>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</si>
  <si>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</si>
  <si>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</si>
  <si>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</si>
  <si>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</si>
  <si>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</si>
  <si>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</si>
  <si>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</si>
  <si>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</si>
  <si>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</si>
  <si>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</si>
  <si>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</si>
  <si>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</si>
  <si>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</si>
  <si>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</si>
  <si>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</si>
  <si>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</si>
  <si>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</si>
  <si>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</si>
  <si>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</si>
  <si>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</si>
  <si>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</si>
  <si>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</si>
  <si>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</si>
  <si>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</si>
  <si>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</si>
  <si>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</si>
  <si>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</si>
  <si>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</si>
  <si>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</si>
  <si>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</si>
  <si>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</si>
  <si>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</si>
  <si>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</si>
  <si>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</si>
  <si>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</si>
  <si>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</si>
  <si>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</si>
  <si>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</si>
  <si>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</si>
  <si>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</si>
  <si>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</si>
  <si>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</si>
  <si>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</si>
  <si>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</si>
  <si>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</si>
  <si>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</si>
  <si>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</si>
  <si>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</si>
  <si>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</si>
  <si>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</si>
  <si>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</si>
  <si>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</si>
  <si>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</si>
  <si>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</si>
  <si>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</si>
  <si>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</si>
  <si>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</si>
  <si>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</si>
  <si>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</si>
  <si>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</si>
  <si>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</si>
  <si>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</si>
  <si>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</si>
  <si>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</si>
  <si>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</si>
  <si>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</si>
  <si>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</si>
  <si>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</si>
  <si>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</si>
  <si>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</si>
  <si>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</si>
  <si>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</si>
  <si>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</si>
  <si>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</si>
  <si>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</si>
  <si>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</si>
  <si>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</si>
  <si>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</si>
  <si>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</si>
  <si>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</si>
  <si>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</si>
  <si>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</si>
  <si>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</si>
  <si>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</si>
  <si>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</si>
  <si>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</si>
  <si>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</si>
  <si>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</si>
  <si>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</si>
  <si>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</si>
  <si>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</si>
  <si>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</si>
  <si>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</si>
  <si>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</si>
  <si>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</si>
  <si>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</si>
  <si>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</si>
  <si>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</si>
  <si>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</si>
  <si>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</si>
  <si>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</si>
  <si>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</si>
  <si>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</si>
  <si>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</si>
  <si>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</si>
  <si>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</si>
  <si>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</si>
  <si>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</si>
  <si>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</si>
  <si>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</si>
  <si>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</si>
  <si>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</si>
  <si>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</si>
  <si>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</si>
  <si>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</si>
  <si>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</si>
  <si>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</si>
  <si>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</si>
  <si>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</si>
  <si>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</si>
  <si>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</si>
  <si>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</si>
  <si>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</si>
  <si>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</si>
  <si>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</si>
  <si>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</si>
  <si>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</si>
  <si>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</si>
  <si>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</si>
  <si>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</si>
  <si>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</si>
  <si>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</si>
  <si>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</si>
  <si>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</si>
  <si>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</si>
  <si>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</si>
  <si>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</si>
  <si>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</si>
  <si>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</si>
  <si>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</si>
  <si>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</si>
  <si>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</si>
  <si>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</si>
  <si>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</si>
  <si>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</si>
  <si>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</si>
  <si>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</si>
  <si>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</si>
  <si>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</si>
  <si>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</si>
  <si>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</si>
  <si>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</si>
  <si>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</si>
  <si>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</si>
  <si>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</si>
  <si>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</si>
  <si>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</si>
  <si>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</si>
  <si>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</si>
  <si>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</si>
  <si>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</si>
  <si>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</si>
  <si>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</si>
  <si>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</si>
  <si>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</si>
  <si>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</si>
  <si>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</si>
  <si>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</si>
  <si>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</si>
  <si>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</si>
  <si>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</si>
  <si>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</si>
  <si>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</si>
  <si>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</si>
  <si>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</si>
  <si>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</si>
  <si>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</si>
  <si>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</si>
  <si>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</si>
  <si>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</si>
  <si>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</si>
  <si>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</si>
  <si>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</si>
  <si>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</si>
  <si>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</si>
  <si>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</si>
  <si>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</si>
  <si>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</si>
  <si>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</si>
  <si>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</si>
  <si>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</si>
  <si>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</si>
  <si>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</si>
  <si>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</si>
  <si>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</si>
  <si>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</si>
  <si>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</si>
  <si>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</si>
  <si>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</si>
  <si>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</si>
  <si>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</si>
  <si>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</si>
  <si>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</si>
  <si>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</si>
  <si>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</si>
  <si>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</si>
  <si>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</si>
  <si>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</si>
  <si>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</si>
  <si>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</si>
  <si>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</si>
  <si>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</si>
  <si>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</si>
  <si>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</si>
  <si>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</si>
  <si>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</si>
  <si>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</si>
  <si>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</si>
  <si>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</si>
  <si>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</si>
  <si>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</si>
  <si>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</si>
  <si>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</si>
  <si>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</si>
  <si>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</si>
  <si>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</si>
  <si>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</si>
  <si>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</si>
  <si>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</si>
  <si>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</si>
  <si>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</si>
  <si>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</si>
  <si>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</si>
  <si>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</si>
  <si>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</si>
  <si>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</si>
  <si>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</si>
  <si>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</si>
  <si>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</si>
  <si>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</si>
  <si>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</si>
  <si>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</si>
  <si>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</si>
  <si>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</si>
  <si>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</si>
  <si>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</si>
  <si>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</si>
  <si>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</si>
  <si>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</si>
  <si>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</si>
  <si>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</si>
  <si>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</si>
  <si>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</si>
  <si>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</si>
  <si>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</si>
  <si>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</si>
  <si>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</si>
  <si>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</si>
  <si>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</si>
  <si>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</si>
  <si>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</si>
  <si>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</si>
  <si>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</si>
  <si>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</si>
  <si>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</si>
  <si>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</si>
  <si>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</si>
  <si>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</si>
  <si>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</si>
  <si>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</si>
  <si>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</si>
  <si>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</si>
  <si>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</si>
  <si>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</si>
  <si>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</si>
  <si>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</si>
  <si>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</si>
  <si>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</si>
  <si>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</si>
  <si>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</si>
  <si>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</si>
  <si>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</si>
  <si>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</si>
  <si>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</si>
  <si>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</si>
  <si>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</si>
  <si>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</si>
  <si>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</si>
  <si>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</si>
  <si>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</si>
  <si>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</si>
  <si>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</si>
  <si>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</si>
  <si>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</si>
  <si>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</si>
  <si>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</si>
  <si>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</si>
  <si>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</si>
  <si>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</si>
  <si>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</si>
  <si>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</si>
  <si>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</si>
  <si>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</si>
  <si>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</si>
  <si>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</si>
  <si>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</si>
  <si>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</si>
  <si>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</si>
  <si>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</si>
  <si>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</si>
  <si>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</si>
  <si>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</si>
  <si>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</si>
  <si>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</si>
  <si>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</si>
  <si>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</si>
  <si>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</si>
  <si>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</si>
  <si>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</si>
  <si>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</si>
  <si>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</si>
  <si>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</si>
  <si>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</si>
  <si>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</si>
  <si>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</si>
  <si>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</si>
  <si>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</si>
  <si>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</si>
  <si>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</si>
  <si>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</si>
  <si>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</si>
  <si>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</si>
  <si>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</si>
  <si>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</si>
  <si>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</si>
  <si>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</si>
  <si>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</si>
  <si>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</si>
  <si>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</si>
  <si>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</si>
  <si>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</si>
  <si>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</si>
  <si>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</si>
  <si>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</si>
  <si>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</si>
  <si>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</si>
  <si>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</si>
  <si>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</si>
  <si>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</si>
  <si>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</si>
  <si>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</si>
  <si>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</si>
  <si>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</si>
  <si>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</si>
  <si>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</si>
  <si>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</si>
  <si>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</si>
  <si>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</si>
  <si>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</si>
  <si>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</si>
  <si>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</si>
  <si>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</si>
  <si>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</si>
  <si>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</si>
  <si>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</si>
  <si>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</si>
  <si>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</si>
  <si>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</si>
  <si>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</si>
  <si>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</si>
  <si>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</si>
  <si>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</si>
  <si>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</si>
  <si>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</si>
  <si>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</si>
  <si>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</si>
  <si>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</si>
  <si>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</si>
  <si>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</si>
  <si>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</si>
  <si>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</si>
  <si>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</si>
  <si>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</si>
  <si>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</si>
  <si>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</si>
  <si>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</si>
  <si>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</si>
  <si>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</si>
  <si>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</si>
  <si>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</si>
  <si>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</si>
  <si>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</si>
  <si>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</si>
  <si>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</si>
  <si>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</si>
  <si>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</si>
  <si>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</si>
  <si>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</si>
  <si>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</si>
  <si>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</si>
  <si>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</si>
  <si>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</si>
  <si>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</si>
  <si>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</si>
  <si>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</si>
  <si>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</si>
  <si>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</si>
  <si>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</si>
  <si>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</si>
  <si>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</si>
  <si>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</si>
  <si>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</si>
  <si>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</si>
  <si>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</si>
  <si>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</si>
  <si>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</si>
  <si>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</si>
  <si>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</si>
  <si>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</si>
  <si>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</si>
  <si>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</si>
  <si>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</si>
  <si>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</si>
  <si>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</si>
  <si>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</si>
  <si>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</si>
  <si>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</si>
  <si>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</si>
  <si>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</si>
  <si>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</si>
  <si>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</si>
  <si>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</si>
  <si>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</si>
  <si>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</si>
  <si>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</si>
  <si>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</si>
  <si>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</si>
  <si>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</si>
  <si>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</si>
  <si>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</si>
  <si>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</si>
  <si>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</si>
  <si>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</si>
  <si>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</si>
  <si>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</si>
  <si>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</si>
  <si>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</si>
  <si>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</si>
  <si>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</si>
  <si>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</si>
  <si>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</si>
  <si>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</si>
  <si>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</si>
  <si>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</si>
  <si>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</si>
  <si>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</si>
  <si>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</si>
  <si>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</si>
  <si>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</si>
  <si>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</si>
  <si>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</si>
  <si>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</si>
  <si>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</si>
  <si>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</si>
  <si>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</si>
  <si>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</si>
  <si>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</si>
  <si>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</si>
  <si>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</si>
  <si>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</si>
  <si>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</si>
  <si>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</si>
  <si>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</si>
  <si>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</si>
  <si>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</si>
  <si>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</si>
  <si>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</si>
  <si>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</si>
  <si>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</si>
  <si>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</si>
  <si>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</si>
  <si>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</si>
  <si>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</si>
  <si>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</si>
  <si>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</si>
  <si>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</si>
  <si>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</si>
  <si>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</si>
  <si>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</si>
  <si>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</si>
  <si>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</si>
  <si>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</si>
  <si>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</si>
  <si>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</si>
  <si>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</si>
  <si>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</si>
  <si>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</si>
  <si>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</si>
  <si>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</si>
  <si>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</si>
  <si>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</si>
  <si>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</si>
  <si>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</si>
  <si>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</si>
  <si>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</si>
  <si>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</si>
  <si>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</si>
  <si>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</si>
  <si>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</si>
  <si>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</si>
  <si>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</si>
  <si>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</si>
  <si>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</si>
  <si>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</si>
  <si>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</si>
  <si>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</si>
  <si>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</si>
  <si>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</si>
  <si>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</si>
  <si>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</si>
  <si>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</si>
  <si>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</si>
  <si>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</si>
  <si>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</si>
  <si>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</si>
  <si>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</si>
  <si>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</si>
  <si>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</si>
  <si>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</si>
  <si>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</si>
  <si>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</si>
  <si>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</si>
  <si>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</si>
  <si>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</si>
  <si>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</si>
  <si>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</si>
  <si>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</si>
  <si>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</si>
  <si>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</si>
  <si>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</si>
  <si>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</si>
  <si>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</si>
  <si>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</si>
  <si>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</si>
  <si>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</si>
  <si>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</si>
  <si>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</si>
  <si>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</si>
  <si>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</si>
  <si>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</si>
  <si>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</si>
  <si>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</si>
  <si>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</si>
  <si>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</si>
  <si>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</si>
  <si>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</si>
  <si>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</si>
  <si>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</si>
  <si>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</si>
  <si>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</si>
  <si>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</si>
  <si>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</si>
  <si>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</si>
  <si>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</si>
  <si>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</si>
  <si>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</si>
  <si>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</si>
  <si>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</si>
  <si>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</si>
  <si>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</si>
  <si>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</si>
  <si>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</si>
  <si>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</si>
  <si>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</si>
  <si>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</si>
  <si>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</si>
  <si>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</si>
  <si>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</si>
  <si>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</si>
  <si>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</si>
  <si>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</si>
  <si>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</si>
  <si>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</si>
  <si>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</si>
  <si>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</si>
  <si>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</si>
  <si>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</si>
  <si>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</si>
  <si>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</si>
  <si>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</si>
  <si>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</si>
  <si>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</si>
  <si>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</si>
  <si>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</si>
  <si>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</si>
  <si>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</si>
  <si>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</si>
  <si>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</si>
  <si>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</si>
  <si>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</si>
  <si>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</si>
  <si>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</si>
  <si>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</si>
  <si>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</si>
  <si>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</si>
  <si>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</si>
  <si>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</si>
  <si>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</si>
  <si>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</si>
  <si>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</si>
  <si>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</si>
  <si>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</si>
  <si>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</si>
  <si>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</si>
  <si>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</si>
  <si>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</si>
  <si>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</si>
  <si>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</si>
  <si>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</si>
  <si>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</si>
  <si>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</si>
  <si>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</si>
  <si>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</si>
  <si>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</si>
  <si>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</si>
  <si>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</si>
  <si>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</si>
  <si>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</si>
  <si>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</si>
  <si>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</si>
  <si>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</si>
  <si>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</si>
  <si>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</si>
  <si>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</si>
  <si>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</si>
  <si>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</si>
  <si>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</si>
  <si>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</si>
  <si>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</si>
  <si>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</si>
  <si>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</si>
  <si>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</si>
  <si>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</si>
  <si>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</si>
  <si>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</si>
  <si>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</si>
  <si>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</si>
  <si>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</si>
  <si>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</si>
  <si>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</si>
  <si>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</si>
  <si>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</si>
  <si>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</si>
  <si>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</si>
  <si>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</si>
  <si>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</si>
  <si>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</si>
  <si>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</si>
  <si>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</si>
  <si>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</si>
  <si>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</si>
  <si>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</si>
  <si>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</si>
  <si>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</si>
  <si>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</si>
  <si>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</si>
  <si>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</si>
  <si>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</si>
  <si>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</si>
  <si>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</si>
  <si>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</si>
  <si>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</si>
  <si>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</si>
  <si>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</si>
  <si>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</si>
  <si>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</si>
  <si>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</si>
  <si>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</si>
  <si>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</si>
  <si>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</si>
  <si>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</si>
  <si>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</si>
  <si>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</si>
  <si>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</si>
  <si>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</si>
  <si>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</si>
  <si>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</si>
  <si>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</si>
  <si>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</si>
  <si>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</si>
  <si>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</si>
  <si>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</si>
  <si>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</si>
  <si>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</si>
  <si>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</si>
  <si>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</si>
  <si>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</si>
  <si>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</si>
  <si>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</si>
  <si>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</si>
  <si>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</si>
  <si>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</si>
  <si>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</si>
  <si>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</si>
  <si>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</si>
  <si>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</si>
  <si>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</si>
  <si>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</si>
  <si>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</si>
  <si>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</si>
  <si>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</si>
  <si>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</si>
  <si>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</si>
  <si>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</si>
  <si>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</si>
  <si>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</si>
  <si>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</si>
  <si>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</si>
  <si>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</si>
  <si>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</si>
  <si>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</si>
  <si>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</si>
  <si>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</si>
  <si>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</si>
  <si>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</si>
  <si>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</si>
  <si>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</si>
  <si>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</si>
  <si>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</si>
  <si>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</si>
  <si>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</si>
  <si>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</si>
  <si>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</si>
  <si>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</si>
  <si>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</si>
  <si>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</si>
  <si>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</si>
  <si>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</si>
  <si>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</si>
  <si>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</si>
  <si>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</si>
  <si>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</si>
  <si>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</si>
  <si>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</si>
  <si>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</si>
  <si>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</si>
  <si>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</si>
  <si>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</si>
  <si>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</si>
  <si>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</si>
  <si>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</si>
  <si>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</si>
  <si>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</si>
  <si>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</si>
  <si>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</si>
  <si>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</si>
  <si>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</si>
  <si>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</si>
  <si>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</si>
  <si>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</si>
  <si>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</si>
  <si>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</si>
  <si>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</si>
  <si>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</si>
  <si>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</si>
  <si>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</si>
  <si>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</si>
  <si>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</si>
  <si>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</si>
  <si>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</si>
  <si>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</si>
  <si>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</si>
  <si>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</si>
  <si>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</si>
  <si>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</si>
  <si>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</si>
  <si>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</si>
  <si>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</si>
  <si>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</si>
  <si>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</si>
  <si>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</si>
  <si>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</si>
  <si>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</si>
  <si>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</si>
  <si>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</si>
  <si>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</si>
  <si>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</si>
  <si>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</si>
  <si>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</si>
  <si>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</si>
  <si>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</si>
  <si>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</si>
  <si>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</si>
  <si>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</si>
  <si>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</si>
  <si>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</si>
  <si>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</si>
  <si>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</si>
  <si>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</si>
  <si>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</si>
  <si>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</si>
  <si>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</si>
  <si>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</si>
  <si>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</si>
  <si>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</si>
  <si>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</si>
  <si>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</si>
  <si>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</si>
  <si>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</si>
  <si>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</si>
  <si>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</si>
  <si>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</si>
  <si>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</si>
  <si>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</si>
  <si>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</si>
  <si>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</si>
  <si>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</si>
  <si>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</si>
  <si>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</si>
  <si>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</si>
  <si>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</si>
  <si>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</si>
  <si>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</si>
  <si>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</si>
  <si>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</si>
  <si>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</si>
  <si>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</si>
  <si>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</si>
  <si>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</si>
  <si>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</si>
  <si>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</si>
  <si>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</si>
  <si>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</si>
  <si>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</si>
  <si>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</si>
  <si>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</si>
  <si>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</si>
  <si>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</si>
  <si>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</si>
  <si>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</si>
  <si>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</si>
  <si>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</si>
  <si>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</si>
  <si>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</si>
  <si>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</si>
  <si>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</si>
  <si>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</si>
  <si>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</si>
  <si>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</si>
  <si>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</si>
  <si>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</si>
  <si>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</si>
  <si>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</si>
  <si>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</si>
  <si>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</si>
  <si>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</si>
  <si>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</si>
  <si>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</si>
  <si>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</si>
  <si>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</si>
  <si>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</si>
  <si>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</si>
  <si>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</si>
  <si>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</si>
  <si>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</si>
  <si>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</si>
  <si>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</si>
  <si>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</si>
  <si>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</si>
  <si>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</si>
  <si>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</si>
  <si>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</si>
  <si>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</si>
  <si>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</si>
  <si>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</si>
  <si>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</si>
  <si>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</si>
  <si>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</si>
  <si>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</si>
  <si>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</si>
  <si>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</si>
  <si>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</si>
  <si>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</si>
  <si>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</si>
  <si>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</si>
  <si>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</si>
  <si>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</si>
  <si>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</si>
  <si>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</si>
  <si>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</si>
  <si>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</si>
  <si>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</si>
  <si>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</si>
  <si>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</si>
  <si>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</si>
  <si>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</si>
  <si>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</si>
  <si>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</si>
  <si>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</si>
  <si>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</si>
  <si>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</si>
  <si>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</si>
  <si>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</si>
  <si>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</si>
  <si>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</si>
  <si>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</si>
  <si>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</si>
  <si>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</si>
  <si>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</si>
  <si>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</si>
  <si>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</si>
  <si>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</si>
  <si>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</si>
  <si>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</si>
  <si>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</si>
  <si>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</si>
  <si>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</si>
  <si>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</si>
  <si>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</si>
  <si>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</si>
  <si>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</si>
  <si>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</si>
  <si>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</si>
  <si>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</si>
  <si>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</si>
  <si>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</si>
  <si>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</si>
  <si>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</si>
  <si>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</si>
  <si>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</si>
  <si>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</si>
  <si>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</si>
  <si>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</si>
  <si>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</si>
  <si>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</si>
  <si>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</si>
  <si>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</si>
  <si>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</si>
  <si>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</si>
  <si>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</si>
  <si>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</si>
  <si>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</si>
  <si>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</si>
  <si>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</si>
  <si>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</si>
  <si>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</si>
  <si>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</si>
  <si>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</si>
  <si>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</si>
  <si>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</si>
  <si>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</si>
  <si>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</si>
  <si>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</si>
  <si>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</si>
  <si>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</si>
  <si>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</si>
  <si>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</si>
  <si>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</si>
  <si>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</si>
  <si>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</si>
  <si>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</si>
  <si>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</si>
  <si>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</si>
  <si>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</si>
  <si>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</si>
  <si>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</si>
  <si>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</si>
  <si>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</si>
  <si>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</si>
  <si>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</si>
  <si>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</si>
  <si>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</si>
  <si>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</si>
  <si>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</si>
  <si>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</si>
  <si>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</si>
  <si>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</si>
  <si>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</si>
  <si>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</si>
  <si>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</si>
  <si>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</si>
  <si>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</si>
  <si>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</si>
  <si>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</si>
  <si>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</si>
  <si>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</si>
  <si>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</si>
  <si>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</si>
  <si>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</si>
  <si>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</si>
  <si>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</si>
  <si>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</si>
  <si>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</si>
  <si>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</si>
  <si>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</si>
  <si>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</si>
  <si>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</si>
  <si>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</si>
  <si>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</si>
  <si>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</si>
  <si>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</si>
  <si>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</si>
  <si>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</si>
  <si>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</si>
  <si>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</si>
  <si>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</si>
  <si>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</si>
  <si>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</si>
  <si>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</si>
  <si>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</si>
  <si>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</si>
  <si>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</si>
  <si>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</si>
  <si>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</si>
  <si>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</si>
  <si>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</si>
  <si>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</si>
  <si>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</si>
  <si>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</si>
  <si>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</si>
  <si>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</si>
  <si>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</si>
  <si>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</si>
  <si>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</si>
  <si>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</si>
  <si>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</si>
  <si>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</si>
  <si>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</si>
  <si>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</si>
  <si>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</si>
  <si>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</si>
  <si>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</si>
  <si>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</si>
  <si>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</si>
  <si>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</si>
  <si>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</si>
  <si>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</si>
  <si>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</si>
  <si>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</si>
  <si>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</si>
  <si>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</si>
  <si>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</si>
  <si>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</si>
  <si>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</si>
  <si>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</si>
  <si>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</si>
  <si>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</si>
  <si>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</si>
  <si>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</si>
  <si>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</si>
  <si>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</si>
  <si>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</si>
  <si>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</si>
  <si>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</si>
  <si>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</si>
  <si>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</si>
  <si>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</si>
  <si>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</si>
  <si>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</si>
  <si>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</si>
  <si>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</si>
  <si>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</si>
  <si>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</si>
  <si>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</si>
  <si>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</si>
  <si>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</si>
  <si>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</si>
  <si>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</si>
  <si>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</si>
  <si>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</si>
  <si>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</si>
  <si>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</si>
  <si>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</si>
  <si>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</si>
  <si>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</si>
  <si>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</si>
  <si>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</si>
  <si>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</si>
  <si>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</si>
  <si>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</si>
  <si>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</si>
  <si>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</si>
  <si>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</si>
  <si>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</si>
  <si>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</si>
  <si>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</si>
  <si>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</si>
  <si>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</si>
  <si>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</si>
  <si>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</si>
  <si>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</si>
  <si>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</si>
  <si>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</si>
  <si>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</si>
  <si>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</si>
  <si>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</si>
  <si>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</si>
  <si>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</si>
  <si>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</si>
  <si>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</si>
  <si>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</si>
  <si>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</si>
  <si>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</si>
  <si>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</si>
  <si>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</si>
  <si>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</si>
  <si>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</si>
  <si>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</si>
  <si>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</si>
  <si>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</si>
  <si>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</si>
  <si>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</si>
  <si>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</si>
  <si>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</si>
  <si>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</si>
  <si>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</si>
  <si>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</si>
  <si>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</si>
  <si>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</si>
  <si>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</si>
  <si>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</si>
  <si>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</si>
  <si>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</si>
  <si>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</si>
  <si>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</si>
  <si>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</si>
  <si>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</si>
  <si>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</si>
  <si>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</si>
  <si>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</si>
  <si>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</si>
  <si>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</si>
  <si>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</si>
  <si>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</si>
  <si>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</si>
  <si>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</si>
  <si>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</si>
  <si>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</si>
  <si>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</si>
  <si>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</si>
  <si>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</si>
  <si>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</si>
  <si>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</si>
  <si>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</si>
  <si>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</si>
  <si>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</si>
  <si>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</si>
  <si>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</si>
  <si>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</si>
  <si>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</si>
  <si>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</si>
  <si>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</si>
  <si>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</si>
  <si>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</si>
  <si>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</si>
  <si>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</si>
  <si>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</si>
  <si>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</si>
  <si>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</si>
  <si>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</si>
  <si>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</si>
  <si>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</si>
  <si>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</si>
  <si>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</si>
  <si>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</si>
  <si>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</si>
  <si>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</si>
  <si>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</si>
  <si>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</si>
  <si>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</si>
  <si>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</si>
  <si>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</si>
  <si>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</si>
  <si>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</si>
  <si>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</si>
  <si>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</si>
  <si>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</si>
  <si>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</si>
  <si>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</si>
  <si>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</si>
  <si>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</si>
  <si>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</si>
  <si>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</si>
  <si>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</si>
  <si>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</si>
  <si>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</si>
  <si>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</si>
  <si>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</si>
  <si>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</si>
  <si>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</si>
  <si>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</si>
  <si>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</si>
  <si>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</si>
  <si>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</si>
  <si>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</si>
  <si>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</si>
  <si>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</si>
  <si>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</si>
  <si>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</si>
  <si>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</si>
  <si>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</si>
  <si>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</si>
  <si>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</si>
  <si>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</si>
  <si>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</si>
  <si>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</si>
  <si>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</si>
  <si>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</si>
  <si>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</si>
  <si>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</si>
  <si>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</si>
  <si>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</si>
  <si>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</si>
  <si>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</si>
  <si>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</si>
  <si>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</si>
  <si>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</si>
  <si>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</si>
  <si>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</si>
  <si>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</si>
  <si>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</si>
  <si>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</si>
  <si>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</si>
  <si>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</si>
  <si>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</si>
  <si>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</si>
  <si>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</si>
  <si>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</si>
  <si>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</si>
  <si>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</si>
  <si>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</si>
  <si>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</si>
  <si>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</si>
  <si>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</si>
  <si>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</si>
  <si>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</si>
  <si>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</si>
  <si>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</si>
  <si>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</si>
  <si>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</si>
  <si>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</si>
  <si>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</si>
  <si>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</si>
  <si>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</si>
  <si>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</si>
  <si>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</si>
  <si>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</si>
  <si>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</si>
  <si>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</si>
  <si>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</si>
  <si>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</si>
  <si>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</si>
  <si>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</si>
  <si>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</si>
  <si>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</si>
  <si>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</si>
  <si>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</si>
  <si>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</si>
  <si>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</si>
  <si>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</si>
  <si>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</si>
  <si>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</si>
  <si>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</si>
  <si>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</si>
  <si>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</si>
  <si>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</si>
  <si>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</si>
  <si>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</si>
  <si>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</si>
  <si>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</si>
  <si>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</si>
  <si>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</si>
  <si>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</si>
  <si>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</si>
  <si>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</si>
  <si>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</si>
  <si>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</si>
  <si>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</si>
  <si>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</si>
  <si>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</si>
  <si>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</si>
  <si>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</si>
  <si>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</si>
  <si>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</si>
  <si>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</si>
  <si>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</si>
  <si>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</si>
  <si>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</si>
  <si>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</si>
  <si>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</si>
  <si>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</si>
  <si>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</si>
  <si>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</si>
  <si>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</si>
  <si>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</si>
  <si>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</si>
  <si>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</si>
  <si>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</si>
  <si>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</si>
  <si>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</si>
  <si>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</si>
  <si>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</si>
  <si>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</si>
  <si>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</si>
  <si>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</si>
  <si>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</si>
  <si>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</si>
  <si>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</si>
  <si>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</si>
  <si>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</si>
  <si>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</si>
  <si>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</si>
  <si>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</si>
  <si>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</si>
  <si>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</si>
  <si>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</si>
  <si>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</si>
  <si>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</si>
  <si>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</si>
  <si>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</si>
  <si>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</si>
  <si>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</si>
  <si>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</si>
  <si>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</si>
  <si>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</si>
  <si>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</si>
  <si>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</si>
  <si>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</si>
  <si>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</si>
  <si>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</si>
  <si>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</si>
  <si>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</si>
  <si>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</si>
  <si>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</si>
  <si>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</si>
  <si>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</si>
  <si>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</si>
  <si>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</si>
  <si>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</si>
  <si>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</si>
  <si>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</si>
  <si>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</si>
  <si>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</si>
  <si>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</si>
  <si>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</si>
  <si>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</si>
  <si>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</si>
  <si>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</si>
  <si>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</si>
  <si>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</si>
  <si>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</si>
  <si>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</si>
  <si>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</si>
  <si>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</si>
  <si>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</si>
  <si>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</si>
  <si>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</si>
  <si>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</si>
  <si>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</si>
  <si>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</si>
  <si>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</si>
  <si>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</si>
  <si>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</si>
  <si>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</si>
  <si>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</si>
  <si>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</si>
  <si>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</si>
  <si>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</si>
  <si>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</si>
  <si>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</si>
  <si>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</si>
  <si>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</si>
  <si>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</si>
  <si>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</si>
  <si>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</si>
  <si>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</si>
  <si>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</si>
  <si>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</si>
  <si>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</si>
  <si>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</si>
  <si>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</si>
  <si>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</si>
  <si>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</si>
  <si>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</si>
  <si>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</si>
  <si>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</si>
  <si>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</si>
  <si>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</si>
  <si>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</si>
  <si>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</si>
  <si>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</si>
  <si>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</si>
  <si>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</si>
  <si>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</si>
  <si>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</si>
  <si>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</si>
  <si>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</si>
  <si>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</si>
  <si>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</si>
  <si>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</si>
  <si>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</si>
  <si>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</si>
  <si>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</si>
  <si>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</si>
  <si>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</si>
  <si>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</si>
  <si>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</si>
  <si>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</si>
  <si>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</si>
  <si>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</si>
  <si>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</si>
  <si>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</si>
  <si>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</si>
  <si>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</si>
  <si>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</si>
  <si>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</si>
  <si>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</si>
  <si>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</si>
  <si>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</si>
  <si>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</si>
  <si>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</si>
  <si>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</si>
  <si>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</si>
  <si>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</si>
  <si>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</si>
  <si>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</si>
  <si>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</si>
  <si>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</si>
  <si>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</si>
  <si>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</si>
  <si>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</si>
  <si>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</si>
  <si>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</si>
  <si>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</si>
  <si>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</si>
  <si>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</si>
  <si>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</si>
  <si>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</si>
  <si>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</si>
  <si>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</si>
  <si>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</si>
  <si>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</si>
  <si>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</si>
  <si>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</si>
  <si>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</si>
  <si>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</si>
  <si>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</si>
  <si>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</si>
  <si>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</si>
  <si>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</si>
  <si>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</si>
  <si>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</si>
  <si>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</si>
  <si>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</si>
  <si>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</si>
  <si>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</si>
  <si>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</si>
  <si>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</si>
  <si>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</si>
  <si>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</si>
  <si>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</si>
  <si>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</si>
  <si>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</si>
  <si>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</si>
  <si>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</si>
  <si>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</si>
  <si>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</si>
  <si>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</si>
  <si>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</si>
  <si>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</si>
  <si>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</si>
  <si>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</si>
  <si>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</si>
  <si>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</si>
  <si>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</si>
  <si>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</si>
  <si>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</si>
  <si>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</si>
  <si>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</si>
  <si>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</si>
  <si>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</si>
  <si>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</si>
  <si>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</si>
  <si>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</si>
  <si>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</si>
  <si>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</si>
  <si>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</si>
  <si>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</si>
  <si>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</si>
  <si>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</si>
  <si>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</si>
  <si>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</si>
  <si>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</si>
  <si>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</si>
  <si>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</si>
  <si>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</si>
  <si>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</si>
  <si>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</si>
  <si>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</si>
  <si>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</si>
  <si>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</si>
  <si>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</si>
  <si>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</si>
  <si>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</si>
  <si>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</si>
  <si>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</si>
  <si>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</si>
  <si>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</si>
  <si>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</si>
  <si>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</si>
  <si>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</si>
  <si>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</si>
  <si>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</si>
  <si>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</si>
  <si>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</si>
  <si>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</si>
  <si>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</si>
  <si>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</si>
  <si>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</si>
  <si>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</si>
  <si>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</si>
  <si>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</si>
  <si>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</si>
  <si>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</si>
  <si>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</si>
  <si>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</si>
  <si>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</si>
  <si>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</si>
  <si>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</si>
  <si>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</si>
  <si>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</si>
  <si>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</si>
  <si>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</si>
  <si>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</si>
  <si>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</si>
  <si>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</si>
  <si>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</si>
  <si>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</si>
  <si>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</si>
  <si>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</si>
  <si>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</si>
  <si>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</si>
  <si>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</si>
  <si>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</si>
  <si>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</si>
  <si>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</si>
  <si>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</si>
  <si>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</si>
  <si>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</si>
  <si>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</si>
  <si>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</si>
  <si>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</si>
  <si>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</si>
  <si>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</si>
  <si>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</si>
  <si>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</si>
  <si>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</si>
  <si>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</si>
  <si>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</si>
  <si>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</si>
  <si>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</si>
  <si>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</si>
  <si>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</si>
  <si>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</si>
  <si>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</si>
  <si>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</si>
  <si>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</si>
  <si>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</si>
  <si>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</si>
  <si>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</si>
  <si>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</si>
  <si>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</si>
  <si>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</si>
  <si>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</si>
  <si>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</si>
  <si>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</si>
  <si>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</si>
  <si>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</si>
  <si>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</si>
  <si>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</si>
  <si>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</si>
  <si>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</si>
  <si>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</si>
  <si>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</si>
  <si>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</si>
  <si>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</si>
  <si>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</si>
  <si>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</si>
  <si>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</si>
  <si>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</si>
  <si>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</si>
  <si>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</si>
  <si>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</si>
  <si>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</si>
  <si>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</si>
  <si>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</si>
  <si>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</si>
  <si>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</si>
  <si>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</si>
  <si>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</si>
  <si>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</si>
  <si>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</si>
  <si>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</si>
  <si>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</si>
  <si>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</si>
  <si>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</si>
  <si>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</si>
  <si>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</si>
  <si>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</si>
  <si>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</si>
  <si>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</si>
  <si>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</si>
  <si>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</si>
  <si>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</si>
  <si>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</si>
  <si>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</si>
  <si>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</si>
  <si>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</si>
  <si>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</si>
  <si>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</si>
  <si>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</si>
  <si>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</si>
  <si>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</si>
  <si>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</si>
  <si>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</si>
  <si>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</si>
  <si>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</si>
  <si>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</si>
  <si>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</si>
  <si>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</si>
  <si>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</si>
  <si>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</si>
  <si>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</si>
  <si>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</si>
  <si>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</si>
  <si>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</si>
  <si>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</si>
  <si>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</si>
  <si>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</si>
  <si>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</si>
  <si>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</si>
  <si>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</si>
  <si>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</si>
  <si>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</si>
  <si>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</si>
  <si>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</si>
  <si>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</si>
  <si>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</si>
  <si>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</si>
  <si>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</si>
  <si>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</si>
  <si>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</si>
  <si>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</si>
  <si>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</si>
  <si>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</si>
  <si>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</si>
  <si>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</si>
  <si>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</si>
  <si>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</si>
  <si>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</si>
  <si>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</si>
  <si>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</si>
  <si>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</si>
  <si>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</si>
  <si>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</si>
  <si>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</si>
  <si>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</si>
  <si>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</si>
  <si>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</si>
  <si>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</si>
  <si>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</si>
  <si>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</si>
  <si>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</si>
  <si>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</si>
  <si>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</si>
  <si>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</si>
  <si>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</si>
  <si>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</si>
  <si>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</si>
  <si>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</si>
  <si>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</si>
  <si>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</si>
  <si>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</si>
  <si>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</si>
  <si>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</si>
  <si>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</si>
  <si>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</si>
  <si>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</si>
  <si>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</si>
  <si>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</si>
  <si>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</si>
  <si>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</si>
  <si>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</si>
  <si>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</si>
  <si>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</si>
  <si>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</si>
  <si>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</si>
  <si>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</si>
  <si>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</si>
  <si>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</si>
  <si>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</si>
  <si>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</si>
  <si>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</si>
  <si>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</si>
  <si>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</si>
  <si>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</si>
  <si>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</si>
  <si>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</si>
  <si>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</si>
  <si>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</si>
  <si>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</si>
  <si>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</si>
  <si>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</si>
  <si>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</si>
  <si>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</si>
  <si>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</si>
  <si>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</si>
  <si>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</si>
  <si>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</si>
  <si>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</si>
  <si>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</si>
  <si>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</si>
  <si>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</si>
  <si>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</si>
  <si>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</si>
  <si>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</si>
  <si>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</si>
  <si>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</si>
  <si>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</si>
  <si>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</si>
  <si>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</si>
  <si>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</si>
  <si>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</si>
  <si>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</si>
  <si>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</si>
  <si>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</si>
  <si>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</si>
  <si>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</si>
  <si>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</si>
  <si>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</si>
  <si>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</si>
  <si>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</si>
  <si>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</si>
  <si>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</si>
  <si>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</si>
  <si>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</si>
  <si>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</si>
  <si>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</si>
  <si>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</si>
  <si>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</si>
  <si>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</si>
  <si>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</si>
  <si>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</si>
  <si>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</si>
  <si>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</si>
  <si>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</si>
  <si>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</si>
  <si>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</si>
  <si>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</si>
  <si>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</si>
  <si>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</si>
  <si>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</si>
  <si>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</si>
  <si>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</si>
  <si>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</si>
  <si>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</si>
  <si>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</si>
  <si>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</si>
  <si>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</si>
  <si>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</si>
  <si>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</si>
  <si>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</si>
  <si>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</si>
  <si>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</si>
  <si>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</si>
  <si>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</si>
  <si>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</si>
  <si>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</si>
  <si>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</si>
  <si>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</si>
  <si>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</si>
  <si>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</si>
  <si>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</si>
  <si>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</si>
  <si>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</si>
  <si>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</si>
  <si>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</si>
  <si>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</si>
  <si>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</si>
  <si>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</si>
  <si>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</si>
  <si>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</si>
  <si>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</si>
  <si>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</si>
  <si>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</si>
  <si>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</si>
  <si>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</si>
  <si>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</si>
  <si>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</si>
  <si>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</si>
  <si>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</si>
  <si>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</si>
  <si>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</si>
  <si>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</si>
  <si>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</si>
  <si>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</si>
  <si>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</si>
  <si>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</si>
  <si>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</si>
  <si>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</si>
  <si>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</si>
  <si>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</si>
  <si>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</si>
  <si>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</si>
  <si>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</si>
  <si>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</si>
  <si>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</si>
  <si>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</si>
  <si>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</si>
  <si>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</si>
  <si>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</si>
  <si>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</si>
  <si>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</si>
  <si>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</si>
  <si>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</si>
  <si>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</si>
  <si>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</si>
  <si>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</si>
  <si>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</si>
  <si>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</si>
  <si>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</si>
  <si>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</si>
  <si>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</si>
  <si>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</si>
  <si>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</si>
  <si>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</si>
  <si>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</si>
  <si>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</si>
  <si>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</si>
  <si>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</si>
  <si>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</si>
  <si>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</si>
  <si>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</si>
  <si>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</si>
  <si>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</si>
  <si>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</si>
  <si>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</si>
  <si>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</si>
  <si>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</si>
  <si>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</si>
  <si>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</si>
  <si>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</si>
  <si>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</si>
  <si>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</si>
  <si>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</si>
  <si>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</si>
  <si>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</si>
  <si>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</si>
  <si>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</si>
  <si>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</si>
  <si>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</si>
  <si>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</si>
  <si>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</si>
  <si>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</si>
  <si>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</si>
  <si>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</si>
  <si>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</si>
  <si>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</si>
  <si>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</si>
  <si>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</si>
  <si>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</si>
  <si>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</si>
  <si>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</si>
  <si>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</si>
  <si>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</si>
  <si>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</si>
  <si>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</si>
  <si>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</si>
  <si>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</si>
  <si>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</si>
  <si>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</si>
  <si>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</si>
  <si>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</si>
  <si>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</si>
  <si>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</si>
  <si>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</si>
  <si>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</si>
  <si>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</si>
  <si>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</si>
  <si>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</si>
  <si>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</si>
  <si>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</si>
  <si>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</si>
  <si>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</si>
  <si>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</si>
  <si>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</si>
  <si>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</si>
  <si>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</si>
  <si>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</si>
  <si>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</si>
  <si>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</si>
  <si>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</si>
  <si>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</si>
  <si>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</si>
  <si>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</si>
  <si>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</si>
  <si>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</si>
  <si>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</si>
  <si>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</si>
  <si>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</si>
  <si>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</si>
  <si>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</si>
  <si>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</si>
  <si>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</si>
  <si>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</si>
  <si>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</si>
  <si>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</si>
  <si>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</si>
  <si>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</si>
  <si>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</si>
  <si>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</si>
  <si>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</si>
  <si>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</si>
  <si>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</si>
  <si>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</si>
  <si>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</si>
  <si>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</si>
  <si>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</si>
  <si>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</si>
  <si>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</si>
  <si>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</si>
  <si>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</si>
  <si>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</si>
  <si>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</si>
  <si>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</si>
  <si>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</si>
  <si>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</si>
  <si>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</si>
  <si>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</si>
  <si>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</si>
  <si>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</si>
  <si>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</si>
  <si>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</si>
  <si>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</si>
  <si>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</si>
  <si>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</si>
  <si>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</si>
  <si>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</si>
  <si>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</si>
  <si>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</si>
  <si>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</si>
  <si>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</si>
  <si>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</si>
  <si>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</si>
  <si>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</si>
  <si>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</si>
  <si>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</si>
  <si>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</si>
  <si>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</si>
  <si>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</si>
  <si>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</si>
  <si>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</si>
  <si>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</si>
  <si>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</si>
  <si>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</si>
  <si>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</si>
  <si>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</si>
  <si>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</si>
  <si>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</si>
  <si>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</si>
  <si>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</si>
  <si>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</si>
  <si>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</si>
  <si>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</si>
  <si>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</si>
  <si>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</si>
  <si>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</si>
  <si>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</si>
  <si>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</si>
  <si>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</si>
  <si>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</si>
  <si>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</si>
  <si>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</si>
  <si>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</si>
  <si>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</si>
  <si>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</si>
  <si>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</si>
  <si>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</si>
  <si>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</si>
  <si>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</si>
  <si>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</si>
  <si>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</si>
  <si>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</si>
  <si>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</si>
  <si>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</si>
  <si>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</si>
  <si>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</si>
  <si>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</si>
  <si>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</si>
  <si>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</si>
  <si>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</si>
  <si>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</si>
  <si>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</si>
  <si>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</si>
  <si>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</si>
  <si>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</si>
  <si>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</si>
  <si>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</si>
  <si>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</si>
  <si>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</si>
  <si>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</si>
  <si>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</si>
  <si>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</si>
  <si>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</si>
  <si>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</si>
  <si>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</si>
  <si>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</si>
  <si>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</si>
  <si>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</si>
  <si>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</si>
  <si>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</si>
  <si>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</si>
  <si>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</si>
  <si>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</si>
  <si>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</si>
  <si>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</si>
  <si>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</si>
  <si>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</si>
  <si>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</si>
  <si>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</si>
  <si>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</si>
  <si>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</si>
  <si>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</si>
  <si>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</si>
  <si>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</si>
  <si>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</si>
  <si>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</si>
  <si>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</si>
  <si>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</si>
  <si>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</si>
  <si>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</si>
  <si>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</si>
  <si>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</si>
  <si>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</si>
  <si>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</si>
  <si>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</si>
  <si>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</si>
  <si>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</si>
  <si>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</si>
  <si>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</si>
  <si>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</si>
  <si>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</si>
  <si>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</si>
  <si>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</si>
  <si>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</si>
  <si>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</si>
  <si>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</si>
  <si>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</si>
  <si>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</si>
  <si>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</si>
  <si>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</si>
  <si>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</si>
  <si>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</si>
  <si>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</si>
  <si>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</si>
  <si>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</si>
  <si>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</si>
  <si>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</si>
  <si>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</si>
  <si>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</si>
  <si>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</si>
  <si>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</si>
  <si>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</si>
  <si>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</si>
  <si>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</si>
  <si>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</si>
  <si>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</si>
  <si>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</si>
  <si>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</si>
  <si>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</si>
  <si>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</si>
  <si>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</si>
  <si>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</si>
  <si>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</si>
  <si>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</si>
  <si>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</si>
  <si>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</si>
  <si>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</si>
  <si>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</si>
  <si>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</si>
  <si>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</si>
  <si>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</si>
  <si>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</si>
  <si>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</si>
  <si>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</si>
  <si>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</si>
  <si>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</si>
  <si>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</si>
  <si>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</si>
  <si>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</si>
  <si>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</si>
  <si>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</si>
  <si>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</si>
  <si>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</si>
  <si>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</si>
  <si>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</si>
  <si>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</si>
  <si>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</si>
  <si>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</si>
  <si>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</si>
  <si>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</si>
  <si>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</si>
  <si>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</si>
  <si>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</si>
  <si>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</si>
  <si>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</si>
  <si>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</si>
  <si>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</si>
  <si>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</si>
  <si>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</si>
  <si>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</si>
  <si>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</si>
  <si>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</si>
  <si>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</si>
  <si>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</si>
  <si>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</si>
  <si>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</si>
  <si>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</si>
  <si>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</si>
  <si>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</si>
  <si>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</si>
  <si>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</si>
  <si>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</si>
  <si>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</si>
  <si>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</si>
  <si>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</si>
  <si>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</si>
  <si>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</si>
  <si>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</si>
  <si>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</si>
  <si>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</si>
  <si>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</si>
  <si>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</si>
  <si>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</si>
  <si>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</si>
  <si>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</si>
  <si>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</si>
  <si>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</si>
  <si>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</si>
  <si>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</si>
  <si>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</si>
  <si>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</si>
  <si>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</si>
  <si>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</si>
  <si>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</si>
  <si>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</si>
  <si>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</si>
  <si>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</si>
  <si>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</si>
  <si>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</si>
  <si>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</si>
  <si>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</si>
  <si>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</si>
  <si>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</si>
  <si>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</si>
  <si>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</si>
  <si>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</si>
  <si>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</si>
  <si>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</si>
  <si>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</si>
  <si>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</si>
  <si>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</si>
  <si>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</si>
  <si>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</si>
  <si>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</si>
  <si>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</si>
  <si>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</si>
  <si>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</si>
  <si>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</si>
  <si>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</si>
  <si>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</si>
  <si>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</si>
  <si>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</si>
  <si>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</si>
  <si>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</si>
  <si>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</si>
  <si>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</si>
  <si>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</si>
  <si>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</si>
  <si>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</si>
  <si>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</si>
  <si>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</si>
  <si>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</si>
  <si>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</si>
  <si>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</si>
  <si>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</si>
  <si>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</si>
  <si>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</si>
  <si>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</si>
  <si>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</si>
  <si>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</si>
  <si>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</si>
  <si>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</si>
  <si>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</si>
  <si>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</si>
  <si>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</si>
  <si>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</si>
  <si>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</si>
  <si>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</si>
  <si>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</si>
  <si>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</si>
  <si>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</si>
  <si>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</si>
  <si>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</si>
  <si>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</si>
  <si>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</si>
  <si>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</si>
  <si>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</si>
  <si>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</si>
  <si>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</si>
  <si>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</si>
  <si>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</si>
  <si>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</si>
  <si>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</si>
  <si>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</si>
  <si>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</si>
  <si>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</si>
  <si>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</si>
  <si>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</si>
  <si>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</si>
  <si>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</si>
  <si>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</si>
  <si>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</si>
  <si>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</si>
  <si>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</si>
  <si>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</si>
  <si>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</si>
  <si>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</si>
  <si>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</si>
  <si>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</si>
  <si>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</si>
  <si>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</si>
  <si>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</si>
  <si>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</si>
  <si>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</si>
  <si>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</si>
  <si>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</si>
  <si>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</si>
  <si>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</si>
  <si>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</si>
  <si>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</si>
  <si>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</si>
  <si>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</si>
  <si>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</si>
  <si>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</si>
  <si>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</si>
  <si>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</si>
  <si>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</si>
  <si>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</si>
  <si>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</si>
  <si>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</si>
  <si>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</si>
  <si>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</si>
  <si>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</si>
  <si>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</si>
  <si>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</si>
  <si>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</si>
  <si>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</si>
  <si>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</si>
  <si>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</si>
  <si>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</si>
  <si>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</si>
  <si>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</si>
  <si>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</si>
  <si>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</si>
  <si>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</si>
  <si>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</si>
  <si>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</si>
  <si>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</si>
  <si>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</si>
  <si>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</si>
  <si>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</si>
  <si>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</si>
  <si>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</si>
  <si>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</si>
  <si>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</si>
  <si>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</si>
  <si>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</si>
  <si>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</si>
  <si>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</si>
  <si>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</si>
  <si>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</si>
  <si>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</si>
  <si>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</si>
  <si>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</si>
  <si>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</si>
  <si>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</si>
  <si>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</si>
  <si>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</si>
  <si>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</si>
  <si>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</si>
  <si>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</si>
  <si>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</si>
  <si>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</si>
  <si>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</si>
  <si>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</si>
  <si>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</si>
  <si>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</si>
  <si>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</si>
  <si>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</si>
  <si>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</si>
  <si>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</si>
  <si>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</si>
  <si>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</si>
  <si>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</si>
  <si>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</si>
  <si>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</si>
  <si>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</si>
  <si>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</si>
  <si>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</si>
  <si>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</si>
  <si>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</si>
  <si>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</si>
  <si>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</si>
  <si>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</si>
  <si>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</si>
  <si>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</si>
  <si>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</si>
  <si>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</si>
  <si>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</si>
  <si>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</si>
  <si>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</si>
  <si>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</si>
  <si>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</si>
  <si>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</si>
  <si>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</si>
  <si>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</si>
  <si>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</si>
  <si>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</si>
  <si>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</si>
  <si>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</si>
  <si>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</si>
  <si>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</si>
  <si>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</si>
  <si>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</si>
  <si>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</si>
  <si>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</si>
  <si>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</si>
  <si>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</si>
  <si>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</si>
  <si>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</si>
  <si>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</si>
  <si>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</si>
  <si>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</si>
  <si>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</si>
  <si>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</si>
  <si>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</si>
  <si>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</si>
  <si>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</si>
  <si>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</si>
  <si>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</si>
  <si>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</si>
  <si>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</si>
  <si>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</si>
  <si>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</si>
  <si>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</si>
  <si>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</si>
  <si>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</si>
  <si>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</si>
  <si>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</si>
  <si>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</si>
  <si>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</si>
  <si>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</si>
  <si>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</si>
  <si>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</si>
  <si>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</si>
  <si>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</si>
  <si>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</si>
  <si>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</si>
  <si>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</si>
  <si>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</si>
  <si>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</si>
  <si>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</si>
  <si>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</si>
  <si>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</si>
  <si>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</si>
  <si>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</si>
  <si>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</si>
  <si>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</si>
  <si>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</si>
  <si>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</si>
  <si>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</si>
  <si>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</si>
  <si>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</si>
  <si>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</si>
  <si>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</si>
  <si>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</si>
  <si>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</si>
  <si>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</si>
  <si>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</si>
  <si>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</si>
  <si>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</si>
  <si>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</si>
  <si>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</si>
  <si>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</si>
  <si>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</si>
  <si>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</si>
  <si>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</si>
  <si>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</si>
  <si>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</si>
  <si>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</si>
  <si>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</si>
  <si>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</si>
  <si>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</si>
  <si>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</si>
  <si>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</si>
  <si>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</si>
  <si>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</si>
  <si>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</si>
  <si>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</si>
  <si>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</si>
  <si>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</si>
  <si>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</si>
  <si>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</si>
  <si>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</si>
  <si>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</si>
  <si>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</si>
  <si>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</si>
  <si>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</si>
  <si>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</si>
  <si>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</si>
  <si>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</si>
  <si>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</si>
  <si>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</si>
  <si>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</si>
  <si>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</si>
  <si>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</si>
  <si>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</si>
  <si>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</si>
  <si>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</si>
  <si>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</si>
  <si>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</si>
  <si>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</si>
  <si>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</si>
  <si>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</si>
  <si>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</si>
  <si>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</si>
  <si>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</si>
  <si>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</si>
  <si>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</si>
  <si>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</si>
  <si>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</si>
  <si>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</si>
  <si>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</si>
  <si>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</si>
  <si>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</si>
  <si>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</si>
  <si>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</si>
  <si>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</si>
  <si>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</si>
  <si>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</si>
  <si>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</si>
  <si>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</si>
  <si>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</si>
  <si>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</si>
  <si>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</si>
  <si>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</si>
  <si>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</si>
  <si>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</si>
  <si>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</si>
  <si>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</si>
  <si>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</si>
  <si>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</si>
  <si>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</si>
  <si>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</si>
  <si>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</si>
  <si>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</si>
  <si>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</si>
  <si>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</si>
  <si>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</si>
  <si>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</si>
  <si>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</si>
  <si>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</si>
  <si>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</si>
  <si>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</si>
  <si>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</si>
  <si>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</si>
  <si>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</si>
  <si>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</si>
  <si>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</si>
  <si>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</si>
  <si>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</si>
  <si>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</si>
  <si>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</si>
  <si>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</si>
  <si>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</si>
  <si>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</si>
  <si>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</si>
  <si>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</si>
  <si>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</si>
  <si>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</si>
  <si>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</si>
  <si>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</si>
  <si>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</si>
  <si>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</si>
  <si>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</si>
  <si>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</si>
  <si>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</si>
  <si>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</si>
  <si>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</si>
  <si>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</si>
  <si>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</si>
  <si>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</si>
  <si>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</si>
  <si>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</si>
  <si>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</si>
  <si>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</si>
  <si>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</si>
  <si>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</si>
  <si>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</si>
  <si>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</si>
  <si>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</si>
  <si>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</si>
  <si>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</si>
  <si>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</si>
  <si>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</si>
  <si>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</si>
  <si>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</si>
  <si>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</si>
  <si>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</si>
  <si>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</si>
  <si>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</si>
  <si>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</si>
  <si>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</si>
  <si>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</si>
  <si>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</si>
  <si>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</si>
  <si>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</si>
  <si>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</si>
  <si>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</si>
  <si>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</si>
  <si>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</si>
  <si>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</si>
  <si>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</si>
  <si>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</si>
  <si>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</si>
  <si>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</si>
  <si>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</si>
  <si>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</si>
  <si>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</si>
  <si>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</si>
  <si>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</si>
  <si>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</si>
  <si>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</si>
  <si>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</si>
  <si>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</si>
  <si>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</si>
  <si>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</si>
  <si>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</si>
  <si>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</si>
  <si>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</si>
  <si>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</si>
  <si>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</si>
  <si>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</si>
  <si>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</si>
  <si>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</si>
  <si>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</si>
  <si>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</si>
  <si>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</si>
  <si>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</si>
  <si>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</si>
  <si>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</si>
  <si>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</si>
  <si>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</si>
  <si>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</si>
  <si>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</si>
  <si>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</si>
  <si>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</si>
  <si>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</si>
  <si>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</si>
  <si>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</si>
  <si>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</si>
  <si>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</si>
  <si>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</si>
  <si>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</si>
  <si>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</si>
  <si>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</si>
  <si>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</si>
  <si>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</si>
  <si>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</si>
  <si>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</si>
  <si>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</si>
  <si>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</si>
  <si>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</si>
  <si>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</si>
  <si>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</si>
  <si>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</si>
  <si>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</si>
  <si>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</si>
  <si>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</si>
  <si>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</si>
  <si>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</si>
  <si>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</si>
  <si>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</si>
  <si>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</si>
  <si>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</si>
  <si>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</si>
  <si>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</si>
  <si>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</si>
  <si>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</si>
  <si>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</si>
  <si>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</si>
  <si>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</si>
  <si>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</si>
  <si>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</si>
  <si>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</si>
  <si>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</si>
  <si>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</si>
  <si>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</si>
  <si>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</si>
  <si>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</si>
  <si>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</si>
  <si>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</si>
  <si>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</si>
  <si>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</si>
  <si>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</si>
  <si>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</si>
  <si>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</si>
  <si>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</si>
  <si>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</si>
  <si>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</si>
  <si>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</si>
  <si>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</si>
  <si>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</si>
  <si>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</si>
  <si>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</si>
  <si>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</si>
  <si>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</si>
  <si>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</si>
  <si>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</si>
  <si>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</si>
  <si>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</si>
  <si>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</si>
  <si>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</si>
  <si>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</si>
  <si>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</si>
  <si>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</si>
  <si>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</si>
  <si>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</si>
  <si>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</si>
  <si>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</si>
  <si>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</si>
  <si>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</si>
  <si>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</si>
  <si>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</si>
  <si>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</si>
  <si>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</si>
  <si>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</si>
  <si>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</si>
  <si>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</si>
  <si>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</si>
  <si>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</si>
  <si>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</si>
  <si>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</si>
  <si>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</si>
  <si>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</si>
  <si>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</si>
  <si>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</si>
  <si>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</si>
  <si>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</si>
  <si>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</si>
  <si>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</si>
  <si>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</si>
  <si>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</si>
  <si>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</si>
  <si>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</si>
  <si>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</si>
  <si>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</si>
  <si>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</si>
  <si>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</si>
  <si>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</si>
  <si>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</si>
  <si>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</si>
  <si>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</si>
  <si>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</si>
  <si>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</si>
  <si>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</si>
  <si>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</si>
  <si>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</si>
  <si>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</si>
  <si>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</si>
  <si>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</si>
  <si>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</si>
  <si>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</si>
  <si>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</si>
  <si>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</si>
  <si>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</si>
  <si>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</si>
  <si>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</si>
  <si>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</si>
  <si>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</si>
  <si>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</si>
  <si>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</si>
  <si>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</si>
  <si>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</si>
  <si>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</si>
  <si>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</si>
  <si>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</si>
  <si>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</si>
  <si>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</si>
  <si>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</si>
  <si>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</si>
  <si>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</si>
  <si>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</si>
  <si>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</si>
  <si>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</si>
  <si>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</si>
  <si>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</si>
  <si>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</si>
  <si>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</si>
  <si>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</si>
  <si>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</si>
  <si>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</si>
  <si>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</si>
  <si>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</si>
  <si>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</si>
  <si>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</si>
  <si>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</si>
  <si>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</si>
  <si>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</si>
  <si>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</si>
  <si>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</si>
  <si>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</si>
  <si>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</si>
  <si>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</si>
  <si>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</si>
  <si>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</si>
  <si>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</si>
  <si>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</si>
  <si>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</si>
  <si>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</si>
  <si>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</si>
  <si>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</si>
  <si>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</si>
  <si>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</si>
  <si>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</si>
  <si>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</si>
  <si>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</si>
  <si>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</si>
  <si>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</si>
  <si>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</si>
  <si>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</si>
  <si>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</si>
  <si>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</si>
  <si>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</si>
  <si>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</si>
  <si>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</si>
  <si>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</si>
  <si>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</si>
  <si>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</si>
  <si>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</si>
  <si>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</si>
  <si>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</si>
  <si>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</si>
  <si>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</si>
  <si>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</si>
  <si>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</si>
  <si>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</si>
  <si>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</si>
  <si>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</si>
  <si>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</si>
  <si>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</si>
  <si>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</si>
  <si>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</si>
  <si>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</si>
  <si>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</si>
  <si>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</si>
  <si>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</si>
  <si>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</si>
  <si>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</si>
  <si>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</si>
  <si>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</si>
  <si>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</si>
  <si>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</si>
  <si>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</si>
  <si>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</si>
  <si>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</si>
  <si>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</si>
  <si>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</si>
  <si>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</si>
  <si>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</si>
  <si>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</si>
  <si>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</si>
  <si>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</si>
  <si>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</si>
  <si>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</si>
  <si>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</si>
  <si>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</si>
  <si>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</si>
  <si>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</si>
  <si>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</si>
  <si>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</si>
  <si>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</si>
  <si>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</si>
  <si>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</si>
  <si>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</si>
  <si>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</si>
  <si>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</si>
  <si>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</si>
  <si>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</si>
  <si>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</si>
  <si>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</si>
  <si>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</si>
  <si>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</si>
  <si>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</si>
  <si>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</si>
  <si>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</si>
  <si>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</si>
  <si>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</si>
  <si>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</si>
  <si>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</si>
  <si>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</si>
  <si>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</si>
  <si>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</si>
  <si>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</si>
  <si>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</si>
  <si>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</si>
  <si>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</si>
  <si>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</si>
  <si>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</si>
  <si>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</si>
  <si>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</si>
  <si>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</si>
  <si>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</si>
  <si>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</si>
  <si>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</si>
  <si>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</si>
  <si>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</si>
  <si>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</si>
  <si>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</si>
  <si>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</si>
  <si>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</si>
  <si>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</si>
  <si>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</si>
  <si>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</si>
  <si>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</si>
  <si>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</si>
  <si>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</si>
  <si>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</si>
  <si>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</si>
  <si>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</si>
  <si>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</si>
  <si>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</si>
  <si>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</si>
  <si>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</si>
  <si>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</si>
  <si>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</si>
  <si>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</si>
  <si>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</si>
  <si>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</si>
  <si>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</si>
  <si>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</si>
  <si>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</si>
  <si>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</si>
  <si>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</si>
  <si>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</si>
  <si>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</si>
  <si>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</si>
  <si>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</si>
  <si>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</si>
  <si>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</si>
  <si>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</si>
  <si>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</si>
  <si>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</si>
  <si>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</si>
  <si>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</si>
  <si>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</si>
  <si>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</si>
  <si>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</si>
  <si>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</si>
  <si>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</si>
  <si>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</si>
  <si>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</si>
  <si>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</si>
  <si>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</si>
  <si>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</si>
  <si>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</si>
  <si>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</si>
  <si>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</si>
  <si>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</si>
  <si>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</si>
  <si>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</si>
  <si>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</si>
  <si>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</si>
  <si>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</si>
  <si>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</si>
  <si>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</si>
  <si>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</si>
  <si>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</si>
  <si>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</si>
  <si>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</si>
  <si>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</si>
  <si>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</si>
  <si>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</si>
  <si>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</si>
  <si>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</si>
  <si>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</si>
  <si>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</si>
  <si>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</si>
  <si>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</si>
  <si>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</si>
  <si>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</si>
  <si>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</si>
  <si>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</si>
  <si>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</si>
  <si>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</si>
  <si>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</si>
  <si>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</si>
  <si>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</si>
  <si>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</si>
  <si>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</si>
  <si>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</si>
  <si>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</si>
  <si>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</si>
  <si>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</si>
  <si>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</si>
  <si>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</si>
  <si>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</si>
  <si>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</si>
  <si>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</si>
  <si>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</si>
  <si>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</si>
  <si>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</si>
  <si>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</si>
  <si>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</si>
  <si>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</si>
  <si>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</si>
  <si>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</si>
  <si>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</si>
  <si>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</si>
  <si>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</si>
  <si>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</si>
  <si>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</si>
  <si>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</si>
  <si>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</si>
  <si>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</si>
  <si>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</si>
  <si>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</si>
  <si>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</si>
  <si>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</si>
  <si>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</si>
  <si>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</si>
  <si>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</si>
  <si>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</si>
  <si>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</si>
  <si>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</si>
  <si>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</si>
  <si>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</si>
  <si>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</si>
  <si>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</si>
  <si>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</si>
  <si>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</si>
  <si>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</si>
  <si>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</si>
  <si>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</si>
  <si>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</si>
  <si>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</si>
  <si>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</si>
  <si>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</si>
  <si>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</si>
  <si>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</si>
  <si>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</si>
  <si>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</si>
  <si>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</si>
  <si>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</si>
  <si>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</si>
  <si>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</si>
  <si>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</si>
  <si>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</si>
  <si>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</si>
  <si>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</si>
  <si>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</si>
  <si>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</si>
  <si>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</si>
  <si>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</si>
  <si>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</si>
  <si>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</si>
  <si>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</si>
  <si>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</si>
  <si>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</si>
  <si>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</si>
  <si>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</si>
  <si>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</si>
  <si>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</si>
  <si>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</si>
  <si>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</si>
  <si>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</si>
  <si>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</si>
  <si>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</si>
  <si>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</si>
  <si>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</si>
  <si>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</si>
  <si>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</si>
  <si>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</si>
  <si>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</si>
  <si>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</si>
  <si>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</si>
  <si>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</si>
  <si>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</si>
  <si>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</si>
  <si>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</si>
  <si>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</si>
  <si>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</si>
  <si>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</si>
  <si>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</si>
  <si>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</si>
  <si>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</si>
  <si>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</si>
  <si>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</si>
  <si>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</si>
  <si>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</si>
  <si>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</si>
  <si>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</si>
  <si>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</si>
  <si>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</si>
  <si>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</si>
  <si>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</si>
  <si>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</si>
  <si>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</si>
  <si>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</si>
  <si>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</si>
  <si>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</si>
  <si>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</si>
  <si>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</si>
  <si>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</si>
  <si>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</si>
  <si>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</si>
  <si>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</si>
  <si>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</si>
  <si>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</si>
  <si>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</si>
  <si>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</si>
  <si>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</si>
  <si>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</si>
  <si>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</si>
  <si>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</si>
  <si>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</si>
  <si>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</si>
  <si>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</si>
  <si>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</si>
  <si>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</si>
  <si>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</si>
  <si>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</si>
  <si>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</si>
  <si>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</si>
  <si>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</si>
  <si>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</si>
  <si>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</si>
  <si>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</si>
  <si>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</si>
  <si>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</si>
  <si>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</si>
  <si>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</si>
  <si>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</si>
  <si>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</si>
  <si>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</si>
  <si>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</si>
  <si>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</si>
  <si>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</si>
  <si>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</si>
  <si>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</si>
  <si>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</si>
  <si>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</si>
  <si>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</si>
  <si>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</si>
  <si>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</si>
  <si>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</si>
  <si>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</si>
  <si>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</si>
  <si>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</si>
  <si>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</si>
  <si>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</si>
  <si>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</si>
  <si>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</si>
  <si>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</si>
  <si>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</si>
  <si>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</si>
  <si>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</si>
  <si>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</si>
  <si>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</si>
  <si>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</si>
  <si>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</si>
  <si>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</si>
  <si>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</si>
  <si>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</si>
  <si>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</si>
  <si>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</si>
  <si>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</si>
  <si>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</si>
  <si>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</si>
  <si>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</si>
  <si>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</si>
  <si>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</si>
  <si>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</si>
  <si>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</si>
  <si>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</si>
  <si>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</si>
  <si>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</si>
  <si>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</si>
  <si>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</si>
  <si>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</si>
  <si>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</si>
  <si>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</si>
  <si>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</si>
  <si>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</si>
  <si>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</si>
  <si>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</si>
  <si>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</si>
  <si>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</si>
  <si>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</si>
  <si>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</si>
  <si>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</si>
  <si>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</si>
  <si>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</si>
  <si>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</si>
  <si>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</si>
  <si>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</si>
  <si>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</si>
  <si>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</si>
  <si>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</si>
  <si>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</si>
  <si>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</si>
  <si>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</si>
  <si>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</si>
  <si>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</si>
  <si>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</si>
  <si>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</si>
  <si>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</si>
  <si>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</si>
  <si>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</si>
  <si>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</si>
  <si>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</si>
  <si>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</si>
  <si>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</si>
  <si>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</si>
  <si>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</si>
  <si>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</si>
  <si>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</si>
  <si>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</si>
  <si>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</si>
  <si>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</si>
  <si>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</si>
  <si>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</si>
  <si>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</si>
  <si>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</si>
  <si>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</si>
  <si>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</si>
  <si>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</si>
  <si>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</si>
  <si>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</si>
  <si>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</si>
  <si>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</si>
  <si>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</si>
  <si>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</si>
  <si>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</si>
  <si>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</si>
  <si>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</si>
  <si>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</si>
  <si>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</si>
  <si>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</si>
  <si>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</si>
  <si>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</si>
  <si>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</si>
  <si>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</si>
  <si>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</si>
  <si>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</si>
  <si>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</si>
  <si>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</si>
  <si>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</si>
  <si>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</si>
  <si>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</si>
  <si>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</si>
  <si>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</si>
  <si>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</si>
  <si>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</si>
  <si>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</si>
  <si>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</si>
  <si>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</si>
  <si>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</si>
  <si>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</si>
  <si>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</si>
  <si>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</si>
  <si>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</si>
  <si>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</si>
  <si>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</si>
  <si>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</si>
  <si>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</si>
  <si>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</si>
  <si>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</si>
  <si>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</si>
  <si>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</si>
  <si>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</si>
  <si>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</si>
  <si>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</si>
  <si>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</si>
  <si>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</si>
  <si>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</si>
  <si>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</si>
  <si>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</si>
  <si>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</si>
  <si>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</si>
  <si>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</si>
  <si>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</si>
  <si>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</si>
  <si>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</si>
  <si>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</si>
  <si>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</si>
  <si>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</si>
  <si>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</si>
  <si>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</si>
  <si>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</si>
  <si>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</si>
  <si>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</si>
  <si>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</si>
  <si>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</si>
  <si>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</si>
  <si>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</si>
  <si>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</si>
  <si>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</si>
  <si>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</si>
  <si>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</si>
  <si>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</si>
  <si>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</si>
  <si>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</si>
  <si>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</si>
  <si>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</si>
  <si>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</si>
  <si>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</si>
  <si>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</si>
  <si>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</si>
  <si>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</si>
  <si>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</si>
  <si>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</si>
  <si>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</si>
  <si>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</si>
  <si>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</si>
  <si>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</si>
  <si>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</si>
  <si>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</si>
  <si>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</si>
  <si>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</si>
  <si>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</si>
  <si>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</si>
  <si>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</si>
  <si>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</si>
  <si>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</si>
  <si>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</si>
  <si>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</si>
  <si>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</si>
  <si>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</si>
  <si>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</si>
  <si>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</si>
  <si>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</si>
  <si>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</si>
  <si>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</si>
  <si>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</si>
  <si>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</si>
  <si>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</si>
  <si>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</si>
  <si>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</si>
  <si>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</si>
  <si>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</si>
  <si>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</si>
  <si>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</si>
  <si>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</si>
  <si>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</si>
  <si>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</si>
  <si>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</si>
  <si>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</si>
  <si>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</si>
  <si>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</si>
  <si>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</si>
  <si>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</si>
  <si>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</si>
  <si>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</si>
  <si>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</si>
  <si>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</si>
  <si>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</si>
  <si>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</si>
  <si>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</si>
  <si>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</si>
  <si>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</si>
  <si>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</si>
  <si>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</si>
  <si>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</si>
  <si>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</si>
  <si>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</si>
  <si>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</si>
  <si>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</si>
  <si>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</si>
  <si>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</si>
  <si>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</si>
  <si>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</si>
  <si>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</si>
  <si>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</si>
  <si>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</si>
  <si>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</si>
  <si>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</si>
  <si>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</si>
  <si>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</si>
  <si>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</si>
  <si>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</si>
  <si>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</si>
  <si>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</si>
  <si>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</si>
  <si>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</si>
  <si>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</si>
  <si>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</si>
  <si>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</si>
  <si>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</si>
  <si>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</si>
  <si>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</si>
  <si>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</si>
  <si>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</si>
  <si>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</si>
  <si>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</si>
  <si>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</si>
  <si>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</si>
  <si>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</si>
  <si>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</si>
  <si>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</si>
  <si>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</si>
  <si>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</si>
  <si>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</si>
  <si>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</si>
  <si>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</si>
  <si>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</si>
  <si>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</si>
  <si>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</si>
  <si>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</si>
  <si>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</si>
  <si>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</si>
  <si>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</si>
  <si>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</si>
  <si>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</si>
  <si>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</si>
  <si>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</si>
  <si>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</si>
  <si>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</si>
  <si>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</si>
  <si>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</si>
  <si>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</si>
  <si>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</si>
  <si>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</si>
  <si>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</si>
  <si>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</si>
  <si>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</si>
  <si>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</si>
  <si>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</si>
  <si>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</si>
  <si>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</si>
  <si>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</si>
  <si>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</si>
  <si>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</si>
  <si>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</si>
  <si>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</si>
  <si>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</si>
  <si>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</si>
  <si>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</si>
  <si>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</si>
  <si>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</si>
  <si>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</si>
  <si>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</si>
  <si>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</si>
  <si>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</si>
  <si>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</si>
  <si>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</si>
  <si>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</si>
  <si>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</si>
  <si>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</si>
  <si>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</si>
  <si>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</si>
  <si>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</si>
  <si>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</si>
  <si>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</si>
  <si>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</si>
  <si>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</si>
  <si>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</si>
  <si>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</si>
  <si>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</si>
  <si>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</si>
  <si>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</si>
  <si>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</si>
  <si>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</si>
  <si>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</si>
  <si>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</si>
  <si>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</si>
  <si>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</si>
  <si>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</si>
  <si>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</si>
  <si>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</si>
  <si>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</si>
  <si>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</si>
  <si>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</si>
  <si>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</si>
  <si>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</si>
  <si>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</si>
  <si>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</si>
  <si>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</si>
  <si>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</si>
  <si>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</si>
  <si>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</si>
  <si>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</si>
  <si>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</si>
  <si>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</si>
  <si>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</si>
  <si>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</si>
  <si>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</si>
  <si>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</si>
  <si>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</si>
  <si>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</si>
  <si>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</si>
  <si>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</si>
  <si>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</si>
  <si>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</si>
  <si>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</si>
  <si>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</si>
  <si>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</si>
  <si>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</si>
  <si>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</si>
  <si>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</si>
  <si>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</si>
  <si>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</si>
  <si>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</si>
  <si>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</si>
  <si>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</si>
  <si>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</si>
  <si>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</si>
  <si>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</si>
  <si>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</si>
  <si>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</si>
  <si>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</si>
  <si>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</si>
  <si>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</si>
  <si>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</si>
  <si>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</si>
  <si>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</si>
  <si>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</si>
  <si>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</si>
  <si>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</si>
  <si>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</si>
  <si>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</si>
  <si>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</si>
  <si>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</si>
  <si>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</si>
  <si>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</si>
  <si>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</si>
  <si>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</si>
  <si>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</si>
  <si>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</si>
  <si>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</si>
  <si>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</si>
  <si>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</si>
  <si>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</si>
  <si>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</si>
  <si>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</si>
  <si>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</si>
  <si>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</si>
  <si>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</si>
  <si>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</si>
  <si>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</si>
  <si>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</si>
  <si>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</si>
  <si>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</si>
  <si>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</si>
  <si>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</si>
  <si>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</si>
  <si>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</si>
  <si>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</si>
  <si>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</si>
  <si>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</si>
  <si>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</si>
  <si>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</si>
  <si>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</si>
  <si>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</si>
  <si>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</si>
  <si>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</si>
  <si>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</si>
  <si>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</si>
  <si>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</si>
  <si>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</si>
  <si>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</si>
  <si>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</si>
  <si>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</si>
  <si>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</si>
  <si>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</si>
  <si>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</si>
  <si>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</si>
  <si>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</si>
  <si>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</si>
  <si>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</si>
  <si>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</si>
  <si>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</si>
  <si>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</si>
  <si>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</si>
  <si>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</si>
  <si>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</si>
  <si>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</si>
  <si>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</si>
  <si>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</si>
  <si>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</si>
  <si>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</si>
  <si>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</si>
  <si>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</si>
  <si>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</si>
  <si>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</si>
  <si>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</si>
  <si>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</si>
  <si>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</si>
  <si>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</si>
  <si>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</si>
  <si>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</si>
  <si>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</si>
  <si>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</si>
  <si>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</si>
  <si>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</si>
  <si>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</si>
  <si>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</si>
  <si>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</si>
  <si>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</si>
  <si>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</si>
  <si>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</si>
  <si>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</si>
  <si>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</si>
  <si>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</si>
  <si>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</si>
  <si>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</si>
  <si>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</si>
  <si>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</si>
  <si>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</si>
  <si>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</si>
  <si>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</si>
  <si>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</si>
  <si>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</si>
  <si>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</si>
  <si>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</si>
  <si>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</si>
  <si>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</si>
  <si>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</si>
  <si>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</si>
  <si>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</si>
  <si>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</si>
  <si>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</si>
  <si>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</si>
  <si>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</si>
  <si>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</si>
  <si>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</si>
  <si>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</si>
  <si>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</si>
  <si>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</si>
  <si>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</si>
  <si>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</si>
  <si>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</si>
  <si>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</si>
  <si>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</si>
  <si>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</si>
  <si>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</si>
  <si>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</si>
  <si>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</si>
  <si>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</si>
  <si>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</si>
  <si>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</si>
  <si>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</si>
  <si>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</si>
  <si>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</si>
  <si>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</si>
  <si>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</si>
  <si>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</si>
  <si>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</si>
  <si>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</si>
  <si>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</si>
  <si>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</si>
  <si>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</si>
  <si>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</si>
  <si>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</si>
  <si>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</si>
  <si>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</si>
  <si>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</si>
  <si>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</si>
  <si>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</si>
  <si>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</si>
  <si>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</si>
  <si>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</si>
  <si>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</si>
  <si>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</si>
  <si>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</si>
  <si>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</si>
  <si>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</si>
  <si>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</si>
  <si>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</si>
  <si>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</si>
  <si>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</si>
  <si>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</si>
  <si>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</si>
  <si>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</si>
  <si>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</si>
  <si>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</si>
  <si>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</si>
  <si>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</si>
  <si>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</si>
  <si>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</si>
  <si>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</si>
  <si>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</si>
  <si>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</si>
  <si>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</si>
  <si>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</si>
  <si>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</si>
  <si>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</si>
  <si>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</si>
  <si>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</si>
  <si>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</si>
  <si>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</si>
  <si>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</si>
  <si>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</si>
  <si>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</si>
  <si>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</si>
  <si>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</si>
  <si>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</si>
  <si>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</si>
  <si>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</si>
  <si>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</si>
  <si>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</si>
  <si>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</si>
  <si>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</si>
  <si>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</si>
  <si>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</si>
  <si>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</si>
  <si>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</si>
  <si>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</si>
  <si>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</si>
  <si>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</si>
  <si>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</si>
  <si>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</si>
  <si>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</si>
  <si>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</si>
  <si>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</si>
  <si>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</si>
  <si>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</si>
  <si>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</si>
  <si>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</si>
  <si>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</si>
  <si>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</si>
  <si>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</si>
  <si>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</si>
  <si>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</si>
  <si>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</si>
  <si>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</si>
  <si>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</si>
  <si>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</si>
  <si>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</si>
  <si>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</si>
  <si>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</si>
  <si>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</si>
  <si>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</si>
  <si>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</si>
  <si>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</si>
  <si>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</si>
  <si>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</si>
  <si>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</si>
  <si>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</si>
  <si>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</si>
  <si>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</si>
  <si>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</si>
  <si>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</si>
  <si>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</si>
  <si>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</si>
  <si>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</si>
  <si>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</si>
  <si>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</si>
  <si>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</si>
  <si>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</si>
  <si>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</si>
  <si>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</si>
  <si>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</si>
  <si>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</si>
  <si>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</si>
  <si>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</si>
  <si>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</si>
  <si>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</si>
  <si>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</si>
  <si>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</si>
  <si>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</si>
  <si>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</si>
  <si>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</si>
  <si>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</si>
  <si>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</si>
  <si>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</si>
  <si>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</si>
  <si>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</si>
  <si>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</si>
  <si>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</si>
  <si>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</si>
  <si>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</si>
  <si>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</si>
  <si>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</si>
  <si>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</si>
  <si>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</si>
  <si>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</si>
  <si>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</si>
  <si>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</si>
  <si>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</si>
  <si>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</si>
  <si>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</si>
  <si>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</si>
  <si>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</si>
  <si>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</si>
  <si>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</si>
  <si>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</si>
  <si>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</si>
  <si>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</si>
  <si>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</si>
  <si>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</si>
  <si>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</si>
  <si>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</si>
  <si>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</si>
  <si>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</si>
  <si>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</si>
  <si>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</si>
  <si>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</si>
  <si>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</si>
  <si>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</si>
  <si>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</si>
  <si>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</si>
  <si>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</si>
  <si>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</si>
  <si>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</si>
  <si>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</si>
  <si>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</si>
  <si>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</si>
  <si>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</si>
  <si>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</si>
  <si>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</si>
  <si>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</si>
  <si>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</si>
  <si>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</si>
  <si>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</si>
  <si>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</si>
  <si>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</si>
  <si>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</si>
  <si>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</si>
  <si>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</si>
  <si>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</si>
  <si>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</si>
  <si>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</si>
  <si>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</si>
  <si>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</si>
  <si>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</si>
  <si>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</si>
  <si>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</si>
  <si>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</si>
  <si>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</si>
  <si>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</si>
  <si>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</si>
  <si>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</si>
  <si>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</si>
  <si>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</si>
  <si>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</si>
  <si>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</si>
  <si>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</si>
  <si>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</si>
  <si>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</si>
  <si>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</si>
  <si>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</si>
  <si>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</si>
  <si>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</si>
  <si>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</si>
  <si>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</si>
  <si>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</si>
  <si>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</si>
  <si>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</si>
  <si>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</si>
  <si>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</si>
  <si>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</si>
  <si>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</si>
  <si>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</si>
  <si>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</si>
  <si>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</si>
  <si>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</si>
  <si>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</si>
  <si>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</si>
  <si>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</si>
  <si>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</si>
  <si>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</si>
  <si>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</si>
  <si>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</si>
  <si>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</si>
  <si>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</si>
  <si>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</si>
  <si>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</si>
  <si>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</si>
  <si>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</si>
  <si>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</si>
  <si>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</si>
  <si>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</si>
  <si>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</si>
  <si>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</si>
  <si>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</si>
  <si>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</si>
  <si>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</si>
  <si>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</si>
  <si>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</si>
  <si>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</si>
  <si>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</si>
  <si>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</si>
  <si>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</si>
  <si>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</si>
  <si>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</si>
  <si>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</si>
  <si>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</si>
  <si>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</si>
  <si>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</si>
  <si>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</si>
  <si>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</si>
  <si>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</si>
  <si>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</si>
  <si>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</si>
  <si>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</si>
  <si>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</si>
  <si>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</si>
  <si>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</si>
  <si>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</si>
  <si>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</si>
  <si>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</si>
  <si>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</si>
  <si>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</si>
  <si>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</si>
  <si>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</si>
  <si>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</si>
  <si>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</si>
  <si>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</si>
  <si>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</si>
  <si>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</si>
  <si>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</si>
  <si>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</si>
  <si>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</si>
  <si>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</si>
  <si>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</si>
  <si>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</si>
  <si>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</si>
  <si>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</si>
  <si>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</si>
  <si>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</si>
  <si>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</si>
  <si>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</si>
  <si>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</si>
  <si>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</si>
  <si>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</si>
  <si>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</si>
  <si>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</si>
  <si>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</si>
  <si>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</si>
  <si>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</si>
  <si>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</si>
  <si>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</si>
  <si>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</si>
  <si>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</si>
  <si>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</si>
  <si>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</si>
  <si>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</si>
  <si>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</si>
  <si>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</si>
  <si>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</si>
  <si>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</si>
  <si>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</si>
  <si>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</si>
  <si>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</si>
  <si>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</si>
  <si>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</si>
  <si>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</si>
  <si>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</si>
  <si>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</si>
  <si>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</si>
  <si>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</si>
  <si>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</si>
  <si>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</si>
  <si>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</si>
  <si>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</si>
  <si>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</si>
  <si>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</si>
  <si>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</si>
  <si>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</si>
  <si>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</si>
  <si>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</si>
  <si>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</si>
  <si>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</si>
  <si>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</si>
  <si>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</si>
  <si>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</si>
  <si>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</si>
  <si>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</si>
  <si>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</si>
  <si>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</si>
  <si>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</si>
  <si>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</si>
  <si>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</si>
  <si>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</si>
  <si>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</si>
  <si>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</si>
  <si>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</si>
  <si>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</si>
  <si>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</si>
  <si>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</si>
  <si>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</si>
  <si>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</si>
  <si>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</si>
  <si>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</si>
  <si>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</si>
  <si>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</si>
  <si>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</si>
  <si>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</si>
  <si>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</si>
  <si>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</si>
  <si>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</si>
  <si>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</si>
  <si>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</si>
  <si>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</si>
  <si>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</si>
  <si>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</si>
  <si>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</si>
  <si>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</si>
  <si>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</si>
  <si>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</si>
  <si>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</si>
  <si>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</si>
  <si>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</si>
  <si>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</si>
  <si>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</si>
  <si>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</si>
  <si>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</si>
  <si>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</si>
  <si>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</si>
  <si>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</si>
  <si>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</si>
  <si>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</si>
  <si>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</si>
  <si>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</si>
  <si>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</si>
  <si>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</si>
  <si>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</si>
  <si>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</si>
  <si>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</si>
  <si>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</si>
  <si>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</si>
  <si>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</si>
  <si>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</si>
  <si>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</si>
  <si>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</si>
  <si>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</si>
  <si>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</si>
  <si>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</si>
  <si>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</si>
  <si>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</si>
  <si>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</si>
  <si>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</si>
  <si>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</si>
  <si>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</si>
  <si>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</si>
  <si>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</si>
  <si>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</si>
  <si>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</si>
  <si>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</si>
  <si>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</si>
  <si>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</si>
  <si>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</si>
  <si>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</si>
  <si>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</si>
  <si>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</si>
  <si>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</si>
  <si>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</si>
  <si>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</si>
  <si>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</si>
  <si>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</si>
  <si>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</si>
  <si>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</si>
  <si>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</si>
  <si>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</si>
  <si>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</si>
  <si>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</si>
  <si>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</si>
  <si>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</si>
  <si>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</si>
  <si>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</si>
  <si>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</si>
  <si>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</si>
  <si>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</si>
  <si>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</si>
  <si>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</si>
  <si>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</si>
  <si>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</si>
  <si>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</si>
  <si>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</si>
  <si>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</si>
  <si>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</si>
  <si>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</si>
  <si>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</si>
  <si>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</si>
  <si>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</si>
  <si>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</si>
  <si>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</si>
  <si>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</si>
  <si>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</si>
  <si>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</si>
  <si>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</si>
  <si>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</si>
  <si>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</si>
  <si>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</si>
  <si>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</si>
  <si>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</si>
  <si>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</si>
  <si>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</si>
  <si>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</si>
  <si>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</si>
  <si>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</si>
  <si>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</si>
  <si>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</si>
  <si>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</si>
  <si>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</si>
  <si>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</si>
  <si>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</si>
  <si>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</si>
  <si>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</si>
  <si>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</si>
  <si>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</si>
  <si>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</si>
  <si>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</si>
  <si>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</si>
  <si>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</si>
  <si>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</si>
  <si>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</si>
  <si>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</si>
  <si>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</si>
  <si>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</si>
  <si>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</si>
  <si>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</si>
  <si>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</si>
  <si>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</si>
  <si>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</si>
  <si>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</si>
  <si>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</si>
  <si>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</si>
  <si>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</si>
  <si>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</si>
  <si>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</si>
  <si>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</si>
  <si>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</si>
  <si>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</si>
  <si>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</si>
  <si>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</si>
  <si>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</si>
  <si>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</si>
  <si>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</si>
  <si>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</si>
  <si>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</si>
  <si>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</si>
  <si>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</si>
  <si>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</si>
  <si>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</si>
  <si>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</si>
  <si>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</si>
  <si>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</si>
  <si>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</si>
  <si>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</si>
  <si>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</si>
  <si>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</si>
  <si>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</si>
  <si>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</si>
  <si>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</si>
  <si>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</si>
  <si>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</si>
  <si>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</si>
  <si>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</si>
  <si>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</si>
  <si>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</si>
  <si>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</si>
  <si>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</si>
  <si>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</si>
  <si>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</si>
  <si>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</si>
  <si>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</si>
  <si>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</si>
  <si>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</si>
  <si>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</si>
  <si>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</si>
  <si>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</si>
  <si>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</si>
  <si>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</si>
  <si>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</si>
  <si>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</si>
  <si>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</si>
  <si>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</si>
  <si>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</si>
  <si>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</si>
  <si>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</si>
  <si>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</si>
  <si>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</si>
  <si>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</si>
  <si>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</si>
  <si>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</si>
  <si>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</si>
  <si>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</si>
  <si>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</si>
  <si>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</si>
  <si>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</si>
  <si>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</si>
  <si>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</si>
  <si>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</si>
  <si>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</si>
  <si>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</si>
  <si>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</si>
  <si>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</si>
  <si>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</si>
  <si>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</si>
  <si>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</si>
  <si>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</si>
  <si>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</si>
  <si>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</si>
  <si>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</si>
  <si>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</si>
  <si>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</si>
  <si>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</si>
  <si>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</si>
  <si>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</si>
  <si>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</si>
  <si>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</si>
  <si>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</si>
  <si>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</si>
  <si>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</si>
  <si>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</si>
  <si>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</si>
  <si>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</si>
  <si>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</si>
  <si>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</si>
  <si>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</si>
  <si>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</si>
  <si>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</si>
  <si>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</si>
  <si>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</si>
  <si>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</si>
  <si>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</si>
  <si>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</si>
  <si>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</si>
  <si>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</si>
  <si>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</si>
  <si>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</si>
  <si>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</si>
  <si>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</si>
  <si>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</si>
  <si>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</si>
  <si>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</si>
  <si>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</si>
  <si>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</si>
  <si>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</si>
  <si>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</si>
  <si>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</si>
  <si>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</si>
  <si>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</si>
  <si>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</si>
  <si>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</si>
  <si>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</si>
  <si>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</si>
  <si>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</si>
  <si>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</si>
  <si>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</si>
  <si>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</si>
  <si>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</si>
  <si>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</si>
  <si>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</si>
  <si>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</si>
  <si>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</si>
  <si>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</si>
  <si>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</si>
  <si>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</si>
  <si>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</si>
  <si>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</si>
  <si>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</si>
  <si>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</si>
  <si>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</si>
  <si>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</si>
  <si>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</si>
  <si>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</si>
  <si>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</si>
  <si>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</si>
  <si>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</si>
  <si>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</si>
  <si>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</si>
  <si>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</si>
  <si>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</si>
  <si>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</si>
  <si>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</si>
  <si>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</si>
  <si>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</si>
  <si>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</si>
  <si>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</si>
  <si>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</si>
  <si>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</si>
  <si>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</si>
  <si>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</si>
  <si>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</si>
  <si>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</si>
  <si>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</si>
  <si>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</si>
  <si>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</si>
  <si>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</si>
  <si>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</si>
  <si>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</si>
  <si>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</si>
  <si>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</si>
  <si>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</si>
  <si>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</si>
  <si>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</si>
  <si>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</si>
  <si>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</si>
  <si>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</si>
  <si>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</si>
  <si>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</si>
  <si>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</si>
  <si>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</si>
  <si>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</si>
  <si>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</si>
  <si>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</si>
  <si>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</si>
  <si>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</si>
  <si>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</si>
  <si>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</si>
  <si>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</si>
  <si>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</si>
  <si>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</si>
  <si>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</si>
  <si>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</si>
  <si>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</si>
  <si>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</si>
  <si>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</si>
  <si>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</si>
  <si>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</si>
  <si>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</si>
  <si>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</si>
  <si>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</si>
  <si>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</si>
  <si>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</si>
  <si>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</si>
  <si>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</si>
  <si>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</si>
  <si>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</si>
  <si>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</si>
  <si>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</si>
  <si>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</si>
  <si>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</si>
  <si>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</si>
  <si>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</si>
  <si>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</si>
  <si>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</si>
  <si>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</si>
  <si>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</si>
  <si>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</si>
  <si>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</si>
  <si>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</si>
  <si>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</si>
  <si>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</si>
  <si>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</si>
  <si>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</si>
  <si>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</si>
  <si>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</si>
  <si>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</si>
  <si>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</si>
  <si>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</si>
  <si>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</si>
  <si>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</si>
  <si>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</si>
  <si>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</si>
  <si>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</si>
  <si>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</si>
  <si>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</si>
  <si>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</si>
  <si>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</si>
  <si>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</si>
  <si>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</si>
  <si>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</si>
  <si>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</si>
  <si>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</si>
  <si>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</si>
  <si>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</si>
  <si>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</si>
  <si>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</si>
  <si>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</si>
  <si>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</si>
  <si>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</si>
  <si>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</si>
  <si>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</si>
  <si>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</si>
  <si>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</si>
  <si>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</si>
  <si>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</si>
  <si>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</si>
  <si>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</si>
  <si>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</si>
  <si>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</si>
  <si>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</si>
  <si>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</si>
  <si>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</si>
  <si>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</si>
  <si>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</si>
  <si>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</si>
  <si>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</si>
  <si>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</si>
  <si>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</si>
  <si>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</si>
  <si>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</si>
  <si>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</si>
  <si>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</si>
  <si>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</si>
  <si>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</si>
  <si>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</si>
  <si>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</si>
  <si>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</si>
  <si>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</si>
  <si>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</si>
  <si>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</si>
  <si>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</si>
  <si>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</si>
  <si>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</si>
  <si>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</si>
  <si>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</si>
  <si>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</si>
  <si>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</si>
  <si>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</si>
  <si>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</si>
  <si>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</si>
  <si>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</si>
  <si>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</si>
  <si>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</si>
  <si>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</si>
  <si>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</si>
  <si>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</si>
  <si>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</si>
  <si>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</si>
  <si>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</si>
  <si>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</si>
  <si>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</si>
  <si>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</si>
  <si>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</si>
  <si>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</si>
  <si>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</si>
  <si>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</si>
  <si>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</si>
  <si>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</si>
  <si>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</si>
  <si>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</si>
  <si>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</si>
  <si>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</si>
  <si>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</si>
  <si>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</si>
  <si>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</si>
  <si>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</si>
  <si>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</si>
  <si>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</si>
  <si>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</si>
  <si>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</si>
  <si>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</si>
  <si>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</si>
  <si>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</si>
  <si>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</si>
  <si>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</si>
  <si>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</si>
  <si>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</si>
  <si>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</si>
  <si>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</si>
  <si>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</si>
  <si>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</si>
  <si>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</si>
  <si>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</si>
  <si>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</si>
  <si>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</si>
  <si>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</si>
  <si>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</si>
  <si>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</si>
  <si>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</si>
  <si>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</si>
  <si>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</si>
  <si>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</si>
  <si>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</si>
  <si>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</si>
  <si>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</si>
  <si>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</si>
  <si>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</si>
  <si>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</si>
  <si>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</si>
  <si>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</si>
  <si>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</si>
  <si>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</si>
  <si>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</si>
  <si>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</si>
  <si>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</si>
  <si>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</si>
  <si>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</si>
  <si>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</si>
  <si>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</si>
  <si>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</si>
  <si>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</si>
  <si>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</si>
  <si>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</si>
  <si>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</si>
  <si>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</si>
  <si>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</si>
  <si>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</si>
  <si>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</si>
  <si>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</si>
  <si>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</si>
  <si>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</si>
  <si>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</si>
  <si>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</si>
  <si>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</si>
  <si>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</si>
  <si>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</si>
  <si>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</si>
  <si>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</si>
  <si>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</si>
  <si>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</si>
  <si>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</si>
  <si>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</si>
  <si>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</si>
  <si>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</si>
  <si>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</si>
  <si>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</si>
  <si>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</si>
  <si>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</si>
  <si>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</si>
  <si>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</si>
  <si>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</si>
  <si>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</si>
  <si>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</si>
  <si>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</si>
  <si>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</si>
  <si>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</si>
  <si>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</si>
  <si>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</si>
  <si>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</si>
  <si>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</si>
  <si>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</si>
  <si>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</si>
  <si>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</si>
  <si>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</si>
  <si>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</si>
  <si>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</si>
  <si>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</si>
  <si>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</si>
  <si>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</si>
  <si>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</si>
  <si>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</si>
  <si>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</si>
  <si>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</si>
  <si>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</si>
  <si>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</si>
  <si>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</si>
  <si>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</si>
  <si>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</si>
  <si>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</si>
  <si>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</si>
  <si>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</si>
  <si>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</si>
  <si>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</si>
  <si>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</si>
  <si>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</si>
  <si>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</si>
  <si>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</si>
  <si>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</si>
  <si>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</si>
  <si>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</si>
  <si>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</si>
  <si>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</si>
  <si>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</si>
  <si>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</si>
  <si>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</si>
  <si>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</si>
  <si>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</si>
  <si>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</si>
  <si>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</si>
  <si>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</si>
  <si>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</si>
  <si>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</si>
  <si>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</si>
  <si>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</si>
  <si>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</si>
  <si>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</si>
  <si>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</si>
  <si>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</si>
  <si>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</si>
  <si>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</si>
  <si>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</si>
  <si>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</si>
  <si>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</si>
  <si>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</si>
  <si>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</si>
  <si>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</si>
  <si>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</si>
  <si>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</si>
  <si>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</si>
  <si>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</si>
  <si>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</si>
  <si>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</si>
  <si>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</si>
  <si>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</si>
  <si>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</si>
  <si>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</si>
  <si>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</si>
  <si>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</si>
  <si>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</si>
  <si>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</si>
  <si>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</si>
  <si>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</si>
  <si>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</si>
  <si>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</si>
  <si>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</si>
  <si>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</si>
  <si>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</si>
  <si>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</si>
  <si>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</si>
  <si>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</si>
  <si>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</si>
  <si>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</si>
  <si>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</si>
  <si>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</si>
  <si>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</si>
  <si>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</si>
  <si>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</si>
  <si>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</si>
  <si>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</si>
  <si>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</si>
  <si>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</si>
  <si>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</si>
  <si>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</si>
  <si>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</si>
  <si>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</si>
  <si>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</si>
  <si>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</si>
  <si>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</si>
  <si>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</si>
  <si>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</si>
  <si>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</si>
  <si>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</si>
  <si>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</si>
  <si>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</si>
  <si>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</si>
  <si>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</si>
  <si>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</si>
  <si>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</si>
  <si>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</si>
  <si>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</si>
  <si>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</si>
  <si>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</si>
  <si>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</si>
  <si>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</si>
  <si>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</si>
  <si>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</si>
  <si>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</si>
  <si>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</si>
  <si>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</si>
  <si>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</si>
  <si>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</si>
  <si>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</si>
  <si>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</si>
  <si>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</si>
  <si>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</si>
  <si>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</si>
  <si>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</si>
  <si>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</si>
  <si>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</si>
  <si>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</si>
  <si>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</si>
  <si>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</si>
  <si>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</si>
  <si>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</si>
  <si>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</si>
  <si>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</si>
  <si>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</si>
  <si>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</si>
  <si>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</si>
  <si>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</si>
  <si>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</si>
  <si>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</si>
  <si>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</si>
  <si>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</si>
  <si>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</si>
  <si>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</si>
  <si>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</si>
  <si>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</si>
  <si>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</si>
  <si>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</si>
  <si>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</si>
  <si>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</si>
  <si>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</si>
  <si>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</si>
  <si>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</si>
  <si>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</si>
  <si>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</si>
  <si>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</si>
  <si>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</si>
  <si>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</si>
  <si>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</si>
  <si>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</si>
  <si>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</si>
  <si>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</si>
  <si>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</si>
  <si>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</si>
  <si>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</si>
  <si>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</si>
  <si>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</si>
  <si>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</si>
  <si>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</si>
  <si>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</si>
  <si>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</si>
  <si>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</si>
  <si>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</si>
  <si>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</si>
  <si>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</si>
  <si>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</si>
  <si>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</si>
  <si>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</si>
  <si>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</si>
  <si>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</si>
  <si>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</si>
  <si>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</si>
  <si>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</si>
  <si>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</si>
  <si>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</si>
  <si>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</si>
  <si>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</si>
  <si>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</si>
  <si>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</si>
  <si>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</si>
  <si>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</si>
  <si>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</si>
  <si>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</si>
  <si>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</si>
  <si>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</si>
  <si>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</si>
  <si>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</si>
  <si>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</si>
  <si>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</si>
  <si>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</si>
  <si>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</si>
  <si>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</si>
  <si>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</si>
  <si>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</si>
  <si>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</si>
  <si>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</si>
  <si>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</si>
  <si>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</si>
  <si>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</si>
  <si>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</si>
  <si>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</si>
  <si>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</si>
  <si>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</si>
  <si>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</si>
  <si>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</si>
  <si>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</si>
  <si>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</si>
  <si>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</si>
  <si>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</si>
  <si>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</si>
  <si>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</si>
  <si>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</si>
  <si>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</si>
  <si>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</si>
  <si>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</si>
  <si>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</si>
  <si>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</si>
  <si>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</si>
  <si>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</si>
  <si>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</si>
  <si>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</si>
  <si>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</si>
  <si>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</si>
  <si>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</si>
  <si>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</si>
  <si>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</si>
  <si>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</si>
  <si>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</si>
  <si>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</si>
  <si>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</si>
  <si>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</si>
  <si>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</si>
  <si>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</si>
  <si>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</si>
  <si>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</si>
  <si>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</si>
  <si>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</si>
  <si>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</si>
  <si>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</si>
  <si>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</si>
  <si>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</si>
  <si>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</si>
  <si>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</si>
  <si>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</si>
  <si>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</si>
  <si>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</si>
  <si>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</si>
  <si>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</si>
  <si>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</si>
  <si>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</si>
  <si>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</si>
  <si>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</si>
  <si>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</si>
  <si>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</si>
  <si>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</si>
  <si>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</si>
  <si>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</si>
  <si>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</si>
  <si>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</si>
  <si>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</si>
  <si>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</si>
  <si>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</si>
  <si>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</si>
  <si>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</si>
  <si>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</si>
  <si>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</si>
  <si>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</si>
  <si>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</si>
  <si>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</si>
  <si>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</si>
  <si>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</si>
  <si>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</si>
  <si>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</si>
  <si>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</si>
  <si>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</si>
  <si>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</si>
  <si>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</si>
  <si>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</si>
  <si>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</si>
  <si>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</si>
  <si>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</si>
  <si>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</si>
  <si>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</si>
  <si>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</si>
  <si>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</si>
  <si>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</si>
  <si>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</si>
  <si>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</si>
  <si>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</si>
  <si>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</si>
  <si>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</si>
  <si>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</si>
  <si>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</si>
  <si>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</si>
  <si>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</si>
  <si>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</si>
  <si>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</si>
  <si>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</si>
  <si>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</si>
  <si>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</si>
  <si>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</si>
  <si>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</si>
  <si>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</si>
  <si>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</si>
  <si>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</si>
  <si>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</si>
  <si>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</si>
  <si>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</si>
  <si>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</si>
  <si>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</si>
  <si>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</si>
  <si>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</si>
  <si>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</si>
  <si>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</si>
  <si>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</si>
  <si>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</si>
  <si>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</si>
  <si>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</si>
  <si>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</si>
  <si>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</si>
  <si>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</si>
  <si>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</si>
  <si>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</si>
  <si>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</si>
  <si>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</si>
  <si>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</si>
  <si>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</si>
  <si>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</si>
  <si>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</si>
  <si>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</si>
  <si>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</si>
  <si>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</si>
  <si>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</si>
  <si>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</si>
  <si>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</si>
  <si>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</si>
  <si>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</si>
  <si>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</si>
  <si>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</si>
  <si>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</si>
  <si>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</si>
  <si>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</si>
  <si>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</si>
  <si>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</si>
  <si>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</si>
  <si>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</si>
  <si>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</si>
  <si>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</si>
  <si>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</si>
  <si>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</si>
  <si>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</si>
  <si>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</si>
  <si>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</si>
  <si>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</si>
  <si>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</si>
  <si>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</si>
  <si>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</si>
  <si>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</si>
  <si>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</si>
  <si>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</si>
  <si>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</si>
  <si>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</si>
  <si>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</si>
  <si>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</si>
  <si>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</si>
  <si>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</si>
  <si>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</si>
  <si>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</si>
  <si>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</si>
  <si>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</si>
  <si>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</si>
  <si>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</si>
  <si>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</si>
  <si>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</si>
  <si>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</si>
  <si>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</si>
  <si>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</si>
  <si>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</si>
  <si>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</si>
  <si>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</si>
  <si>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</si>
  <si>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</si>
  <si>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</si>
  <si>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</si>
  <si>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</si>
  <si>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</si>
  <si>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</si>
  <si>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</si>
  <si>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</si>
  <si>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</si>
  <si>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</si>
  <si>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</si>
  <si>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</si>
  <si>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</si>
  <si>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</si>
  <si>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</si>
  <si>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</si>
  <si>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</si>
  <si>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</si>
  <si>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</si>
  <si>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</si>
  <si>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</si>
  <si>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</si>
  <si>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</si>
  <si>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</si>
  <si>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</si>
  <si>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</si>
  <si>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</si>
  <si>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</si>
  <si>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</si>
  <si>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</si>
  <si>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</si>
  <si>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</si>
  <si>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</si>
  <si>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</si>
  <si>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</si>
  <si>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</si>
  <si>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</si>
  <si>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</si>
  <si>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</si>
  <si>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</si>
  <si>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</si>
  <si>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</si>
  <si>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</si>
  <si>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</si>
  <si>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</si>
  <si>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</si>
  <si>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</si>
  <si>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</si>
  <si>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</si>
  <si>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</si>
  <si>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</si>
  <si>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</si>
  <si>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</si>
  <si>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</si>
  <si>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</si>
  <si>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</si>
  <si>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</si>
  <si>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</si>
  <si>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</si>
  <si>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</si>
  <si>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</si>
  <si>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</si>
  <si>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</si>
  <si>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</si>
  <si>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</si>
  <si>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</si>
  <si>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</si>
  <si>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</si>
  <si>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</si>
  <si>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</si>
  <si>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</si>
  <si>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</si>
  <si>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</si>
  <si>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</si>
  <si>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</si>
  <si>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</si>
  <si>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</si>
  <si>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</si>
  <si>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</si>
  <si>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</si>
  <si>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</si>
  <si>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</si>
  <si>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</si>
  <si>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</si>
  <si>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</si>
  <si>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</si>
  <si>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</si>
  <si>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</si>
  <si>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</si>
  <si>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</si>
  <si>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</si>
  <si>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</si>
  <si>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</si>
  <si>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</si>
  <si>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</si>
  <si>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</si>
  <si>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</si>
  <si>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</si>
  <si>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</si>
  <si>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</si>
  <si>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</si>
  <si>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</si>
  <si>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</si>
  <si>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</si>
  <si>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</si>
  <si>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</si>
  <si>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</si>
  <si>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</si>
  <si>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</si>
  <si>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</si>
  <si>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</si>
  <si>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</si>
  <si>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</si>
  <si>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</si>
  <si>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</si>
  <si>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</si>
  <si>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</si>
  <si>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</si>
  <si>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</si>
  <si>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</si>
  <si>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</si>
  <si>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</si>
  <si>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</si>
  <si>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</si>
  <si>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</si>
  <si>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</si>
  <si>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</si>
  <si>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</si>
  <si>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</si>
  <si>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</si>
  <si>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</si>
  <si>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</si>
  <si>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</si>
  <si>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</si>
  <si>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</si>
  <si>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</si>
  <si>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</si>
  <si>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</si>
  <si>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</si>
  <si>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</si>
  <si>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</si>
  <si>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</si>
  <si>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</si>
  <si>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</si>
  <si>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</si>
  <si>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</si>
  <si>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</si>
  <si>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</si>
  <si>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</si>
  <si>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</si>
  <si>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</si>
  <si>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</si>
  <si>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</si>
  <si>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</si>
  <si>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</si>
  <si>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</si>
  <si>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</si>
  <si>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</si>
  <si>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</si>
  <si>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</si>
  <si>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</si>
  <si>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</si>
  <si>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</si>
  <si>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</si>
  <si>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</si>
  <si>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</si>
  <si>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</si>
  <si>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</si>
  <si>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</si>
  <si>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</si>
  <si>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</si>
  <si>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</si>
  <si>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</si>
  <si>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</si>
  <si>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</si>
  <si>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</si>
  <si>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</si>
  <si>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</si>
  <si>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</si>
  <si>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</si>
  <si>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</si>
  <si>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</si>
  <si>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</si>
  <si>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</si>
  <si>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</si>
  <si>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</si>
  <si>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</si>
  <si>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</si>
  <si>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</si>
  <si>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</si>
  <si>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</si>
  <si>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</si>
  <si>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</si>
  <si>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</si>
  <si>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</si>
  <si>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</si>
  <si>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</si>
  <si>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</si>
  <si>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</si>
  <si>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</si>
  <si>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</si>
  <si>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</si>
  <si>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</si>
  <si>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</si>
  <si>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</si>
  <si>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</si>
  <si>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</si>
  <si>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</si>
  <si>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</si>
  <si>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</si>
  <si>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</si>
  <si>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</si>
  <si>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</si>
  <si>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</si>
  <si>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</si>
  <si>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</si>
  <si>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</si>
  <si>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</si>
  <si>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</si>
  <si>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</si>
  <si>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</si>
  <si>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</si>
  <si>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</si>
  <si>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</si>
  <si>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</si>
  <si>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</si>
  <si>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</si>
  <si>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</si>
  <si>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</si>
  <si>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</si>
  <si>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</si>
  <si>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</si>
  <si>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</si>
  <si>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</si>
  <si>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</si>
  <si>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</si>
  <si>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</si>
  <si>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</si>
  <si>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</si>
  <si>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</si>
  <si>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</si>
  <si>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</si>
  <si>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</si>
  <si>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</si>
  <si>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</si>
  <si>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</si>
  <si>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</si>
  <si>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</si>
  <si>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</si>
  <si>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</si>
  <si>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</si>
  <si>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</si>
  <si>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</si>
  <si>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</si>
  <si>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</si>
  <si>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</si>
  <si>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</si>
  <si>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</si>
  <si>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</si>
  <si>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</si>
  <si>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</si>
  <si>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</si>
  <si>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</si>
  <si>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</si>
  <si>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</si>
  <si>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</si>
  <si>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</si>
  <si>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</si>
  <si>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</si>
  <si>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</si>
  <si>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</si>
  <si>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</si>
  <si>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</si>
  <si>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</si>
  <si>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</si>
  <si>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</si>
  <si>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</si>
  <si>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</si>
  <si>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</si>
  <si>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</si>
  <si>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</si>
  <si>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</si>
  <si>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</si>
  <si>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</si>
  <si>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</si>
  <si>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</si>
  <si>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</si>
  <si>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</si>
  <si>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</si>
  <si>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</si>
  <si>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</si>
  <si>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</si>
  <si>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</si>
  <si>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</si>
  <si>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</si>
  <si>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</si>
  <si>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</si>
  <si>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</si>
  <si>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</si>
  <si>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</si>
  <si>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</si>
  <si>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</si>
  <si>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</si>
  <si>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</si>
  <si>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</si>
  <si>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</si>
  <si>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</si>
  <si>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</si>
  <si>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</si>
  <si>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</si>
  <si>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</si>
  <si>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</si>
  <si>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</si>
  <si>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</si>
  <si>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</si>
  <si>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</si>
  <si>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</si>
  <si>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</si>
  <si>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</si>
  <si>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</si>
  <si>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</si>
  <si>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</si>
  <si>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</si>
  <si>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</si>
  <si>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</si>
  <si>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</si>
  <si>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</si>
  <si>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</si>
  <si>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</si>
  <si>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</si>
  <si>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</si>
  <si>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</si>
  <si>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</si>
  <si>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</si>
  <si>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</si>
  <si>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</si>
  <si>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</si>
  <si>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</si>
  <si>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</si>
  <si>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</si>
  <si>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</si>
  <si>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</si>
  <si>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</si>
  <si>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</si>
  <si>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</si>
  <si>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</si>
  <si>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</si>
  <si>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</si>
  <si>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</si>
  <si>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</si>
  <si>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</si>
  <si>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</si>
  <si>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</si>
  <si>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</si>
  <si>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</si>
  <si>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</si>
  <si>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</si>
  <si>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</si>
  <si>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</si>
  <si>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</si>
  <si>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</si>
  <si>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</si>
  <si>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</si>
  <si>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</si>
  <si>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</si>
  <si>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</si>
  <si>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</si>
  <si>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</si>
  <si>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</si>
  <si>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</si>
  <si>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</si>
  <si>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</si>
  <si>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</si>
  <si>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</si>
  <si>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</si>
  <si>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</si>
  <si>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</si>
  <si>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</si>
  <si>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</si>
  <si>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</si>
  <si>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</si>
  <si>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</si>
  <si>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</si>
  <si>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</si>
  <si>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</si>
  <si>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</si>
  <si>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</si>
  <si>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</si>
  <si>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</si>
  <si>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</si>
  <si>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</si>
  <si>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</si>
  <si>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</si>
  <si>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</si>
  <si>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</si>
  <si>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</si>
  <si>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</si>
  <si>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</si>
  <si>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</si>
  <si>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</si>
  <si>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</si>
  <si>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</si>
  <si>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</si>
  <si>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</si>
  <si>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</si>
  <si>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</si>
  <si>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</si>
  <si>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</si>
  <si>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</si>
  <si>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</si>
  <si>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</si>
  <si>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</si>
  <si>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</si>
  <si>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</si>
  <si>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</si>
  <si>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</si>
  <si>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</si>
  <si>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</si>
  <si>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</si>
  <si>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</si>
  <si>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</si>
  <si>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</si>
  <si>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</si>
  <si>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</si>
  <si>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</si>
  <si>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</si>
  <si>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</si>
  <si>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</si>
  <si>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</si>
  <si>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</si>
  <si>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</si>
  <si>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</si>
  <si>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</si>
  <si>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</si>
  <si>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</si>
  <si>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</si>
  <si>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</si>
  <si>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</si>
  <si>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</si>
  <si>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</si>
  <si>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</si>
  <si>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</si>
  <si>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</si>
  <si>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</si>
  <si>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</si>
  <si>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</si>
  <si>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</si>
  <si>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</si>
  <si>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</si>
  <si>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</si>
  <si>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</si>
  <si>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</si>
  <si>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</si>
  <si>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</si>
  <si>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</si>
  <si>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</si>
  <si>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</si>
  <si>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</si>
  <si>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</si>
  <si>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</si>
  <si>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</si>
  <si>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</si>
  <si>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</si>
  <si>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</si>
  <si>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</si>
  <si>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</si>
  <si>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</si>
  <si>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</si>
  <si>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</si>
  <si>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</si>
  <si>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</si>
  <si>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</si>
  <si>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</si>
  <si>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</si>
  <si>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</si>
  <si>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</si>
  <si>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</si>
  <si>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</si>
  <si>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</si>
  <si>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</si>
  <si>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</si>
  <si>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</si>
  <si>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</si>
  <si>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</si>
  <si>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</si>
  <si>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</si>
  <si>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</si>
  <si>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</si>
  <si>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</si>
  <si>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</si>
  <si>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</si>
  <si>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</si>
  <si>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</si>
  <si>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</si>
  <si>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</si>
  <si>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</si>
  <si>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</si>
  <si>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</si>
  <si>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</si>
  <si>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</si>
  <si>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</si>
  <si>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</si>
  <si>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</si>
  <si>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</si>
  <si>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</si>
  <si>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</si>
  <si>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</si>
  <si>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</si>
  <si>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</si>
  <si>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</si>
  <si>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</si>
  <si>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</si>
  <si>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</si>
  <si>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</si>
  <si>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</si>
  <si>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</si>
  <si>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</si>
  <si>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</si>
  <si>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</si>
  <si>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</si>
  <si>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</si>
  <si>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</si>
  <si>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</si>
  <si>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</si>
  <si>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</si>
  <si>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</si>
  <si>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</si>
  <si>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</si>
  <si>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</si>
  <si>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</si>
  <si>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</si>
  <si>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</si>
  <si>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</si>
  <si>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</si>
  <si>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</si>
  <si>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</si>
  <si>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</si>
  <si>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</si>
  <si>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</si>
  <si>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</si>
  <si>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</si>
  <si>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</si>
  <si>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</si>
  <si>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</si>
  <si>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</si>
  <si>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</si>
  <si>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</si>
  <si>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</si>
  <si>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</si>
  <si>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</si>
  <si>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</si>
  <si>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</si>
  <si>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</si>
  <si>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</si>
  <si>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</si>
  <si>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</si>
  <si>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</si>
  <si>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</si>
  <si>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</si>
  <si>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</si>
  <si>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</si>
  <si>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</si>
  <si>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</si>
  <si>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</si>
  <si>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</si>
  <si>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</si>
  <si>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</si>
  <si>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</si>
  <si>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</si>
  <si>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</si>
  <si>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</si>
  <si>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</si>
  <si>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</si>
  <si>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</si>
  <si>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</si>
  <si>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</si>
  <si>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</si>
  <si>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</si>
  <si>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</si>
  <si>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</si>
  <si>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</si>
  <si>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</si>
  <si>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</si>
  <si>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</si>
  <si>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</si>
  <si>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</si>
  <si>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</si>
  <si>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</si>
  <si>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</si>
  <si>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</si>
  <si>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</si>
  <si>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</si>
  <si>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</si>
  <si>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</si>
  <si>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</si>
  <si>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</si>
  <si>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</si>
  <si>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</si>
  <si>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</si>
  <si>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</si>
  <si>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</si>
  <si>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</si>
  <si>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</si>
  <si>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</si>
  <si>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</si>
  <si>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</si>
  <si>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</si>
  <si>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</si>
  <si>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</si>
  <si>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</si>
  <si>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</si>
  <si>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</si>
  <si>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</si>
  <si>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</si>
  <si>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</si>
  <si>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</si>
  <si>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</si>
  <si>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</si>
  <si>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</si>
  <si>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</si>
  <si>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</si>
  <si>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</si>
  <si>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</si>
  <si>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</si>
  <si>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</si>
  <si>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</si>
  <si>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</si>
  <si>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</si>
  <si>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</si>
  <si>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</si>
  <si>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</si>
  <si>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</si>
  <si>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</si>
  <si>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</si>
  <si>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</si>
  <si>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</si>
  <si>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</si>
  <si>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</si>
  <si>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</si>
  <si>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</si>
  <si>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</si>
  <si>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</si>
  <si>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</si>
  <si>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</si>
  <si>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</si>
  <si>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</si>
  <si>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</si>
  <si>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</si>
  <si>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</si>
  <si>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</si>
  <si>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</si>
  <si>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</si>
  <si>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</si>
  <si>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</si>
  <si>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</si>
  <si>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</si>
  <si>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</si>
  <si>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</si>
  <si>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</si>
  <si>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</si>
  <si>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</si>
  <si>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</si>
  <si>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</si>
  <si>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</si>
  <si>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</si>
  <si>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</si>
  <si>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</si>
  <si>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</si>
  <si>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</si>
  <si>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</si>
  <si>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</si>
  <si>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</si>
  <si>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</si>
  <si>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</si>
  <si>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</si>
  <si>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</si>
  <si>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</si>
  <si>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</si>
  <si>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</si>
  <si>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</si>
  <si>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</si>
  <si>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</si>
  <si>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</si>
  <si>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</si>
  <si>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</si>
  <si>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</si>
  <si>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</si>
  <si>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</si>
  <si>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</si>
  <si>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</si>
  <si>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</si>
  <si>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</si>
  <si>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</si>
  <si>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</si>
  <si>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</si>
  <si>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</si>
  <si>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</si>
  <si>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</si>
  <si>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</si>
  <si>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</si>
  <si>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</si>
  <si>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</si>
  <si>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</si>
  <si>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</si>
  <si>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</si>
  <si>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</si>
  <si>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</si>
  <si>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</si>
  <si>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</si>
  <si>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</si>
  <si>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</si>
  <si>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</si>
  <si>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</si>
  <si>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</si>
  <si>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</si>
  <si>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</si>
  <si>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</si>
  <si>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</si>
  <si>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</si>
  <si>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</si>
  <si>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</si>
  <si>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</si>
  <si>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</si>
  <si>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</si>
  <si>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</si>
  <si>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</si>
  <si>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</si>
  <si>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</si>
  <si>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</si>
  <si>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</si>
  <si>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</si>
  <si>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</si>
  <si>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</si>
  <si>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</si>
  <si>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</si>
  <si>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</si>
  <si>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</si>
  <si>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</si>
  <si>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</si>
  <si>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</si>
  <si>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</si>
  <si>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</si>
  <si>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</si>
  <si>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</si>
  <si>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</si>
  <si>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</si>
  <si>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</si>
  <si>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</si>
  <si>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</si>
  <si>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</si>
  <si>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</si>
  <si>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</si>
  <si>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</si>
  <si>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</si>
  <si>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</si>
  <si>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</si>
  <si>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</si>
  <si>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</si>
  <si>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</si>
  <si>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</si>
  <si>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</si>
  <si>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</si>
  <si>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</si>
  <si>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</si>
  <si>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</si>
  <si>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</si>
  <si>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</si>
  <si>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</si>
  <si>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</si>
  <si>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</si>
  <si>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</si>
  <si>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</si>
  <si>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</si>
  <si>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</si>
  <si>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</si>
  <si>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</si>
  <si>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</si>
  <si>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</si>
  <si>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</si>
  <si>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</si>
  <si>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</si>
  <si>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</si>
  <si>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</si>
  <si>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</si>
  <si>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</si>
  <si>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</si>
  <si>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</si>
  <si>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</si>
  <si>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</si>
  <si>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</si>
  <si>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</si>
  <si>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</si>
  <si>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</si>
  <si>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</si>
  <si>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</si>
  <si>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</si>
  <si>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</si>
  <si>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</si>
  <si>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</si>
  <si>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</si>
  <si>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</si>
  <si>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</si>
  <si>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</si>
  <si>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</si>
  <si>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</si>
  <si>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</si>
  <si>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</si>
  <si>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</si>
  <si>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</si>
  <si>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</si>
  <si>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</si>
  <si>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</si>
  <si>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</si>
  <si>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</si>
  <si>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</si>
  <si>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</si>
  <si>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</si>
  <si>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</si>
  <si>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</si>
  <si>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</si>
  <si>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</si>
  <si>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</si>
  <si>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</si>
  <si>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</si>
  <si>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</si>
  <si>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</si>
  <si>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</si>
  <si>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</si>
  <si>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</si>
  <si>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</si>
  <si>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</si>
  <si>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</si>
  <si>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</si>
  <si>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</si>
  <si>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</si>
  <si>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</si>
  <si>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</si>
  <si>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</si>
  <si>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</si>
  <si>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</si>
  <si>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</si>
  <si>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</si>
  <si>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</si>
  <si>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</si>
  <si>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</si>
  <si>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</si>
  <si>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</si>
  <si>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</si>
  <si>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</si>
  <si>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</si>
  <si>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</si>
  <si>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</si>
  <si>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</si>
  <si>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</si>
  <si>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</si>
  <si>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</si>
  <si>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</si>
  <si>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</si>
  <si>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</si>
  <si>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</si>
  <si>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</si>
  <si>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</si>
  <si>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</si>
  <si>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</si>
  <si>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</si>
  <si>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</si>
  <si>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</si>
  <si>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</si>
  <si>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</si>
  <si>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</si>
  <si>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</si>
  <si>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</si>
  <si>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</si>
  <si>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</si>
  <si>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</si>
  <si>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</si>
  <si>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</si>
  <si>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</si>
  <si>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</si>
  <si>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</si>
  <si>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</si>
  <si>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</si>
  <si>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</si>
  <si>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</si>
  <si>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</si>
  <si>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</si>
  <si>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</si>
  <si>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</si>
  <si>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</si>
  <si>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</si>
  <si>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</si>
  <si>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</si>
  <si>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</si>
  <si>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</si>
  <si>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</si>
  <si>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</si>
  <si>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</si>
  <si>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</si>
  <si>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</si>
  <si>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</si>
  <si>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</si>
  <si>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</si>
  <si>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</si>
  <si>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</si>
  <si>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</si>
  <si>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</si>
  <si>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</si>
  <si>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</si>
  <si>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</si>
  <si>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</si>
  <si>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</si>
  <si>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</si>
  <si>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</si>
  <si>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</si>
  <si>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</si>
  <si>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</si>
  <si>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</si>
  <si>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</si>
  <si>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</si>
  <si>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</si>
  <si>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</si>
  <si>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</si>
  <si>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</si>
  <si>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</si>
  <si>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</si>
  <si>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</si>
  <si>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</si>
  <si>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</si>
  <si>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</si>
  <si>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</si>
  <si>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</si>
  <si>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</si>
  <si>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</si>
  <si>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</si>
  <si>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</si>
  <si>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</si>
  <si>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</si>
  <si>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</si>
  <si>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</si>
  <si>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</si>
  <si>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</si>
  <si>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</si>
  <si>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</si>
  <si>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</si>
  <si>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</si>
  <si>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</si>
  <si>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</si>
  <si>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</si>
  <si>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</si>
  <si>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</si>
  <si>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</si>
  <si>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</si>
  <si>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</si>
  <si>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</si>
  <si>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</si>
  <si>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</si>
  <si>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</si>
  <si>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</si>
  <si>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</si>
  <si>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</si>
  <si>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</si>
  <si>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</si>
  <si>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</si>
  <si>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</si>
  <si>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</si>
  <si>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</si>
  <si>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</si>
  <si>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</si>
  <si>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</si>
  <si>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</si>
  <si>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</si>
  <si>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</si>
  <si>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</si>
  <si>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</si>
  <si>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</si>
  <si>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</si>
  <si>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</si>
  <si>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</si>
  <si>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</si>
  <si>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</si>
  <si>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</si>
  <si>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</si>
  <si>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</si>
  <si>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</si>
  <si>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</si>
  <si>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</si>
  <si>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</si>
  <si>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</si>
  <si>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</si>
  <si>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</si>
  <si>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</si>
  <si>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</si>
  <si>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</si>
  <si>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</si>
  <si>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</si>
  <si>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</si>
  <si>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</si>
  <si>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</si>
  <si>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</si>
  <si>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</si>
  <si>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</si>
  <si>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</si>
  <si>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</si>
  <si>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</si>
  <si>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</si>
  <si>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</si>
  <si>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</si>
  <si>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</si>
  <si>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</si>
  <si>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</si>
  <si>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</si>
  <si>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</si>
  <si>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</si>
  <si>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</si>
  <si>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</si>
  <si>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</si>
  <si>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</si>
  <si>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</si>
  <si>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</si>
  <si>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</si>
  <si>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</si>
  <si>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</si>
  <si>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</si>
  <si>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</si>
  <si>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</si>
  <si>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</si>
  <si>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</si>
  <si>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</si>
  <si>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</si>
  <si>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</si>
  <si>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</si>
  <si>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</si>
  <si>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</si>
  <si>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</si>
  <si>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</si>
  <si>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</si>
  <si>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</si>
  <si>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</si>
  <si>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</si>
  <si>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</si>
  <si>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</si>
  <si>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</si>
  <si>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</si>
  <si>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</si>
  <si>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</si>
  <si>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</si>
  <si>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</si>
  <si>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</si>
  <si>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</si>
  <si>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</si>
  <si>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</si>
  <si>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</si>
  <si>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</si>
  <si>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</si>
  <si>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</si>
  <si>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</si>
  <si>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</si>
  <si>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</si>
  <si>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</si>
  <si>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</si>
  <si>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</si>
  <si>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</si>
  <si>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</si>
  <si>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</si>
  <si>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</si>
  <si>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</si>
  <si>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</si>
  <si>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</si>
  <si>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</si>
  <si>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</si>
  <si>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</si>
  <si>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</si>
  <si>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</si>
  <si>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</si>
  <si>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</si>
  <si>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</si>
  <si>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</si>
  <si>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</si>
  <si>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</si>
  <si>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</si>
  <si>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</si>
  <si>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</si>
  <si>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</si>
  <si>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</si>
  <si>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</si>
  <si>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</si>
  <si>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</si>
  <si>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</si>
  <si>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</si>
  <si>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</si>
  <si>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</si>
  <si>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</si>
  <si>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</si>
  <si>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</si>
  <si>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</si>
  <si>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</si>
  <si>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</si>
  <si>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</si>
  <si>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</si>
  <si>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</si>
  <si>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</si>
  <si>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</si>
  <si>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</si>
  <si>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</si>
  <si>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</si>
  <si>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</si>
  <si>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</si>
  <si>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</si>
  <si>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</si>
  <si>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</si>
  <si>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</si>
  <si>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</si>
  <si>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</si>
  <si>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</si>
  <si>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</si>
  <si>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</si>
  <si>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</si>
  <si>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</si>
  <si>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</si>
  <si>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</si>
  <si>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</si>
  <si>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</si>
  <si>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</si>
  <si>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</si>
  <si>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</si>
  <si>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</si>
  <si>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</si>
  <si>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</si>
  <si>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</si>
  <si>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</si>
  <si>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</si>
  <si>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</si>
  <si>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</si>
  <si>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</si>
  <si>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</si>
  <si>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</si>
  <si>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</si>
  <si>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</si>
  <si>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</si>
  <si>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</si>
  <si>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</si>
  <si>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</si>
  <si>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</si>
  <si>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</si>
  <si>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</si>
  <si>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</si>
  <si>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</si>
  <si>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</si>
  <si>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</si>
  <si>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</si>
  <si>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</si>
  <si>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</si>
  <si>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</si>
  <si>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</si>
  <si>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</si>
  <si>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</si>
  <si>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</si>
  <si>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</si>
  <si>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</si>
  <si>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</si>
  <si>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</si>
  <si>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</si>
  <si>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</si>
  <si>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</si>
  <si>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</si>
  <si>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</si>
  <si>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</si>
  <si>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</si>
  <si>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</si>
  <si>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</si>
  <si>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</si>
  <si>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</si>
  <si>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</si>
  <si>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</si>
  <si>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</si>
  <si>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</si>
  <si>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</si>
  <si>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</si>
  <si>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</si>
  <si>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</si>
  <si>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</si>
  <si>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</si>
  <si>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</si>
  <si>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</si>
  <si>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</si>
  <si>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</si>
  <si>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</si>
  <si>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</si>
  <si>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</si>
  <si>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</si>
  <si>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</si>
  <si>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</si>
  <si>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</si>
  <si>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</si>
  <si>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</si>
  <si>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</si>
  <si>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</si>
  <si>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</si>
  <si>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</si>
  <si>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</si>
  <si>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</si>
  <si>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</si>
  <si>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</si>
  <si>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</si>
  <si>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</si>
  <si>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</si>
  <si>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</si>
  <si>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</si>
  <si>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</si>
  <si>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</si>
  <si>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</si>
  <si>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</si>
  <si>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</si>
  <si>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</si>
  <si>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</si>
  <si>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</si>
  <si>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</si>
  <si>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</si>
  <si>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</si>
  <si>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</si>
  <si>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</si>
  <si>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</si>
  <si>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</si>
  <si>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</si>
  <si>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</si>
  <si>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</si>
  <si>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</si>
  <si>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</si>
  <si>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</si>
  <si>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</si>
  <si>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</si>
  <si>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</si>
  <si>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</si>
  <si>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</si>
  <si>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</si>
  <si>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</si>
  <si>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</si>
  <si>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</si>
  <si>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</si>
  <si>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</si>
  <si>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</si>
  <si>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</si>
  <si>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</si>
  <si>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</si>
  <si>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</si>
  <si>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</si>
  <si>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</si>
  <si>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</si>
  <si>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</si>
  <si>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</si>
  <si>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</si>
  <si>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</si>
  <si>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</si>
  <si>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</si>
  <si>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</si>
  <si>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</si>
  <si>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</si>
  <si>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</si>
  <si>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</si>
  <si>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</si>
  <si>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</si>
  <si>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</si>
  <si>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</si>
  <si>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</si>
  <si>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</si>
  <si>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</si>
  <si>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</si>
  <si>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</si>
  <si>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</si>
  <si>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</si>
  <si>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</si>
  <si>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</si>
  <si>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</si>
  <si>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</si>
  <si>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</si>
  <si>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</si>
  <si>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</si>
  <si>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</si>
  <si>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</si>
  <si>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</si>
  <si>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</si>
  <si>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</si>
  <si>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</si>
  <si>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</si>
  <si>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</si>
  <si>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</si>
  <si>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</si>
  <si>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</si>
  <si>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</si>
  <si>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</si>
  <si>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</si>
  <si>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</si>
  <si>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</si>
  <si>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</si>
  <si>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</si>
  <si>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</si>
  <si>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</si>
  <si>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</si>
  <si>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</si>
  <si>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</si>
  <si>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</si>
  <si>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</si>
  <si>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</si>
  <si>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</si>
  <si>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</si>
  <si>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</si>
  <si>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</si>
  <si>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</si>
  <si>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</si>
  <si>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</si>
  <si>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</si>
  <si>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</si>
  <si>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</si>
  <si>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</si>
  <si>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</si>
  <si>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</si>
  <si>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</si>
  <si>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</si>
  <si>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</si>
  <si>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</si>
  <si>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</si>
  <si>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</si>
  <si>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</si>
  <si>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</si>
  <si>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</si>
  <si>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</si>
  <si>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</si>
  <si>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</si>
  <si>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</si>
  <si>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</si>
  <si>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</si>
  <si>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</si>
  <si>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</si>
  <si>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</si>
  <si>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</si>
  <si>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</si>
  <si>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</si>
  <si>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</si>
  <si>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</si>
  <si>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</si>
  <si>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</si>
  <si>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</si>
  <si>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</si>
  <si>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</si>
  <si>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</si>
  <si>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</si>
  <si>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</si>
  <si>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</si>
  <si>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</si>
  <si>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</si>
  <si>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</si>
  <si>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</si>
  <si>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</si>
  <si>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</si>
  <si>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</si>
  <si>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</si>
  <si>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</si>
  <si>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</si>
  <si>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</si>
  <si>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</si>
  <si>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</si>
  <si>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</si>
  <si>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</si>
  <si>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</si>
  <si>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</si>
  <si>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</si>
  <si>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</si>
  <si>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</si>
  <si>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</si>
  <si>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</si>
  <si>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</si>
  <si>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</si>
  <si>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</si>
  <si>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</si>
  <si>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</si>
  <si>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</si>
  <si>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</si>
  <si>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</si>
  <si>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</si>
  <si>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</si>
  <si>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</si>
  <si>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</si>
  <si>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</si>
  <si>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</si>
  <si>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</si>
  <si>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</si>
  <si>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</si>
  <si>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</si>
  <si>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</si>
  <si>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</si>
  <si>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</si>
  <si>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</si>
  <si>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</si>
  <si>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</si>
  <si>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</si>
  <si>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</si>
  <si>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</si>
  <si>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</si>
  <si>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</si>
  <si>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</si>
  <si>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</si>
  <si>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</si>
  <si>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</si>
  <si>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</si>
  <si>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</si>
  <si>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</si>
  <si>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</si>
  <si>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</si>
  <si>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</si>
  <si>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</si>
  <si>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</si>
  <si>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</si>
  <si>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</si>
  <si>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</si>
  <si>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</si>
  <si>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</si>
  <si>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</si>
  <si>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</si>
  <si>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</si>
  <si>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</si>
  <si>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</si>
  <si>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</si>
  <si>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</si>
  <si>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</si>
  <si>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</si>
  <si>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</si>
  <si>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</si>
  <si>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</si>
  <si>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</si>
  <si>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</si>
  <si>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</si>
  <si>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</si>
  <si>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</si>
  <si>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</si>
  <si>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</si>
  <si>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</si>
  <si>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</si>
  <si>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</si>
  <si>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</si>
  <si>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</si>
  <si>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</si>
  <si>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</si>
  <si>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</si>
  <si>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</si>
  <si>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</si>
  <si>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</si>
  <si>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</si>
  <si>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</si>
  <si>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</si>
  <si>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</si>
  <si>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</si>
  <si>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</si>
  <si>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</si>
  <si>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</si>
  <si>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</si>
  <si>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</si>
  <si>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</si>
  <si>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</si>
  <si>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</si>
  <si>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</si>
  <si>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</si>
  <si>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</si>
  <si>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</si>
  <si>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</si>
  <si>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</si>
  <si>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</si>
  <si>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</si>
  <si>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</si>
  <si>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</si>
  <si>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</si>
  <si>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</si>
  <si>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</si>
  <si>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</si>
  <si>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</si>
  <si>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</si>
  <si>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</si>
  <si>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</si>
  <si>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</si>
  <si>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</si>
  <si>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</si>
  <si>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</si>
  <si>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</si>
  <si>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</si>
  <si>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</si>
  <si>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</si>
  <si>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</si>
  <si>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</si>
  <si>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</si>
  <si>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</si>
  <si>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</si>
  <si>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</si>
  <si>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</si>
  <si>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</si>
  <si>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</si>
  <si>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</si>
  <si>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</si>
  <si>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</si>
  <si>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</si>
  <si>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</si>
  <si>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</si>
  <si>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</si>
  <si>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</si>
  <si>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</si>
  <si>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</si>
  <si>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</si>
  <si>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</si>
  <si>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</si>
  <si>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</si>
  <si>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</si>
  <si>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</si>
  <si>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</si>
  <si>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</si>
  <si>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</si>
  <si>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</si>
  <si>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</si>
  <si>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</si>
  <si>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</si>
  <si>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</si>
  <si>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</si>
  <si>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</si>
  <si>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</si>
  <si>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</si>
  <si>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</si>
  <si>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</si>
  <si>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</si>
  <si>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</si>
  <si>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</si>
  <si>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</si>
  <si>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</si>
  <si>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</si>
  <si>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</si>
  <si>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</si>
  <si>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</si>
  <si>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</si>
  <si>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</si>
  <si>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</si>
  <si>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</si>
  <si>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</si>
  <si>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</si>
  <si>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</si>
  <si>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</si>
  <si>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</si>
  <si>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</si>
  <si>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</si>
  <si>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</si>
  <si>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</si>
  <si>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</si>
  <si>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</si>
  <si>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</si>
  <si>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</si>
  <si>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</si>
  <si>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</si>
  <si>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</si>
  <si>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</si>
  <si>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</si>
  <si>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</si>
  <si>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</si>
  <si>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</si>
  <si>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</si>
  <si>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</si>
  <si>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</si>
  <si>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</si>
  <si>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</si>
  <si>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</si>
  <si>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</si>
  <si>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</si>
  <si>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</si>
  <si>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</si>
  <si>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</si>
  <si>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</si>
  <si>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</si>
  <si>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</si>
  <si>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</si>
  <si>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</si>
  <si>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</si>
  <si>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</si>
  <si>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</si>
  <si>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</si>
  <si>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</si>
  <si>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</si>
  <si>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</si>
  <si>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</si>
  <si>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</si>
  <si>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</si>
  <si>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</si>
  <si>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</si>
  <si>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</si>
  <si>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</si>
  <si>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</si>
  <si>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</si>
  <si>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</si>
  <si>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</si>
  <si>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</si>
  <si>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</si>
  <si>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</si>
  <si>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</si>
  <si>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</si>
  <si>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</si>
  <si>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</si>
  <si>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</si>
  <si>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</si>
  <si>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</si>
  <si>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</si>
  <si>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</si>
  <si>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</si>
  <si>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</si>
  <si>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</si>
  <si>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</si>
  <si>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</si>
  <si>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</si>
  <si>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</si>
  <si>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</si>
  <si>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</si>
  <si>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</si>
  <si>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</si>
  <si>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</si>
  <si>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</si>
  <si>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</si>
  <si>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</si>
  <si>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</si>
  <si>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</si>
  <si>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</si>
  <si>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</si>
  <si>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</si>
  <si>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</si>
  <si>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</si>
  <si>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</si>
  <si>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</si>
  <si>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</si>
  <si>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</si>
  <si>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</si>
  <si>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</si>
  <si>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</si>
  <si>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</si>
  <si>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</si>
  <si>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</si>
  <si>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</si>
  <si>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</si>
  <si>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</si>
  <si>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</si>
  <si>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</si>
  <si>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</si>
  <si>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</si>
  <si>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</si>
  <si>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</si>
  <si>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</si>
  <si>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</si>
  <si>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</si>
  <si>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</si>
  <si>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</si>
  <si>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</si>
  <si>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</si>
  <si>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</si>
  <si>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</si>
  <si>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</si>
  <si>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</si>
  <si>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</si>
  <si>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</si>
  <si>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</si>
  <si>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</si>
  <si>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</si>
  <si>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</si>
  <si>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</si>
  <si>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</si>
  <si>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</si>
  <si>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</si>
  <si>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</si>
  <si>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</si>
  <si>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</si>
  <si>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</si>
  <si>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</si>
  <si>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</si>
  <si>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</si>
  <si>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</si>
  <si>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</si>
  <si>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</si>
  <si>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</si>
  <si>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</si>
  <si>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</si>
  <si>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</si>
  <si>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</si>
  <si>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</si>
  <si>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</si>
  <si>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</si>
  <si>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</si>
  <si>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</si>
  <si>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</si>
  <si>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</si>
  <si>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</si>
  <si>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</si>
  <si>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</si>
  <si>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</si>
  <si>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</si>
  <si>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</si>
  <si>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</si>
  <si>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</si>
  <si>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</si>
  <si>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</si>
  <si>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</si>
  <si>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</si>
  <si>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</si>
  <si>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</si>
  <si>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</si>
  <si>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</si>
  <si>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</si>
  <si>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</si>
  <si>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</si>
  <si>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</si>
  <si>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</si>
  <si>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</si>
  <si>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</si>
  <si>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</si>
  <si>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</si>
  <si>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</si>
  <si>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</si>
  <si>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</si>
  <si>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</si>
  <si>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</si>
  <si>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</si>
  <si>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</si>
  <si>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</si>
  <si>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</si>
  <si>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</si>
  <si>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</si>
  <si>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</si>
  <si>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</si>
  <si>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</si>
  <si>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</si>
  <si>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</si>
  <si>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</si>
  <si>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</si>
  <si>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</si>
  <si>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</si>
  <si>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</si>
  <si>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</si>
  <si>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</si>
  <si>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</si>
  <si>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</si>
  <si>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</si>
  <si>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</si>
  <si>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</si>
  <si>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</si>
  <si>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</si>
  <si>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</si>
  <si>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</si>
  <si>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</si>
  <si>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</si>
  <si>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</si>
  <si>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</si>
  <si>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</si>
  <si>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</si>
  <si>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</si>
  <si>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</si>
  <si>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</si>
  <si>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</si>
  <si>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</si>
  <si>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</si>
  <si>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</si>
  <si>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</si>
  <si>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</si>
  <si>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</si>
  <si>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</si>
  <si>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</si>
  <si>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</si>
  <si>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</si>
  <si>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</si>
  <si>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</si>
  <si>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</si>
  <si>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</si>
  <si>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</si>
  <si>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</si>
  <si>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</si>
  <si>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</si>
  <si>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</si>
  <si>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</si>
  <si>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</si>
  <si>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</si>
  <si>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</si>
  <si>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</si>
  <si>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</si>
  <si>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</si>
  <si>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</si>
  <si>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</si>
  <si>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</si>
  <si>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</si>
  <si>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</si>
  <si>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</si>
  <si>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</si>
  <si>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</si>
  <si>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</si>
  <si>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</si>
  <si>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</si>
  <si>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</si>
  <si>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</si>
  <si>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</si>
  <si>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</si>
  <si>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</si>
  <si>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</si>
  <si>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</si>
  <si>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</si>
  <si>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</si>
  <si>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</si>
  <si>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</si>
  <si>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</si>
  <si>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</si>
  <si>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</si>
  <si>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</si>
  <si>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</si>
  <si>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</si>
  <si>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</si>
  <si>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</si>
  <si>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</si>
  <si>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</si>
  <si>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</si>
  <si>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</si>
  <si>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</si>
  <si>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</si>
  <si>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</si>
  <si>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</si>
  <si>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</si>
  <si>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</si>
  <si>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</si>
  <si>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</si>
  <si>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</si>
  <si>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</si>
  <si>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</si>
  <si>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</si>
  <si>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</si>
  <si>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</si>
  <si>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</si>
  <si>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</si>
  <si>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</si>
  <si>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</si>
  <si>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</si>
  <si>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</si>
  <si>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</si>
  <si>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</si>
  <si>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</si>
  <si>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</si>
  <si>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</si>
  <si>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</si>
  <si>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</si>
  <si>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</si>
  <si>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</si>
  <si>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</si>
  <si>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</si>
  <si>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</si>
  <si>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</si>
  <si>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</si>
  <si>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</si>
  <si>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</si>
  <si>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</si>
  <si>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</si>
  <si>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</si>
  <si>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</si>
  <si>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</si>
  <si>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</si>
  <si>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</si>
  <si>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</si>
  <si>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</si>
  <si>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</si>
  <si>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</si>
  <si>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</si>
  <si>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</si>
  <si>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</si>
  <si>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</si>
  <si>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</si>
  <si>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</si>
  <si>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</si>
  <si>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</si>
  <si>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</si>
  <si>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</si>
  <si>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</si>
  <si>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</si>
  <si>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</si>
  <si>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</si>
  <si>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</si>
  <si>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</si>
  <si>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</si>
  <si>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</si>
  <si>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</si>
  <si>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</si>
  <si>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</si>
  <si>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</si>
  <si>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</si>
  <si>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</si>
  <si>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</si>
  <si>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</si>
  <si>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</si>
  <si>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</si>
  <si>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</si>
  <si>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</si>
  <si>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</si>
  <si>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</si>
  <si>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</si>
  <si>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</si>
  <si>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</si>
  <si>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</si>
  <si>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</si>
  <si>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</si>
  <si>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</si>
  <si>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</si>
  <si>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</si>
  <si>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</si>
  <si>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</si>
  <si>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</si>
  <si>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</si>
  <si>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</si>
  <si>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</si>
  <si>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</si>
  <si>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</si>
  <si>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</si>
  <si>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</si>
  <si>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</si>
  <si>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</si>
  <si>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</si>
  <si>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</si>
  <si>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</si>
  <si>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</si>
  <si>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</si>
  <si>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</si>
  <si>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</si>
  <si>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</si>
  <si>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</si>
  <si>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</si>
  <si>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</si>
  <si>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</si>
  <si>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</si>
  <si>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</si>
  <si>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</si>
  <si>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</si>
  <si>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</si>
  <si>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</si>
  <si>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</si>
  <si>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</si>
  <si>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</si>
  <si>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</si>
  <si>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</si>
  <si>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</si>
  <si>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</si>
  <si>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</si>
  <si>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</si>
  <si>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</si>
  <si>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</si>
  <si>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</si>
  <si>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</si>
  <si>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</si>
  <si>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</si>
  <si>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</si>
  <si>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</si>
  <si>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</si>
  <si>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</si>
  <si>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</si>
  <si>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</si>
  <si>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</si>
  <si>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</si>
  <si>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</si>
  <si>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</si>
  <si>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</si>
  <si>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</si>
  <si>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</si>
  <si>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</si>
  <si>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</si>
  <si>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</si>
  <si>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</si>
  <si>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</si>
  <si>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</si>
  <si>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</si>
  <si>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</si>
  <si>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</si>
  <si>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</si>
  <si>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</si>
  <si>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</si>
  <si>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</si>
  <si>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</si>
  <si>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</si>
  <si>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</si>
  <si>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</si>
  <si>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</si>
  <si>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</si>
  <si>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</si>
  <si>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</si>
  <si>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</si>
  <si>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</si>
  <si>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</si>
  <si>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</si>
  <si>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</si>
  <si>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</si>
  <si>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</si>
  <si>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</si>
  <si>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</si>
  <si>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</si>
  <si>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</si>
  <si>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</si>
  <si>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</si>
  <si>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</si>
  <si>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</si>
  <si>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</si>
  <si>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</si>
  <si>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</si>
  <si>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</si>
  <si>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</si>
  <si>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</si>
  <si>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</si>
  <si>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</si>
  <si>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</si>
  <si>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</si>
  <si>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</si>
  <si>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</si>
  <si>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</si>
  <si>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</si>
  <si>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</si>
  <si>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</si>
  <si>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</si>
  <si>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</si>
  <si>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</si>
  <si>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</si>
  <si>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</si>
  <si>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</si>
  <si>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</si>
  <si>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</si>
  <si>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</si>
  <si>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</si>
  <si>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</si>
  <si>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</si>
  <si>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</si>
  <si>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</si>
  <si>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</si>
  <si>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</si>
  <si>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</si>
  <si>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</si>
  <si>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</si>
  <si>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</si>
  <si>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</si>
  <si>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</si>
  <si>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</si>
  <si>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</si>
  <si>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</si>
  <si>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</si>
  <si>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</si>
  <si>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</si>
  <si>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</si>
  <si>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</si>
  <si>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</si>
  <si>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</si>
  <si>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</si>
  <si>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</si>
  <si>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</si>
  <si>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</si>
  <si>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</si>
  <si>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</si>
  <si>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</si>
  <si>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</si>
  <si>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</si>
  <si>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</si>
  <si>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</si>
  <si>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</si>
  <si>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</si>
  <si>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</si>
  <si>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</si>
  <si>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</si>
  <si>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</si>
  <si>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</si>
  <si>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</si>
  <si>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</si>
  <si>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</si>
  <si>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</si>
  <si>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</si>
  <si>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</si>
  <si>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</si>
  <si>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</si>
  <si>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</si>
  <si>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</si>
  <si>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</si>
  <si>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</si>
  <si>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</si>
  <si>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</si>
  <si>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</si>
  <si>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</si>
  <si>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</si>
  <si>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</si>
  <si>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</si>
  <si>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</si>
  <si>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</si>
  <si>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</si>
  <si>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</si>
  <si>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</si>
  <si>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</si>
  <si>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</si>
  <si>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</si>
  <si>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</si>
  <si>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</si>
  <si>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</si>
  <si>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</si>
  <si>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</si>
  <si>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</si>
  <si>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</si>
  <si>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</si>
  <si>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</si>
  <si>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</si>
  <si>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</si>
  <si>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</si>
  <si>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</si>
  <si>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</si>
  <si>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</si>
  <si>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</si>
  <si>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</si>
  <si>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</si>
  <si>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</si>
  <si>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</si>
  <si>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</si>
  <si>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</si>
  <si>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</si>
  <si>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</si>
  <si>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</si>
  <si>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</si>
  <si>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</si>
  <si>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</si>
  <si>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</si>
  <si>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</si>
  <si>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</si>
  <si>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</si>
  <si>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</si>
  <si>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</si>
  <si>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</si>
  <si>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</si>
  <si>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</si>
  <si>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</si>
  <si>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</si>
  <si>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</si>
  <si>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</si>
  <si>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</si>
  <si>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</si>
  <si>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</si>
  <si>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</si>
  <si>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</si>
  <si>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</si>
  <si>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</si>
  <si>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</si>
  <si>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</si>
  <si>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</si>
  <si>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</si>
  <si>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</si>
  <si>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</si>
  <si>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</si>
  <si>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</si>
  <si>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</si>
  <si>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</si>
  <si>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</si>
  <si>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</si>
  <si>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</si>
  <si>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</si>
  <si>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</si>
  <si>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</si>
  <si>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</si>
  <si>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</si>
  <si>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</si>
  <si>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</si>
  <si>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Astoria Hotel-DP</t>
  </si>
  <si>
    <t>Katameya - Creeks-DP</t>
  </si>
  <si>
    <t>HQ - CFC-DP</t>
  </si>
  <si>
    <t>El-Gouna-DP</t>
  </si>
  <si>
    <t>Wady Halfa-DP</t>
  </si>
  <si>
    <t>other amount (comment)</t>
  </si>
  <si>
    <t>ORA - ZED - ph.02 - DP</t>
  </si>
  <si>
    <t>concat invoicing name with invoice no</t>
  </si>
  <si>
    <t>concact eslam name with invoice no</t>
  </si>
  <si>
    <t>wrong</t>
  </si>
  <si>
    <t>operation</t>
  </si>
  <si>
    <t>Opr</t>
  </si>
  <si>
    <t>Comment</t>
  </si>
  <si>
    <t>ok</t>
  </si>
  <si>
    <t>neglect</t>
  </si>
  <si>
    <t>total 2 invoices correct</t>
  </si>
  <si>
    <t>islam with vat</t>
  </si>
  <si>
    <t>no islam data</t>
  </si>
  <si>
    <t>no erp data</t>
  </si>
  <si>
    <t>CASH_RECEIPT_ID</t>
  </si>
  <si>
    <t>PROJECT_NUMBER</t>
  </si>
  <si>
    <t>CUSTOMER_TRX_ID</t>
  </si>
  <si>
    <t>PAYMENT_SCHEDULE_ID</t>
  </si>
  <si>
    <t>ATTRIBUTE1</t>
  </si>
  <si>
    <t>AMOUNT_APPLIED</t>
  </si>
  <si>
    <t>TOTAL_AMOUNT_APPLIED</t>
  </si>
  <si>
    <t>CUSTOMER_NO</t>
  </si>
  <si>
    <t>CUSTOMER_NAME</t>
  </si>
  <si>
    <t>COMMENTS</t>
  </si>
  <si>
    <t>inv no. extracted from code</t>
  </si>
  <si>
    <t>concat</t>
  </si>
  <si>
    <t>VAT</t>
  </si>
  <si>
    <t>INV_TYPE</t>
  </si>
  <si>
    <t>INV_CLASS</t>
  </si>
  <si>
    <t>INVOICE_DATE</t>
  </si>
  <si>
    <t>CURRENCY</t>
  </si>
  <si>
    <t>RATE</t>
  </si>
  <si>
    <t>AMOUNT_DUE_REMAINING</t>
  </si>
  <si>
    <t>AMOUNT_EXECLUDED_VAT</t>
  </si>
  <si>
    <t>AMOUNT_INCLUDED_VAT</t>
  </si>
  <si>
    <t>ADJUSTMENT_AMOUNT</t>
  </si>
  <si>
    <t>DUE_DATE_DFF</t>
  </si>
  <si>
    <t>PROJECT_OWNER</t>
  </si>
  <si>
    <t>D0085</t>
  </si>
  <si>
    <t>23018</t>
  </si>
  <si>
    <t>Rowad Modern Engineering</t>
  </si>
  <si>
    <t>netting AR/ AP</t>
  </si>
  <si>
    <t>Projects Invoice 3D-local</t>
  </si>
  <si>
    <t>INV</t>
  </si>
  <si>
    <t>2024-01-30</t>
  </si>
  <si>
    <t>EGP</t>
  </si>
  <si>
    <t>2024-02-28</t>
  </si>
  <si>
    <t>General</t>
  </si>
  <si>
    <t/>
  </si>
  <si>
    <t>2024-03-24</t>
  </si>
  <si>
    <t>Transfer from rowad modern engineering abo ghaleb &amp; marassi pkg178</t>
  </si>
  <si>
    <t>Transfer from rowad modern engineering Abo ghaleb &amp; wadi elnatrun</t>
  </si>
  <si>
    <t>2024-03-26</t>
  </si>
  <si>
    <t>Transfer from rowad abo ghaleb &amp; ring road % marrasi</t>
  </si>
  <si>
    <t>Regular Credit Memo</t>
  </si>
  <si>
    <t>CM</t>
  </si>
  <si>
    <t>Client Invoices</t>
  </si>
  <si>
    <t>No</t>
  </si>
  <si>
    <t>Invoice Amount</t>
  </si>
  <si>
    <t>Cut Off Date</t>
  </si>
  <si>
    <t>Material Delivery</t>
  </si>
  <si>
    <t>Invoice Amount Without Material</t>
  </si>
  <si>
    <t>/Month Invoicing</t>
  </si>
  <si>
    <t>Without VAT</t>
  </si>
  <si>
    <t>4b</t>
  </si>
  <si>
    <t>4c</t>
  </si>
  <si>
    <t>Total Invoicing</t>
  </si>
  <si>
    <t>Escalation 1-9</t>
  </si>
  <si>
    <t>Escalation 10-11</t>
  </si>
  <si>
    <t>Escalation 12-13</t>
  </si>
  <si>
    <t>Escalation 14-15</t>
  </si>
  <si>
    <t>Escalation 16-17</t>
  </si>
  <si>
    <t>Escalation 17-19</t>
  </si>
  <si>
    <t>Invoice 20</t>
  </si>
  <si>
    <t>Invoice 21</t>
  </si>
  <si>
    <t>Invoice 22</t>
  </si>
  <si>
    <t>Invoice 23</t>
  </si>
  <si>
    <t>Invoice 24</t>
  </si>
  <si>
    <t>Invoice 25</t>
  </si>
  <si>
    <t>Invoice 26</t>
  </si>
  <si>
    <t>Invoice 27</t>
  </si>
  <si>
    <t>Invoice 28</t>
  </si>
  <si>
    <t xml:space="preserve">Escla.submitted </t>
  </si>
  <si>
    <t>Total Escalation approved</t>
  </si>
  <si>
    <t>Total Inv + Esc</t>
  </si>
  <si>
    <t>% Complete</t>
  </si>
  <si>
    <t>Revised Contract</t>
  </si>
  <si>
    <t>Remaining</t>
  </si>
  <si>
    <t>Escalation at com</t>
  </si>
  <si>
    <t>Remaining Esc.</t>
  </si>
  <si>
    <t>Revised Total</t>
  </si>
  <si>
    <t>2020 Invoicing</t>
  </si>
  <si>
    <t>2021 Invoicing</t>
  </si>
  <si>
    <t>2022 Invoicing</t>
  </si>
  <si>
    <t>2023 Invoicing</t>
  </si>
  <si>
    <t>2024 Invoicing</t>
  </si>
  <si>
    <t>Cash In</t>
  </si>
  <si>
    <t>Month</t>
  </si>
  <si>
    <t>From Invoice No</t>
  </si>
  <si>
    <t>To Date
(Actual Cash In)</t>
  </si>
  <si>
    <t>Expected
(Net Amount)</t>
  </si>
  <si>
    <t>Pay Date
Due Date</t>
  </si>
  <si>
    <t>Due Amount</t>
  </si>
  <si>
    <t>Remain After Due</t>
  </si>
  <si>
    <t>Invoice 1</t>
  </si>
  <si>
    <t>Invoice 2</t>
  </si>
  <si>
    <t>Invoice 3</t>
  </si>
  <si>
    <t>Invoice 4</t>
  </si>
  <si>
    <t>Invoice 5</t>
  </si>
  <si>
    <t>Invoice 6,7,8,9,10</t>
  </si>
  <si>
    <t xml:space="preserve">مستخلص11-12-13-14-15-16-17-18 كوبرى ابوغالب </t>
  </si>
  <si>
    <t>Invoice 19,20,21,22,23</t>
  </si>
  <si>
    <t>Invoice 24,25,26</t>
  </si>
  <si>
    <t>Escalation 1-11</t>
  </si>
  <si>
    <t>Escalation 11-20</t>
  </si>
  <si>
    <t>```</t>
  </si>
  <si>
    <t>Escalation 20-26</t>
  </si>
  <si>
    <t>Total</t>
  </si>
  <si>
    <t>Invoices Only</t>
  </si>
  <si>
    <t>Escalation Only</t>
  </si>
  <si>
    <t>Actual Cash In Vs. Net Amount</t>
  </si>
  <si>
    <t>Invoicing</t>
  </si>
  <si>
    <t>VAT (5%)</t>
  </si>
  <si>
    <t>Prices (15%)</t>
  </si>
  <si>
    <t>Retention (5%)</t>
  </si>
  <si>
    <t>Marksup (6.35%)</t>
  </si>
  <si>
    <t>Material Deduction</t>
  </si>
  <si>
    <t>Net In</t>
  </si>
  <si>
    <t>Actual Cash In</t>
  </si>
  <si>
    <t>Difference</t>
  </si>
  <si>
    <t>Known</t>
  </si>
  <si>
    <t>Unknown</t>
  </si>
  <si>
    <t>All Submitted Actual Cash In Vs. Net Amount</t>
  </si>
  <si>
    <t>Material Received Vs. Material Deducted</t>
  </si>
  <si>
    <t>material received</t>
  </si>
  <si>
    <t>rate</t>
  </si>
  <si>
    <t>qty</t>
  </si>
  <si>
    <t>amount</t>
  </si>
  <si>
    <t>remaining deductions</t>
  </si>
  <si>
    <t>steel rft</t>
  </si>
  <si>
    <t>cement</t>
  </si>
  <si>
    <t>material deducted</t>
  </si>
  <si>
    <t>settlement no</t>
  </si>
  <si>
    <t>on settlement 01</t>
  </si>
  <si>
    <t>on set. 6,,8,9,10</t>
  </si>
  <si>
    <t>Internal Invoices</t>
  </si>
  <si>
    <t>Invoice No</t>
  </si>
  <si>
    <t>Date</t>
  </si>
  <si>
    <t>Invoicing Cumulative</t>
  </si>
  <si>
    <t>Invoicing Cumulative
Without Material</t>
  </si>
  <si>
    <t>/Month</t>
  </si>
  <si>
    <t>/Month
Without VAT</t>
  </si>
  <si>
    <t>Invoice No 1</t>
  </si>
  <si>
    <t>Invoice No 2</t>
  </si>
  <si>
    <t>Invoice No 7</t>
  </si>
  <si>
    <t>Invoice No 8</t>
  </si>
  <si>
    <t>Invoice No 9</t>
  </si>
  <si>
    <t>Invoice No 10</t>
  </si>
  <si>
    <t>islam correct but with vat</t>
  </si>
  <si>
    <t>project name 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</si>
</sst>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d\-mmm\-yy;@"/>
    <numFmt numFmtId="165" formatCode="[$-409]dd\-mmm\-yy;@"/>
    <numFmt numFmtId="166" formatCode="[$-409]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  <font>
      <b/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68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0" fillId="8" borderId="0" xfId="0" applyNumberFormat="1" applyFill="1"/>
    <xf numFmtId="164" fontId="1" fillId="8" borderId="1" xfId="0" applyNumberFormat="1" applyFont="1" applyFill="1" applyBorder="1" applyAlignment="1">
      <alignment horizontal="center" vertical="center" wrapText="1"/>
    </xf>
    <xf numFmtId="164" fontId="0" fillId="8" borderId="0" xfId="0" applyNumberFormat="1" applyFill="1"/>
    <xf numFmtId="3" fontId="0" fillId="9" borderId="0" xfId="0" applyNumberFormat="1" applyFill="1"/>
    <xf numFmtId="3" fontId="1" fillId="10" borderId="0" xfId="0" applyNumberFormat="1" applyFont="1" applyFill="1" applyAlignment="1">
      <alignment horizontal="center" vertical="center" wrapText="1"/>
    </xf>
    <xf numFmtId="0" fontId="2" fillId="11" borderId="0" xfId="0" applyFont="1" applyFill="1"/>
    <xf numFmtId="0" fontId="0" fillId="12" borderId="0" xfId="0" applyFill="1" applyAlignment="1">
      <alignment horizontal="center" vertical="center"/>
    </xf>
    <xf numFmtId="164" fontId="0" fillId="12" borderId="0" xfId="0" applyNumberFormat="1" applyFill="1"/>
    <xf numFmtId="3" fontId="0" fillId="12" borderId="0" xfId="0" applyNumberFormat="1" applyFill="1"/>
    <xf numFmtId="0" fontId="0" fillId="13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3" fontId="0" fillId="12" borderId="0" xfId="0" applyNumberFormat="1" applyFill="1" applyAlignment="1">
      <alignment horizontal="center"/>
    </xf>
    <xf numFmtId="3" fontId="0" fillId="13" borderId="0" xfId="0" applyNumberFormat="1" applyFill="1" applyAlignment="1">
      <alignment horizontal="center"/>
    </xf>
    <xf numFmtId="0" fontId="4" fillId="0" borderId="1" xfId="0" applyFont="1" applyBorder="1"/>
    <xf numFmtId="0" fontId="4" fillId="9" borderId="1" xfId="0" applyFont="1" applyFill="1" applyBorder="1"/>
    <xf numFmtId="4" fontId="4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4" fontId="0" fillId="0" borderId="1" xfId="0" applyNumberFormat="1" applyBorder="1" applyAlignment="1">
      <alignment horizontal="center" vertical="center"/>
    </xf>
    <xf numFmtId="0" fontId="1" fillId="17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3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3" fontId="0" fillId="18" borderId="0" xfId="1" applyNumberFormat="1" applyFont="1" applyFill="1" applyAlignment="1">
      <alignment horizontal="center"/>
    </xf>
    <xf numFmtId="0" fontId="0" fillId="19" borderId="0" xfId="0" applyFill="1" applyAlignment="1">
      <alignment horizontal="center"/>
    </xf>
    <xf numFmtId="3" fontId="0" fillId="19" borderId="0" xfId="1" applyNumberFormat="1" applyFon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3" fontId="1" fillId="0" borderId="0" xfId="1" applyNumberFormat="1" applyFont="1" applyAlignment="1">
      <alignment horizontal="center"/>
    </xf>
    <xf numFmtId="3" fontId="3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 vertical="center"/>
    </xf>
    <xf numFmtId="3" fontId="3" fillId="12" borderId="0" xfId="1" applyNumberFormat="1" applyFont="1" applyFill="1" applyAlignment="1">
      <alignment horizontal="center"/>
    </xf>
    <xf numFmtId="3" fontId="1" fillId="0" borderId="0" xfId="1" applyNumberFormat="1" applyFont="1" applyAlignment="1">
      <alignment horizontal="center" vertical="center"/>
    </xf>
    <xf numFmtId="10" fontId="1" fillId="0" borderId="0" xfId="2" applyNumberFormat="1" applyFont="1" applyAlignment="1">
      <alignment horizontal="center"/>
    </xf>
    <xf numFmtId="43" fontId="0" fillId="0" borderId="0" xfId="1" applyFont="1" applyAlignment="1">
      <alignment horizontal="center"/>
    </xf>
    <xf numFmtId="4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3" fillId="0" borderId="0" xfId="2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43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0" fillId="18" borderId="0" xfId="0" applyFill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2">
    <dxf>
      <fill>
        <patternFill patternType="solid">
          <fgColor rgb="FF538DD5"/>
          <bgColor rgb="FF000000"/>
        </patternFill>
      </fill>
    </dxf>
    <dxf>
      <fill>
        <patternFill patternType="solid">
          <fgColor rgb="FF538DD5"/>
          <bgColor rgb="FF000000"/>
        </patternFill>
      </fill>
    </dxf>
  </dxfs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ohamed GHassan" id="{46013933-5BB9-493C-8D21-7A386FF05181}" userId="S-1-5-21-3870422421-1993083870-1113490630-13160" providerId="AD"/>
  <person displayName="Omar Essam" id="{17E4A6B0-23A0-4060-A405-C736C6A73047}" userId="S::omar.essam@rowad-rme.com::24f28753-9c07-40e0-91b2-ea196c200a3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882" dT="2024-12-16T12:23:45.53" personId="{17E4A6B0-23A0-4060-A405-C736C6A73047}" id="{5C3BD596-A89A-40A9-B1C5-1A17167DE60D}">
    <text>Claims</text>
  </threadedComment>
  <threadedComment ref="P883" dT="2024-12-16T12:23:54.73" personId="{17E4A6B0-23A0-4060-A405-C736C6A73047}" id="{753D6829-6CD3-4CE1-B521-31D758B2B605}">
    <text>Claims</text>
  </threadedComment>
  <threadedComment ref="P1156" dT="2024-12-16T12:50:59.24" personId="{17E4A6B0-23A0-4060-A405-C736C6A73047}" id="{C964727F-AAB1-4437-980D-44EE0462625C}">
    <text>Social Insurance</text>
  </threadedComment>
  <threadedComment ref="P1157" dT="2024-12-16T12:51:11.81" personId="{17E4A6B0-23A0-4060-A405-C736C6A73047}" id="{2E992E6F-5E00-4AB2-9ACC-65A428D59BEF}">
    <text>Social Insurance</text>
  </threadedComment>
  <threadedComment ref="P1158" dT="2024-12-16T12:51:19.10" personId="{17E4A6B0-23A0-4060-A405-C736C6A73047}" id="{9CB97233-F5AB-43E3-A853-E706DD5FABFB}">
    <text>Social Insurance</text>
  </threadedComment>
  <threadedComment ref="A1606" dT="2024-12-18T14:45:13.56" personId="{46013933-5BB9-493C-8D21-7A386FF05181}" id="{6306ECAC-D70B-4180-94AA-9896EB9A0DEC}">
    <text>Read gross from erp is wrong</text>
  </threadedComment>
  <threadedComment ref="A1653" dT="2024-12-18T14:36:59.39" personId="{46013933-5BB9-493C-8D21-7A386FF05181}" id="{883CDF45-8F13-4563-AAA7-62B941CC2AEC}">
    <text>Read Gross from erp is wrong</text>
  </threadedComment>
  <threadedComment ref="A1688" dT="2024-12-18T14:20:18.27" personId="{46013933-5BB9-493C-8D21-7A386FF05181}" id="{4252BD7D-E763-4817-A98C-B86644D44E65}">
    <text>Ipc 1+2+3+4 is matched without ipc 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1696"/>
  <sheetViews>
    <sheetView tabSelected="1" view="pageBreakPreview" zoomScaleNormal="100" zoomScaleSheetLayoutView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7" sqref="A7"/>
    </sheetView>
  </sheetViews>
  <sheetFormatPr defaultRowHeight="14.4" x14ac:dyDescent="0.3"/>
  <cols>
    <col min="1" max="1" width="34.109375" style="6" customWidth="1"/>
    <col min="2" max="2" width="7.33203125" style="6" customWidth="1"/>
    <col min="3" max="3" width="7.88671875" style="6" customWidth="1"/>
    <col min="4" max="4" width="3.44140625" style="1" customWidth="1"/>
    <col min="5" max="5" width="14.33203125" style="2" customWidth="1"/>
    <col min="6" max="7" width="15.33203125" style="2" customWidth="1"/>
    <col min="8" max="8" width="24.33203125" style="14" customWidth="1"/>
    <col min="9" max="9" width="2.6640625" style="2" customWidth="1"/>
    <col min="10" max="12" width="15.33203125" style="2" customWidth="1"/>
    <col min="13" max="13" width="26.33203125" style="14" customWidth="1"/>
    <col min="14" max="14" width="13.109375" style="2" customWidth="1"/>
    <col min="15" max="16" width="10.88671875" style="2" customWidth="1"/>
    <col min="17" max="17" width="2.5546875" style="2" customWidth="1"/>
    <col min="18" max="18" width="14.109375" style="2" customWidth="1"/>
    <col min="19" max="19" width="10.6640625" style="1" customWidth="1"/>
    <col min="20" max="21" width="9.88671875" style="1" customWidth="1"/>
    <col min="22" max="22" width="8.88671875" customWidth="1"/>
    <col min="23" max="24" width="9.88671875" style="1" customWidth="1"/>
    <col min="25" max="25" width="12.5546875" style="2" customWidth="1"/>
    <col min="26" max="26" width="17.33203125" style="2" customWidth="1"/>
    <col min="27" max="27" width="16.109375" style="2" customWidth="1"/>
    <col min="28" max="28" width="15.33203125" style="2" customWidth="1"/>
    <col min="29" max="29" width="17.33203125" style="2" customWidth="1"/>
    <col min="30" max="30" width="16.33203125" style="2" customWidth="1"/>
    <col min="31" max="31" width="16.88671875" style="2" customWidth="1"/>
    <col min="32" max="32" width="15.33203125" style="2" customWidth="1"/>
    <col min="33" max="35" width="15.33203125" style="14" customWidth="1"/>
    <col min="36" max="36" width="23.88671875" style="2" customWidth="1"/>
    <col min="37" max="37" width="20.109375" style="14" customWidth="1"/>
    <col min="38" max="39" width="15.33203125" style="2" customWidth="1"/>
    <col min="43" max="44" width="20.6640625" style="2" customWidth="1"/>
  </cols>
  <sheetData>
    <row r="1" spans="1:44" ht="48" customHeight="1" x14ac:dyDescent="0.3">
      <c r="A1" s="10" t="s">
        <v>0</v>
      </c>
      <c r="B1" s="10" t="s">
        <v>8713</v>
      </c>
      <c r="C1" s="10" t="s">
        <v>273</v>
      </c>
      <c r="D1" s="24"/>
      <c r="E1" s="9" t="s">
        <v>245</v>
      </c>
      <c r="F1" s="27" t="s">
        <v>276</v>
      </c>
      <c r="G1" s="19" t="s">
        <v>277</v>
      </c>
      <c r="H1" s="19" t="s">
        <v>8714</v>
      </c>
      <c r="I1" s="22"/>
      <c r="J1" s="11" t="s">
        <v>247</v>
      </c>
      <c r="K1" s="27" t="s">
        <v>274</v>
      </c>
      <c r="L1" s="19" t="s">
        <v>275</v>
      </c>
      <c r="M1" s="19" t="s">
        <v>8714</v>
      </c>
      <c r="N1" s="5" t="s">
        <v>234</v>
      </c>
      <c r="O1" s="5" t="s">
        <v>235</v>
      </c>
      <c r="P1" s="5" t="s">
        <v>8707</v>
      </c>
      <c r="Q1" s="22"/>
      <c r="R1" s="9" t="s">
        <v>246</v>
      </c>
      <c r="S1" s="4" t="s">
        <v>151</v>
      </c>
      <c r="T1" s="4" t="s">
        <v>152</v>
      </c>
      <c r="U1" s="4" t="s">
        <v>153</v>
      </c>
      <c r="V1" s="3" t="s">
        <v>231</v>
      </c>
      <c r="W1" s="4" t="s">
        <v>232</v>
      </c>
      <c r="X1" s="4" t="s">
        <v>1</v>
      </c>
      <c r="Y1" s="5" t="s">
        <v>233</v>
      </c>
      <c r="Z1" s="5" t="s">
        <v>236</v>
      </c>
      <c r="AA1" s="5" t="s">
        <v>237</v>
      </c>
      <c r="AB1" s="5" t="s">
        <v>238</v>
      </c>
      <c r="AC1" s="5" t="s">
        <v>239</v>
      </c>
      <c r="AD1" s="5" t="s">
        <v>240</v>
      </c>
      <c r="AE1" s="5" t="s">
        <v>242</v>
      </c>
      <c r="AF1" s="5" t="s">
        <v>241</v>
      </c>
      <c r="AG1" s="7" t="s">
        <v>439</v>
      </c>
      <c r="AH1" s="7" t="s">
        <v>440</v>
      </c>
      <c r="AI1" s="7" t="s">
        <v>441</v>
      </c>
      <c r="AJ1" s="20" t="s">
        <v>284</v>
      </c>
      <c r="AK1" s="13" t="s">
        <v>280</v>
      </c>
      <c r="AL1" s="7" t="s">
        <v>278</v>
      </c>
      <c r="AM1" s="7" t="s">
        <v>279</v>
      </c>
      <c r="AQ1" s="7" t="s">
        <v>8710</v>
      </c>
      <c r="AR1" s="20" t="s">
        <v>8709</v>
      </c>
    </row>
    <row r="2" spans="1:44" x14ac:dyDescent="0.3">
      <c r="A2" s="67" t="s">
        <v>96</v>
      </c>
      <c r="B2" s="35">
        <f>VLOOKUP(A2,Sheet1!A:B,2,0)</f>
        <v>2</v>
      </c>
      <c r="C2" s="6">
        <v>1</v>
      </c>
      <c r="D2" s="25"/>
      <c r="E2" s="2">
        <v>842930</v>
      </c>
      <c r="F2" s="26">
        <f>_xlfn.MAXIFS('data-from-invoicing'!E:E,'data-from-invoicing'!D:D,eslam.data!AR2)</f>
        <v>802790.71</v>
      </c>
      <c r="G2" s="2">
        <f t="shared" ref="G2:G36" si="0">F2-E2</f>
        <v>-40139.290000000037</v>
      </c>
      <c r="H2" s="14" t="s">
        <v>8718</v>
      </c>
      <c r="I2" s="23"/>
      <c r="J2" s="2">
        <f>SUMIF('collection only'!D:D,eslam.data!AQ2,'collection only'!E:E)</f>
        <v>1520548</v>
      </c>
      <c r="K2" s="26">
        <f>SUMIF('data-from-invoicing'!D:D,eslam.data!AR2,'data-from-invoicing'!F:F)</f>
        <v>1520548</v>
      </c>
      <c r="L2" s="2">
        <f t="shared" ref="L2:L36" si="1">K2-J2</f>
        <v>0</v>
      </c>
      <c r="M2" s="14" t="s">
        <v>8715</v>
      </c>
      <c r="Q2" s="23"/>
      <c r="R2" s="2">
        <v>1520548</v>
      </c>
      <c r="S2" s="1">
        <v>44712</v>
      </c>
      <c r="T2" s="1">
        <v>44720</v>
      </c>
      <c r="U2" s="1">
        <v>44727</v>
      </c>
      <c r="V2">
        <v>60</v>
      </c>
      <c r="W2" s="1">
        <v>44787</v>
      </c>
      <c r="X2" s="1">
        <v>44815</v>
      </c>
      <c r="Y2" s="2">
        <v>842930</v>
      </c>
      <c r="Z2" s="2">
        <v>1367190</v>
      </c>
      <c r="AF2" s="2">
        <v>0</v>
      </c>
      <c r="AG2" s="14">
        <f>SUMIF('consultant-gross'!D:D,eslam.data!AQ2,'consultant-gross'!F:F)</f>
        <v>0</v>
      </c>
      <c r="AH2" s="14">
        <f>SUMIF('consultant-gross'!D:D,eslam.data!AQ2,'consultant-gross'!G:G)</f>
        <v>0</v>
      </c>
      <c r="AI2" s="14">
        <f>SUMIF('consultant-net'!D:D,eslam.data!AQ2,'consultant-net'!F:F)</f>
        <v>0</v>
      </c>
      <c r="AJ2" s="2" t="str">
        <f>VLOOKUP(A2,'eslam-to-invoicing'!A:B,2,0)</f>
        <v>October Under-Railway Tunnel</v>
      </c>
      <c r="AQ2" s="2" t="str">
        <f t="shared" ref="AQ2:AQ36" si="2">A2&amp;C2</f>
        <v>6TH October tunnel1</v>
      </c>
      <c r="AR2" s="2" t="str">
        <f t="shared" ref="AR2:AR36" si="3">AJ2&amp;C2</f>
        <v>October Under-Railway Tunnel1</v>
      </c>
    </row>
    <row r="3" spans="1:44" x14ac:dyDescent="0.3">
      <c r="A3" s="6" t="s">
        <v>96</v>
      </c>
      <c r="B3" s="35">
        <f>VLOOKUP(A3,Sheet1!A:B,2,0)</f>
        <v>2</v>
      </c>
      <c r="C3" s="6">
        <v>2</v>
      </c>
      <c r="D3" s="25"/>
      <c r="E3" s="2">
        <v>3756426.15</v>
      </c>
      <c r="F3" s="26">
        <f>_xlfn.MAXIFS('data-from-invoicing'!E:E,'data-from-invoicing'!D:D,eslam.data!AR3)</f>
        <v>4380339.1900000004</v>
      </c>
      <c r="G3" s="2">
        <f t="shared" si="0"/>
        <v>623913.0400000005</v>
      </c>
      <c r="H3" s="37"/>
      <c r="I3" s="23"/>
      <c r="J3" s="2">
        <f>SUMIF('collection only'!D:D,eslam.data!AQ3,'collection only'!E:E)</f>
        <v>3508372.9</v>
      </c>
      <c r="K3" s="26">
        <f>SUMIF('data-from-invoicing'!D:D,eslam.data!AR3,'data-from-invoicing'!F:F)</f>
        <v>3508352.9</v>
      </c>
      <c r="L3" s="2">
        <f t="shared" si="1"/>
        <v>-20</v>
      </c>
      <c r="M3" s="14" t="s">
        <v>8716</v>
      </c>
      <c r="Q3" s="23"/>
      <c r="R3" s="2">
        <v>3208372.9</v>
      </c>
      <c r="S3" s="1">
        <v>44773</v>
      </c>
      <c r="T3" s="1">
        <v>44783</v>
      </c>
      <c r="U3" s="1">
        <v>44794</v>
      </c>
      <c r="V3">
        <v>60</v>
      </c>
      <c r="W3" s="1">
        <v>44854</v>
      </c>
      <c r="X3" s="1">
        <v>44829</v>
      </c>
      <c r="Y3" s="2">
        <v>4599356.1500000004</v>
      </c>
      <c r="Z3" s="2">
        <v>921846.75</v>
      </c>
      <c r="AF3" s="2">
        <v>0</v>
      </c>
      <c r="AG3" s="14">
        <f>SUMIF('consultant-gross'!D:D,eslam.data!AQ3,'consultant-gross'!F:F)</f>
        <v>0</v>
      </c>
      <c r="AH3" s="14">
        <f>SUMIF('consultant-gross'!D:D,eslam.data!AQ3,'consultant-gross'!G:G)</f>
        <v>0</v>
      </c>
      <c r="AI3" s="14">
        <f>SUMIF('consultant-net'!D:D,eslam.data!AQ3,'consultant-net'!F:F)</f>
        <v>0</v>
      </c>
      <c r="AJ3" s="2" t="str">
        <f>VLOOKUP(A3,'eslam-to-invoicing'!A:B,2,0)</f>
        <v>October Under-Railway Tunnel</v>
      </c>
      <c r="AQ3" s="2" t="str">
        <f t="shared" si="2"/>
        <v>6TH October tunnel2</v>
      </c>
      <c r="AR3" s="2" t="str">
        <f t="shared" si="3"/>
        <v>October Under-Railway Tunnel2</v>
      </c>
    </row>
    <row r="4" spans="1:44" x14ac:dyDescent="0.3">
      <c r="A4" s="6" t="s">
        <v>96</v>
      </c>
      <c r="B4" s="35">
        <f>VLOOKUP(A4,Sheet1!A:B,2,0)</f>
        <v>2</v>
      </c>
      <c r="C4" s="6">
        <v>3</v>
      </c>
      <c r="D4" s="25"/>
      <c r="F4" s="26">
        <f>_xlfn.MAXIFS('data-from-invoicing'!E:E,'data-from-invoicing'!D:D,eslam.data!AR4)</f>
        <v>5911928.0999999996</v>
      </c>
      <c r="G4" s="2">
        <f t="shared" si="0"/>
        <v>5911928.0999999996</v>
      </c>
      <c r="H4" s="14" t="s">
        <v>8719</v>
      </c>
      <c r="I4" s="23"/>
      <c r="J4" s="2">
        <f>SUMIF('collection only'!D:D,eslam.data!AQ4,'collection only'!E:E)</f>
        <v>1E-3</v>
      </c>
      <c r="K4" s="26">
        <f>SUMIF('data-from-invoicing'!D:D,eslam.data!AR4,'data-from-invoicing'!F:F)</f>
        <v>5155347.1954999994</v>
      </c>
      <c r="L4" s="2">
        <f t="shared" si="1"/>
        <v>5155347.1944999993</v>
      </c>
      <c r="M4" s="14" t="s">
        <v>8717</v>
      </c>
      <c r="Q4" s="23"/>
      <c r="S4" s="1">
        <v>44804</v>
      </c>
      <c r="T4" s="1">
        <v>44810</v>
      </c>
      <c r="U4" s="1">
        <v>44811</v>
      </c>
      <c r="V4">
        <v>60</v>
      </c>
      <c r="W4" s="1">
        <v>44871</v>
      </c>
      <c r="AF4" s="2">
        <v>0</v>
      </c>
      <c r="AG4" s="14">
        <f>SUMIF('consultant-gross'!D:D,eslam.data!AQ4,'consultant-gross'!F:F)</f>
        <v>0</v>
      </c>
      <c r="AH4" s="14">
        <f>SUMIF('consultant-gross'!D:D,eslam.data!AQ4,'consultant-gross'!G:G)</f>
        <v>0</v>
      </c>
      <c r="AI4" s="14">
        <f>SUMIF('consultant-net'!D:D,eslam.data!AQ4,'consultant-net'!F:F)</f>
        <v>0</v>
      </c>
      <c r="AJ4" s="2" t="str">
        <f>VLOOKUP(A4,'eslam-to-invoicing'!A:B,2,0)</f>
        <v>October Under-Railway Tunnel</v>
      </c>
      <c r="AQ4" s="2" t="str">
        <f t="shared" si="2"/>
        <v>6TH October tunnel3</v>
      </c>
      <c r="AR4" s="2" t="str">
        <f t="shared" si="3"/>
        <v>October Under-Railway Tunnel3</v>
      </c>
    </row>
    <row r="5" spans="1:44" x14ac:dyDescent="0.3">
      <c r="A5" s="6" t="s">
        <v>96</v>
      </c>
      <c r="B5" s="35">
        <f>VLOOKUP(A5,Sheet1!A:B,2,0)</f>
        <v>2</v>
      </c>
      <c r="C5" s="6">
        <v>4</v>
      </c>
      <c r="D5" s="25"/>
      <c r="E5" s="2">
        <v>7050454.75</v>
      </c>
      <c r="F5" s="26">
        <f>_xlfn.MAXIFS('data-from-invoicing'!E:E,'data-from-invoicing'!D:D,eslam.data!AR5)</f>
        <v>0</v>
      </c>
      <c r="G5" s="2">
        <f t="shared" si="0"/>
        <v>-7050454.75</v>
      </c>
      <c r="H5" s="14" t="s">
        <v>8720</v>
      </c>
      <c r="I5" s="23"/>
      <c r="J5" s="2">
        <f>SUMIF('collection only'!D:D,eslam.data!AQ5,'collection only'!E:E)</f>
        <v>5155347</v>
      </c>
      <c r="K5" s="26">
        <f>SUMIF('data-from-invoicing'!D:D,eslam.data!AR5,'data-from-invoicing'!F:F)</f>
        <v>0</v>
      </c>
      <c r="L5" s="2">
        <f t="shared" si="1"/>
        <v>-5155347</v>
      </c>
      <c r="M5" s="14" t="s">
        <v>8717</v>
      </c>
      <c r="Q5" s="23"/>
      <c r="R5" s="2">
        <v>5155347.5</v>
      </c>
      <c r="S5" s="1">
        <v>44834</v>
      </c>
      <c r="T5" s="1">
        <v>44835</v>
      </c>
      <c r="U5" s="1">
        <v>44878</v>
      </c>
      <c r="V5">
        <v>60</v>
      </c>
      <c r="W5" s="1">
        <v>44938</v>
      </c>
      <c r="X5" s="1">
        <v>44879</v>
      </c>
      <c r="Y5" s="2">
        <v>11649810.9</v>
      </c>
      <c r="Z5" s="2">
        <v>750750</v>
      </c>
      <c r="AF5" s="2">
        <v>0</v>
      </c>
      <c r="AG5" s="14">
        <f>SUMIF('consultant-gross'!D:D,eslam.data!AQ5,'consultant-gross'!F:F)</f>
        <v>7663602.6399999987</v>
      </c>
      <c r="AH5" s="14">
        <f>SUMIF('consultant-gross'!D:D,eslam.data!AQ5,'consultant-gross'!G:G)</f>
        <v>12262958.789999999</v>
      </c>
      <c r="AI5" s="14">
        <f>SUMIF('consultant-net'!D:D,eslam.data!AQ5,'consultant-net'!F:F)</f>
        <v>3604450.6683351886</v>
      </c>
      <c r="AJ5" s="2" t="str">
        <f>VLOOKUP(A5,'eslam-to-invoicing'!A:B,2,0)</f>
        <v>October Under-Railway Tunnel</v>
      </c>
      <c r="AQ5" s="2" t="str">
        <f t="shared" si="2"/>
        <v>6TH October tunnel4</v>
      </c>
      <c r="AR5" s="2" t="str">
        <f t="shared" si="3"/>
        <v>October Under-Railway Tunnel4</v>
      </c>
    </row>
    <row r="6" spans="1:44" x14ac:dyDescent="0.3">
      <c r="A6" s="6" t="s">
        <v>96</v>
      </c>
      <c r="B6" s="35">
        <f>VLOOKUP(A6,Sheet1!A:B,2,0)</f>
        <v>2</v>
      </c>
      <c r="C6" s="6">
        <v>5</v>
      </c>
      <c r="D6" s="25"/>
      <c r="E6" s="2">
        <v>3846689.4</v>
      </c>
      <c r="F6" s="26">
        <f>_xlfn.MAXIFS('data-from-invoicing'!E:E,'data-from-invoicing'!D:D,eslam.data!AR6)</f>
        <v>3663513.71</v>
      </c>
      <c r="G6" s="2">
        <f t="shared" si="0"/>
        <v>-183175.68999999994</v>
      </c>
      <c r="H6" s="14" t="s">
        <v>8718</v>
      </c>
      <c r="I6" s="23"/>
      <c r="J6" s="2">
        <f>SUMIF('collection only'!D:D,eslam.data!AQ6,'collection only'!E:E)</f>
        <v>2856009</v>
      </c>
      <c r="K6" s="26">
        <f>SUMIF('data-from-invoicing'!D:D,eslam.data!AR6,'data-from-invoicing'!F:F)</f>
        <v>2856009</v>
      </c>
      <c r="L6" s="2">
        <f t="shared" si="1"/>
        <v>0</v>
      </c>
      <c r="M6" s="14" t="s">
        <v>8715</v>
      </c>
      <c r="Q6" s="23"/>
      <c r="R6" s="2">
        <v>3524900.34</v>
      </c>
      <c r="S6" s="1">
        <v>44865</v>
      </c>
      <c r="T6" s="1">
        <v>44880</v>
      </c>
      <c r="U6" s="1">
        <v>44882</v>
      </c>
      <c r="V6">
        <v>60</v>
      </c>
      <c r="W6" s="1">
        <v>44942</v>
      </c>
      <c r="X6" s="1">
        <v>44890</v>
      </c>
      <c r="Y6" s="2">
        <v>15496500.300000001</v>
      </c>
      <c r="Z6" s="2">
        <v>298295</v>
      </c>
      <c r="AF6" s="2">
        <v>0</v>
      </c>
      <c r="AG6" s="14">
        <f>SUMIF('consultant-gross'!D:D,eslam.data!AQ6,'consultant-gross'!F:F)</f>
        <v>6157467.5499999989</v>
      </c>
      <c r="AH6" s="14">
        <f>SUMIF('consultant-gross'!D:D,eslam.data!AQ6,'consultant-gross'!G:G)</f>
        <v>17807278.449999999</v>
      </c>
      <c r="AI6" s="14">
        <f>SUMIF('consultant-net'!D:D,eslam.data!AQ6,'consultant-net'!F:F)</f>
        <v>3524900.34</v>
      </c>
      <c r="AJ6" s="2" t="str">
        <f>VLOOKUP(A6,'eslam-to-invoicing'!A:B,2,0)</f>
        <v>October Under-Railway Tunnel</v>
      </c>
      <c r="AQ6" s="2" t="str">
        <f t="shared" si="2"/>
        <v>6TH October tunnel5</v>
      </c>
      <c r="AR6" s="2" t="str">
        <f t="shared" si="3"/>
        <v>October Under-Railway Tunnel5</v>
      </c>
    </row>
    <row r="7" spans="1:44" x14ac:dyDescent="0.3">
      <c r="A7" s="6" t="s">
        <v>96</v>
      </c>
      <c r="B7" s="35">
        <f>VLOOKUP(A7,Sheet1!A:B,2,0)</f>
        <v>2</v>
      </c>
      <c r="C7" s="6">
        <v>6</v>
      </c>
      <c r="D7" s="25"/>
      <c r="E7" s="2">
        <v>1899766.699999999</v>
      </c>
      <c r="F7" s="26">
        <f>_xlfn.MAXIFS('data-from-invoicing'!E:E,'data-from-invoicing'!D:D,eslam.data!AR7)</f>
        <v>1809302.29</v>
      </c>
      <c r="G7" s="2">
        <f t="shared" si="0"/>
        <v>-90464.409999998985</v>
      </c>
      <c r="H7" s="14" t="s">
        <v>8718</v>
      </c>
      <c r="I7" s="23"/>
      <c r="J7" s="2">
        <f>SUMIF('collection only'!D:D,eslam.data!AQ7,'collection only'!E:E)</f>
        <v>1337162.6000000001</v>
      </c>
      <c r="K7" s="26">
        <f>SUMIF('data-from-invoicing'!D:D,eslam.data!AR7,'data-from-invoicing'!F:F)</f>
        <v>1337162.5545000001</v>
      </c>
      <c r="L7" s="2">
        <f t="shared" si="1"/>
        <v>-4.5500000007450581E-2</v>
      </c>
      <c r="M7" s="14" t="s">
        <v>8715</v>
      </c>
      <c r="Q7" s="23"/>
      <c r="R7" s="2">
        <v>1337162.6000000001</v>
      </c>
      <c r="S7" s="1">
        <v>44926</v>
      </c>
      <c r="T7" s="1">
        <v>44910</v>
      </c>
      <c r="U7" s="1">
        <v>44935</v>
      </c>
      <c r="V7">
        <v>60</v>
      </c>
      <c r="W7" s="1">
        <v>44995</v>
      </c>
      <c r="X7" s="1">
        <v>44969</v>
      </c>
      <c r="Y7" s="2">
        <v>17396267</v>
      </c>
      <c r="AF7" s="2">
        <v>0</v>
      </c>
      <c r="AG7" s="14">
        <f>SUMIF('consultant-gross'!D:D,eslam.data!AQ7,'consultant-gross'!F:F)</f>
        <v>0</v>
      </c>
      <c r="AH7" s="14">
        <f>SUMIF('consultant-gross'!D:D,eslam.data!AQ7,'consultant-gross'!G:G)</f>
        <v>0</v>
      </c>
      <c r="AI7" s="14">
        <f>SUMIF('consultant-net'!D:D,eslam.data!AQ7,'consultant-net'!F:F)</f>
        <v>0</v>
      </c>
      <c r="AJ7" s="2" t="str">
        <f>VLOOKUP(A7,'eslam-to-invoicing'!A:B,2,0)</f>
        <v>October Under-Railway Tunnel</v>
      </c>
      <c r="AQ7" s="2" t="str">
        <f t="shared" si="2"/>
        <v>6TH October tunnel6</v>
      </c>
      <c r="AR7" s="2" t="str">
        <f t="shared" si="3"/>
        <v>October Under-Railway Tunnel6</v>
      </c>
    </row>
    <row r="8" spans="1:44" x14ac:dyDescent="0.3">
      <c r="B8" s="35"/>
      <c r="D8" s="25"/>
      <c r="F8" s="26"/>
      <c r="I8" s="23"/>
      <c r="K8" s="26"/>
      <c r="Q8" s="23"/>
    </row>
    <row r="9" spans="1:44" x14ac:dyDescent="0.3">
      <c r="A9" s="6" t="s">
        <v>81</v>
      </c>
      <c r="B9" s="35">
        <f>VLOOKUP(A9,Sheet1!A:B,2,0)</f>
        <v>2</v>
      </c>
      <c r="C9" s="6">
        <v>1</v>
      </c>
      <c r="D9" s="25"/>
      <c r="F9" s="26">
        <f>_xlfn.MAXIFS('data-from-invoicing'!E:E,'data-from-invoicing'!D:D,eslam.data!AR9)</f>
        <v>1116000</v>
      </c>
      <c r="G9" s="2">
        <f t="shared" si="0"/>
        <v>1116000</v>
      </c>
      <c r="H9" s="14" t="s">
        <v>8719</v>
      </c>
      <c r="I9" s="23"/>
      <c r="J9" s="2">
        <f>SUMIF('collection only'!D:D,eslam.data!AQ9,'collection only'!E:E)</f>
        <v>175270.85</v>
      </c>
      <c r="K9" s="26">
        <f>SUMIF('data-from-invoicing'!D:D,eslam.data!AR9,'data-from-invoicing'!F:F)</f>
        <v>1007589.6</v>
      </c>
      <c r="L9" s="2">
        <f t="shared" si="1"/>
        <v>832318.75</v>
      </c>
      <c r="Q9" s="23"/>
      <c r="S9" s="1">
        <v>44592</v>
      </c>
      <c r="T9" s="1">
        <v>44592</v>
      </c>
      <c r="U9" s="1">
        <v>44595</v>
      </c>
      <c r="V9">
        <v>60</v>
      </c>
      <c r="W9" s="1">
        <v>44655</v>
      </c>
      <c r="AF9" s="2">
        <v>0</v>
      </c>
      <c r="AG9" s="14">
        <f>SUMIF('consultant-gross'!D:D,eslam.data!AQ9,'consultant-gross'!F:F)</f>
        <v>0</v>
      </c>
      <c r="AH9" s="14">
        <f>SUMIF('consultant-gross'!D:D,eslam.data!AQ9,'consultant-gross'!G:G)</f>
        <v>0</v>
      </c>
      <c r="AI9" s="14">
        <f>SUMIF('consultant-net'!D:D,eslam.data!AQ9,'consultant-net'!F:F)</f>
        <v>0</v>
      </c>
      <c r="AJ9" s="2" t="str">
        <f>VLOOKUP(A9,'eslam-to-invoicing'!A:B,2,0)</f>
        <v>Abo Ghaleb</v>
      </c>
      <c r="AQ9" s="2" t="str">
        <f t="shared" si="2"/>
        <v>Abo Ghaleb Bridge1</v>
      </c>
      <c r="AR9" s="2" t="str">
        <f t="shared" si="3"/>
        <v>Abo Ghaleb1</v>
      </c>
    </row>
    <row r="10" spans="1:44" x14ac:dyDescent="0.3">
      <c r="A10" s="6" t="s">
        <v>81</v>
      </c>
      <c r="B10" s="35">
        <f>VLOOKUP(A10,Sheet1!A:B,2,0)</f>
        <v>2</v>
      </c>
      <c r="C10" s="6">
        <v>2</v>
      </c>
      <c r="D10" s="25"/>
      <c r="E10" s="2">
        <v>3079766.6999999988</v>
      </c>
      <c r="F10" s="26">
        <f>_xlfn.MAXIFS('data-from-invoicing'!E:E,'data-from-invoicing'!D:D,eslam.data!AR10)</f>
        <v>1272000</v>
      </c>
      <c r="G10" s="2">
        <f t="shared" si="0"/>
        <v>-1807766.6999999988</v>
      </c>
      <c r="H10" s="14" t="s">
        <v>8865</v>
      </c>
      <c r="I10" s="23"/>
      <c r="J10" s="2">
        <f>SUMIF('collection only'!D:D,eslam.data!AQ10,'collection only'!E:E)</f>
        <v>2494611.0269999998</v>
      </c>
      <c r="K10" s="26">
        <f>SUMIF('data-from-invoicing'!D:D,eslam.data!AR10,'data-from-invoicing'!F:F)</f>
        <v>142483.6</v>
      </c>
      <c r="L10" s="2">
        <f t="shared" si="1"/>
        <v>-2352127.4269999997</v>
      </c>
      <c r="Q10" s="23"/>
      <c r="R10" s="2">
        <v>2494611.0269999998</v>
      </c>
      <c r="S10" s="1">
        <v>44620</v>
      </c>
      <c r="T10" s="1">
        <v>44620</v>
      </c>
      <c r="U10" s="1">
        <v>44627</v>
      </c>
      <c r="V10">
        <v>60</v>
      </c>
      <c r="W10" s="1">
        <v>44687</v>
      </c>
      <c r="X10" s="1">
        <v>44627</v>
      </c>
      <c r="Y10" s="2">
        <v>15845653.699999999</v>
      </c>
      <c r="AF10" s="2">
        <v>0</v>
      </c>
      <c r="AG10" s="14">
        <f>SUMIF('consultant-gross'!D:D,eslam.data!AQ10,'consultant-gross'!F:F)</f>
        <v>3079766.6999999993</v>
      </c>
      <c r="AH10" s="14">
        <f>SUMIF('consultant-gross'!D:D,eslam.data!AQ10,'consultant-gross'!G:G)</f>
        <v>15845653.699999999</v>
      </c>
      <c r="AI10" s="14">
        <f>SUMIF('consultant-net'!D:D,eslam.data!AQ10,'consultant-net'!F:F)</f>
        <v>2494611.0269999998</v>
      </c>
      <c r="AJ10" s="2" t="str">
        <f>VLOOKUP(A10,'eslam-to-invoicing'!A:B,2,0)</f>
        <v>Abo Ghaleb</v>
      </c>
      <c r="AQ10" s="2" t="str">
        <f t="shared" si="2"/>
        <v>Abo Ghaleb Bridge2</v>
      </c>
      <c r="AR10" s="2" t="str">
        <f t="shared" si="3"/>
        <v>Abo Ghaleb2</v>
      </c>
    </row>
    <row r="11" spans="1:44" x14ac:dyDescent="0.3">
      <c r="A11" s="6" t="s">
        <v>81</v>
      </c>
      <c r="B11" s="35">
        <f>VLOOKUP(A11,Sheet1!A:B,2,0)</f>
        <v>2</v>
      </c>
      <c r="C11" s="6">
        <v>3</v>
      </c>
      <c r="D11" s="25"/>
      <c r="E11" s="2">
        <v>3857104.5</v>
      </c>
      <c r="F11" s="26">
        <f>_xlfn.MAXIFS('data-from-invoicing'!E:E,'data-from-invoicing'!D:D,eslam.data!AR11)</f>
        <v>0</v>
      </c>
      <c r="G11" s="2">
        <f t="shared" si="0"/>
        <v>-3857104.5</v>
      </c>
      <c r="H11" s="14" t="s">
        <v>8720</v>
      </c>
      <c r="I11" s="23"/>
      <c r="J11" s="2">
        <f>SUMIF('collection only'!D:D,eslam.data!AQ11,'collection only'!E:E)</f>
        <v>2045810.9230000004</v>
      </c>
      <c r="K11" s="26">
        <f>SUMIF('data-from-invoicing'!D:D,eslam.data!AR11,'data-from-invoicing'!F:F)</f>
        <v>0</v>
      </c>
      <c r="L11" s="2">
        <f t="shared" si="1"/>
        <v>-2045810.9230000004</v>
      </c>
      <c r="Q11" s="23"/>
      <c r="R11" s="2">
        <v>3124254.645</v>
      </c>
      <c r="S11" s="1">
        <v>44651</v>
      </c>
      <c r="T11" s="1">
        <v>44651</v>
      </c>
      <c r="U11" s="1">
        <v>44655</v>
      </c>
      <c r="V11">
        <v>60</v>
      </c>
      <c r="W11" s="1">
        <v>44715</v>
      </c>
      <c r="X11" s="1">
        <v>44655</v>
      </c>
      <c r="Y11" s="2">
        <v>19702758.199999999</v>
      </c>
      <c r="AF11" s="2">
        <v>0</v>
      </c>
      <c r="AG11" s="14">
        <f>SUMIF('consultant-gross'!D:D,eslam.data!AQ11,'consultant-gross'!F:F)</f>
        <v>3857104.5</v>
      </c>
      <c r="AH11" s="14">
        <f>SUMIF('consultant-gross'!D:D,eslam.data!AQ11,'consultant-gross'!G:G)</f>
        <v>19702758.199999999</v>
      </c>
      <c r="AI11" s="14">
        <f>SUMIF('consultant-net'!D:D,eslam.data!AQ11,'consultant-net'!F:F)</f>
        <v>3124254.645</v>
      </c>
      <c r="AJ11" s="2" t="str">
        <f>VLOOKUP(A11,'eslam-to-invoicing'!A:B,2,0)</f>
        <v>Abo Ghaleb</v>
      </c>
      <c r="AQ11" s="2" t="str">
        <f t="shared" si="2"/>
        <v>Abo Ghaleb Bridge3</v>
      </c>
      <c r="AR11" s="2" t="str">
        <f t="shared" si="3"/>
        <v>Abo Ghaleb3</v>
      </c>
    </row>
    <row r="12" spans="1:44" x14ac:dyDescent="0.3">
      <c r="A12" s="6" t="s">
        <v>81</v>
      </c>
      <c r="B12" s="35">
        <f>VLOOKUP(A12,Sheet1!A:B,2,0)</f>
        <v>2</v>
      </c>
      <c r="C12" s="6">
        <v>4</v>
      </c>
      <c r="D12" s="25"/>
      <c r="E12" s="2">
        <v>17739438</v>
      </c>
      <c r="F12" s="26">
        <f>_xlfn.MAXIFS('data-from-invoicing'!E:E,'data-from-invoicing'!D:D,eslam.data!AR12)</f>
        <v>0</v>
      </c>
      <c r="G12" s="2">
        <f t="shared" si="0"/>
        <v>-17739438</v>
      </c>
      <c r="H12" s="14" t="s">
        <v>8720</v>
      </c>
      <c r="I12" s="23"/>
      <c r="J12" s="2">
        <f>SUMIF('collection only'!D:D,eslam.data!AQ12,'collection only'!E:E)</f>
        <v>12711007.220000001</v>
      </c>
      <c r="K12" s="26">
        <f>SUMIF('data-from-invoicing'!D:D,eslam.data!AR12,'data-from-invoicing'!F:F)</f>
        <v>0</v>
      </c>
      <c r="L12" s="2">
        <f t="shared" si="1"/>
        <v>-12711007.220000001</v>
      </c>
      <c r="Q12" s="23"/>
      <c r="R12" s="2">
        <v>6555212.9406428598</v>
      </c>
      <c r="S12" s="1">
        <v>44681</v>
      </c>
      <c r="T12" s="1">
        <v>44681</v>
      </c>
      <c r="U12" s="1">
        <v>44666</v>
      </c>
      <c r="V12">
        <v>60</v>
      </c>
      <c r="W12" s="1">
        <v>44726</v>
      </c>
      <c r="X12" s="1">
        <v>44782</v>
      </c>
      <c r="Y12" s="2">
        <v>37442196.200000003</v>
      </c>
      <c r="AF12" s="2">
        <v>0</v>
      </c>
      <c r="AG12" s="14">
        <f>SUMIF('consultant-gross'!D:D,eslam.data!AQ12,'consultant-gross'!F:F)</f>
        <v>17739438.000000004</v>
      </c>
      <c r="AH12" s="14">
        <f>SUMIF('consultant-gross'!D:D,eslam.data!AQ12,'consultant-gross'!G:G)</f>
        <v>37442196.200000003</v>
      </c>
      <c r="AI12" s="14">
        <f>SUMIF('consultant-net'!D:D,eslam.data!AQ12,'consultant-net'!F:F)</f>
        <v>6555212.9406428598</v>
      </c>
      <c r="AJ12" s="2" t="str">
        <f>VLOOKUP(A12,'eslam-to-invoicing'!A:B,2,0)</f>
        <v>Abo Ghaleb</v>
      </c>
      <c r="AQ12" s="2" t="str">
        <f t="shared" si="2"/>
        <v>Abo Ghaleb Bridge4</v>
      </c>
      <c r="AR12" s="2" t="str">
        <f t="shared" si="3"/>
        <v>Abo Ghaleb4</v>
      </c>
    </row>
    <row r="13" spans="1:44" x14ac:dyDescent="0.3">
      <c r="A13" s="6" t="s">
        <v>81</v>
      </c>
      <c r="B13" s="35">
        <f>VLOOKUP(A13,Sheet1!A:B,2,0)</f>
        <v>2</v>
      </c>
      <c r="C13" s="6">
        <v>5</v>
      </c>
      <c r="D13" s="25"/>
      <c r="E13" s="2">
        <v>2031888</v>
      </c>
      <c r="F13" s="26">
        <f>_xlfn.MAXIFS('data-from-invoicing'!E:E,'data-from-invoicing'!D:D,eslam.data!AR13)</f>
        <v>0</v>
      </c>
      <c r="G13" s="2">
        <f t="shared" si="0"/>
        <v>-2031888</v>
      </c>
      <c r="H13" s="14" t="s">
        <v>8720</v>
      </c>
      <c r="I13" s="23"/>
      <c r="J13" s="2">
        <f>SUMIF('collection only'!D:D,eslam.data!AQ13,'collection only'!E:E)</f>
        <v>1645829.2799999993</v>
      </c>
      <c r="K13" s="26">
        <f>SUMIF('data-from-invoicing'!D:D,eslam.data!AR13,'data-from-invoicing'!F:F)</f>
        <v>0</v>
      </c>
      <c r="L13" s="2">
        <f t="shared" si="1"/>
        <v>-1645829.2799999993</v>
      </c>
      <c r="Q13" s="23"/>
      <c r="R13" s="2">
        <v>1645829.28</v>
      </c>
      <c r="S13" s="1">
        <v>44773</v>
      </c>
      <c r="T13" s="1">
        <v>44773</v>
      </c>
      <c r="U13" s="1">
        <v>44794</v>
      </c>
      <c r="V13">
        <v>60</v>
      </c>
      <c r="W13" s="1">
        <v>44854</v>
      </c>
      <c r="X13" s="1">
        <v>44794</v>
      </c>
      <c r="Y13" s="2">
        <v>39474084.200000003</v>
      </c>
      <c r="AF13" s="2">
        <v>0</v>
      </c>
      <c r="AG13" s="14">
        <f>SUMIF('consultant-gross'!D:D,eslam.data!AQ13,'consultant-gross'!F:F)</f>
        <v>2031888</v>
      </c>
      <c r="AH13" s="14">
        <f>SUMIF('consultant-gross'!D:D,eslam.data!AQ13,'consultant-gross'!G:G)</f>
        <v>39474084.200000003</v>
      </c>
      <c r="AI13" s="14">
        <f>SUMIF('consultant-net'!D:D,eslam.data!AQ13,'consultant-net'!F:F)</f>
        <v>1645829.28</v>
      </c>
      <c r="AJ13" s="2" t="str">
        <f>VLOOKUP(A13,'eslam-to-invoicing'!A:B,2,0)</f>
        <v>Abo Ghaleb</v>
      </c>
      <c r="AQ13" s="2" t="str">
        <f t="shared" si="2"/>
        <v>Abo Ghaleb Bridge5</v>
      </c>
      <c r="AR13" s="2" t="str">
        <f t="shared" si="3"/>
        <v>Abo Ghaleb5</v>
      </c>
    </row>
    <row r="14" spans="1:44" hidden="1" x14ac:dyDescent="0.3">
      <c r="A14" s="6" t="s">
        <v>81</v>
      </c>
      <c r="B14" s="6">
        <f>VLOOKUP(A14,Sheet1!A:B,2,0)</f>
        <v>2</v>
      </c>
      <c r="C14" s="6">
        <v>6</v>
      </c>
      <c r="D14" s="25"/>
      <c r="F14" s="26">
        <f>_xlfn.MAXIFS('data-from-invoicing'!E:E,'data-from-invoicing'!D:D,eslam.data!AR14)</f>
        <v>0</v>
      </c>
      <c r="G14" s="2">
        <f t="shared" si="0"/>
        <v>0</v>
      </c>
      <c r="H14" s="2"/>
      <c r="I14" s="23"/>
      <c r="J14" s="2">
        <f>SUMIF('collection only'!D:D,eslam.data!AQ14,'collection only'!E:E)</f>
        <v>1E-4</v>
      </c>
      <c r="K14" s="26">
        <f>SUMIF('data-from-invoicing'!D:D,eslam.data!AR14,'data-from-invoicing'!F:F)</f>
        <v>0</v>
      </c>
      <c r="L14" s="2">
        <f t="shared" si="1"/>
        <v>-1E-4</v>
      </c>
      <c r="M14" s="2"/>
      <c r="Q14" s="23"/>
      <c r="S14" s="1">
        <v>44804</v>
      </c>
      <c r="T14" s="1">
        <v>44804</v>
      </c>
      <c r="U14" s="1">
        <v>44816</v>
      </c>
      <c r="V14">
        <v>60</v>
      </c>
      <c r="W14" s="1">
        <v>44876</v>
      </c>
      <c r="AF14" s="2">
        <v>0</v>
      </c>
      <c r="AG14" s="14">
        <f>SUMIF('consultant-gross'!D:D,eslam.data!AQ14,'consultant-gross'!F:F)</f>
        <v>0</v>
      </c>
      <c r="AH14" s="14">
        <f>SUMIF('consultant-gross'!D:D,eslam.data!AQ14,'consultant-gross'!G:G)</f>
        <v>0</v>
      </c>
      <c r="AI14" s="14">
        <f>SUMIF('consultant-net'!D:D,eslam.data!AQ14,'consultant-net'!F:F)</f>
        <v>0</v>
      </c>
      <c r="AJ14" s="2" t="str">
        <f>VLOOKUP(A14,'eslam-to-invoicing'!A:B,2,0)</f>
        <v>Abo Ghaleb</v>
      </c>
      <c r="AQ14" s="2" t="str">
        <f t="shared" si="2"/>
        <v>Abo Ghaleb Bridge6</v>
      </c>
      <c r="AR14" s="2" t="str">
        <f t="shared" si="3"/>
        <v>Abo Ghaleb6</v>
      </c>
    </row>
    <row r="15" spans="1:44" x14ac:dyDescent="0.3">
      <c r="B15" s="35"/>
      <c r="D15" s="25"/>
      <c r="F15" s="26"/>
      <c r="H15" s="2"/>
      <c r="I15" s="23"/>
      <c r="K15" s="26"/>
      <c r="M15" s="2"/>
      <c r="Q15" s="23"/>
    </row>
    <row r="16" spans="1:44" x14ac:dyDescent="0.3">
      <c r="A16" s="6" t="s">
        <v>58</v>
      </c>
      <c r="B16" s="35">
        <f>VLOOKUP(A16,Sheet1!A:B,2,0)</f>
        <v>0</v>
      </c>
      <c r="C16" s="6">
        <v>1</v>
      </c>
      <c r="D16" s="25"/>
      <c r="E16" s="2">
        <v>1325211.276190476</v>
      </c>
      <c r="F16" s="26">
        <f>_xlfn.MAXIFS('data-from-invoicing'!E:E,'data-from-invoicing'!D:D,eslam.data!AR16)</f>
        <v>0</v>
      </c>
      <c r="G16" s="2">
        <f t="shared" si="0"/>
        <v>-1325211.276190476</v>
      </c>
      <c r="H16" s="14" t="s">
        <v>8866</v>
      </c>
      <c r="I16" s="23"/>
      <c r="J16" s="2">
        <f>SUMIF('collection only'!D:D,eslam.data!AQ16,'collection only'!E:E)</f>
        <v>1264914.1599999999</v>
      </c>
      <c r="K16" s="26">
        <f>SUMIF('data-from-invoicing'!D:D,eslam.data!AR16,'data-from-invoicing'!F:F)</f>
        <v>0</v>
      </c>
      <c r="L16" s="2">
        <f t="shared" si="1"/>
        <v>-1264914.1599999999</v>
      </c>
      <c r="M16" s="14" t="s">
        <v>8866</v>
      </c>
      <c r="Q16" s="23"/>
      <c r="R16" s="2">
        <v>1264914.1599999999</v>
      </c>
      <c r="S16" s="1">
        <v>44104</v>
      </c>
      <c r="T16" s="1">
        <v>44090</v>
      </c>
      <c r="U16" s="1">
        <v>44094</v>
      </c>
      <c r="V16">
        <v>56</v>
      </c>
      <c r="W16" s="1">
        <v>44150</v>
      </c>
      <c r="X16" s="1">
        <v>44096</v>
      </c>
      <c r="Y16" s="2">
        <v>1325211.276190476</v>
      </c>
      <c r="AF16" s="2">
        <v>0</v>
      </c>
      <c r="AG16" s="14">
        <f>SUMIF('consultant-gross'!D:D,eslam.data!AQ16,'consultant-gross'!F:F)</f>
        <v>0</v>
      </c>
      <c r="AH16" s="14">
        <f>SUMIF('consultant-gross'!D:D,eslam.data!AQ16,'consultant-gross'!G:G)</f>
        <v>0</v>
      </c>
      <c r="AI16" s="14">
        <f>SUMIF('consultant-net'!D:D,eslam.data!AQ16,'consultant-net'!F:F)</f>
        <v>0</v>
      </c>
      <c r="AJ16" s="2">
        <f>VLOOKUP(A16,'eslam-to-invoicing'!A:B,2,0)</f>
        <v>0</v>
      </c>
      <c r="AQ16" s="2" t="str">
        <f t="shared" si="2"/>
        <v>AEON1</v>
      </c>
      <c r="AR16" s="2" t="str">
        <f t="shared" si="3"/>
        <v>01</v>
      </c>
    </row>
    <row r="17" spans="1:44" x14ac:dyDescent="0.3">
      <c r="A17" s="6" t="s">
        <v>58</v>
      </c>
      <c r="B17" s="35">
        <f>VLOOKUP(A17,Sheet1!A:B,2,0)</f>
        <v>0</v>
      </c>
      <c r="C17" s="6">
        <v>2</v>
      </c>
      <c r="D17" s="25"/>
      <c r="E17" s="2">
        <v>1613181.4</v>
      </c>
      <c r="F17" s="26">
        <f>_xlfn.MAXIFS('data-from-invoicing'!E:E,'data-from-invoicing'!D:D,eslam.data!AR17)</f>
        <v>0</v>
      </c>
      <c r="G17" s="2">
        <f t="shared" si="0"/>
        <v>-1613181.4</v>
      </c>
      <c r="H17" s="14" t="s">
        <v>8866</v>
      </c>
      <c r="I17" s="23"/>
      <c r="J17" s="2">
        <f>SUMIF('collection only'!D:D,eslam.data!AQ17,'collection only'!E:E)</f>
        <v>1513146.56</v>
      </c>
      <c r="K17" s="26">
        <f>SUMIF('data-from-invoicing'!D:D,eslam.data!AR17,'data-from-invoicing'!F:F)</f>
        <v>0</v>
      </c>
      <c r="L17" s="2">
        <f t="shared" si="1"/>
        <v>-1513146.56</v>
      </c>
      <c r="M17" s="14" t="s">
        <v>8866</v>
      </c>
      <c r="Q17" s="23"/>
      <c r="R17" s="2">
        <v>1513146.56</v>
      </c>
      <c r="S17" s="1">
        <v>44135</v>
      </c>
      <c r="T17" s="1">
        <v>44138</v>
      </c>
      <c r="U17" s="1">
        <v>44138</v>
      </c>
      <c r="V17">
        <v>56</v>
      </c>
      <c r="W17" s="1">
        <v>44194</v>
      </c>
      <c r="X17" s="1">
        <v>44180</v>
      </c>
      <c r="Y17" s="2">
        <v>2938392.6761904759</v>
      </c>
      <c r="AF17" s="2">
        <v>0</v>
      </c>
      <c r="AG17" s="14">
        <f>SUMIF('consultant-gross'!D:D,eslam.data!AQ17,'consultant-gross'!F:F)</f>
        <v>1300835.203239762</v>
      </c>
      <c r="AH17" s="14">
        <f>SUMIF('consultant-gross'!D:D,eslam.data!AQ17,'consultant-gross'!G:G)</f>
        <v>2626046.4794302383</v>
      </c>
      <c r="AI17" s="14">
        <f>SUMIF('consultant-net'!D:D,eslam.data!AQ17,'consultant-net'!F:F)</f>
        <v>1610113.5211885471</v>
      </c>
      <c r="AJ17" s="2">
        <f>VLOOKUP(A17,'eslam-to-invoicing'!A:B,2,0)</f>
        <v>0</v>
      </c>
      <c r="AQ17" s="2" t="str">
        <f t="shared" si="2"/>
        <v>AEON2</v>
      </c>
      <c r="AR17" s="2" t="str">
        <f t="shared" si="3"/>
        <v>02</v>
      </c>
    </row>
    <row r="18" spans="1:44" x14ac:dyDescent="0.3">
      <c r="A18" s="6" t="s">
        <v>58</v>
      </c>
      <c r="B18" s="35">
        <f>VLOOKUP(A18,Sheet1!A:B,2,0)</f>
        <v>0</v>
      </c>
      <c r="C18" s="6">
        <v>3</v>
      </c>
      <c r="D18" s="25"/>
      <c r="E18" s="2">
        <v>799158.9955310002</v>
      </c>
      <c r="F18" s="26">
        <f>_xlfn.MAXIFS('data-from-invoicing'!E:E,'data-from-invoicing'!D:D,eslam.data!AR18)</f>
        <v>0</v>
      </c>
      <c r="G18" s="2">
        <f t="shared" si="0"/>
        <v>-799158.9955310002</v>
      </c>
      <c r="H18" s="14" t="s">
        <v>8866</v>
      </c>
      <c r="I18" s="23"/>
      <c r="J18" s="2">
        <f>SUMIF('collection only'!D:D,eslam.data!AQ18,'collection only'!E:E)</f>
        <v>780253.07</v>
      </c>
      <c r="K18" s="26">
        <f>SUMIF('data-from-invoicing'!D:D,eslam.data!AR18,'data-from-invoicing'!F:F)</f>
        <v>0</v>
      </c>
      <c r="L18" s="2">
        <f t="shared" si="1"/>
        <v>-780253.07</v>
      </c>
      <c r="M18" s="14" t="s">
        <v>8866</v>
      </c>
      <c r="Q18" s="23"/>
      <c r="R18" s="2">
        <v>780253.06769381696</v>
      </c>
      <c r="S18" s="1">
        <v>44196</v>
      </c>
      <c r="T18" s="1">
        <v>44185</v>
      </c>
      <c r="U18" s="1">
        <v>44186</v>
      </c>
      <c r="V18">
        <v>56</v>
      </c>
      <c r="W18" s="1">
        <v>44242</v>
      </c>
      <c r="X18" s="1">
        <v>44200</v>
      </c>
      <c r="Y18" s="2">
        <v>3737551.6717214761</v>
      </c>
      <c r="Z18" s="2">
        <v>20153.751399340112</v>
      </c>
      <c r="AF18" s="2">
        <v>27500</v>
      </c>
      <c r="AG18" s="14">
        <f>SUMIF('consultant-gross'!D:D,eslam.data!AQ18,'consultant-gross'!F:F)</f>
        <v>799158.9955310002</v>
      </c>
      <c r="AH18" s="14">
        <f>SUMIF('consultant-gross'!D:D,eslam.data!AQ18,'consultant-gross'!G:G)</f>
        <v>3737551.6717214761</v>
      </c>
      <c r="AI18" s="14">
        <f>SUMIF('consultant-net'!D:D,eslam.data!AQ18,'consultant-net'!F:F)</f>
        <v>780253.06769381696</v>
      </c>
      <c r="AJ18" s="2">
        <f>VLOOKUP(A18,'eslam-to-invoicing'!A:B,2,0)</f>
        <v>0</v>
      </c>
      <c r="AQ18" s="2" t="str">
        <f t="shared" si="2"/>
        <v>AEON3</v>
      </c>
      <c r="AR18" s="2" t="str">
        <f t="shared" si="3"/>
        <v>03</v>
      </c>
    </row>
    <row r="19" spans="1:44" hidden="1" x14ac:dyDescent="0.3">
      <c r="A19" s="6" t="s">
        <v>58</v>
      </c>
      <c r="B19" s="6">
        <f>VLOOKUP(A19,Sheet1!A:B,2,0)</f>
        <v>0</v>
      </c>
      <c r="C19" s="6">
        <v>4</v>
      </c>
      <c r="D19" s="25"/>
      <c r="F19" s="26">
        <f>_xlfn.MAXIFS('data-from-invoicing'!E:E,'data-from-invoicing'!D:D,eslam.data!AR19)</f>
        <v>0</v>
      </c>
      <c r="G19" s="2">
        <f t="shared" si="0"/>
        <v>0</v>
      </c>
      <c r="H19" s="2"/>
      <c r="I19" s="23"/>
      <c r="J19" s="2">
        <f>SUMIF('collection only'!D:D,eslam.data!AQ19,'collection only'!E:E)</f>
        <v>484406.35</v>
      </c>
      <c r="K19" s="26">
        <f>SUMIF('data-from-invoicing'!D:D,eslam.data!AR19,'data-from-invoicing'!F:F)</f>
        <v>0</v>
      </c>
      <c r="L19" s="2">
        <f t="shared" si="1"/>
        <v>-484406.35</v>
      </c>
      <c r="M19" s="2"/>
      <c r="Q19" s="23"/>
      <c r="S19" s="1">
        <v>44255</v>
      </c>
      <c r="T19" s="1">
        <v>44255</v>
      </c>
      <c r="U19" s="1">
        <v>44371</v>
      </c>
      <c r="V19">
        <v>56</v>
      </c>
      <c r="W19" s="1">
        <v>44427</v>
      </c>
      <c r="AF19" s="2">
        <v>0</v>
      </c>
      <c r="AG19" s="14">
        <f>SUMIF('consultant-gross'!D:D,eslam.data!AQ19,'consultant-gross'!F:F)</f>
        <v>0</v>
      </c>
      <c r="AH19" s="14">
        <f>SUMIF('consultant-gross'!D:D,eslam.data!AQ19,'consultant-gross'!G:G)</f>
        <v>0</v>
      </c>
      <c r="AI19" s="14">
        <f>SUMIF('consultant-net'!D:D,eslam.data!AQ19,'consultant-net'!F:F)</f>
        <v>0</v>
      </c>
      <c r="AJ19" s="2">
        <f>VLOOKUP(A19,'eslam-to-invoicing'!A:B,2,0)</f>
        <v>0</v>
      </c>
      <c r="AQ19" s="2" t="str">
        <f t="shared" si="2"/>
        <v>AEON4</v>
      </c>
      <c r="AR19" s="2" t="str">
        <f t="shared" si="3"/>
        <v>04</v>
      </c>
    </row>
    <row r="20" spans="1:44" x14ac:dyDescent="0.3">
      <c r="B20" s="35"/>
      <c r="D20" s="25"/>
      <c r="F20" s="26"/>
      <c r="H20" s="2"/>
      <c r="I20" s="23"/>
      <c r="K20" s="26"/>
      <c r="M20" s="2"/>
      <c r="Q20" s="23"/>
    </row>
    <row r="21" spans="1:44" x14ac:dyDescent="0.3">
      <c r="A21" s="6" t="s">
        <v>19</v>
      </c>
      <c r="B21" s="35">
        <f>VLOOKUP(A21,Sheet1!A:B,2,0)</f>
        <v>1</v>
      </c>
      <c r="C21" s="6">
        <v>1</v>
      </c>
      <c r="D21" s="25"/>
      <c r="E21" s="2">
        <v>9888666.6300000008</v>
      </c>
      <c r="F21" s="26">
        <f>_xlfn.MAXIFS('data-from-invoicing'!E:E,'data-from-invoicing'!D:D,eslam.data!AR21)</f>
        <v>278661</v>
      </c>
      <c r="G21" s="2">
        <f t="shared" si="0"/>
        <v>-9610005.6300000008</v>
      </c>
      <c r="I21" s="23"/>
      <c r="J21" s="2">
        <f>SUMIF('collection only'!D:D,eslam.data!AQ21,'collection only'!E:E)</f>
        <v>55324495</v>
      </c>
      <c r="K21" s="26">
        <f>SUMIF('data-from-invoicing'!D:D,eslam.data!AR21,'data-from-invoicing'!F:F)</f>
        <v>230795</v>
      </c>
      <c r="L21" s="2">
        <f t="shared" si="1"/>
        <v>-55093700</v>
      </c>
      <c r="N21" s="2">
        <v>53125000</v>
      </c>
      <c r="Q21" s="23"/>
      <c r="R21" s="2">
        <v>2199496</v>
      </c>
      <c r="S21" s="1">
        <v>43220</v>
      </c>
      <c r="T21" s="1">
        <v>43241</v>
      </c>
      <c r="U21" s="1">
        <v>43241</v>
      </c>
      <c r="V21">
        <v>15</v>
      </c>
      <c r="W21" s="1">
        <v>43256</v>
      </c>
      <c r="X21" s="1">
        <v>43254</v>
      </c>
      <c r="Y21" s="2">
        <v>9888666.6300000008</v>
      </c>
      <c r="Z21" s="2">
        <v>0</v>
      </c>
      <c r="AF21" s="2">
        <v>5395000</v>
      </c>
      <c r="AG21" s="14">
        <f>SUMIF('consultant-gross'!D:D,eslam.data!AQ21,'consultant-gross'!F:F)</f>
        <v>9888666.6300000008</v>
      </c>
      <c r="AH21" s="14">
        <f>SUMIF('consultant-gross'!D:D,eslam.data!AQ21,'consultant-gross'!G:G)</f>
        <v>9888666.6300000008</v>
      </c>
      <c r="AI21" s="14">
        <f>SUMIF('consultant-net'!D:D,eslam.data!AQ21,'consultant-net'!F:F)</f>
        <v>2462056.64</v>
      </c>
      <c r="AJ21" s="2" t="str">
        <f>VLOOKUP(A21,'eslam-to-invoicing'!A:B,2,0)</f>
        <v>Aljazi Project</v>
      </c>
      <c r="AQ21" s="2" t="str">
        <f t="shared" si="2"/>
        <v>Al Jazi1</v>
      </c>
      <c r="AR21" s="2" t="str">
        <f t="shared" si="3"/>
        <v>Aljazi Project1</v>
      </c>
    </row>
    <row r="22" spans="1:44" x14ac:dyDescent="0.3">
      <c r="A22" s="6" t="s">
        <v>19</v>
      </c>
      <c r="B22" s="35">
        <f>VLOOKUP(A22,Sheet1!A:B,2,0)</f>
        <v>1</v>
      </c>
      <c r="C22" s="6">
        <v>2</v>
      </c>
      <c r="D22" s="25"/>
      <c r="E22" s="2">
        <v>6959342.0999999996</v>
      </c>
      <c r="F22" s="26">
        <f>_xlfn.MAXIFS('data-from-invoicing'!E:E,'data-from-invoicing'!D:D,eslam.data!AR22)</f>
        <v>322383</v>
      </c>
      <c r="G22" s="2">
        <f t="shared" si="0"/>
        <v>-6636959.0999999996</v>
      </c>
      <c r="I22" s="23"/>
      <c r="J22" s="2">
        <f>SUMIF('collection only'!D:D,eslam.data!AQ22,'collection only'!E:E)</f>
        <v>2330066</v>
      </c>
      <c r="K22" s="26">
        <f>SUMIF('data-from-invoicing'!D:D,eslam.data!AR22,'data-from-invoicing'!F:F)</f>
        <v>151797.76999999999</v>
      </c>
      <c r="L22" s="2">
        <f t="shared" si="1"/>
        <v>-2178268.23</v>
      </c>
      <c r="Q22" s="23"/>
      <c r="R22" s="2">
        <v>2330066</v>
      </c>
      <c r="S22" s="1">
        <v>43251</v>
      </c>
      <c r="T22" s="1">
        <v>43256</v>
      </c>
      <c r="U22" s="1">
        <v>43258</v>
      </c>
      <c r="V22">
        <v>15</v>
      </c>
      <c r="W22" s="1">
        <v>43273</v>
      </c>
      <c r="X22" s="1">
        <v>43277</v>
      </c>
      <c r="Y22" s="2">
        <v>16848008.73</v>
      </c>
      <c r="Z22" s="2">
        <v>0</v>
      </c>
      <c r="AF22" s="2">
        <v>8409664</v>
      </c>
      <c r="AG22" s="14">
        <f>SUMIF('consultant-gross'!D:D,eslam.data!AQ22,'consultant-gross'!F:F)</f>
        <v>6959342.0999999996</v>
      </c>
      <c r="AH22" s="14">
        <f>SUMIF('consultant-gross'!D:D,eslam.data!AQ22,'consultant-gross'!G:G)</f>
        <v>16848008.73</v>
      </c>
      <c r="AI22" s="14">
        <f>SUMIF('consultant-net'!D:D,eslam.data!AQ22,'consultant-net'!F:F)</f>
        <v>3686157.94</v>
      </c>
      <c r="AJ22" s="2" t="str">
        <f>VLOOKUP(A22,'eslam-to-invoicing'!A:B,2,0)</f>
        <v>Aljazi Project</v>
      </c>
      <c r="AQ22" s="2" t="str">
        <f t="shared" si="2"/>
        <v>Al Jazi2</v>
      </c>
      <c r="AR22" s="2" t="str">
        <f t="shared" si="3"/>
        <v>Aljazi Project2</v>
      </c>
    </row>
    <row r="23" spans="1:44" x14ac:dyDescent="0.3">
      <c r="A23" s="6" t="s">
        <v>19</v>
      </c>
      <c r="B23" s="35">
        <f>VLOOKUP(A23,Sheet1!A:B,2,0)</f>
        <v>1</v>
      </c>
      <c r="C23" s="6">
        <v>3</v>
      </c>
      <c r="D23" s="25"/>
      <c r="E23" s="2">
        <v>6863084.6799999997</v>
      </c>
      <c r="F23" s="26">
        <f>_xlfn.MAXIFS('data-from-invoicing'!E:E,'data-from-invoicing'!D:D,eslam.data!AR23)</f>
        <v>121070</v>
      </c>
      <c r="G23" s="2">
        <f t="shared" si="0"/>
        <v>-6742014.6799999997</v>
      </c>
      <c r="I23" s="23"/>
      <c r="J23" s="2">
        <f>SUMIF('collection only'!D:D,eslam.data!AQ23,'collection only'!E:E)</f>
        <v>3090062.9</v>
      </c>
      <c r="K23" s="26">
        <f>SUMIF('data-from-invoicing'!D:D,eslam.data!AR23,'data-from-invoicing'!F:F)</f>
        <v>58174.3</v>
      </c>
      <c r="L23" s="2">
        <f t="shared" si="1"/>
        <v>-3031888.6</v>
      </c>
      <c r="Q23" s="23"/>
      <c r="R23" s="2">
        <v>3357056.9</v>
      </c>
      <c r="S23" s="1">
        <v>43281</v>
      </c>
      <c r="T23" s="1">
        <v>43285</v>
      </c>
      <c r="U23" s="1">
        <v>43288</v>
      </c>
      <c r="V23">
        <v>15</v>
      </c>
      <c r="W23" s="1">
        <v>43303</v>
      </c>
      <c r="X23" s="1">
        <v>43306</v>
      </c>
      <c r="Y23" s="2">
        <v>23711093.41</v>
      </c>
      <c r="Z23" s="2">
        <v>0</v>
      </c>
      <c r="AF23" s="2">
        <v>10989780.0001</v>
      </c>
      <c r="AG23" s="14">
        <f>SUMIF('consultant-gross'!D:D,eslam.data!AQ23,'consultant-gross'!F:F)</f>
        <v>6863158.1900000013</v>
      </c>
      <c r="AH23" s="14">
        <f>SUMIF('consultant-gross'!D:D,eslam.data!AQ23,'consultant-gross'!G:G)</f>
        <v>23711166.920000002</v>
      </c>
      <c r="AI23" s="14">
        <f>SUMIF('consultant-net'!D:D,eslam.data!AQ23,'consultant-net'!F:F)</f>
        <v>3748572.21</v>
      </c>
      <c r="AJ23" s="2" t="str">
        <f>VLOOKUP(A23,'eslam-to-invoicing'!A:B,2,0)</f>
        <v>Aljazi Project</v>
      </c>
      <c r="AQ23" s="2" t="str">
        <f t="shared" si="2"/>
        <v>Al Jazi3</v>
      </c>
      <c r="AR23" s="2" t="str">
        <f t="shared" si="3"/>
        <v>Aljazi Project3</v>
      </c>
    </row>
    <row r="24" spans="1:44" x14ac:dyDescent="0.3">
      <c r="A24" s="6" t="s">
        <v>19</v>
      </c>
      <c r="B24" s="35">
        <f>VLOOKUP(A24,Sheet1!A:B,2,0)</f>
        <v>1</v>
      </c>
      <c r="C24" s="6">
        <v>4</v>
      </c>
      <c r="D24" s="25"/>
      <c r="E24" s="2">
        <v>6873217.2699999996</v>
      </c>
      <c r="F24" s="26">
        <f>_xlfn.MAXIFS('data-from-invoicing'!E:E,'data-from-invoicing'!D:D,eslam.data!AR24)</f>
        <v>0</v>
      </c>
      <c r="G24" s="2">
        <f t="shared" si="0"/>
        <v>-6873217.2699999996</v>
      </c>
      <c r="I24" s="23"/>
      <c r="J24" s="2">
        <f>SUMIF('collection only'!D:D,eslam.data!AQ24,'collection only'!E:E)</f>
        <v>3867947.36</v>
      </c>
      <c r="K24" s="26">
        <f>SUMIF('data-from-invoicing'!D:D,eslam.data!AR24,'data-from-invoicing'!F:F)</f>
        <v>0</v>
      </c>
      <c r="L24" s="2">
        <f t="shared" si="1"/>
        <v>-3867947.36</v>
      </c>
      <c r="Q24" s="23"/>
      <c r="R24" s="2">
        <v>3867947.36</v>
      </c>
      <c r="S24" s="1">
        <v>43312</v>
      </c>
      <c r="T24" s="1">
        <v>43305</v>
      </c>
      <c r="U24" s="1">
        <v>43305</v>
      </c>
      <c r="V24">
        <v>15</v>
      </c>
      <c r="W24" s="1">
        <v>43320</v>
      </c>
      <c r="X24" s="1">
        <v>43310</v>
      </c>
      <c r="Y24" s="2">
        <v>30584310.68</v>
      </c>
      <c r="Z24" s="2">
        <v>0</v>
      </c>
      <c r="AF24" s="2">
        <v>12001158.5</v>
      </c>
      <c r="AG24" s="14">
        <f>SUMIF('consultant-gross'!D:D,eslam.data!AQ24,'consultant-gross'!F:F)</f>
        <v>6873307.379999999</v>
      </c>
      <c r="AH24" s="14">
        <f>SUMIF('consultant-gross'!D:D,eslam.data!AQ24,'consultant-gross'!G:G)</f>
        <v>30584400.789999999</v>
      </c>
      <c r="AI24" s="14">
        <f>SUMIF('consultant-net'!D:D,eslam.data!AQ24,'consultant-net'!F:F)</f>
        <v>4444997.2300000004</v>
      </c>
      <c r="AJ24" s="2" t="str">
        <f>VLOOKUP(A24,'eslam-to-invoicing'!A:B,2,0)</f>
        <v>Aljazi Project</v>
      </c>
      <c r="AQ24" s="2" t="str">
        <f t="shared" si="2"/>
        <v>Al Jazi4</v>
      </c>
      <c r="AR24" s="2" t="str">
        <f t="shared" si="3"/>
        <v>Aljazi Project4</v>
      </c>
    </row>
    <row r="25" spans="1:44" x14ac:dyDescent="0.3">
      <c r="A25" s="6" t="s">
        <v>19</v>
      </c>
      <c r="B25" s="35">
        <f>VLOOKUP(A25,Sheet1!A:B,2,0)</f>
        <v>1</v>
      </c>
      <c r="C25" s="6">
        <v>5</v>
      </c>
      <c r="D25" s="25"/>
      <c r="E25" s="2">
        <v>7893070.9200000018</v>
      </c>
      <c r="F25" s="26">
        <f>_xlfn.MAXIFS('data-from-invoicing'!E:E,'data-from-invoicing'!D:D,eslam.data!AR25)</f>
        <v>0</v>
      </c>
      <c r="G25" s="2">
        <f t="shared" si="0"/>
        <v>-7893070.9200000018</v>
      </c>
      <c r="I25" s="23"/>
      <c r="J25" s="2">
        <f>SUMIF('collection only'!D:D,eslam.data!AQ25,'collection only'!E:E)</f>
        <v>4039155</v>
      </c>
      <c r="K25" s="26">
        <f>SUMIF('data-from-invoicing'!D:D,eslam.data!AR25,'data-from-invoicing'!F:F)</f>
        <v>0</v>
      </c>
      <c r="L25" s="2">
        <f t="shared" si="1"/>
        <v>-4039155</v>
      </c>
      <c r="Q25" s="23"/>
      <c r="R25" s="2">
        <v>4039155</v>
      </c>
      <c r="S25" s="1">
        <v>43312</v>
      </c>
      <c r="T25" s="1">
        <v>43320</v>
      </c>
      <c r="U25" s="1">
        <v>43323</v>
      </c>
      <c r="V25">
        <v>15</v>
      </c>
      <c r="W25" s="1">
        <v>43338</v>
      </c>
      <c r="X25" s="1">
        <v>43342</v>
      </c>
      <c r="Y25" s="2">
        <v>38477381.600000001</v>
      </c>
      <c r="Z25" s="2">
        <v>1152162.9504</v>
      </c>
      <c r="AF25" s="2">
        <v>15549196.5</v>
      </c>
      <c r="AG25" s="14">
        <f>SUMIF('consultant-gross'!D:D,eslam.data!AQ25,'consultant-gross'!F:F)</f>
        <v>7893373.579029642</v>
      </c>
      <c r="AH25" s="14">
        <f>SUMIF('consultant-gross'!D:D,eslam.data!AQ25,'consultant-gross'!G:G)</f>
        <v>38477684.259029642</v>
      </c>
      <c r="AI25" s="14">
        <f>SUMIF('consultant-net'!D:D,eslam.data!AQ25,'consultant-net'!F:F)</f>
        <v>4854984.5363285691</v>
      </c>
      <c r="AJ25" s="2" t="str">
        <f>VLOOKUP(A25,'eslam-to-invoicing'!A:B,2,0)</f>
        <v>Aljazi Project</v>
      </c>
      <c r="AQ25" s="2" t="str">
        <f t="shared" si="2"/>
        <v>Al Jazi5</v>
      </c>
      <c r="AR25" s="2" t="str">
        <f t="shared" si="3"/>
        <v>Aljazi Project5</v>
      </c>
    </row>
    <row r="26" spans="1:44" x14ac:dyDescent="0.3">
      <c r="A26" s="6" t="s">
        <v>19</v>
      </c>
      <c r="B26" s="35">
        <f>VLOOKUP(A26,Sheet1!A:B,2,0)</f>
        <v>1</v>
      </c>
      <c r="C26" s="6">
        <v>6</v>
      </c>
      <c r="D26" s="25"/>
      <c r="E26" s="2">
        <v>4850391.5599999949</v>
      </c>
      <c r="F26" s="26">
        <f>_xlfn.MAXIFS('data-from-invoicing'!E:E,'data-from-invoicing'!D:D,eslam.data!AR26)</f>
        <v>0</v>
      </c>
      <c r="G26" s="2">
        <f t="shared" si="0"/>
        <v>-4850391.5599999949</v>
      </c>
      <c r="I26" s="23"/>
      <c r="J26" s="2">
        <f>SUMIF('collection only'!D:D,eslam.data!AQ26,'collection only'!E:E)</f>
        <v>2383592</v>
      </c>
      <c r="K26" s="26">
        <f>SUMIF('data-from-invoicing'!D:D,eslam.data!AR26,'data-from-invoicing'!F:F)</f>
        <v>0</v>
      </c>
      <c r="L26" s="2">
        <f t="shared" si="1"/>
        <v>-2383592</v>
      </c>
      <c r="Q26" s="23"/>
      <c r="R26" s="2">
        <v>2965400.21</v>
      </c>
      <c r="S26" s="1">
        <v>43343</v>
      </c>
      <c r="T26" s="1">
        <v>43348</v>
      </c>
      <c r="U26" s="1">
        <v>43349</v>
      </c>
      <c r="V26">
        <v>15</v>
      </c>
      <c r="W26" s="1">
        <v>43364</v>
      </c>
      <c r="X26" s="1">
        <v>43353</v>
      </c>
      <c r="Y26" s="2">
        <v>43327773.159999996</v>
      </c>
      <c r="Z26" s="2">
        <v>1152162.95</v>
      </c>
      <c r="AF26" s="2">
        <v>16838621.5</v>
      </c>
      <c r="AG26" s="14">
        <f>SUMIF('consultant-gross'!D:D,eslam.data!AQ26,'consultant-gross'!F:F)</f>
        <v>4850391.5599999949</v>
      </c>
      <c r="AH26" s="14">
        <f>SUMIF('consultant-gross'!D:D,eslam.data!AQ26,'consultant-gross'!G:G)</f>
        <v>43327773.159999996</v>
      </c>
      <c r="AI26" s="14">
        <f>SUMIF('consultant-net'!D:D,eslam.data!AQ26,'consultant-net'!F:F)</f>
        <v>2965400.21</v>
      </c>
      <c r="AJ26" s="2" t="str">
        <f>VLOOKUP(A26,'eslam-to-invoicing'!A:B,2,0)</f>
        <v>Aljazi Project</v>
      </c>
      <c r="AQ26" s="2" t="str">
        <f t="shared" si="2"/>
        <v>Al Jazi6</v>
      </c>
      <c r="AR26" s="2" t="str">
        <f t="shared" si="3"/>
        <v>Aljazi Project6</v>
      </c>
    </row>
    <row r="27" spans="1:44" x14ac:dyDescent="0.3">
      <c r="A27" s="6" t="s">
        <v>19</v>
      </c>
      <c r="B27" s="35">
        <f>VLOOKUP(A27,Sheet1!A:B,2,0)</f>
        <v>1</v>
      </c>
      <c r="C27" s="6">
        <v>7</v>
      </c>
      <c r="D27" s="25"/>
      <c r="E27" s="2">
        <v>9360993.2600000054</v>
      </c>
      <c r="F27" s="26">
        <f>_xlfn.MAXIFS('data-from-invoicing'!E:E,'data-from-invoicing'!D:D,eslam.data!AR27)</f>
        <v>0</v>
      </c>
      <c r="G27" s="2">
        <f t="shared" si="0"/>
        <v>-9360993.2600000054</v>
      </c>
      <c r="I27" s="23"/>
      <c r="J27" s="2">
        <f>SUMIF('collection only'!D:D,eslam.data!AQ27,'collection only'!E:E)</f>
        <v>4138160</v>
      </c>
      <c r="K27" s="26">
        <f>SUMIF('data-from-invoicing'!D:D,eslam.data!AR27,'data-from-invoicing'!F:F)</f>
        <v>0</v>
      </c>
      <c r="L27" s="2">
        <f t="shared" si="1"/>
        <v>-4138160</v>
      </c>
      <c r="Q27" s="23"/>
      <c r="R27" s="2">
        <v>4138160</v>
      </c>
      <c r="S27" s="1">
        <v>43373</v>
      </c>
      <c r="T27" s="1">
        <v>43374</v>
      </c>
      <c r="U27" s="1">
        <v>43375</v>
      </c>
      <c r="V27">
        <v>15</v>
      </c>
      <c r="W27" s="1">
        <v>43390</v>
      </c>
      <c r="X27" s="1">
        <v>43389</v>
      </c>
      <c r="Y27" s="2">
        <v>52688766.420000002</v>
      </c>
      <c r="Z27" s="2">
        <v>782387</v>
      </c>
      <c r="AF27" s="2">
        <v>19429378.5</v>
      </c>
      <c r="AG27" s="14">
        <f>SUMIF('consultant-gross'!D:D,eslam.data!AQ27,'consultant-gross'!F:F)</f>
        <v>9361764.450000003</v>
      </c>
      <c r="AH27" s="14">
        <f>SUMIF('consultant-gross'!D:D,eslam.data!AQ27,'consultant-gross'!G:G)</f>
        <v>52689537.609999999</v>
      </c>
      <c r="AI27" s="14">
        <f>SUMIF('consultant-net'!D:D,eslam.data!AQ27,'consultant-net'!F:F)</f>
        <v>5019788.5</v>
      </c>
      <c r="AJ27" s="2" t="str">
        <f>VLOOKUP(A27,'eslam-to-invoicing'!A:B,2,0)</f>
        <v>Aljazi Project</v>
      </c>
      <c r="AQ27" s="2" t="str">
        <f t="shared" si="2"/>
        <v>Al Jazi7</v>
      </c>
      <c r="AR27" s="2" t="str">
        <f t="shared" si="3"/>
        <v>Aljazi Project7</v>
      </c>
    </row>
    <row r="28" spans="1:44" x14ac:dyDescent="0.3">
      <c r="A28" s="6" t="s">
        <v>19</v>
      </c>
      <c r="B28" s="35">
        <f>VLOOKUP(A28,Sheet1!A:B,2,0)</f>
        <v>1</v>
      </c>
      <c r="C28" s="6">
        <v>8</v>
      </c>
      <c r="D28" s="25"/>
      <c r="E28" s="2">
        <v>13305889.630000001</v>
      </c>
      <c r="F28" s="26">
        <f>_xlfn.MAXIFS('data-from-invoicing'!E:E,'data-from-invoicing'!D:D,eslam.data!AR28)</f>
        <v>0</v>
      </c>
      <c r="G28" s="2">
        <f t="shared" si="0"/>
        <v>-13305889.630000001</v>
      </c>
      <c r="I28" s="23"/>
      <c r="J28" s="2">
        <f>SUMIF('collection only'!D:D,eslam.data!AQ28,'collection only'!E:E)</f>
        <v>6905844.1900000004</v>
      </c>
      <c r="K28" s="26">
        <f>SUMIF('data-from-invoicing'!D:D,eslam.data!AR28,'data-from-invoicing'!F:F)</f>
        <v>0</v>
      </c>
      <c r="L28" s="2">
        <f t="shared" si="1"/>
        <v>-6905844.1900000004</v>
      </c>
      <c r="Q28" s="23"/>
      <c r="R28" s="2">
        <v>7730375.21</v>
      </c>
      <c r="S28" s="1">
        <v>43404</v>
      </c>
      <c r="T28" s="1">
        <v>43401</v>
      </c>
      <c r="U28" s="1">
        <v>43402</v>
      </c>
      <c r="V28">
        <v>15</v>
      </c>
      <c r="W28" s="1">
        <v>43417</v>
      </c>
      <c r="X28" s="1">
        <v>43410</v>
      </c>
      <c r="Y28" s="2">
        <v>65994656.049999997</v>
      </c>
      <c r="Z28" s="2">
        <v>684096.75</v>
      </c>
      <c r="AF28" s="2">
        <v>22966415.34</v>
      </c>
      <c r="AG28" s="14">
        <f>SUMIF('consultant-gross'!D:D,eslam.data!AQ28,'consultant-gross'!F:F)</f>
        <v>13305889.629999995</v>
      </c>
      <c r="AH28" s="14">
        <f>SUMIF('consultant-gross'!D:D,eslam.data!AQ28,'consultant-gross'!G:G)</f>
        <v>65994656.049999997</v>
      </c>
      <c r="AI28" s="14">
        <f>SUMIF('consultant-net'!D:D,eslam.data!AQ28,'consultant-net'!F:F)</f>
        <v>7730375.21</v>
      </c>
      <c r="AJ28" s="2" t="str">
        <f>VLOOKUP(A28,'eslam-to-invoicing'!A:B,2,0)</f>
        <v>Aljazi Project</v>
      </c>
      <c r="AQ28" s="2" t="str">
        <f t="shared" si="2"/>
        <v>Al Jazi8</v>
      </c>
      <c r="AR28" s="2" t="str">
        <f t="shared" si="3"/>
        <v>Aljazi Project8</v>
      </c>
    </row>
    <row r="29" spans="1:44" x14ac:dyDescent="0.3">
      <c r="A29" s="6" t="s">
        <v>19</v>
      </c>
      <c r="B29" s="35">
        <f>VLOOKUP(A29,Sheet1!A:B,2,0)</f>
        <v>1</v>
      </c>
      <c r="C29" s="6">
        <v>9</v>
      </c>
      <c r="D29" s="25"/>
      <c r="E29" s="2">
        <v>11249079.119999999</v>
      </c>
      <c r="F29" s="26">
        <f>_xlfn.MAXIFS('data-from-invoicing'!E:E,'data-from-invoicing'!D:D,eslam.data!AR29)</f>
        <v>0</v>
      </c>
      <c r="G29" s="2">
        <f t="shared" si="0"/>
        <v>-11249079.119999999</v>
      </c>
      <c r="I29" s="23"/>
      <c r="J29" s="2">
        <f>SUMIF('collection only'!D:D,eslam.data!AQ29,'collection only'!E:E)</f>
        <v>1762571</v>
      </c>
      <c r="K29" s="26">
        <f>SUMIF('data-from-invoicing'!D:D,eslam.data!AR29,'data-from-invoicing'!F:F)</f>
        <v>0</v>
      </c>
      <c r="L29" s="2">
        <f t="shared" si="1"/>
        <v>-1762571</v>
      </c>
      <c r="Q29" s="23"/>
      <c r="R29" s="2">
        <v>3297350.06</v>
      </c>
      <c r="S29" s="1">
        <v>43434</v>
      </c>
      <c r="T29" s="1">
        <v>43423</v>
      </c>
      <c r="U29" s="1">
        <v>43423</v>
      </c>
      <c r="V29">
        <v>15</v>
      </c>
      <c r="W29" s="1">
        <v>43438</v>
      </c>
      <c r="X29" s="1">
        <v>43432</v>
      </c>
      <c r="Y29" s="2">
        <v>77243735.170000002</v>
      </c>
      <c r="Z29" s="2">
        <v>504071.29</v>
      </c>
      <c r="AF29" s="2">
        <v>28710343.34</v>
      </c>
      <c r="AG29" s="14">
        <f>SUMIF('consultant-gross'!D:D,eslam.data!AQ29,'consultant-gross'!F:F)</f>
        <v>11249079.120000005</v>
      </c>
      <c r="AH29" s="14">
        <f>SUMIF('consultant-gross'!D:D,eslam.data!AQ29,'consultant-gross'!G:G)</f>
        <v>77243735.170000002</v>
      </c>
      <c r="AI29" s="14">
        <f>SUMIF('consultant-net'!D:D,eslam.data!AQ29,'consultant-net'!F:F)</f>
        <v>3297350.06</v>
      </c>
      <c r="AJ29" s="2" t="str">
        <f>VLOOKUP(A29,'eslam-to-invoicing'!A:B,2,0)</f>
        <v>Aljazi Project</v>
      </c>
      <c r="AQ29" s="2" t="str">
        <f t="shared" si="2"/>
        <v>Al Jazi9</v>
      </c>
      <c r="AR29" s="2" t="str">
        <f t="shared" si="3"/>
        <v>Aljazi Project9</v>
      </c>
    </row>
    <row r="30" spans="1:44" x14ac:dyDescent="0.3">
      <c r="A30" s="6" t="s">
        <v>19</v>
      </c>
      <c r="B30" s="35">
        <f>VLOOKUP(A30,Sheet1!A:B,2,0)</f>
        <v>1</v>
      </c>
      <c r="C30" s="6">
        <v>10</v>
      </c>
      <c r="D30" s="25"/>
      <c r="E30" s="2">
        <v>7201307.2300000042</v>
      </c>
      <c r="F30" s="26">
        <f>_xlfn.MAXIFS('data-from-invoicing'!E:E,'data-from-invoicing'!D:D,eslam.data!AR30)</f>
        <v>0</v>
      </c>
      <c r="G30" s="2">
        <f t="shared" si="0"/>
        <v>-7201307.2300000042</v>
      </c>
      <c r="I30" s="23"/>
      <c r="J30" s="2">
        <f>SUMIF('collection only'!D:D,eslam.data!AQ30,'collection only'!E:E)</f>
        <v>2302251</v>
      </c>
      <c r="K30" s="26">
        <f>SUMIF('data-from-invoicing'!D:D,eslam.data!AR30,'data-from-invoicing'!F:F)</f>
        <v>0</v>
      </c>
      <c r="L30" s="2">
        <f t="shared" si="1"/>
        <v>-2302251</v>
      </c>
      <c r="Q30" s="23"/>
      <c r="R30" s="2">
        <v>3398127.58</v>
      </c>
      <c r="S30" s="1">
        <v>43465</v>
      </c>
      <c r="T30" s="1">
        <v>43438</v>
      </c>
      <c r="U30" s="1">
        <v>43438</v>
      </c>
      <c r="V30">
        <v>15</v>
      </c>
      <c r="W30" s="1">
        <v>43453</v>
      </c>
      <c r="X30" s="1">
        <v>43453</v>
      </c>
      <c r="Y30" s="2">
        <v>84445042.400000006</v>
      </c>
      <c r="Z30" s="2">
        <v>324045.83</v>
      </c>
      <c r="AF30" s="2">
        <v>32846001.300000001</v>
      </c>
      <c r="AG30" s="14">
        <f>SUMIF('consultant-gross'!D:D,eslam.data!AQ30,'consultant-gross'!F:F)</f>
        <v>7201307.2300000042</v>
      </c>
      <c r="AH30" s="14">
        <f>SUMIF('consultant-gross'!D:D,eslam.data!AQ30,'consultant-gross'!G:G)</f>
        <v>84445042.400000006</v>
      </c>
      <c r="AI30" s="14">
        <f>SUMIF('consultant-net'!D:D,eslam.data!AQ30,'consultant-net'!F:F)</f>
        <v>3398127.58</v>
      </c>
      <c r="AJ30" s="2" t="str">
        <f>VLOOKUP(A30,'eslam-to-invoicing'!A:B,2,0)</f>
        <v>Aljazi Project</v>
      </c>
      <c r="AQ30" s="2" t="str">
        <f t="shared" si="2"/>
        <v>Al Jazi10</v>
      </c>
      <c r="AR30" s="2" t="str">
        <f t="shared" si="3"/>
        <v>Aljazi Project10</v>
      </c>
    </row>
    <row r="31" spans="1:44" x14ac:dyDescent="0.3">
      <c r="A31" s="6" t="s">
        <v>19</v>
      </c>
      <c r="B31" s="35">
        <f>VLOOKUP(A31,Sheet1!A:B,2,0)</f>
        <v>1</v>
      </c>
      <c r="C31" s="6">
        <v>11</v>
      </c>
      <c r="D31" s="25"/>
      <c r="E31" s="2">
        <v>10407080.279999999</v>
      </c>
      <c r="F31" s="26">
        <f>_xlfn.MAXIFS('data-from-invoicing'!E:E,'data-from-invoicing'!D:D,eslam.data!AR31)</f>
        <v>0</v>
      </c>
      <c r="G31" s="2">
        <f t="shared" si="0"/>
        <v>-10407080.279999999</v>
      </c>
      <c r="I31" s="23"/>
      <c r="J31" s="2">
        <f>SUMIF('collection only'!D:D,eslam.data!AQ31,'collection only'!E:E)</f>
        <v>3838772.36</v>
      </c>
      <c r="K31" s="26">
        <f>SUMIF('data-from-invoicing'!D:D,eslam.data!AR31,'data-from-invoicing'!F:F)</f>
        <v>0</v>
      </c>
      <c r="L31" s="2">
        <f t="shared" si="1"/>
        <v>-3838772.36</v>
      </c>
      <c r="Q31" s="23"/>
      <c r="R31" s="2">
        <v>4227710.49</v>
      </c>
      <c r="S31" s="1">
        <v>43465</v>
      </c>
      <c r="T31" s="1">
        <v>43458</v>
      </c>
      <c r="U31" s="1">
        <v>43458</v>
      </c>
      <c r="V31">
        <v>15</v>
      </c>
      <c r="W31" s="1">
        <v>43473</v>
      </c>
      <c r="X31" s="1">
        <v>43473</v>
      </c>
      <c r="Y31" s="2">
        <v>94852122.680000007</v>
      </c>
      <c r="Z31" s="2">
        <v>1E-3</v>
      </c>
      <c r="AF31" s="2">
        <v>37611714.979999997</v>
      </c>
      <c r="AG31" s="14">
        <f>SUMIF('consultant-gross'!D:D,eslam.data!AQ31,'consultant-gross'!F:F)</f>
        <v>10407080.280000001</v>
      </c>
      <c r="AH31" s="14">
        <f>SUMIF('consultant-gross'!D:D,eslam.data!AQ31,'consultant-gross'!G:G)</f>
        <v>94852122.680000007</v>
      </c>
      <c r="AI31" s="14">
        <f>SUMIF('consultant-net'!D:D,eslam.data!AQ31,'consultant-net'!F:F)</f>
        <v>4227710.49</v>
      </c>
      <c r="AJ31" s="2" t="str">
        <f>VLOOKUP(A31,'eslam-to-invoicing'!A:B,2,0)</f>
        <v>Aljazi Project</v>
      </c>
      <c r="AQ31" s="2" t="str">
        <f t="shared" si="2"/>
        <v>Al Jazi11</v>
      </c>
      <c r="AR31" s="2" t="str">
        <f t="shared" si="3"/>
        <v>Aljazi Project11</v>
      </c>
    </row>
    <row r="32" spans="1:44" x14ac:dyDescent="0.3">
      <c r="A32" s="6" t="s">
        <v>19</v>
      </c>
      <c r="B32" s="35">
        <f>VLOOKUP(A32,Sheet1!A:B,2,0)</f>
        <v>1</v>
      </c>
      <c r="C32" s="6">
        <v>12</v>
      </c>
      <c r="D32" s="25"/>
      <c r="E32" s="2">
        <v>8329656</v>
      </c>
      <c r="F32" s="26">
        <f>_xlfn.MAXIFS('data-from-invoicing'!E:E,'data-from-invoicing'!D:D,eslam.data!AR32)</f>
        <v>0</v>
      </c>
      <c r="G32" s="2">
        <f t="shared" si="0"/>
        <v>-8329656</v>
      </c>
      <c r="I32" s="23"/>
      <c r="J32" s="2">
        <f>SUMIF('collection only'!D:D,eslam.data!AQ32,'collection only'!E:E)</f>
        <v>922154</v>
      </c>
      <c r="K32" s="26">
        <f>SUMIF('data-from-invoicing'!D:D,eslam.data!AR32,'data-from-invoicing'!F:F)</f>
        <v>0</v>
      </c>
      <c r="L32" s="2">
        <f t="shared" si="1"/>
        <v>-922154</v>
      </c>
      <c r="Q32" s="23"/>
      <c r="R32" s="2">
        <v>2264521.5099999998</v>
      </c>
      <c r="S32" s="1">
        <v>43496</v>
      </c>
      <c r="T32" s="1">
        <v>43486</v>
      </c>
      <c r="U32" s="1">
        <v>43487</v>
      </c>
      <c r="V32">
        <v>15</v>
      </c>
      <c r="W32" s="1">
        <v>43502</v>
      </c>
      <c r="X32" s="1">
        <v>43500</v>
      </c>
      <c r="Y32" s="2">
        <v>103181778.68000001</v>
      </c>
      <c r="Z32" s="2">
        <v>1E-3</v>
      </c>
      <c r="AF32" s="2">
        <v>42316559.840000004</v>
      </c>
      <c r="AG32" s="14">
        <f>SUMIF('consultant-gross'!D:D,eslam.data!AQ32,'consultant-gross'!F:F)</f>
        <v>8329656</v>
      </c>
      <c r="AH32" s="14">
        <f>SUMIF('consultant-gross'!D:D,eslam.data!AQ32,'consultant-gross'!G:G)</f>
        <v>103181778.68000001</v>
      </c>
      <c r="AI32" s="14">
        <f>SUMIF('consultant-net'!D:D,eslam.data!AQ32,'consultant-net'!F:F)</f>
        <v>2264521.5099999998</v>
      </c>
      <c r="AJ32" s="2" t="str">
        <f>VLOOKUP(A32,'eslam-to-invoicing'!A:B,2,0)</f>
        <v>Aljazi Project</v>
      </c>
      <c r="AQ32" s="2" t="str">
        <f t="shared" si="2"/>
        <v>Al Jazi12</v>
      </c>
      <c r="AR32" s="2" t="str">
        <f t="shared" si="3"/>
        <v>Aljazi Project12</v>
      </c>
    </row>
    <row r="33" spans="1:44" x14ac:dyDescent="0.3">
      <c r="A33" s="6" t="s">
        <v>19</v>
      </c>
      <c r="B33" s="35">
        <f>VLOOKUP(A33,Sheet1!A:B,2,0)</f>
        <v>1</v>
      </c>
      <c r="C33" s="6">
        <v>13</v>
      </c>
      <c r="D33" s="25"/>
      <c r="E33" s="2">
        <v>8749208.7599999905</v>
      </c>
      <c r="F33" s="26">
        <f>_xlfn.MAXIFS('data-from-invoicing'!E:E,'data-from-invoicing'!D:D,eslam.data!AR33)</f>
        <v>0</v>
      </c>
      <c r="G33" s="2">
        <f t="shared" si="0"/>
        <v>-8749208.7599999905</v>
      </c>
      <c r="I33" s="23"/>
      <c r="J33" s="2">
        <f>SUMIF('collection only'!D:D,eslam.data!AQ33,'collection only'!E:E)</f>
        <v>2994292.79</v>
      </c>
      <c r="K33" s="26">
        <f>SUMIF('data-from-invoicing'!D:D,eslam.data!AR33,'data-from-invoicing'!F:F)</f>
        <v>0</v>
      </c>
      <c r="L33" s="2">
        <f t="shared" si="1"/>
        <v>-2994292.79</v>
      </c>
      <c r="Q33" s="23"/>
      <c r="R33" s="2">
        <v>3848045.61</v>
      </c>
      <c r="S33" s="1">
        <v>43524</v>
      </c>
      <c r="T33" s="1">
        <v>43513</v>
      </c>
      <c r="U33" s="1">
        <v>43515</v>
      </c>
      <c r="V33">
        <v>15</v>
      </c>
      <c r="W33" s="1">
        <v>43530</v>
      </c>
      <c r="X33" s="1">
        <v>43528</v>
      </c>
      <c r="Y33" s="2">
        <v>111930987.44</v>
      </c>
      <c r="Z33" s="2">
        <v>347539.5</v>
      </c>
      <c r="AF33" s="2">
        <v>47070296.159999996</v>
      </c>
      <c r="AG33" s="14">
        <f>SUMIF('consultant-gross'!D:D,eslam.data!AQ33,'consultant-gross'!F:F)</f>
        <v>8749208.7599999905</v>
      </c>
      <c r="AH33" s="14">
        <f>SUMIF('consultant-gross'!D:D,eslam.data!AQ33,'consultant-gross'!G:G)</f>
        <v>111930987.44</v>
      </c>
      <c r="AI33" s="14">
        <f>SUMIF('consultant-net'!D:D,eslam.data!AQ33,'consultant-net'!F:F)</f>
        <v>3848045.61</v>
      </c>
      <c r="AJ33" s="2" t="str">
        <f>VLOOKUP(A33,'eslam-to-invoicing'!A:B,2,0)</f>
        <v>Aljazi Project</v>
      </c>
      <c r="AQ33" s="2" t="str">
        <f t="shared" si="2"/>
        <v>Al Jazi13</v>
      </c>
      <c r="AR33" s="2" t="str">
        <f t="shared" si="3"/>
        <v>Aljazi Project13</v>
      </c>
    </row>
    <row r="34" spans="1:44" x14ac:dyDescent="0.3">
      <c r="A34" s="6" t="s">
        <v>19</v>
      </c>
      <c r="B34" s="35">
        <f>VLOOKUP(A34,Sheet1!A:B,2,0)</f>
        <v>1</v>
      </c>
      <c r="C34" s="6">
        <v>14</v>
      </c>
      <c r="D34" s="25"/>
      <c r="E34" s="2">
        <v>9382086.3700000048</v>
      </c>
      <c r="F34" s="26">
        <f>_xlfn.MAXIFS('data-from-invoicing'!E:E,'data-from-invoicing'!D:D,eslam.data!AR34)</f>
        <v>0</v>
      </c>
      <c r="G34" s="2">
        <f t="shared" si="0"/>
        <v>-9382086.3700000048</v>
      </c>
      <c r="I34" s="23"/>
      <c r="J34" s="2">
        <f>SUMIF('collection only'!D:D,eslam.data!AQ34,'collection only'!E:E)</f>
        <v>1629015.64</v>
      </c>
      <c r="K34" s="26">
        <f>SUMIF('data-from-invoicing'!D:D,eslam.data!AR34,'data-from-invoicing'!F:F)</f>
        <v>0</v>
      </c>
      <c r="L34" s="2">
        <f t="shared" si="1"/>
        <v>-1629015.64</v>
      </c>
      <c r="Q34" s="23"/>
      <c r="R34" s="2">
        <v>1995238.89</v>
      </c>
      <c r="S34" s="1">
        <v>43555</v>
      </c>
      <c r="T34" s="1">
        <v>43544</v>
      </c>
      <c r="U34" s="1">
        <v>43545</v>
      </c>
      <c r="V34">
        <v>15</v>
      </c>
      <c r="W34" s="1">
        <v>43560</v>
      </c>
      <c r="X34" s="1">
        <v>43563</v>
      </c>
      <c r="Y34" s="2">
        <v>121313073.81</v>
      </c>
      <c r="Z34" s="2">
        <v>104261.85</v>
      </c>
      <c r="AF34" s="2">
        <v>52347380.670000002</v>
      </c>
      <c r="AG34" s="14">
        <f>SUMIF('consultant-gross'!D:D,eslam.data!AQ34,'consultant-gross'!F:F)</f>
        <v>9382086.3700000048</v>
      </c>
      <c r="AH34" s="14">
        <f>SUMIF('consultant-gross'!D:D,eslam.data!AQ34,'consultant-gross'!G:G)</f>
        <v>121313073.81</v>
      </c>
      <c r="AI34" s="14">
        <f>SUMIF('consultant-net'!D:D,eslam.data!AQ34,'consultant-net'!F:F)</f>
        <v>1995238.89</v>
      </c>
      <c r="AJ34" s="2" t="str">
        <f>VLOOKUP(A34,'eslam-to-invoicing'!A:B,2,0)</f>
        <v>Aljazi Project</v>
      </c>
      <c r="AQ34" s="2" t="str">
        <f t="shared" si="2"/>
        <v>Al Jazi14</v>
      </c>
      <c r="AR34" s="2" t="str">
        <f t="shared" si="3"/>
        <v>Aljazi Project14</v>
      </c>
    </row>
    <row r="35" spans="1:44" x14ac:dyDescent="0.3">
      <c r="A35" s="6" t="s">
        <v>19</v>
      </c>
      <c r="B35" s="35">
        <f>VLOOKUP(A35,Sheet1!A:B,2,0)</f>
        <v>1</v>
      </c>
      <c r="C35" s="6">
        <v>15</v>
      </c>
      <c r="D35" s="25"/>
      <c r="E35" s="2">
        <v>9011217.1899999976</v>
      </c>
      <c r="F35" s="26">
        <f>_xlfn.MAXIFS('data-from-invoicing'!E:E,'data-from-invoicing'!D:D,eslam.data!AR35)</f>
        <v>0</v>
      </c>
      <c r="G35" s="2">
        <f t="shared" si="0"/>
        <v>-9011217.1899999976</v>
      </c>
      <c r="I35" s="23"/>
      <c r="J35" s="2">
        <f>SUMIF('collection only'!D:D,eslam.data!AQ35,'collection only'!E:E)</f>
        <v>2107757</v>
      </c>
      <c r="K35" s="26">
        <f>SUMIF('data-from-invoicing'!D:D,eslam.data!AR35,'data-from-invoicing'!F:F)</f>
        <v>0</v>
      </c>
      <c r="L35" s="2">
        <f t="shared" si="1"/>
        <v>-2107757</v>
      </c>
      <c r="Q35" s="23"/>
      <c r="R35" s="2">
        <v>2738501.15</v>
      </c>
      <c r="S35" s="1">
        <v>43585</v>
      </c>
      <c r="T35" s="1">
        <v>43576</v>
      </c>
      <c r="U35" s="1">
        <v>43579</v>
      </c>
      <c r="V35">
        <v>15</v>
      </c>
      <c r="W35" s="1">
        <v>43594</v>
      </c>
      <c r="X35" s="1">
        <v>43594</v>
      </c>
      <c r="Y35" s="2">
        <v>130324291</v>
      </c>
      <c r="Z35" s="2">
        <v>208523.7</v>
      </c>
      <c r="AF35" s="2">
        <v>56948226.200000003</v>
      </c>
      <c r="AG35" s="14">
        <f>SUMIF('consultant-gross'!D:D,eslam.data!AQ35,'consultant-gross'!F:F)</f>
        <v>9011217.1899999976</v>
      </c>
      <c r="AH35" s="14">
        <f>SUMIF('consultant-gross'!D:D,eslam.data!AQ35,'consultant-gross'!G:G)</f>
        <v>130324291</v>
      </c>
      <c r="AI35" s="14">
        <f>SUMIF('consultant-net'!D:D,eslam.data!AQ35,'consultant-net'!F:F)</f>
        <v>2738501.15</v>
      </c>
      <c r="AJ35" s="2" t="str">
        <f>VLOOKUP(A35,'eslam-to-invoicing'!A:B,2,0)</f>
        <v>Aljazi Project</v>
      </c>
      <c r="AQ35" s="2" t="str">
        <f t="shared" si="2"/>
        <v>Al Jazi15</v>
      </c>
      <c r="AR35" s="2" t="str">
        <f t="shared" si="3"/>
        <v>Aljazi Project15</v>
      </c>
    </row>
    <row r="36" spans="1:44" x14ac:dyDescent="0.3">
      <c r="A36" s="6" t="s">
        <v>19</v>
      </c>
      <c r="B36" s="35">
        <f>VLOOKUP(A36,Sheet1!A:B,2,0)</f>
        <v>1</v>
      </c>
      <c r="C36" s="6">
        <v>16</v>
      </c>
      <c r="D36" s="25"/>
      <c r="E36" s="2">
        <v>9502208.8799999952</v>
      </c>
      <c r="F36" s="26">
        <f>_xlfn.MAXIFS('data-from-invoicing'!E:E,'data-from-invoicing'!D:D,eslam.data!AR36)</f>
        <v>0</v>
      </c>
      <c r="G36" s="2">
        <f t="shared" si="0"/>
        <v>-9502208.8799999952</v>
      </c>
      <c r="I36" s="23"/>
      <c r="J36" s="2">
        <f>SUMIF('collection only'!D:D,eslam.data!AQ36,'collection only'!E:E)</f>
        <v>120989.08</v>
      </c>
      <c r="K36" s="26">
        <f>SUMIF('data-from-invoicing'!D:D,eslam.data!AR36,'data-from-invoicing'!F:F)</f>
        <v>0</v>
      </c>
      <c r="L36" s="2">
        <f t="shared" si="1"/>
        <v>-120989.08</v>
      </c>
      <c r="Q36" s="23"/>
      <c r="R36" s="2">
        <v>1009779.23</v>
      </c>
      <c r="S36" s="1">
        <v>43585</v>
      </c>
      <c r="T36" s="1">
        <v>43594</v>
      </c>
      <c r="U36" s="1">
        <v>43597</v>
      </c>
      <c r="V36">
        <v>15</v>
      </c>
      <c r="W36" s="1">
        <v>43612</v>
      </c>
      <c r="X36" s="1">
        <v>43617</v>
      </c>
      <c r="Y36" s="2">
        <v>139826499.88</v>
      </c>
      <c r="Z36" s="2">
        <v>1E-4</v>
      </c>
      <c r="AF36" s="2">
        <v>63851171.859999999</v>
      </c>
      <c r="AG36" s="14">
        <f>SUMIF('consultant-gross'!D:D,eslam.data!AQ36,'consultant-gross'!F:F)</f>
        <v>9502208.8799999952</v>
      </c>
      <c r="AH36" s="14">
        <f>SUMIF('consultant-gross'!D:D,eslam.data!AQ36,'consultant-gross'!G:G)</f>
        <v>139826499.88</v>
      </c>
      <c r="AI36" s="14">
        <f>SUMIF('consultant-net'!D:D,eslam.data!AQ36,'consultant-net'!F:F)</f>
        <v>1009779.23</v>
      </c>
      <c r="AJ36" s="2" t="str">
        <f>VLOOKUP(A36,'eslam-to-invoicing'!A:B,2,0)</f>
        <v>Aljazi Project</v>
      </c>
      <c r="AQ36" s="2" t="str">
        <f t="shared" si="2"/>
        <v>Al Jazi16</v>
      </c>
      <c r="AR36" s="2" t="str">
        <f t="shared" si="3"/>
        <v>Aljazi Project16</v>
      </c>
    </row>
    <row r="37" spans="1:44" x14ac:dyDescent="0.3">
      <c r="A37" s="6" t="s">
        <v>19</v>
      </c>
      <c r="B37" s="35">
        <f>VLOOKUP(A37,Sheet1!A:B,2,0)</f>
        <v>1</v>
      </c>
      <c r="C37" s="6">
        <v>17</v>
      </c>
      <c r="D37" s="25"/>
      <c r="E37" s="2">
        <v>7664029.3199999928</v>
      </c>
      <c r="F37" s="26">
        <f>_xlfn.MAXIFS('data-from-invoicing'!E:E,'data-from-invoicing'!D:D,eslam.data!AR37)</f>
        <v>0</v>
      </c>
      <c r="G37" s="2">
        <f t="shared" ref="G37:G61" si="4">F37-E37</f>
        <v>-7664029.3199999928</v>
      </c>
      <c r="I37" s="23"/>
      <c r="J37" s="2">
        <f>SUMIF('collection only'!D:D,eslam.data!AQ37,'collection only'!E:E)</f>
        <v>2935343.72</v>
      </c>
      <c r="K37" s="26">
        <f>SUMIF('data-from-invoicing'!D:D,eslam.data!AR37,'data-from-invoicing'!F:F)</f>
        <v>0</v>
      </c>
      <c r="L37" s="2">
        <f t="shared" ref="L37:L61" si="5">K37-J37</f>
        <v>-2935343.72</v>
      </c>
      <c r="Q37" s="23"/>
      <c r="R37" s="2">
        <v>3577364.85</v>
      </c>
      <c r="S37" s="1">
        <v>43646</v>
      </c>
      <c r="T37" s="1">
        <v>43632</v>
      </c>
      <c r="U37" s="1">
        <v>43634</v>
      </c>
      <c r="V37">
        <v>15</v>
      </c>
      <c r="W37" s="1">
        <v>43649</v>
      </c>
      <c r="X37" s="1">
        <v>43652</v>
      </c>
      <c r="Y37" s="2">
        <v>147490529.19999999</v>
      </c>
      <c r="Z37" s="2">
        <v>0</v>
      </c>
      <c r="AF37" s="2">
        <v>67191637.780000001</v>
      </c>
      <c r="AG37" s="14">
        <f>SUMIF('consultant-gross'!D:D,eslam.data!AQ37,'consultant-gross'!F:F)</f>
        <v>7664029.3199999928</v>
      </c>
      <c r="AH37" s="14">
        <f>SUMIF('consultant-gross'!D:D,eslam.data!AQ37,'consultant-gross'!G:G)</f>
        <v>147490529.19999999</v>
      </c>
      <c r="AI37" s="14">
        <f>SUMIF('consultant-net'!D:D,eslam.data!AQ37,'consultant-net'!F:F)</f>
        <v>3577364.85</v>
      </c>
      <c r="AJ37" s="2" t="str">
        <f>VLOOKUP(A37,'eslam-to-invoicing'!A:B,2,0)</f>
        <v>Aljazi Project</v>
      </c>
      <c r="AQ37" s="2" t="str">
        <f t="shared" ref="AQ37:AQ61" si="6">A37&amp;C37</f>
        <v>Al Jazi17</v>
      </c>
      <c r="AR37" s="2" t="str">
        <f t="shared" ref="AR37:AR61" si="7">AJ37&amp;C37</f>
        <v>Aljazi Project17</v>
      </c>
    </row>
    <row r="38" spans="1:44" x14ac:dyDescent="0.3">
      <c r="A38" s="6" t="s">
        <v>19</v>
      </c>
      <c r="B38" s="35">
        <f>VLOOKUP(A38,Sheet1!A:B,2,0)</f>
        <v>1</v>
      </c>
      <c r="C38" s="6">
        <v>18</v>
      </c>
      <c r="D38" s="25"/>
      <c r="E38" s="2">
        <v>7401622.4300000072</v>
      </c>
      <c r="F38" s="26">
        <f>_xlfn.MAXIFS('data-from-invoicing'!E:E,'data-from-invoicing'!D:D,eslam.data!AR38)</f>
        <v>0</v>
      </c>
      <c r="G38" s="2">
        <f t="shared" si="4"/>
        <v>-7401622.4300000072</v>
      </c>
      <c r="I38" s="23"/>
      <c r="J38" s="2">
        <f>SUMIF('collection only'!D:D,eslam.data!AQ38,'collection only'!E:E)</f>
        <v>2748544.1</v>
      </c>
      <c r="K38" s="26">
        <f>SUMIF('data-from-invoicing'!D:D,eslam.data!AR38,'data-from-invoicing'!F:F)</f>
        <v>0</v>
      </c>
      <c r="L38" s="2">
        <f t="shared" si="5"/>
        <v>-2748544.1</v>
      </c>
      <c r="Q38" s="23"/>
      <c r="R38" s="2">
        <v>3297235.7</v>
      </c>
      <c r="S38" s="1">
        <v>43677</v>
      </c>
      <c r="T38" s="1">
        <v>43661</v>
      </c>
      <c r="U38" s="1">
        <v>43661</v>
      </c>
      <c r="V38">
        <v>15</v>
      </c>
      <c r="W38" s="1">
        <v>43676</v>
      </c>
      <c r="X38" s="1">
        <v>43673</v>
      </c>
      <c r="Y38" s="2">
        <v>154892151.63</v>
      </c>
      <c r="AF38" s="2">
        <v>70366044.939999998</v>
      </c>
      <c r="AG38" s="14">
        <f>SUMIF('consultant-gross'!D:D,eslam.data!AQ38,'consultant-gross'!F:F)</f>
        <v>7401622.4300000072</v>
      </c>
      <c r="AH38" s="14">
        <f>SUMIF('consultant-gross'!D:D,eslam.data!AQ38,'consultant-gross'!G:G)</f>
        <v>154892151.63</v>
      </c>
      <c r="AI38" s="14">
        <f>SUMIF('consultant-net'!D:D,eslam.data!AQ38,'consultant-net'!F:F)</f>
        <v>3297235.7</v>
      </c>
      <c r="AJ38" s="2" t="str">
        <f>VLOOKUP(A38,'eslam-to-invoicing'!A:B,2,0)</f>
        <v>Aljazi Project</v>
      </c>
      <c r="AQ38" s="2" t="str">
        <f t="shared" si="6"/>
        <v>Al Jazi18</v>
      </c>
      <c r="AR38" s="2" t="str">
        <f t="shared" si="7"/>
        <v>Aljazi Project18</v>
      </c>
    </row>
    <row r="39" spans="1:44" x14ac:dyDescent="0.3">
      <c r="A39" s="6" t="s">
        <v>19</v>
      </c>
      <c r="B39" s="35">
        <f>VLOOKUP(A39,Sheet1!A:B,2,0)</f>
        <v>1</v>
      </c>
      <c r="C39" s="6">
        <v>19</v>
      </c>
      <c r="D39" s="25"/>
      <c r="E39" s="2">
        <v>9504587.6299999952</v>
      </c>
      <c r="F39" s="26">
        <f>_xlfn.MAXIFS('data-from-invoicing'!E:E,'data-from-invoicing'!D:D,eslam.data!AR39)</f>
        <v>0</v>
      </c>
      <c r="G39" s="2">
        <f t="shared" si="4"/>
        <v>-9504587.6299999952</v>
      </c>
      <c r="I39" s="23"/>
      <c r="J39" s="2">
        <f>SUMIF('collection only'!D:D,eslam.data!AQ39,'collection only'!E:E)</f>
        <v>3100493.1100000003</v>
      </c>
      <c r="K39" s="26">
        <f>SUMIF('data-from-invoicing'!D:D,eslam.data!AR39,'data-from-invoicing'!F:F)</f>
        <v>0</v>
      </c>
      <c r="L39" s="2">
        <f t="shared" si="5"/>
        <v>-3100493.1100000003</v>
      </c>
      <c r="Q39" s="23"/>
      <c r="R39" s="2">
        <v>4336532.29</v>
      </c>
      <c r="S39" s="1">
        <v>43708</v>
      </c>
      <c r="T39" s="1">
        <v>43697</v>
      </c>
      <c r="U39" s="1">
        <v>43698</v>
      </c>
      <c r="V39">
        <v>15</v>
      </c>
      <c r="W39" s="1">
        <v>43713</v>
      </c>
      <c r="X39" s="1">
        <v>43718</v>
      </c>
      <c r="Y39" s="2">
        <v>164396739.25999999</v>
      </c>
      <c r="AF39" s="2">
        <v>74067058.469999999</v>
      </c>
      <c r="AG39" s="14">
        <f>SUMIF('consultant-gross'!D:D,eslam.data!AQ39,'consultant-gross'!F:F)</f>
        <v>9504587.6299999952</v>
      </c>
      <c r="AH39" s="14">
        <f>SUMIF('consultant-gross'!D:D,eslam.data!AQ39,'consultant-gross'!G:G)</f>
        <v>164396739.25999999</v>
      </c>
      <c r="AI39" s="14">
        <f>SUMIF('consultant-net'!D:D,eslam.data!AQ39,'consultant-net'!F:F)</f>
        <v>4336532.29</v>
      </c>
      <c r="AJ39" s="2" t="str">
        <f>VLOOKUP(A39,'eslam-to-invoicing'!A:B,2,0)</f>
        <v>Aljazi Project</v>
      </c>
      <c r="AQ39" s="2" t="str">
        <f t="shared" si="6"/>
        <v>Al Jazi19</v>
      </c>
      <c r="AR39" s="2" t="str">
        <f t="shared" si="7"/>
        <v>Aljazi Project19</v>
      </c>
    </row>
    <row r="40" spans="1:44" x14ac:dyDescent="0.3">
      <c r="A40" s="6" t="s">
        <v>19</v>
      </c>
      <c r="B40" s="35">
        <f>VLOOKUP(A40,Sheet1!A:B,2,0)</f>
        <v>1</v>
      </c>
      <c r="C40" s="6">
        <v>20</v>
      </c>
      <c r="D40" s="25"/>
      <c r="E40" s="2">
        <v>8799095.4900000095</v>
      </c>
      <c r="F40" s="26">
        <f>_xlfn.MAXIFS('data-from-invoicing'!E:E,'data-from-invoicing'!D:D,eslam.data!AR40)</f>
        <v>0</v>
      </c>
      <c r="G40" s="2">
        <f t="shared" si="4"/>
        <v>-8799095.4900000095</v>
      </c>
      <c r="I40" s="23"/>
      <c r="J40" s="2">
        <f>SUMIF('collection only'!D:D,eslam.data!AQ40,'collection only'!E:E)</f>
        <v>371543.5</v>
      </c>
      <c r="K40" s="26">
        <f>SUMIF('data-from-invoicing'!D:D,eslam.data!AR40,'data-from-invoicing'!F:F)</f>
        <v>0</v>
      </c>
      <c r="L40" s="2">
        <f t="shared" si="5"/>
        <v>-371543.5</v>
      </c>
      <c r="Q40" s="23"/>
      <c r="R40" s="2">
        <v>2000000</v>
      </c>
      <c r="S40" s="1">
        <v>43738</v>
      </c>
      <c r="T40" s="1">
        <v>43738</v>
      </c>
      <c r="U40" s="1">
        <v>43745</v>
      </c>
      <c r="V40">
        <v>15</v>
      </c>
      <c r="W40" s="1">
        <v>43760</v>
      </c>
      <c r="X40" s="1">
        <v>43772</v>
      </c>
      <c r="Y40" s="2">
        <v>173195834.75</v>
      </c>
      <c r="AF40" s="2">
        <v>80216713.090000004</v>
      </c>
      <c r="AG40" s="14">
        <f>SUMIF('consultant-gross'!D:D,eslam.data!AQ40,'consultant-gross'!F:F)</f>
        <v>8799095.4900000095</v>
      </c>
      <c r="AH40" s="14">
        <f>SUMIF('consultant-gross'!D:D,eslam.data!AQ40,'consultant-gross'!G:G)</f>
        <v>173195834.75</v>
      </c>
      <c r="AI40" s="14">
        <f>SUMIF('consultant-net'!D:D,eslam.data!AQ40,'consultant-net'!F:F)</f>
        <v>2000000</v>
      </c>
      <c r="AJ40" s="2" t="str">
        <f>VLOOKUP(A40,'eslam-to-invoicing'!A:B,2,0)</f>
        <v>Aljazi Project</v>
      </c>
      <c r="AQ40" s="2" t="str">
        <f t="shared" si="6"/>
        <v>Al Jazi20</v>
      </c>
      <c r="AR40" s="2" t="str">
        <f t="shared" si="7"/>
        <v>Aljazi Project20</v>
      </c>
    </row>
    <row r="41" spans="1:44" x14ac:dyDescent="0.3">
      <c r="A41" s="6" t="s">
        <v>19</v>
      </c>
      <c r="B41" s="35">
        <f>VLOOKUP(A41,Sheet1!A:B,2,0)</f>
        <v>1</v>
      </c>
      <c r="C41" s="6">
        <v>21</v>
      </c>
      <c r="D41" s="25"/>
      <c r="E41" s="2">
        <v>33097306.620499909</v>
      </c>
      <c r="F41" s="26">
        <f>_xlfn.MAXIFS('data-from-invoicing'!E:E,'data-from-invoicing'!D:D,eslam.data!AR41)</f>
        <v>0</v>
      </c>
      <c r="G41" s="2">
        <f t="shared" si="4"/>
        <v>-33097306.620499909</v>
      </c>
      <c r="I41" s="23"/>
      <c r="J41" s="2">
        <f>SUMIF('collection only'!D:D,eslam.data!AQ41,'collection only'!E:E)</f>
        <v>1E-4</v>
      </c>
      <c r="K41" s="26">
        <f>SUMIF('data-from-invoicing'!D:D,eslam.data!AR41,'data-from-invoicing'!F:F)</f>
        <v>0</v>
      </c>
      <c r="L41" s="2">
        <f t="shared" si="5"/>
        <v>-1E-4</v>
      </c>
      <c r="Q41" s="23"/>
      <c r="R41" s="2">
        <v>5243962.1948168874</v>
      </c>
      <c r="S41" s="1">
        <v>43861</v>
      </c>
      <c r="T41" s="1">
        <v>43873</v>
      </c>
      <c r="U41" s="1">
        <v>43873</v>
      </c>
      <c r="V41">
        <v>15</v>
      </c>
      <c r="W41" s="1">
        <v>43888</v>
      </c>
      <c r="X41" s="1">
        <v>43914</v>
      </c>
      <c r="Y41" s="2">
        <v>206293141.37049991</v>
      </c>
      <c r="AF41" s="2">
        <v>93639432.282000005</v>
      </c>
      <c r="AG41" s="14">
        <f>SUMIF('consultant-gross'!D:D,eslam.data!AQ41,'consultant-gross'!F:F)</f>
        <v>33097306.620499909</v>
      </c>
      <c r="AH41" s="14">
        <f>SUMIF('consultant-gross'!D:D,eslam.data!AQ41,'consultant-gross'!G:G)</f>
        <v>206293141.37049991</v>
      </c>
      <c r="AI41" s="14">
        <f>SUMIF('consultant-net'!D:D,eslam.data!AQ41,'consultant-net'!F:F)</f>
        <v>5243962.1948168874</v>
      </c>
      <c r="AJ41" s="2" t="str">
        <f>VLOOKUP(A41,'eslam-to-invoicing'!A:B,2,0)</f>
        <v>Aljazi Project</v>
      </c>
      <c r="AQ41" s="2" t="str">
        <f t="shared" si="6"/>
        <v>Al Jazi21</v>
      </c>
      <c r="AR41" s="2" t="str">
        <f t="shared" si="7"/>
        <v>Aljazi Project21</v>
      </c>
    </row>
    <row r="42" spans="1:44" x14ac:dyDescent="0.3">
      <c r="A42" s="6" t="s">
        <v>19</v>
      </c>
      <c r="B42" s="35">
        <f>VLOOKUP(A42,Sheet1!A:B,2,0)</f>
        <v>1</v>
      </c>
      <c r="C42" s="6">
        <v>22</v>
      </c>
      <c r="D42" s="25"/>
      <c r="E42" s="2">
        <v>4356240.1195001006</v>
      </c>
      <c r="F42" s="26">
        <f>_xlfn.MAXIFS('data-from-invoicing'!E:E,'data-from-invoicing'!D:D,eslam.data!AR42)</f>
        <v>0</v>
      </c>
      <c r="G42" s="2">
        <f t="shared" si="4"/>
        <v>-4356240.1195001006</v>
      </c>
      <c r="I42" s="23"/>
      <c r="J42" s="2">
        <f>SUMIF('collection only'!D:D,eslam.data!AQ42,'collection only'!E:E)</f>
        <v>8591440.4900000002</v>
      </c>
      <c r="K42" s="26">
        <f>SUMIF('data-from-invoicing'!D:D,eslam.data!AR42,'data-from-invoicing'!F:F)</f>
        <v>0</v>
      </c>
      <c r="L42" s="2">
        <f t="shared" si="5"/>
        <v>-8591440.4900000002</v>
      </c>
      <c r="Q42" s="23"/>
      <c r="R42" s="2">
        <v>8742870.7200000007</v>
      </c>
      <c r="S42" s="1">
        <v>43951</v>
      </c>
      <c r="T42" s="1">
        <v>43942</v>
      </c>
      <c r="U42" s="1">
        <v>44563</v>
      </c>
      <c r="V42">
        <v>15</v>
      </c>
      <c r="W42" s="1">
        <v>44925</v>
      </c>
      <c r="X42" s="1">
        <v>44585</v>
      </c>
      <c r="Y42" s="2">
        <v>210649381.49000001</v>
      </c>
      <c r="AG42" s="14">
        <f>SUMIF('consultant-gross'!D:D,eslam.data!AQ42,'consultant-gross'!F:F)</f>
        <v>0</v>
      </c>
      <c r="AH42" s="14">
        <f>SUMIF('consultant-gross'!D:D,eslam.data!AQ42,'consultant-gross'!G:G)</f>
        <v>0</v>
      </c>
      <c r="AI42" s="14">
        <f>SUMIF('consultant-net'!D:D,eslam.data!AQ42,'consultant-net'!F:F)</f>
        <v>0</v>
      </c>
      <c r="AJ42" s="2" t="str">
        <f>VLOOKUP(A42,'eslam-to-invoicing'!A:B,2,0)</f>
        <v>Aljazi Project</v>
      </c>
      <c r="AQ42" s="2" t="str">
        <f t="shared" si="6"/>
        <v>Al Jazi22</v>
      </c>
      <c r="AR42" s="2" t="str">
        <f t="shared" si="7"/>
        <v>Aljazi Project22</v>
      </c>
    </row>
    <row r="43" spans="1:44" x14ac:dyDescent="0.3">
      <c r="B43" s="35"/>
      <c r="D43" s="25"/>
      <c r="F43" s="26"/>
      <c r="I43" s="23"/>
      <c r="K43" s="26"/>
      <c r="Q43" s="23"/>
    </row>
    <row r="44" spans="1:44" x14ac:dyDescent="0.3">
      <c r="A44" s="6" t="s">
        <v>35</v>
      </c>
      <c r="B44" s="35">
        <f>VLOOKUP(A44,Sheet1!A:B,2,0)</f>
        <v>1</v>
      </c>
      <c r="C44" s="6">
        <v>1</v>
      </c>
      <c r="D44" s="25"/>
      <c r="E44" s="2">
        <v>2348807.6</v>
      </c>
      <c r="F44" s="26">
        <f>_xlfn.MAXIFS('data-from-invoicing'!E:E,'data-from-invoicing'!D:D,eslam.data!AR44)</f>
        <v>278661</v>
      </c>
      <c r="G44" s="2">
        <f t="shared" si="4"/>
        <v>-2070146.6</v>
      </c>
      <c r="I44" s="23"/>
      <c r="J44" s="2">
        <f>SUMIF('collection only'!D:D,eslam.data!AQ44,'collection only'!E:E)</f>
        <v>14757189.01</v>
      </c>
      <c r="K44" s="26">
        <f>SUMIF('data-from-invoicing'!D:D,eslam.data!AR44,'data-from-invoicing'!F:F)</f>
        <v>230795</v>
      </c>
      <c r="L44" s="2">
        <f t="shared" si="5"/>
        <v>-14526394.01</v>
      </c>
      <c r="N44" s="2">
        <v>14666580.119999999</v>
      </c>
      <c r="Q44" s="23"/>
      <c r="R44" s="2">
        <v>90608.89</v>
      </c>
      <c r="S44" s="1">
        <v>43555</v>
      </c>
      <c r="T44" s="1">
        <v>43544</v>
      </c>
      <c r="U44" s="1">
        <v>43545</v>
      </c>
      <c r="V44">
        <v>15</v>
      </c>
      <c r="W44" s="1">
        <v>43560</v>
      </c>
      <c r="X44" s="1">
        <v>43579</v>
      </c>
      <c r="Y44" s="2">
        <v>2348807.6</v>
      </c>
      <c r="AF44" s="2">
        <v>1554730.83</v>
      </c>
      <c r="AG44" s="14">
        <f>SUMIF('consultant-gross'!D:D,eslam.data!AQ44,'consultant-gross'!F:F)</f>
        <v>2377467.23</v>
      </c>
      <c r="AH44" s="14">
        <f>SUMIF('consultant-gross'!D:D,eslam.data!AQ44,'consultant-gross'!G:G)</f>
        <v>2377467.23</v>
      </c>
      <c r="AI44" s="14">
        <f>SUMIF('consultant-net'!D:D,eslam.data!AQ44,'consultant-net'!F:F)</f>
        <v>909309.25</v>
      </c>
      <c r="AJ44" s="2" t="str">
        <f>VLOOKUP(A44,'eslam-to-invoicing'!A:B,2,0)</f>
        <v>Aljazi Project</v>
      </c>
      <c r="AQ44" s="2" t="str">
        <f t="shared" si="6"/>
        <v>Al Jazi - Center Zone1</v>
      </c>
      <c r="AR44" s="2" t="str">
        <f t="shared" si="7"/>
        <v>Aljazi Project1</v>
      </c>
    </row>
    <row r="45" spans="1:44" x14ac:dyDescent="0.3">
      <c r="A45" s="6" t="s">
        <v>35</v>
      </c>
      <c r="B45" s="35">
        <f>VLOOKUP(A45,Sheet1!A:B,2,0)</f>
        <v>1</v>
      </c>
      <c r="C45" s="6">
        <v>2</v>
      </c>
      <c r="D45" s="25"/>
      <c r="E45" s="2">
        <v>6291718.0099999998</v>
      </c>
      <c r="F45" s="26">
        <f>_xlfn.MAXIFS('data-from-invoicing'!E:E,'data-from-invoicing'!D:D,eslam.data!AR45)</f>
        <v>322383</v>
      </c>
      <c r="G45" s="2">
        <f t="shared" si="4"/>
        <v>-5969335.0099999998</v>
      </c>
      <c r="I45" s="23"/>
      <c r="J45" s="2">
        <f>SUMIF('collection only'!D:D,eslam.data!AQ45,'collection only'!E:E)</f>
        <v>1686320.29</v>
      </c>
      <c r="K45" s="26">
        <f>SUMIF('data-from-invoicing'!D:D,eslam.data!AR45,'data-from-invoicing'!F:F)</f>
        <v>151797.76999999999</v>
      </c>
      <c r="L45" s="2">
        <f t="shared" si="5"/>
        <v>-1534522.52</v>
      </c>
      <c r="Q45" s="23"/>
      <c r="R45" s="2">
        <v>2035039.03</v>
      </c>
      <c r="S45" s="1">
        <v>43585</v>
      </c>
      <c r="T45" s="1">
        <v>43594</v>
      </c>
      <c r="U45" s="1">
        <v>43597</v>
      </c>
      <c r="V45">
        <v>15</v>
      </c>
      <c r="W45" s="1">
        <v>43612</v>
      </c>
      <c r="X45" s="1">
        <v>43614</v>
      </c>
      <c r="Y45" s="2">
        <v>8640525.6099999994</v>
      </c>
      <c r="AF45" s="2">
        <v>4268341.03</v>
      </c>
      <c r="AG45" s="14">
        <f>SUMIF('consultant-gross'!D:D,eslam.data!AQ45,'consultant-gross'!F:F)</f>
        <v>6291718.0099999998</v>
      </c>
      <c r="AH45" s="14">
        <f>SUMIF('consultant-gross'!D:D,eslam.data!AQ45,'consultant-gross'!G:G)</f>
        <v>8640525.6099999994</v>
      </c>
      <c r="AI45" s="14">
        <f>SUMIF('consultant-net'!D:D,eslam.data!AQ45,'consultant-net'!F:F)</f>
        <v>2035039.03</v>
      </c>
      <c r="AJ45" s="2" t="str">
        <f>VLOOKUP(A45,'eslam-to-invoicing'!A:B,2,0)</f>
        <v>Aljazi Project</v>
      </c>
      <c r="AQ45" s="2" t="str">
        <f t="shared" si="6"/>
        <v>Al Jazi - Center Zone2</v>
      </c>
      <c r="AR45" s="2" t="str">
        <f t="shared" si="7"/>
        <v>Aljazi Project2</v>
      </c>
    </row>
    <row r="46" spans="1:44" x14ac:dyDescent="0.3">
      <c r="A46" s="6" t="s">
        <v>35</v>
      </c>
      <c r="B46" s="35">
        <f>VLOOKUP(A46,Sheet1!A:B,2,0)</f>
        <v>1</v>
      </c>
      <c r="C46" s="6">
        <v>3</v>
      </c>
      <c r="D46" s="25"/>
      <c r="E46" s="2">
        <v>12038668.84</v>
      </c>
      <c r="F46" s="26">
        <f>_xlfn.MAXIFS('data-from-invoicing'!E:E,'data-from-invoicing'!D:D,eslam.data!AR46)</f>
        <v>121070</v>
      </c>
      <c r="G46" s="2">
        <f t="shared" si="4"/>
        <v>-11917598.84</v>
      </c>
      <c r="I46" s="23"/>
      <c r="J46" s="2">
        <f>SUMIF('collection only'!D:D,eslam.data!AQ46,'collection only'!E:E)</f>
        <v>360179.68</v>
      </c>
      <c r="K46" s="26">
        <f>SUMIF('data-from-invoicing'!D:D,eslam.data!AR46,'data-from-invoicing'!F:F)</f>
        <v>58174.3</v>
      </c>
      <c r="L46" s="2">
        <f t="shared" si="5"/>
        <v>-302005.38</v>
      </c>
      <c r="Q46" s="23"/>
      <c r="R46" s="2">
        <v>360179.68</v>
      </c>
      <c r="S46" s="1">
        <v>43677</v>
      </c>
      <c r="T46" s="1">
        <v>43661</v>
      </c>
      <c r="U46" s="1">
        <v>43661</v>
      </c>
      <c r="V46">
        <v>15</v>
      </c>
      <c r="W46" s="1">
        <v>43676</v>
      </c>
      <c r="X46" s="1">
        <v>43709</v>
      </c>
      <c r="Y46" s="2">
        <v>20679194.449999999</v>
      </c>
      <c r="AF46" s="2">
        <v>12373789.15</v>
      </c>
      <c r="AG46" s="14">
        <f>SUMIF('consultant-gross'!D:D,eslam.data!AQ46,'consultant-gross'!F:F)</f>
        <v>12038969.260000002</v>
      </c>
      <c r="AH46" s="14">
        <f>SUMIF('consultant-gross'!D:D,eslam.data!AQ46,'consultant-gross'!G:G)</f>
        <v>20679494.870000001</v>
      </c>
      <c r="AI46" s="14">
        <f>SUMIF('consultant-net'!D:D,eslam.data!AQ46,'consultant-net'!F:F)</f>
        <v>1152186.95</v>
      </c>
      <c r="AJ46" s="2" t="str">
        <f>VLOOKUP(A46,'eslam-to-invoicing'!A:B,2,0)</f>
        <v>Aljazi Project</v>
      </c>
      <c r="AQ46" s="2" t="str">
        <f t="shared" si="6"/>
        <v>Al Jazi - Center Zone3</v>
      </c>
      <c r="AR46" s="2" t="str">
        <f t="shared" si="7"/>
        <v>Aljazi Project3</v>
      </c>
    </row>
    <row r="47" spans="1:44" x14ac:dyDescent="0.3">
      <c r="A47" s="6" t="s">
        <v>35</v>
      </c>
      <c r="B47" s="35">
        <f>VLOOKUP(A47,Sheet1!A:B,2,0)</f>
        <v>1</v>
      </c>
      <c r="C47" s="6">
        <v>4</v>
      </c>
      <c r="D47" s="25"/>
      <c r="E47" s="2">
        <v>4840645.7400000021</v>
      </c>
      <c r="F47" s="26">
        <f>_xlfn.MAXIFS('data-from-invoicing'!E:E,'data-from-invoicing'!D:D,eslam.data!AR47)</f>
        <v>0</v>
      </c>
      <c r="G47" s="2">
        <f t="shared" si="4"/>
        <v>-4840645.7400000021</v>
      </c>
      <c r="I47" s="23"/>
      <c r="J47" s="2">
        <f>SUMIF('collection only'!D:D,eslam.data!AQ47,'collection only'!E:E)</f>
        <v>370581.69</v>
      </c>
      <c r="K47" s="26">
        <f>SUMIF('data-from-invoicing'!D:D,eslam.data!AR47,'data-from-invoicing'!F:F)</f>
        <v>0</v>
      </c>
      <c r="L47" s="2">
        <f t="shared" si="5"/>
        <v>-370581.69</v>
      </c>
      <c r="Q47" s="23"/>
      <c r="R47" s="2">
        <v>1090291.72</v>
      </c>
      <c r="S47" s="1">
        <v>43708</v>
      </c>
      <c r="T47" s="1">
        <v>43697</v>
      </c>
      <c r="U47" s="1">
        <v>43698</v>
      </c>
      <c r="V47">
        <v>15</v>
      </c>
      <c r="W47" s="1">
        <v>43713</v>
      </c>
      <c r="X47" s="1">
        <v>43718</v>
      </c>
      <c r="Y47" s="2">
        <v>25519840.190000001</v>
      </c>
      <c r="AF47" s="2">
        <v>15657190.5</v>
      </c>
      <c r="AG47" s="14">
        <f>SUMIF('consultant-gross'!D:D,eslam.data!AQ47,'consultant-gross'!F:F)</f>
        <v>4840645.7400000021</v>
      </c>
      <c r="AH47" s="14">
        <f>SUMIF('consultant-gross'!D:D,eslam.data!AQ47,'consultant-gross'!G:G)</f>
        <v>25519840.190000001</v>
      </c>
      <c r="AI47" s="14">
        <f>SUMIF('consultant-net'!D:D,eslam.data!AQ47,'consultant-net'!F:F)</f>
        <v>1090291.72</v>
      </c>
      <c r="AJ47" s="2" t="str">
        <f>VLOOKUP(A47,'eslam-to-invoicing'!A:B,2,0)</f>
        <v>Aljazi Project</v>
      </c>
      <c r="AQ47" s="2" t="str">
        <f t="shared" si="6"/>
        <v>Al Jazi - Center Zone4</v>
      </c>
      <c r="AR47" s="2" t="str">
        <f t="shared" si="7"/>
        <v>Aljazi Project4</v>
      </c>
    </row>
    <row r="48" spans="1:44" x14ac:dyDescent="0.3">
      <c r="A48" s="6" t="s">
        <v>35</v>
      </c>
      <c r="B48" s="35">
        <f>VLOOKUP(A48,Sheet1!A:B,2,0)</f>
        <v>1</v>
      </c>
      <c r="C48" s="6">
        <v>5</v>
      </c>
      <c r="D48" s="25"/>
      <c r="E48" s="2">
        <v>7051826.3099999987</v>
      </c>
      <c r="F48" s="26">
        <f>_xlfn.MAXIFS('data-from-invoicing'!E:E,'data-from-invoicing'!D:D,eslam.data!AR48)</f>
        <v>0</v>
      </c>
      <c r="G48" s="2">
        <f t="shared" si="4"/>
        <v>-7051826.3099999987</v>
      </c>
      <c r="I48" s="23"/>
      <c r="J48" s="2">
        <f>SUMIF('collection only'!D:D,eslam.data!AQ48,'collection only'!E:E)</f>
        <v>858100</v>
      </c>
      <c r="K48" s="26">
        <f>SUMIF('data-from-invoicing'!D:D,eslam.data!AR48,'data-from-invoicing'!F:F)</f>
        <v>0</v>
      </c>
      <c r="L48" s="2">
        <f t="shared" si="5"/>
        <v>-858100</v>
      </c>
      <c r="Q48" s="23"/>
      <c r="R48" s="2">
        <v>1000000</v>
      </c>
      <c r="S48" s="1">
        <v>43738</v>
      </c>
      <c r="T48" s="1">
        <v>43738</v>
      </c>
      <c r="U48" s="1">
        <v>43746</v>
      </c>
      <c r="V48">
        <v>15</v>
      </c>
      <c r="W48" s="1">
        <v>43761</v>
      </c>
      <c r="X48" s="1">
        <v>43772</v>
      </c>
      <c r="Y48" s="2">
        <v>32571666.5</v>
      </c>
      <c r="AF48" s="2">
        <v>20595342.09</v>
      </c>
      <c r="AG48" s="14">
        <f>SUMIF('consultant-gross'!D:D,eslam.data!AQ48,'consultant-gross'!F:F)</f>
        <v>7051826.3099999987</v>
      </c>
      <c r="AH48" s="14">
        <f>SUMIF('consultant-gross'!D:D,eslam.data!AQ48,'consultant-gross'!G:G)</f>
        <v>32571666.5</v>
      </c>
      <c r="AI48" s="14">
        <f>SUMIF('consultant-net'!D:D,eslam.data!AQ48,'consultant-net'!F:F)</f>
        <v>1000000</v>
      </c>
      <c r="AJ48" s="2" t="str">
        <f>VLOOKUP(A48,'eslam-to-invoicing'!A:B,2,0)</f>
        <v>Aljazi Project</v>
      </c>
      <c r="AQ48" s="2" t="str">
        <f t="shared" si="6"/>
        <v>Al Jazi - Center Zone5</v>
      </c>
      <c r="AR48" s="2" t="str">
        <f t="shared" si="7"/>
        <v>Aljazi Project5</v>
      </c>
    </row>
    <row r="49" spans="1:44" x14ac:dyDescent="0.3">
      <c r="A49" s="6" t="s">
        <v>35</v>
      </c>
      <c r="B49" s="35">
        <f>VLOOKUP(A49,Sheet1!A:B,2,0)</f>
        <v>1</v>
      </c>
      <c r="C49" s="6">
        <v>6</v>
      </c>
      <c r="D49" s="25"/>
      <c r="E49" s="2">
        <v>6082957.0300000012</v>
      </c>
      <c r="F49" s="26">
        <f>_xlfn.MAXIFS('data-from-invoicing'!E:E,'data-from-invoicing'!D:D,eslam.data!AR49)</f>
        <v>0</v>
      </c>
      <c r="G49" s="2">
        <f t="shared" si="4"/>
        <v>-6082957.0300000012</v>
      </c>
      <c r="I49" s="23"/>
      <c r="J49" s="2">
        <f>SUMIF('collection only'!D:D,eslam.data!AQ49,'collection only'!E:E)</f>
        <v>-0.01</v>
      </c>
      <c r="K49" s="26">
        <f>SUMIF('data-from-invoicing'!D:D,eslam.data!AR49,'data-from-invoicing'!F:F)</f>
        <v>0</v>
      </c>
      <c r="L49" s="2">
        <f t="shared" si="5"/>
        <v>0.01</v>
      </c>
      <c r="Q49" s="23"/>
      <c r="R49" s="2">
        <v>-2446690.14</v>
      </c>
      <c r="S49" s="1">
        <v>43861</v>
      </c>
      <c r="T49" s="1">
        <v>43873</v>
      </c>
      <c r="U49" s="1">
        <v>43873</v>
      </c>
      <c r="V49">
        <v>15</v>
      </c>
      <c r="W49" s="1">
        <v>43888</v>
      </c>
      <c r="X49" s="1">
        <v>43914</v>
      </c>
      <c r="Y49" s="2">
        <v>38654623.530000001</v>
      </c>
      <c r="AF49" s="2">
        <v>22479352.289999999</v>
      </c>
      <c r="AG49" s="14">
        <f>SUMIF('consultant-gross'!D:D,eslam.data!AQ49,'consultant-gross'!F:F)</f>
        <v>6082957.0300000012</v>
      </c>
      <c r="AH49" s="14">
        <f>SUMIF('consultant-gross'!D:D,eslam.data!AQ49,'consultant-gross'!G:G)</f>
        <v>38654623.530000001</v>
      </c>
      <c r="AI49" s="14">
        <f>SUMIF('consultant-net'!D:D,eslam.data!AQ49,'consultant-net'!F:F)</f>
        <v>-2446690.14</v>
      </c>
      <c r="AJ49" s="2" t="str">
        <f>VLOOKUP(A49,'eslam-to-invoicing'!A:B,2,0)</f>
        <v>Aljazi Project</v>
      </c>
      <c r="AQ49" s="2" t="str">
        <f t="shared" si="6"/>
        <v>Al Jazi - Center Zone6</v>
      </c>
      <c r="AR49" s="2" t="str">
        <f t="shared" si="7"/>
        <v>Aljazi Project6</v>
      </c>
    </row>
    <row r="50" spans="1:44" x14ac:dyDescent="0.3">
      <c r="A50" s="6" t="s">
        <v>35</v>
      </c>
      <c r="B50" s="35">
        <f>VLOOKUP(A50,Sheet1!A:B,2,0)</f>
        <v>1</v>
      </c>
      <c r="C50" s="6">
        <v>7</v>
      </c>
      <c r="D50" s="25"/>
      <c r="E50" s="2">
        <v>966768.06485783309</v>
      </c>
      <c r="F50" s="26">
        <f>_xlfn.MAXIFS('data-from-invoicing'!E:E,'data-from-invoicing'!D:D,eslam.data!AR50)</f>
        <v>0</v>
      </c>
      <c r="G50" s="2">
        <f t="shared" si="4"/>
        <v>-966768.06485783309</v>
      </c>
      <c r="I50" s="23"/>
      <c r="J50" s="2">
        <f>SUMIF('collection only'!D:D,eslam.data!AQ50,'collection only'!E:E)</f>
        <v>151431.32</v>
      </c>
      <c r="K50" s="26">
        <f>SUMIF('data-from-invoicing'!D:D,eslam.data!AR50,'data-from-invoicing'!F:F)</f>
        <v>0</v>
      </c>
      <c r="L50" s="2">
        <f t="shared" si="5"/>
        <v>-151431.32</v>
      </c>
      <c r="Q50" s="23"/>
      <c r="R50" s="2">
        <v>151431.31865216259</v>
      </c>
      <c r="S50" s="1">
        <v>43921</v>
      </c>
      <c r="T50" s="1">
        <v>43911</v>
      </c>
      <c r="U50" s="1">
        <v>44563</v>
      </c>
      <c r="V50">
        <v>15</v>
      </c>
      <c r="W50" s="1">
        <v>44925</v>
      </c>
      <c r="X50" s="1">
        <v>44585</v>
      </c>
      <c r="Y50" s="2">
        <v>39621391.594857827</v>
      </c>
      <c r="AG50" s="14">
        <f>SUMIF('consultant-gross'!D:D,eslam.data!AQ50,'consultant-gross'!F:F)</f>
        <v>0</v>
      </c>
      <c r="AH50" s="14">
        <f>SUMIF('consultant-gross'!D:D,eslam.data!AQ50,'consultant-gross'!G:G)</f>
        <v>0</v>
      </c>
      <c r="AI50" s="14">
        <f>SUMIF('consultant-net'!D:D,eslam.data!AQ50,'consultant-net'!F:F)</f>
        <v>0</v>
      </c>
      <c r="AJ50" s="2" t="str">
        <f>VLOOKUP(A50,'eslam-to-invoicing'!A:B,2,0)</f>
        <v>Aljazi Project</v>
      </c>
      <c r="AQ50" s="2" t="str">
        <f t="shared" si="6"/>
        <v>Al Jazi - Center Zone7</v>
      </c>
      <c r="AR50" s="2" t="str">
        <f t="shared" si="7"/>
        <v>Aljazi Project7</v>
      </c>
    </row>
    <row r="51" spans="1:44" x14ac:dyDescent="0.3">
      <c r="B51" s="35"/>
      <c r="D51" s="25"/>
      <c r="F51" s="26"/>
      <c r="I51" s="23"/>
      <c r="K51" s="26"/>
      <c r="Q51" s="23"/>
    </row>
    <row r="52" spans="1:44" x14ac:dyDescent="0.3">
      <c r="A52" s="6" t="s">
        <v>76</v>
      </c>
      <c r="B52" s="35">
        <f>VLOOKUP(A52,Sheet1!A:B,2,0)</f>
        <v>1</v>
      </c>
      <c r="C52" s="6">
        <v>1</v>
      </c>
      <c r="D52" s="25"/>
      <c r="F52" s="26">
        <f>_xlfn.MAXIFS('data-from-invoicing'!E:E,'data-from-invoicing'!D:D,eslam.data!AR52)</f>
        <v>1403211.67</v>
      </c>
      <c r="G52" s="2">
        <f t="shared" si="4"/>
        <v>1403211.67</v>
      </c>
      <c r="I52" s="23"/>
      <c r="J52" s="2">
        <f>SUMIF('collection only'!D:D,eslam.data!AQ52,'collection only'!E:E)</f>
        <v>1459340</v>
      </c>
      <c r="K52" s="26">
        <f>SUMIF('data-from-invoicing'!D:D,eslam.data!AR52,'data-from-invoicing'!F:F)</f>
        <v>1459340</v>
      </c>
      <c r="L52" s="2">
        <f t="shared" si="5"/>
        <v>0</v>
      </c>
      <c r="Q52" s="23"/>
      <c r="S52" s="1">
        <v>44500</v>
      </c>
      <c r="T52" s="1">
        <v>44500</v>
      </c>
      <c r="U52" s="1">
        <v>44535</v>
      </c>
      <c r="V52">
        <v>30</v>
      </c>
      <c r="W52" s="1">
        <v>44565</v>
      </c>
      <c r="AF52" s="2">
        <v>0</v>
      </c>
      <c r="AG52" s="14">
        <f>SUMIF('consultant-gross'!D:D,eslam.data!AQ52,'consultant-gross'!F:F)</f>
        <v>0</v>
      </c>
      <c r="AH52" s="14">
        <f>SUMIF('consultant-gross'!D:D,eslam.data!AQ52,'consultant-gross'!G:G)</f>
        <v>0</v>
      </c>
      <c r="AI52" s="14">
        <f>SUMIF('consultant-net'!D:D,eslam.data!AQ52,'consultant-net'!F:F)</f>
        <v>0</v>
      </c>
      <c r="AJ52" s="2" t="str">
        <f>VLOOKUP(A52,'eslam-to-invoicing'!A:B,2,0)</f>
        <v>Alfa New Central Labs</v>
      </c>
      <c r="AQ52" s="2" t="str">
        <f t="shared" si="6"/>
        <v>Alfa Lab1</v>
      </c>
      <c r="AR52" s="2" t="str">
        <f t="shared" si="7"/>
        <v>Alfa New Central Labs1</v>
      </c>
    </row>
    <row r="53" spans="1:44" hidden="1" x14ac:dyDescent="0.3">
      <c r="A53" s="6" t="s">
        <v>39</v>
      </c>
      <c r="B53" s="6">
        <f>VLOOKUP(A53,Sheet1!A:B,2,0)</f>
        <v>1</v>
      </c>
      <c r="C53" s="6">
        <v>1</v>
      </c>
      <c r="D53" s="25"/>
      <c r="F53" s="26">
        <f>_xlfn.MAXIFS('data-from-invoicing'!E:E,'data-from-invoicing'!D:D,eslam.data!AR53)</f>
        <v>0</v>
      </c>
      <c r="G53" s="2">
        <f>F53-E53</f>
        <v>0</v>
      </c>
      <c r="H53" s="2"/>
      <c r="I53" s="23"/>
      <c r="J53" s="2">
        <f>SUMIF('collection only'!D:D,eslam.data!AQ53,'collection only'!E:E)</f>
        <v>659568.19999999995</v>
      </c>
      <c r="K53" s="26">
        <f>SUMIF('data-from-invoicing'!D:D,eslam.data!AR53,'data-from-invoicing'!F:F)</f>
        <v>0</v>
      </c>
      <c r="L53" s="2">
        <f t="shared" si="5"/>
        <v>-659568.19999999995</v>
      </c>
      <c r="M53" s="2"/>
      <c r="Q53" s="23"/>
      <c r="S53" s="1">
        <v>43646</v>
      </c>
      <c r="T53" s="1">
        <v>43648</v>
      </c>
      <c r="U53" s="1">
        <v>43699</v>
      </c>
      <c r="V53">
        <v>31</v>
      </c>
      <c r="W53" s="1">
        <v>43730</v>
      </c>
      <c r="AF53" s="2">
        <v>0</v>
      </c>
      <c r="AG53" s="14">
        <f>SUMIF('consultant-gross'!D:D,eslam.data!AQ53,'consultant-gross'!F:F)</f>
        <v>0</v>
      </c>
      <c r="AH53" s="14">
        <f>SUMIF('consultant-gross'!D:D,eslam.data!AQ53,'consultant-gross'!G:G)</f>
        <v>0</v>
      </c>
      <c r="AI53" s="14">
        <f>SUMIF('consultant-net'!D:D,eslam.data!AQ53,'consultant-net'!F:F)</f>
        <v>0</v>
      </c>
      <c r="AJ53" s="2">
        <f>VLOOKUP(A53,'eslam-to-invoicing'!A:B,2,0)</f>
        <v>0</v>
      </c>
      <c r="AQ53" s="2" t="str">
        <f t="shared" si="6"/>
        <v>Allegria-New Modifications1</v>
      </c>
      <c r="AR53" s="2" t="str">
        <f t="shared" si="7"/>
        <v>01</v>
      </c>
    </row>
    <row r="54" spans="1:44" x14ac:dyDescent="0.3">
      <c r="B54" s="35"/>
      <c r="D54" s="25"/>
      <c r="F54" s="26"/>
      <c r="H54" s="2"/>
      <c r="I54" s="23"/>
      <c r="K54" s="26"/>
      <c r="M54" s="2"/>
      <c r="Q54" s="23"/>
    </row>
    <row r="55" spans="1:44" x14ac:dyDescent="0.3">
      <c r="A55" s="6" t="s">
        <v>97</v>
      </c>
      <c r="B55" s="35">
        <f>VLOOKUP(A55,Sheet1!A:B,2,0)</f>
        <v>1</v>
      </c>
      <c r="C55" s="6">
        <v>2</v>
      </c>
      <c r="D55" s="25"/>
      <c r="E55" s="2">
        <v>1243970</v>
      </c>
      <c r="F55" s="26">
        <f>_xlfn.MAXIFS('data-from-invoicing'!E:E,'data-from-invoicing'!D:D,eslam.data!AR55)</f>
        <v>401082.65</v>
      </c>
      <c r="G55" s="2">
        <f t="shared" si="4"/>
        <v>-842887.35</v>
      </c>
      <c r="I55" s="23"/>
      <c r="J55" s="2">
        <f>SUMIF('collection only'!D:D,eslam.data!AQ55,'collection only'!E:E)</f>
        <v>837813.8</v>
      </c>
      <c r="K55" s="26">
        <f>SUMIF('data-from-invoicing'!D:D,eslam.data!AR55,'data-from-invoicing'!F:F)</f>
        <v>269728</v>
      </c>
      <c r="L55" s="2">
        <f t="shared" si="5"/>
        <v>-568085.80000000005</v>
      </c>
      <c r="Q55" s="23"/>
      <c r="R55" s="2">
        <v>836570</v>
      </c>
      <c r="S55" s="1">
        <v>44742</v>
      </c>
      <c r="T55" s="1">
        <v>44742</v>
      </c>
      <c r="U55" s="1">
        <v>44747</v>
      </c>
      <c r="V55">
        <v>42</v>
      </c>
      <c r="W55" s="1">
        <v>44789</v>
      </c>
      <c r="X55" s="1">
        <v>44748</v>
      </c>
      <c r="Y55" s="2">
        <v>1243970</v>
      </c>
      <c r="AD55" s="2">
        <v>65308.425000000003</v>
      </c>
      <c r="AE55" s="2">
        <v>65308.425000000003</v>
      </c>
      <c r="AF55" s="2">
        <v>0</v>
      </c>
      <c r="AG55" s="14">
        <f>SUMIF('consultant-gross'!D:D,eslam.data!AQ55,'consultant-gross'!F:F)</f>
        <v>1243970</v>
      </c>
      <c r="AH55" s="14">
        <f>SUMIF('consultant-gross'!D:D,eslam.data!AQ55,'consultant-gross'!G:G)</f>
        <v>1243970</v>
      </c>
      <c r="AI55" s="14">
        <f>SUMIF('consultant-net'!D:D,eslam.data!AQ55,'consultant-net'!F:F)</f>
        <v>836570</v>
      </c>
      <c r="AJ55" s="2" t="str">
        <f>VLOOKUP(A55,'eslam-to-invoicing'!A:B,2,0)</f>
        <v>Astoria Sharm elSheikh</v>
      </c>
      <c r="AQ55" s="2" t="str">
        <f t="shared" si="6"/>
        <v>Astoria - Sharm2</v>
      </c>
      <c r="AR55" s="2" t="str">
        <f t="shared" si="7"/>
        <v>Astoria Sharm elSheikh2</v>
      </c>
    </row>
    <row r="56" spans="1:44" x14ac:dyDescent="0.3">
      <c r="A56" s="6" t="s">
        <v>97</v>
      </c>
      <c r="B56" s="35">
        <f>VLOOKUP(A56,Sheet1!A:B,2,0)</f>
        <v>1</v>
      </c>
      <c r="C56" s="6">
        <v>3</v>
      </c>
      <c r="D56" s="25"/>
      <c r="E56" s="2">
        <v>401082.64999999991</v>
      </c>
      <c r="F56" s="26">
        <f>_xlfn.MAXIFS('data-from-invoicing'!E:E,'data-from-invoicing'!D:D,eslam.data!AR56)</f>
        <v>2440310</v>
      </c>
      <c r="G56" s="2">
        <f t="shared" si="4"/>
        <v>2039227.35</v>
      </c>
      <c r="I56" s="23"/>
      <c r="J56" s="2">
        <f>SUMIF('collection only'!D:D,eslam.data!AQ56,'collection only'!E:E)</f>
        <v>269728</v>
      </c>
      <c r="K56" s="26">
        <f>SUMIF('data-from-invoicing'!D:D,eslam.data!AR56,'data-from-invoicing'!F:F)</f>
        <v>1641108</v>
      </c>
      <c r="L56" s="2">
        <f t="shared" si="5"/>
        <v>1371380</v>
      </c>
      <c r="Q56" s="23"/>
      <c r="R56" s="2">
        <v>269728</v>
      </c>
      <c r="S56" s="1">
        <v>44773</v>
      </c>
      <c r="T56" s="1">
        <v>44773</v>
      </c>
      <c r="U56" s="1">
        <v>44776</v>
      </c>
      <c r="V56">
        <v>42</v>
      </c>
      <c r="W56" s="1">
        <v>44818</v>
      </c>
      <c r="X56" s="1">
        <v>44782</v>
      </c>
      <c r="Y56" s="2">
        <v>1645052.65</v>
      </c>
      <c r="AA56" s="2">
        <v>98567.65</v>
      </c>
      <c r="AD56" s="2">
        <v>21056.84</v>
      </c>
      <c r="AE56" s="2">
        <v>21056.84</v>
      </c>
      <c r="AF56" s="2">
        <v>0</v>
      </c>
      <c r="AG56" s="14">
        <f>SUMIF('consultant-gross'!D:D,eslam.data!AQ56,'consultant-gross'!F:F)</f>
        <v>401082.64999999991</v>
      </c>
      <c r="AH56" s="14">
        <f>SUMIF('consultant-gross'!D:D,eslam.data!AQ56,'consultant-gross'!G:G)</f>
        <v>1645052.65</v>
      </c>
      <c r="AI56" s="14">
        <f>SUMIF('consultant-net'!D:D,eslam.data!AQ56,'consultant-net'!F:F)</f>
        <v>269728</v>
      </c>
      <c r="AJ56" s="2" t="str">
        <f>VLOOKUP(A56,'eslam-to-invoicing'!A:B,2,0)</f>
        <v>Astoria Sharm elSheikh</v>
      </c>
      <c r="AQ56" s="2" t="str">
        <f t="shared" si="6"/>
        <v>Astoria - Sharm3</v>
      </c>
      <c r="AR56" s="2" t="str">
        <f t="shared" si="7"/>
        <v>Astoria Sharm elSheikh3</v>
      </c>
    </row>
    <row r="57" spans="1:44" x14ac:dyDescent="0.3">
      <c r="A57" s="6" t="s">
        <v>97</v>
      </c>
      <c r="B57" s="35">
        <f>VLOOKUP(A57,Sheet1!A:B,2,0)</f>
        <v>1</v>
      </c>
      <c r="C57" s="6">
        <v>4</v>
      </c>
      <c r="D57" s="25"/>
      <c r="E57" s="2">
        <v>2440310</v>
      </c>
      <c r="F57" s="26">
        <f>_xlfn.MAXIFS('data-from-invoicing'!E:E,'data-from-invoicing'!D:D,eslam.data!AR57)</f>
        <v>1055208</v>
      </c>
      <c r="G57" s="2">
        <f t="shared" si="4"/>
        <v>-1385102</v>
      </c>
      <c r="I57" s="23"/>
      <c r="J57" s="2">
        <f>SUMIF('collection only'!D:D,eslam.data!AQ57,'collection only'!E:E)</f>
        <v>1641108</v>
      </c>
      <c r="K57" s="26">
        <f>SUMIF('data-from-invoicing'!D:D,eslam.data!AR57,'data-from-invoicing'!F:F)</f>
        <v>709627</v>
      </c>
      <c r="L57" s="2">
        <f t="shared" si="5"/>
        <v>-931481</v>
      </c>
      <c r="Q57" s="23"/>
      <c r="R57" s="2">
        <v>1641108</v>
      </c>
      <c r="S57" s="1">
        <v>44804</v>
      </c>
      <c r="T57" s="1">
        <v>44804</v>
      </c>
      <c r="U57" s="1">
        <v>44804</v>
      </c>
      <c r="V57">
        <v>42</v>
      </c>
      <c r="W57" s="1">
        <v>44846</v>
      </c>
      <c r="X57" s="1">
        <v>44809</v>
      </c>
      <c r="Y57" s="2">
        <v>4085362.65</v>
      </c>
      <c r="AA57" s="2">
        <v>98567.65</v>
      </c>
      <c r="AD57" s="2">
        <v>128116.27499999999</v>
      </c>
      <c r="AE57" s="2">
        <v>128116.27499999999</v>
      </c>
      <c r="AF57" s="2">
        <v>0</v>
      </c>
      <c r="AG57" s="14">
        <f>SUMIF('consultant-gross'!D:D,eslam.data!AQ57,'consultant-gross'!F:F)</f>
        <v>2440310</v>
      </c>
      <c r="AH57" s="14">
        <f>SUMIF('consultant-gross'!D:D,eslam.data!AQ57,'consultant-gross'!G:G)</f>
        <v>4085362.65</v>
      </c>
      <c r="AI57" s="14">
        <f>SUMIF('consultant-net'!D:D,eslam.data!AQ57,'consultant-net'!F:F)</f>
        <v>1641108</v>
      </c>
      <c r="AJ57" s="2" t="str">
        <f>VLOOKUP(A57,'eslam-to-invoicing'!A:B,2,0)</f>
        <v>Astoria Sharm elSheikh</v>
      </c>
      <c r="AQ57" s="2" t="str">
        <f t="shared" si="6"/>
        <v>Astoria - Sharm4</v>
      </c>
      <c r="AR57" s="2" t="str">
        <f t="shared" si="7"/>
        <v>Astoria Sharm elSheikh4</v>
      </c>
    </row>
    <row r="58" spans="1:44" x14ac:dyDescent="0.3">
      <c r="A58" s="6" t="s">
        <v>97</v>
      </c>
      <c r="B58" s="35">
        <f>VLOOKUP(A58,Sheet1!A:B,2,0)</f>
        <v>1</v>
      </c>
      <c r="C58" s="6">
        <v>5</v>
      </c>
      <c r="D58" s="25"/>
      <c r="E58" s="2">
        <v>1055208</v>
      </c>
      <c r="F58" s="26">
        <f>_xlfn.MAXIFS('data-from-invoicing'!E:E,'data-from-invoicing'!D:D,eslam.data!AR58)</f>
        <v>314831.49</v>
      </c>
      <c r="G58" s="2">
        <f t="shared" si="4"/>
        <v>-740376.51</v>
      </c>
      <c r="I58" s="23"/>
      <c r="J58" s="2">
        <f>SUMIF('collection only'!D:D,eslam.data!AQ58,'collection only'!E:E)</f>
        <v>709627</v>
      </c>
      <c r="K58" s="26">
        <f>SUMIF('data-from-invoicing'!D:D,eslam.data!AR58,'data-from-invoicing'!F:F)</f>
        <v>278242.22450000001</v>
      </c>
      <c r="L58" s="2">
        <f t="shared" si="5"/>
        <v>-431384.77549999999</v>
      </c>
      <c r="Q58" s="23"/>
      <c r="R58" s="2">
        <v>709627</v>
      </c>
      <c r="S58" s="1">
        <v>44834</v>
      </c>
      <c r="T58" s="1">
        <v>44834</v>
      </c>
      <c r="U58" s="1">
        <v>44838</v>
      </c>
      <c r="V58">
        <v>42</v>
      </c>
      <c r="W58" s="1">
        <v>44880</v>
      </c>
      <c r="X58" s="1">
        <v>44840</v>
      </c>
      <c r="Y58" s="2">
        <v>5140570.6500000004</v>
      </c>
      <c r="AA58" s="2">
        <v>98567.65</v>
      </c>
      <c r="AC58" s="2">
        <v>33170</v>
      </c>
      <c r="AD58" s="2">
        <v>55398</v>
      </c>
      <c r="AE58" s="2">
        <v>55398</v>
      </c>
      <c r="AF58" s="2">
        <v>0</v>
      </c>
      <c r="AG58" s="14">
        <f>SUMIF('consultant-gross'!D:D,eslam.data!AQ58,'consultant-gross'!F:F)</f>
        <v>1055208.0000000005</v>
      </c>
      <c r="AH58" s="14">
        <f>SUMIF('consultant-gross'!D:D,eslam.data!AQ58,'consultant-gross'!G:G)</f>
        <v>5140570.6500000004</v>
      </c>
      <c r="AI58" s="14">
        <f>SUMIF('consultant-net'!D:D,eslam.data!AQ58,'consultant-net'!F:F)</f>
        <v>709627</v>
      </c>
      <c r="AJ58" s="2" t="str">
        <f>VLOOKUP(A58,'eslam-to-invoicing'!A:B,2,0)</f>
        <v>Astoria Sharm elSheikh</v>
      </c>
      <c r="AQ58" s="2" t="str">
        <f t="shared" si="6"/>
        <v>Astoria - Sharm5</v>
      </c>
      <c r="AR58" s="2" t="str">
        <f t="shared" si="7"/>
        <v>Astoria Sharm elSheikh5</v>
      </c>
    </row>
    <row r="59" spans="1:44" x14ac:dyDescent="0.3">
      <c r="A59" s="6" t="s">
        <v>97</v>
      </c>
      <c r="B59" s="35">
        <f>VLOOKUP(A59,Sheet1!A:B,2,0)</f>
        <v>1</v>
      </c>
      <c r="C59" s="6">
        <v>6</v>
      </c>
      <c r="D59" s="25"/>
      <c r="E59" s="2">
        <v>314831.48999999929</v>
      </c>
      <c r="F59" s="26">
        <f>_xlfn.MAXIFS('data-from-invoicing'!E:E,'data-from-invoicing'!D:D,eslam.data!AR59)</f>
        <v>172304.78</v>
      </c>
      <c r="G59" s="2">
        <f t="shared" si="4"/>
        <v>-142526.70999999929</v>
      </c>
      <c r="I59" s="23"/>
      <c r="J59" s="2">
        <f>SUMIF('collection only'!D:D,eslam.data!AQ59,'collection only'!E:E)</f>
        <v>244817</v>
      </c>
      <c r="K59" s="26">
        <f>SUMIF('data-from-invoicing'!D:D,eslam.data!AR59,'data-from-invoicing'!F:F)</f>
        <v>621397.33900000004</v>
      </c>
      <c r="L59" s="2">
        <f t="shared" si="5"/>
        <v>376580.33900000004</v>
      </c>
      <c r="Q59" s="23"/>
      <c r="R59" s="2">
        <v>244817</v>
      </c>
      <c r="S59" s="1">
        <v>44865</v>
      </c>
      <c r="T59" s="1">
        <v>44865</v>
      </c>
      <c r="U59" s="1">
        <v>44862</v>
      </c>
      <c r="V59">
        <v>42</v>
      </c>
      <c r="W59" s="1">
        <v>44904</v>
      </c>
      <c r="X59" s="1">
        <v>44864</v>
      </c>
      <c r="Y59" s="2">
        <v>5455402.1399999997</v>
      </c>
      <c r="AA59" s="2">
        <v>98567.65</v>
      </c>
      <c r="AD59" s="2">
        <v>221100</v>
      </c>
      <c r="AE59" s="2">
        <v>221100</v>
      </c>
      <c r="AF59" s="2">
        <v>0</v>
      </c>
      <c r="AG59" s="14">
        <f>SUMIF('consultant-gross'!D:D,eslam.data!AQ59,'consultant-gross'!F:F)</f>
        <v>314831.48999999929</v>
      </c>
      <c r="AH59" s="14">
        <f>SUMIF('consultant-gross'!D:D,eslam.data!AQ59,'consultant-gross'!G:G)</f>
        <v>5455402.1399999997</v>
      </c>
      <c r="AI59" s="14">
        <f>SUMIF('consultant-net'!D:D,eslam.data!AQ59,'consultant-net'!F:F)</f>
        <v>244817</v>
      </c>
      <c r="AJ59" s="2" t="str">
        <f>VLOOKUP(A59,'eslam-to-invoicing'!A:B,2,0)</f>
        <v>Astoria Sharm elSheikh</v>
      </c>
      <c r="AQ59" s="2" t="str">
        <f t="shared" si="6"/>
        <v>Astoria - Sharm6</v>
      </c>
      <c r="AR59" s="2" t="str">
        <f t="shared" si="7"/>
        <v>Astoria Sharm elSheikh6</v>
      </c>
    </row>
    <row r="60" spans="1:44" x14ac:dyDescent="0.3">
      <c r="A60" s="6" t="s">
        <v>97</v>
      </c>
      <c r="B60" s="35">
        <f>VLOOKUP(A60,Sheet1!A:B,2,0)</f>
        <v>1</v>
      </c>
      <c r="C60" s="6">
        <v>7</v>
      </c>
      <c r="D60" s="25"/>
      <c r="F60" s="26">
        <f>_xlfn.MAXIFS('data-from-invoicing'!E:E,'data-from-invoicing'!D:D,eslam.data!AR60)</f>
        <v>1116626</v>
      </c>
      <c r="G60" s="2">
        <f t="shared" si="4"/>
        <v>1116626</v>
      </c>
      <c r="I60" s="23"/>
      <c r="J60" s="2">
        <f>SUMIF('collection only'!D:D,eslam.data!AQ60,'collection only'!E:E)</f>
        <v>654151</v>
      </c>
      <c r="K60" s="26">
        <f>SUMIF('data-from-invoicing'!D:D,eslam.data!AR60,'data-from-invoicing'!F:F)</f>
        <v>1160163.51</v>
      </c>
      <c r="L60" s="2">
        <f t="shared" si="5"/>
        <v>506012.51</v>
      </c>
      <c r="Q60" s="23"/>
      <c r="S60" s="1">
        <v>44895</v>
      </c>
      <c r="T60" s="1">
        <v>44893</v>
      </c>
      <c r="U60" s="1">
        <v>44893</v>
      </c>
      <c r="V60">
        <v>42</v>
      </c>
      <c r="W60" s="1">
        <v>44935</v>
      </c>
      <c r="AF60" s="2">
        <v>0</v>
      </c>
      <c r="AG60" s="14">
        <f>SUMIF('consultant-gross'!D:D,eslam.data!AQ60,'consultant-gross'!F:F)</f>
        <v>0</v>
      </c>
      <c r="AH60" s="14">
        <f>SUMIF('consultant-gross'!D:D,eslam.data!AQ60,'consultant-gross'!G:G)</f>
        <v>0</v>
      </c>
      <c r="AI60" s="14">
        <f>SUMIF('consultant-net'!D:D,eslam.data!AQ60,'consultant-net'!F:F)</f>
        <v>0</v>
      </c>
      <c r="AJ60" s="2" t="str">
        <f>VLOOKUP(A60,'eslam-to-invoicing'!A:B,2,0)</f>
        <v>Astoria Sharm elSheikh</v>
      </c>
      <c r="AQ60" s="2" t="str">
        <f t="shared" si="6"/>
        <v>Astoria - Sharm7</v>
      </c>
      <c r="AR60" s="2" t="str">
        <f t="shared" si="7"/>
        <v>Astoria Sharm elSheikh7</v>
      </c>
    </row>
    <row r="61" spans="1:44" hidden="1" x14ac:dyDescent="0.3">
      <c r="A61" s="6" t="s">
        <v>97</v>
      </c>
      <c r="B61" s="6">
        <f>VLOOKUP(A61,Sheet1!A:B,2,0)</f>
        <v>1</v>
      </c>
      <c r="C61" s="6">
        <v>8</v>
      </c>
      <c r="D61" s="25"/>
      <c r="F61" s="26">
        <f>_xlfn.MAXIFS('data-from-invoicing'!E:E,'data-from-invoicing'!D:D,eslam.data!AR61)</f>
        <v>0</v>
      </c>
      <c r="G61" s="2">
        <f t="shared" si="4"/>
        <v>0</v>
      </c>
      <c r="H61" s="2"/>
      <c r="I61" s="23"/>
      <c r="J61" s="2">
        <f>SUMIF('collection only'!D:D,eslam.data!AQ61,'collection only'!E:E)</f>
        <v>1160836</v>
      </c>
      <c r="K61" s="26">
        <f>SUMIF('data-from-invoicing'!D:D,eslam.data!AR61,'data-from-invoicing'!F:F)</f>
        <v>0</v>
      </c>
      <c r="L61" s="2">
        <f t="shared" si="5"/>
        <v>-1160836</v>
      </c>
      <c r="M61" s="2"/>
      <c r="Q61" s="23"/>
      <c r="S61" s="1">
        <v>44957</v>
      </c>
      <c r="T61" s="1">
        <v>44958</v>
      </c>
      <c r="U61" s="1">
        <v>44958</v>
      </c>
      <c r="V61">
        <v>42</v>
      </c>
      <c r="W61" s="1">
        <v>45000</v>
      </c>
      <c r="AF61" s="2">
        <v>0</v>
      </c>
      <c r="AG61" s="14">
        <f>SUMIF('consultant-gross'!D:D,eslam.data!AQ61,'consultant-gross'!F:F)</f>
        <v>0</v>
      </c>
      <c r="AH61" s="14">
        <f>SUMIF('consultant-gross'!D:D,eslam.data!AQ61,'consultant-gross'!G:G)</f>
        <v>0</v>
      </c>
      <c r="AI61" s="14">
        <f>SUMIF('consultant-net'!D:D,eslam.data!AQ61,'consultant-net'!F:F)</f>
        <v>0</v>
      </c>
      <c r="AJ61" s="2" t="str">
        <f>VLOOKUP(A61,'eslam-to-invoicing'!A:B,2,0)</f>
        <v>Astoria Sharm elSheikh</v>
      </c>
      <c r="AQ61" s="2" t="str">
        <f t="shared" si="6"/>
        <v>Astoria - Sharm8</v>
      </c>
      <c r="AR61" s="2" t="str">
        <f t="shared" si="7"/>
        <v>Astoria Sharm elSheikh8</v>
      </c>
    </row>
    <row r="62" spans="1:44" x14ac:dyDescent="0.3">
      <c r="B62" s="35"/>
      <c r="D62" s="25"/>
      <c r="F62" s="26">
        <f>_xlfn.MAXIFS('data-from-invoicing'!E:E,'data-from-invoicing'!D:D,eslam.data!AR62)</f>
        <v>0</v>
      </c>
      <c r="I62" s="23"/>
      <c r="K62" s="26"/>
      <c r="Q62" s="23"/>
    </row>
    <row r="63" spans="1:44" hidden="1" x14ac:dyDescent="0.3">
      <c r="A63" s="6" t="s">
        <v>86</v>
      </c>
      <c r="B63" s="6">
        <f>VLOOKUP(A63,Sheet1!A:B,2,0)</f>
        <v>1</v>
      </c>
      <c r="C63" s="6">
        <v>1</v>
      </c>
      <c r="D63" s="25"/>
      <c r="E63" s="2">
        <v>6707988.5199999996</v>
      </c>
      <c r="F63" s="26">
        <f>_xlfn.MAXIFS('data-from-invoicing'!E:E,'data-from-invoicing'!D:D,eslam.data!AR63)</f>
        <v>6707988.5199999996</v>
      </c>
      <c r="G63" s="2">
        <f t="shared" ref="G63:G87" si="8">F63-E63</f>
        <v>0</v>
      </c>
      <c r="H63" s="2"/>
      <c r="I63" s="23"/>
      <c r="J63" s="2">
        <f>SUMIF('collection only'!D:D,eslam.data!AQ63,'collection only'!E:E)</f>
        <v>6511122</v>
      </c>
      <c r="K63" s="26">
        <f>SUMIF('data-from-invoicing'!D:D,eslam.data!AR63,'data-from-invoicing'!F:F)</f>
        <v>6441068.1189999999</v>
      </c>
      <c r="L63" s="2">
        <f t="shared" ref="L63:L87" si="9">K63-J63</f>
        <v>-70053.881000000052</v>
      </c>
      <c r="M63" s="2"/>
      <c r="N63" s="2">
        <v>46039744.5</v>
      </c>
      <c r="O63" s="2">
        <v>2000000</v>
      </c>
      <c r="Q63" s="23"/>
      <c r="R63" s="2">
        <v>4511122</v>
      </c>
      <c r="S63" s="1">
        <v>44592</v>
      </c>
      <c r="T63" s="1">
        <v>44605</v>
      </c>
      <c r="U63" s="1">
        <v>44607</v>
      </c>
      <c r="V63">
        <v>42</v>
      </c>
      <c r="W63" s="1">
        <v>44649</v>
      </c>
      <c r="X63" s="1">
        <v>44620</v>
      </c>
      <c r="Y63" s="2">
        <v>6707988.5199999996</v>
      </c>
      <c r="AF63" s="2">
        <v>0</v>
      </c>
      <c r="AG63" s="14">
        <f>SUMIF('consultant-gross'!D:D,eslam.data!AQ63,'consultant-gross'!F:F)</f>
        <v>6707988.5199999996</v>
      </c>
      <c r="AH63" s="14">
        <f>SUMIF('consultant-gross'!D:D,eslam.data!AQ63,'consultant-gross'!G:G)</f>
        <v>6707988.5199999996</v>
      </c>
      <c r="AI63" s="14">
        <f>SUMIF('consultant-net'!D:D,eslam.data!AQ63,'consultant-net'!F:F)</f>
        <v>4511122</v>
      </c>
      <c r="AJ63" s="2" t="str">
        <f>VLOOKUP(A63,'eslam-to-invoicing'!A:B,2,0)</f>
        <v>Waldorf Astoria Cairo</v>
      </c>
      <c r="AQ63" s="2" t="str">
        <f t="shared" ref="AQ63:AQ87" si="10">A63&amp;C63</f>
        <v>Astoria Hotel1</v>
      </c>
      <c r="AR63" s="2" t="str">
        <f t="shared" ref="AR63:AR87" si="11">AJ63&amp;C63</f>
        <v>Waldorf Astoria Cairo1</v>
      </c>
    </row>
    <row r="64" spans="1:44" hidden="1" x14ac:dyDescent="0.3">
      <c r="A64" s="6" t="s">
        <v>86</v>
      </c>
      <c r="B64" s="6">
        <f>VLOOKUP(A64,Sheet1!A:B,2,0)</f>
        <v>1</v>
      </c>
      <c r="C64" s="6">
        <v>2</v>
      </c>
      <c r="D64" s="25"/>
      <c r="E64" s="2">
        <v>3507480.42</v>
      </c>
      <c r="F64" s="26">
        <f>_xlfn.MAXIFS('data-from-invoicing'!E:E,'data-from-invoicing'!D:D,eslam.data!AR64)</f>
        <v>3507480.42</v>
      </c>
      <c r="G64" s="2">
        <f t="shared" si="8"/>
        <v>0</v>
      </c>
      <c r="H64" s="2"/>
      <c r="I64" s="23"/>
      <c r="J64" s="2">
        <f>SUMIF('collection only'!D:D,eslam.data!AQ64,'collection only'!E:E)</f>
        <v>2448868</v>
      </c>
      <c r="K64" s="26">
        <f>SUMIF('data-from-invoicing'!D:D,eslam.data!AR64,'data-from-invoicing'!F:F)</f>
        <v>2448867.8810000001</v>
      </c>
      <c r="L64" s="2">
        <f t="shared" si="9"/>
        <v>-0.11899999994784594</v>
      </c>
      <c r="M64" s="2"/>
      <c r="N64" s="2">
        <v>18415897.800000001</v>
      </c>
      <c r="Q64" s="23"/>
      <c r="R64" s="2">
        <v>2448868</v>
      </c>
      <c r="S64" s="1">
        <v>44620</v>
      </c>
      <c r="T64" s="1">
        <v>44620</v>
      </c>
      <c r="U64" s="1">
        <v>44629</v>
      </c>
      <c r="V64">
        <v>42</v>
      </c>
      <c r="W64" s="1">
        <v>44671</v>
      </c>
      <c r="X64" s="1">
        <v>44643</v>
      </c>
      <c r="Y64" s="2">
        <v>10215468.939999999</v>
      </c>
      <c r="Z64" s="2">
        <v>140761.4</v>
      </c>
      <c r="AD64" s="2">
        <v>191180.79</v>
      </c>
      <c r="AE64" s="2">
        <v>191180.79</v>
      </c>
      <c r="AF64" s="2">
        <v>0</v>
      </c>
      <c r="AG64" s="14">
        <f>SUMIF('consultant-gross'!D:D,eslam.data!AQ64,'consultant-gross'!F:F)</f>
        <v>0</v>
      </c>
      <c r="AH64" s="14">
        <f>SUMIF('consultant-gross'!D:D,eslam.data!AQ64,'consultant-gross'!G:G)</f>
        <v>0</v>
      </c>
      <c r="AI64" s="14">
        <f>SUMIF('consultant-net'!D:D,eslam.data!AQ64,'consultant-net'!F:F)</f>
        <v>0</v>
      </c>
      <c r="AJ64" s="2" t="str">
        <f>VLOOKUP(A64,'eslam-to-invoicing'!A:B,2,0)</f>
        <v>Waldorf Astoria Cairo</v>
      </c>
      <c r="AQ64" s="2" t="str">
        <f t="shared" si="10"/>
        <v>Astoria Hotel2</v>
      </c>
      <c r="AR64" s="2" t="str">
        <f t="shared" si="11"/>
        <v>Waldorf Astoria Cairo2</v>
      </c>
    </row>
    <row r="65" spans="1:44" hidden="1" x14ac:dyDescent="0.3">
      <c r="A65" s="6" t="s">
        <v>86</v>
      </c>
      <c r="B65" s="6">
        <f>VLOOKUP(A65,Sheet1!A:B,2,0)</f>
        <v>1</v>
      </c>
      <c r="C65" s="6">
        <v>3</v>
      </c>
      <c r="D65" s="25"/>
      <c r="E65" s="2">
        <v>6522225.370000001</v>
      </c>
      <c r="F65" s="26">
        <f>_xlfn.MAXIFS('data-from-invoicing'!E:E,'data-from-invoicing'!D:D,eslam.data!AR65)</f>
        <v>6522225.3700000001</v>
      </c>
      <c r="G65" s="2">
        <f t="shared" si="8"/>
        <v>0</v>
      </c>
      <c r="H65" s="2"/>
      <c r="I65" s="23"/>
      <c r="J65" s="2">
        <f>SUMIF('collection only'!D:D,eslam.data!AQ65,'collection only'!E:E)</f>
        <v>5421697</v>
      </c>
      <c r="K65" s="26">
        <f>SUMIF('data-from-invoicing'!D:D,eslam.data!AR65,'data-from-invoicing'!F:F)</f>
        <v>5421697.4285000004</v>
      </c>
      <c r="L65" s="2">
        <f t="shared" si="9"/>
        <v>0.42850000038743019</v>
      </c>
      <c r="M65" s="2"/>
      <c r="N65" s="2">
        <v>9207948.9000000004</v>
      </c>
      <c r="Q65" s="23"/>
      <c r="R65" s="2">
        <v>5421697</v>
      </c>
      <c r="S65" s="1">
        <v>44651</v>
      </c>
      <c r="T65" s="1">
        <v>44651</v>
      </c>
      <c r="U65" s="1">
        <v>44658</v>
      </c>
      <c r="V65">
        <v>42</v>
      </c>
      <c r="W65" s="1">
        <v>44700</v>
      </c>
      <c r="X65" s="1">
        <v>44672</v>
      </c>
      <c r="Y65" s="2">
        <v>16737694.310000001</v>
      </c>
      <c r="Z65" s="2">
        <v>3185804.68</v>
      </c>
      <c r="AD65" s="2">
        <v>501707.065</v>
      </c>
      <c r="AE65" s="2">
        <v>501707.065</v>
      </c>
      <c r="AF65" s="2">
        <v>0</v>
      </c>
      <c r="AG65" s="14">
        <f>SUMIF('consultant-gross'!D:D,eslam.data!AQ65,'consultant-gross'!F:F)</f>
        <v>6522225.370000001</v>
      </c>
      <c r="AH65" s="14">
        <f>SUMIF('consultant-gross'!D:D,eslam.data!AQ65,'consultant-gross'!G:G)</f>
        <v>16737694.310000001</v>
      </c>
      <c r="AI65" s="14">
        <f>SUMIF('consultant-net'!D:D,eslam.data!AQ65,'consultant-net'!F:F)</f>
        <v>5421697</v>
      </c>
      <c r="AJ65" s="2" t="str">
        <f>VLOOKUP(A65,'eslam-to-invoicing'!A:B,2,0)</f>
        <v>Waldorf Astoria Cairo</v>
      </c>
      <c r="AQ65" s="2" t="str">
        <f t="shared" si="10"/>
        <v>Astoria Hotel3</v>
      </c>
      <c r="AR65" s="2" t="str">
        <f t="shared" si="11"/>
        <v>Waldorf Astoria Cairo3</v>
      </c>
    </row>
    <row r="66" spans="1:44" x14ac:dyDescent="0.3">
      <c r="A66" s="29" t="s">
        <v>86</v>
      </c>
      <c r="B66" s="35">
        <f>VLOOKUP(A66,Sheet1!A:B,2,0)</f>
        <v>1</v>
      </c>
      <c r="C66" s="29">
        <v>4</v>
      </c>
      <c r="D66" s="30"/>
      <c r="E66" s="31">
        <v>5466647.2400000002</v>
      </c>
      <c r="F66" s="31">
        <f>_xlfn.MAXIFS('data-from-invoicing'!E:E,'data-from-invoicing'!D:D,eslam.data!AR66)</f>
        <v>5452379.9800000004</v>
      </c>
      <c r="G66" s="31">
        <f t="shared" si="8"/>
        <v>-14267.259999999776</v>
      </c>
      <c r="H66" s="36"/>
      <c r="I66" s="23"/>
      <c r="J66" s="2">
        <f>SUMIF('collection only'!D:D,eslam.data!AQ66,'collection only'!E:E)</f>
        <v>13842213.9</v>
      </c>
      <c r="K66" s="26">
        <f>SUMIF('data-from-invoicing'!D:D,eslam.data!AR66,'data-from-invoicing'!F:F)</f>
        <v>4634265</v>
      </c>
      <c r="L66" s="2">
        <f t="shared" si="9"/>
        <v>-9207948.9000000004</v>
      </c>
      <c r="Q66" s="23"/>
      <c r="R66" s="2">
        <v>4634265</v>
      </c>
      <c r="S66" s="1">
        <v>44681</v>
      </c>
      <c r="T66" s="1">
        <v>44691</v>
      </c>
      <c r="U66" s="1">
        <v>44698</v>
      </c>
      <c r="V66">
        <v>42</v>
      </c>
      <c r="W66" s="1">
        <v>44740</v>
      </c>
      <c r="X66" s="1">
        <v>44712</v>
      </c>
      <c r="Y66" s="2">
        <v>22204341.550000001</v>
      </c>
      <c r="Z66" s="2">
        <v>4790259</v>
      </c>
      <c r="AA66" s="2">
        <v>987281.94</v>
      </c>
      <c r="AD66" s="2">
        <v>1171022.6299999999</v>
      </c>
      <c r="AE66" s="2">
        <v>1171022.6299999999</v>
      </c>
      <c r="AF66" s="2">
        <v>0</v>
      </c>
      <c r="AG66" s="14">
        <f>SUMIF('consultant-gross'!D:D,eslam.data!AQ66,'consultant-gross'!F:F)</f>
        <v>5466647.2400000002</v>
      </c>
      <c r="AH66" s="14">
        <f>SUMIF('consultant-gross'!D:D,eslam.data!AQ66,'consultant-gross'!G:G)</f>
        <v>22204341.550000001</v>
      </c>
      <c r="AI66" s="14">
        <f>SUMIF('consultant-net'!D:D,eslam.data!AQ66,'consultant-net'!F:F)</f>
        <v>4634265</v>
      </c>
      <c r="AJ66" s="2" t="str">
        <f>VLOOKUP(A66,'eslam-to-invoicing'!A:B,2,0)</f>
        <v>Waldorf Astoria Cairo</v>
      </c>
      <c r="AQ66" s="2" t="str">
        <f t="shared" si="10"/>
        <v>Astoria Hotel4</v>
      </c>
      <c r="AR66" s="2" t="str">
        <f t="shared" si="11"/>
        <v>Waldorf Astoria Cairo4</v>
      </c>
    </row>
    <row r="67" spans="1:44" hidden="1" x14ac:dyDescent="0.3">
      <c r="A67" s="6" t="s">
        <v>86</v>
      </c>
      <c r="B67" s="6">
        <f>VLOOKUP(A67,Sheet1!A:B,2,0)</f>
        <v>1</v>
      </c>
      <c r="C67" s="6">
        <v>5</v>
      </c>
      <c r="D67" s="25"/>
      <c r="E67" s="2">
        <v>3030560.1014405489</v>
      </c>
      <c r="F67" s="26">
        <f>_xlfn.MAXIFS('data-from-invoicing'!E:E,'data-from-invoicing'!D:D,eslam.data!AR67)</f>
        <v>3030560.1</v>
      </c>
      <c r="G67" s="2">
        <f t="shared" si="8"/>
        <v>-1.4405488036572933E-3</v>
      </c>
      <c r="H67" s="2"/>
      <c r="I67" s="23"/>
      <c r="J67" s="2">
        <f>SUMIF('collection only'!D:D,eslam.data!AQ67,'collection only'!E:E)</f>
        <v>5818860</v>
      </c>
      <c r="K67" s="26">
        <f>SUMIF('data-from-invoicing'!D:D,eslam.data!AR67,'data-from-invoicing'!F:F)</f>
        <v>5818860.1749999998</v>
      </c>
      <c r="L67" s="2">
        <f t="shared" si="9"/>
        <v>0.17499999981373549</v>
      </c>
      <c r="M67" s="2"/>
      <c r="Q67" s="23"/>
      <c r="R67" s="2">
        <v>5818860</v>
      </c>
      <c r="S67" s="1">
        <v>44712</v>
      </c>
      <c r="T67" s="1">
        <v>44713</v>
      </c>
      <c r="U67" s="1">
        <v>44717</v>
      </c>
      <c r="V67">
        <v>42</v>
      </c>
      <c r="W67" s="1">
        <v>44759</v>
      </c>
      <c r="X67" s="1">
        <v>44740</v>
      </c>
      <c r="Y67" s="2">
        <v>25234901.65144055</v>
      </c>
      <c r="Z67" s="2">
        <v>9900984.5197730418</v>
      </c>
      <c r="AA67" s="2">
        <v>1091283.2220000001</v>
      </c>
      <c r="AD67" s="2">
        <v>538643.04561475001</v>
      </c>
      <c r="AE67" s="2">
        <v>538643.04561475001</v>
      </c>
      <c r="AF67" s="2">
        <v>0</v>
      </c>
      <c r="AG67" s="14">
        <f>SUMIF('consultant-gross'!D:D,eslam.data!AQ67,'consultant-gross'!F:F)</f>
        <v>3030560.1014405489</v>
      </c>
      <c r="AH67" s="14">
        <f>SUMIF('consultant-gross'!D:D,eslam.data!AQ67,'consultant-gross'!G:G)</f>
        <v>25234901.65144055</v>
      </c>
      <c r="AI67" s="14">
        <f>SUMIF('consultant-net'!D:D,eslam.data!AQ67,'consultant-net'!F:F)</f>
        <v>5818860</v>
      </c>
      <c r="AJ67" s="2" t="str">
        <f>VLOOKUP(A67,'eslam-to-invoicing'!A:B,2,0)</f>
        <v>Waldorf Astoria Cairo</v>
      </c>
      <c r="AQ67" s="2" t="str">
        <f t="shared" si="10"/>
        <v>Astoria Hotel5</v>
      </c>
      <c r="AR67" s="2" t="str">
        <f t="shared" si="11"/>
        <v>Waldorf Astoria Cairo5</v>
      </c>
    </row>
    <row r="68" spans="1:44" x14ac:dyDescent="0.3">
      <c r="A68" s="29" t="s">
        <v>86</v>
      </c>
      <c r="B68" s="35">
        <f>VLOOKUP(A68,Sheet1!A:B,2,0)</f>
        <v>1</v>
      </c>
      <c r="C68" s="29">
        <v>6</v>
      </c>
      <c r="D68" s="30"/>
      <c r="E68" s="31">
        <v>14829494.34855945</v>
      </c>
      <c r="F68" s="31">
        <f>_xlfn.MAXIFS('data-from-invoicing'!E:E,'data-from-invoicing'!D:D,eslam.data!AR68)</f>
        <v>14843761.800000003</v>
      </c>
      <c r="G68" s="31">
        <f t="shared" si="8"/>
        <v>14267.45144055225</v>
      </c>
      <c r="H68" s="36"/>
      <c r="I68" s="23"/>
      <c r="J68" s="2">
        <f>SUMIF('collection only'!D:D,eslam.data!AQ68,'collection only'!E:E)</f>
        <v>8446328.129999999</v>
      </c>
      <c r="K68" s="26">
        <f>SUMIF('data-from-invoicing'!D:D,eslam.data!AR68,'data-from-invoicing'!F:F)</f>
        <v>8446327.4499999993</v>
      </c>
      <c r="L68" s="2">
        <f t="shared" si="9"/>
        <v>-0.67999999970197678</v>
      </c>
      <c r="Q68" s="23"/>
      <c r="R68" s="2">
        <v>8446328.1300000008</v>
      </c>
      <c r="S68" s="1">
        <v>44742</v>
      </c>
      <c r="T68" s="1">
        <v>44740</v>
      </c>
      <c r="U68" s="1">
        <v>44741</v>
      </c>
      <c r="V68">
        <v>42</v>
      </c>
      <c r="W68" s="1">
        <v>44783</v>
      </c>
      <c r="X68" s="1">
        <v>44748</v>
      </c>
      <c r="Y68" s="2">
        <v>40064396</v>
      </c>
      <c r="Z68" s="2">
        <v>11427302</v>
      </c>
      <c r="AA68" s="2">
        <v>2183203.94</v>
      </c>
      <c r="AD68" s="2">
        <v>2103380.5</v>
      </c>
      <c r="AE68" s="2">
        <v>2103380.5</v>
      </c>
      <c r="AF68" s="2">
        <v>0</v>
      </c>
      <c r="AG68" s="14">
        <f>SUMIF('consultant-gross'!D:D,eslam.data!AQ68,'consultant-gross'!F:F)</f>
        <v>14829494.34855945</v>
      </c>
      <c r="AH68" s="14">
        <f>SUMIF('consultant-gross'!D:D,eslam.data!AQ68,'consultant-gross'!G:G)</f>
        <v>40064396</v>
      </c>
      <c r="AI68" s="14">
        <f>SUMIF('consultant-net'!D:D,eslam.data!AQ68,'consultant-net'!F:F)</f>
        <v>8446328.1300000008</v>
      </c>
      <c r="AJ68" s="2" t="str">
        <f>VLOOKUP(A68,'eslam-to-invoicing'!A:B,2,0)</f>
        <v>Waldorf Astoria Cairo</v>
      </c>
      <c r="AQ68" s="2" t="str">
        <f t="shared" si="10"/>
        <v>Astoria Hotel6</v>
      </c>
      <c r="AR68" s="2" t="str">
        <f t="shared" si="11"/>
        <v>Waldorf Astoria Cairo6</v>
      </c>
    </row>
    <row r="69" spans="1:44" x14ac:dyDescent="0.3">
      <c r="A69" s="6" t="s">
        <v>86</v>
      </c>
      <c r="B69" s="35">
        <f>VLOOKUP(A69,Sheet1!A:B,2,0)</f>
        <v>1</v>
      </c>
      <c r="C69" s="6">
        <v>7</v>
      </c>
      <c r="D69" s="25"/>
      <c r="E69" s="2">
        <v>11030217.630000001</v>
      </c>
      <c r="F69" s="26">
        <f>_xlfn.MAXIFS('data-from-invoicing'!E:E,'data-from-invoicing'!D:D,eslam.data!AR69)</f>
        <v>14720271.029999999</v>
      </c>
      <c r="G69" s="2">
        <f t="shared" si="8"/>
        <v>3690053.3999999985</v>
      </c>
      <c r="I69" s="23"/>
      <c r="J69" s="2">
        <f>SUMIF('collection only'!D:D,eslam.data!AQ69,'collection only'!E:E)</f>
        <v>8710615</v>
      </c>
      <c r="K69" s="26">
        <f>SUMIF('data-from-invoicing'!D:D,eslam.data!AR69,'data-from-invoicing'!F:F)</f>
        <v>8710614.8515000008</v>
      </c>
      <c r="L69" s="2">
        <f t="shared" si="9"/>
        <v>-0.1484999991953373</v>
      </c>
      <c r="Q69" s="23"/>
      <c r="R69" s="2">
        <v>8710615</v>
      </c>
      <c r="S69" s="1">
        <v>44773</v>
      </c>
      <c r="T69" s="1">
        <v>44776</v>
      </c>
      <c r="U69" s="1">
        <v>44777</v>
      </c>
      <c r="V69">
        <v>42</v>
      </c>
      <c r="W69" s="1">
        <v>44819</v>
      </c>
      <c r="X69" s="1">
        <v>44781</v>
      </c>
      <c r="Y69" s="2">
        <v>51094613.630000003</v>
      </c>
      <c r="Z69" s="2">
        <v>12186248.359999999</v>
      </c>
      <c r="AA69" s="2">
        <v>2194500</v>
      </c>
      <c r="AD69" s="2">
        <v>849101.84</v>
      </c>
      <c r="AE69" s="2">
        <v>849101.84</v>
      </c>
      <c r="AF69" s="2">
        <v>0</v>
      </c>
      <c r="AG69" s="14">
        <f>SUMIF('consultant-gross'!D:D,eslam.data!AQ69,'consultant-gross'!F:F)</f>
        <v>11030217.630000003</v>
      </c>
      <c r="AH69" s="14">
        <f>SUMIF('consultant-gross'!D:D,eslam.data!AQ69,'consultant-gross'!G:G)</f>
        <v>51094613.630000003</v>
      </c>
      <c r="AI69" s="14">
        <f>SUMIF('consultant-net'!D:D,eslam.data!AQ69,'consultant-net'!F:F)</f>
        <v>8710615</v>
      </c>
      <c r="AJ69" s="2" t="str">
        <f>VLOOKUP(A69,'eslam-to-invoicing'!A:B,2,0)</f>
        <v>Waldorf Astoria Cairo</v>
      </c>
      <c r="AQ69" s="2" t="str">
        <f t="shared" si="10"/>
        <v>Astoria Hotel7</v>
      </c>
      <c r="AR69" s="2" t="str">
        <f t="shared" si="11"/>
        <v>Waldorf Astoria Cairo7</v>
      </c>
    </row>
    <row r="70" spans="1:44" x14ac:dyDescent="0.3">
      <c r="A70" s="29" t="s">
        <v>86</v>
      </c>
      <c r="B70" s="35">
        <f>VLOOKUP(A70,Sheet1!A:B,2,0)</f>
        <v>1</v>
      </c>
      <c r="C70" s="29">
        <v>8</v>
      </c>
      <c r="D70" s="30"/>
      <c r="E70" s="31">
        <v>14516248.369999999</v>
      </c>
      <c r="F70" s="31">
        <f>_xlfn.MAXIFS('data-from-invoicing'!E:E,'data-from-invoicing'!D:D,eslam.data!AR70)</f>
        <v>9001222.9800000004</v>
      </c>
      <c r="G70" s="31">
        <f t="shared" si="8"/>
        <v>-5515025.3899999987</v>
      </c>
      <c r="H70" s="36"/>
      <c r="I70" s="23"/>
      <c r="J70" s="2">
        <f>SUMIF('collection only'!D:D,eslam.data!AQ70,'collection only'!E:E)</f>
        <v>2805916</v>
      </c>
      <c r="K70" s="26">
        <f>SUMIF('data-from-invoicing'!D:D,eslam.data!AR70,'data-from-invoicing'!F:F)</f>
        <v>2805915.699</v>
      </c>
      <c r="L70" s="2">
        <f t="shared" si="9"/>
        <v>-0.30099999997764826</v>
      </c>
      <c r="Q70" s="23"/>
      <c r="R70" s="2">
        <v>2805916</v>
      </c>
      <c r="S70" s="1">
        <v>44804</v>
      </c>
      <c r="T70" s="1">
        <v>44793</v>
      </c>
      <c r="U70" s="1">
        <v>44798</v>
      </c>
      <c r="V70">
        <v>42</v>
      </c>
      <c r="W70" s="1">
        <v>44840</v>
      </c>
      <c r="X70" s="1">
        <v>44812</v>
      </c>
      <c r="Y70" s="2">
        <v>65610862</v>
      </c>
      <c r="Z70" s="2">
        <v>13343046</v>
      </c>
      <c r="AA70" s="2">
        <v>6856879.1299999999</v>
      </c>
      <c r="AD70" s="2">
        <v>3444570.26</v>
      </c>
      <c r="AE70" s="2">
        <v>3444570.26</v>
      </c>
      <c r="AF70" s="2">
        <v>0</v>
      </c>
      <c r="AG70" s="14">
        <f>SUMIF('consultant-gross'!D:D,eslam.data!AQ70,'consultant-gross'!F:F)</f>
        <v>14516248.369999997</v>
      </c>
      <c r="AH70" s="14">
        <f>SUMIF('consultant-gross'!D:D,eslam.data!AQ70,'consultant-gross'!G:G)</f>
        <v>65610862</v>
      </c>
      <c r="AI70" s="14">
        <f>SUMIF('consultant-net'!D:D,eslam.data!AQ70,'consultant-net'!F:F)</f>
        <v>2805916</v>
      </c>
      <c r="AJ70" s="2" t="str">
        <f>VLOOKUP(A70,'eslam-to-invoicing'!A:B,2,0)</f>
        <v>Waldorf Astoria Cairo</v>
      </c>
      <c r="AQ70" s="2" t="str">
        <f t="shared" si="10"/>
        <v>Astoria Hotel8</v>
      </c>
      <c r="AR70" s="2" t="str">
        <f t="shared" si="11"/>
        <v>Waldorf Astoria Cairo8</v>
      </c>
    </row>
    <row r="71" spans="1:44" x14ac:dyDescent="0.3">
      <c r="A71" s="29" t="s">
        <v>86</v>
      </c>
      <c r="B71" s="35">
        <f>VLOOKUP(A71,Sheet1!A:B,2,0)</f>
        <v>1</v>
      </c>
      <c r="C71" s="29">
        <v>9</v>
      </c>
      <c r="D71" s="30"/>
      <c r="E71" s="31">
        <v>10555127.630000001</v>
      </c>
      <c r="F71" s="31">
        <f>_xlfn.MAXIFS('data-from-invoicing'!E:E,'data-from-invoicing'!D:D,eslam.data!AR71)</f>
        <v>16070153.020000001</v>
      </c>
      <c r="G71" s="31">
        <f t="shared" si="8"/>
        <v>5515025.3900000006</v>
      </c>
      <c r="H71" s="36"/>
      <c r="I71" s="23"/>
      <c r="J71" s="2">
        <f>SUMIF('collection only'!D:D,eslam.data!AQ71,'collection only'!E:E)</f>
        <v>6286403</v>
      </c>
      <c r="K71" s="26">
        <f>SUMIF('data-from-invoicing'!D:D,eslam.data!AR71,'data-from-invoicing'!F:F)</f>
        <v>6286403</v>
      </c>
      <c r="L71" s="2">
        <f t="shared" si="9"/>
        <v>0</v>
      </c>
      <c r="Q71" s="23"/>
      <c r="R71" s="2">
        <v>6286403</v>
      </c>
      <c r="S71" s="1">
        <v>44834</v>
      </c>
      <c r="T71" s="1">
        <v>44819</v>
      </c>
      <c r="U71" s="1">
        <v>44825</v>
      </c>
      <c r="V71">
        <v>42</v>
      </c>
      <c r="W71" s="1">
        <v>44867</v>
      </c>
      <c r="X71" s="1">
        <v>44830</v>
      </c>
      <c r="Y71" s="2">
        <v>76165989.629999995</v>
      </c>
      <c r="Z71" s="2">
        <v>6497174.9500000002</v>
      </c>
      <c r="AA71" s="2">
        <v>1117474.28</v>
      </c>
      <c r="AD71" s="2">
        <v>713450.5</v>
      </c>
      <c r="AE71" s="2">
        <v>713450.5</v>
      </c>
      <c r="AF71" s="2">
        <v>0</v>
      </c>
      <c r="AG71" s="14">
        <f>SUMIF('consultant-gross'!D:D,eslam.data!AQ71,'consultant-gross'!F:F)</f>
        <v>10555127.629999995</v>
      </c>
      <c r="AH71" s="14">
        <f>SUMIF('consultant-gross'!D:D,eslam.data!AQ71,'consultant-gross'!G:G)</f>
        <v>76165989.629999995</v>
      </c>
      <c r="AI71" s="14">
        <f>SUMIF('consultant-net'!D:D,eslam.data!AQ71,'consultant-net'!F:F)</f>
        <v>6286403</v>
      </c>
      <c r="AJ71" s="2" t="str">
        <f>VLOOKUP(A71,'eslam-to-invoicing'!A:B,2,0)</f>
        <v>Waldorf Astoria Cairo</v>
      </c>
      <c r="AQ71" s="2" t="str">
        <f t="shared" si="10"/>
        <v>Astoria Hotel9</v>
      </c>
      <c r="AR71" s="2" t="str">
        <f t="shared" si="11"/>
        <v>Waldorf Astoria Cairo9</v>
      </c>
    </row>
    <row r="72" spans="1:44" hidden="1" x14ac:dyDescent="0.3">
      <c r="A72" s="6" t="s">
        <v>86</v>
      </c>
      <c r="B72" s="6">
        <f>VLOOKUP(A72,Sheet1!A:B,2,0)</f>
        <v>1</v>
      </c>
      <c r="C72" s="6">
        <v>10</v>
      </c>
      <c r="D72" s="25"/>
      <c r="E72" s="2">
        <v>9739259.1600000113</v>
      </c>
      <c r="F72" s="26">
        <f>_xlfn.MAXIFS('data-from-invoicing'!E:E,'data-from-invoicing'!D:D,eslam.data!AR72)</f>
        <v>9739259.1600000001</v>
      </c>
      <c r="G72" s="2">
        <f t="shared" si="8"/>
        <v>0</v>
      </c>
      <c r="H72" s="2"/>
      <c r="I72" s="23"/>
      <c r="J72" s="2">
        <f>SUMIF('collection only'!D:D,eslam.data!AQ72,'collection only'!E:E)</f>
        <v>4982321</v>
      </c>
      <c r="K72" s="26">
        <f>SUMIF('data-from-invoicing'!D:D,eslam.data!AR72,'data-from-invoicing'!F:F)</f>
        <v>4982321</v>
      </c>
      <c r="L72" s="2">
        <f t="shared" si="9"/>
        <v>0</v>
      </c>
      <c r="M72" s="2"/>
      <c r="Q72" s="23"/>
      <c r="R72" s="2">
        <v>4982321</v>
      </c>
      <c r="S72" s="1">
        <v>44834</v>
      </c>
      <c r="T72" s="1">
        <v>44831</v>
      </c>
      <c r="U72" s="1">
        <v>44837</v>
      </c>
      <c r="V72">
        <v>42</v>
      </c>
      <c r="W72" s="1">
        <v>44879</v>
      </c>
      <c r="X72" s="1">
        <v>44840</v>
      </c>
      <c r="Y72" s="2">
        <v>85905248.790000007</v>
      </c>
      <c r="Z72" s="2">
        <v>7583343.2699999996</v>
      </c>
      <c r="AA72" s="2">
        <v>4748282.13</v>
      </c>
      <c r="AD72" s="2">
        <v>565619.52</v>
      </c>
      <c r="AE72" s="2">
        <v>565619.52</v>
      </c>
      <c r="AF72" s="2">
        <v>0</v>
      </c>
      <c r="AG72" s="14">
        <f>SUMIF('consultant-gross'!D:D,eslam.data!AQ72,'consultant-gross'!F:F)</f>
        <v>9739259.1600000113</v>
      </c>
      <c r="AH72" s="14">
        <f>SUMIF('consultant-gross'!D:D,eslam.data!AQ72,'consultant-gross'!G:G)</f>
        <v>85905248.790000007</v>
      </c>
      <c r="AI72" s="14">
        <f>SUMIF('consultant-net'!D:D,eslam.data!AQ72,'consultant-net'!F:F)</f>
        <v>4982321</v>
      </c>
      <c r="AJ72" s="2" t="str">
        <f>VLOOKUP(A72,'eslam-to-invoicing'!A:B,2,0)</f>
        <v>Waldorf Astoria Cairo</v>
      </c>
      <c r="AQ72" s="2" t="str">
        <f t="shared" si="10"/>
        <v>Astoria Hotel10</v>
      </c>
      <c r="AR72" s="2" t="str">
        <f t="shared" si="11"/>
        <v>Waldorf Astoria Cairo10</v>
      </c>
    </row>
    <row r="73" spans="1:44" hidden="1" x14ac:dyDescent="0.3">
      <c r="A73" s="6" t="s">
        <v>86</v>
      </c>
      <c r="B73" s="6">
        <f>VLOOKUP(A73,Sheet1!A:B,2,0)</f>
        <v>1</v>
      </c>
      <c r="C73" s="6">
        <v>11</v>
      </c>
      <c r="D73" s="25"/>
      <c r="E73" s="2">
        <v>22454296.859999999</v>
      </c>
      <c r="F73" s="26">
        <f>_xlfn.MAXIFS('data-from-invoicing'!E:E,'data-from-invoicing'!D:D,eslam.data!AR73)</f>
        <v>22454296.859999999</v>
      </c>
      <c r="G73" s="2">
        <f t="shared" si="8"/>
        <v>0</v>
      </c>
      <c r="H73" s="2"/>
      <c r="I73" s="23"/>
      <c r="J73" s="2">
        <f>SUMIF('collection only'!D:D,eslam.data!AQ73,'collection only'!E:E)</f>
        <v>10757000</v>
      </c>
      <c r="K73" s="26">
        <f>SUMIF('data-from-invoicing'!D:D,eslam.data!AR73,'data-from-invoicing'!F:F)</f>
        <v>10757000</v>
      </c>
      <c r="L73" s="2">
        <f t="shared" si="9"/>
        <v>0</v>
      </c>
      <c r="M73" s="2"/>
      <c r="Q73" s="23"/>
      <c r="R73" s="2">
        <v>10757000</v>
      </c>
      <c r="S73" s="1">
        <v>44865</v>
      </c>
      <c r="T73" s="1">
        <v>44851</v>
      </c>
      <c r="U73" s="1">
        <v>44857</v>
      </c>
      <c r="V73">
        <v>42</v>
      </c>
      <c r="W73" s="1">
        <v>44899</v>
      </c>
      <c r="X73" s="1">
        <v>44865</v>
      </c>
      <c r="Y73" s="2">
        <v>108359545.65000001</v>
      </c>
      <c r="Z73" s="2">
        <v>9996725.4800000004</v>
      </c>
      <c r="AA73" s="2">
        <v>8116978.46</v>
      </c>
      <c r="AD73" s="2">
        <v>6188712.4199999999</v>
      </c>
      <c r="AE73" s="2">
        <v>6188712.4199999999</v>
      </c>
      <c r="AF73" s="2">
        <v>0</v>
      </c>
      <c r="AG73" s="14">
        <f>SUMIF('consultant-gross'!D:D,eslam.data!AQ73,'consultant-gross'!F:F)</f>
        <v>22454296.859999999</v>
      </c>
      <c r="AH73" s="14">
        <f>SUMIF('consultant-gross'!D:D,eslam.data!AQ73,'consultant-gross'!G:G)</f>
        <v>108359545.65000001</v>
      </c>
      <c r="AI73" s="14">
        <f>SUMIF('consultant-net'!D:D,eslam.data!AQ73,'consultant-net'!F:F)</f>
        <v>10757000</v>
      </c>
      <c r="AJ73" s="2" t="str">
        <f>VLOOKUP(A73,'eslam-to-invoicing'!A:B,2,0)</f>
        <v>Waldorf Astoria Cairo</v>
      </c>
      <c r="AQ73" s="2" t="str">
        <f t="shared" si="10"/>
        <v>Astoria Hotel11</v>
      </c>
      <c r="AR73" s="2" t="str">
        <f t="shared" si="11"/>
        <v>Waldorf Astoria Cairo11</v>
      </c>
    </row>
    <row r="74" spans="1:44" hidden="1" x14ac:dyDescent="0.3">
      <c r="A74" s="6" t="s">
        <v>86</v>
      </c>
      <c r="B74" s="6">
        <f>VLOOKUP(A74,Sheet1!A:B,2,0)</f>
        <v>1</v>
      </c>
      <c r="C74" s="6">
        <v>12</v>
      </c>
      <c r="D74" s="25"/>
      <c r="E74" s="2">
        <v>7707398.9399999976</v>
      </c>
      <c r="F74" s="26">
        <f>_xlfn.MAXIFS('data-from-invoicing'!E:E,'data-from-invoicing'!D:D,eslam.data!AR74)</f>
        <v>7707398.9299999997</v>
      </c>
      <c r="G74" s="2">
        <f t="shared" si="8"/>
        <v>-9.9999979138374329E-3</v>
      </c>
      <c r="H74" s="2"/>
      <c r="I74" s="23"/>
      <c r="J74" s="2">
        <f>SUMIF('collection only'!D:D,eslam.data!AQ74,'collection only'!E:E)</f>
        <v>2603000</v>
      </c>
      <c r="K74" s="26">
        <f>SUMIF('data-from-invoicing'!D:D,eslam.data!AR74,'data-from-invoicing'!F:F)</f>
        <v>2602999.7165000001</v>
      </c>
      <c r="L74" s="2">
        <f t="shared" si="9"/>
        <v>-0.28349999990314245</v>
      </c>
      <c r="M74" s="2"/>
      <c r="Q74" s="23"/>
      <c r="R74" s="2">
        <v>2603000</v>
      </c>
      <c r="S74" s="1">
        <v>44865</v>
      </c>
      <c r="T74" s="1">
        <v>44865</v>
      </c>
      <c r="U74" s="1">
        <v>44868</v>
      </c>
      <c r="V74">
        <v>42</v>
      </c>
      <c r="W74" s="1">
        <v>44910</v>
      </c>
      <c r="X74" s="1">
        <v>44875</v>
      </c>
      <c r="Y74" s="2">
        <v>116066944.59</v>
      </c>
      <c r="Z74" s="2">
        <v>7811106.6299999999</v>
      </c>
      <c r="AA74" s="2">
        <v>9547937.3699999992</v>
      </c>
      <c r="AD74" s="2">
        <v>6484069.9199999999</v>
      </c>
      <c r="AE74" s="2">
        <v>6484069.9199999999</v>
      </c>
      <c r="AF74" s="2">
        <v>0</v>
      </c>
      <c r="AG74" s="14">
        <f>SUMIF('consultant-gross'!D:D,eslam.data!AQ74,'consultant-gross'!F:F)</f>
        <v>7707398.9399999976</v>
      </c>
      <c r="AH74" s="14">
        <f>SUMIF('consultant-gross'!D:D,eslam.data!AQ74,'consultant-gross'!G:G)</f>
        <v>116066944.59</v>
      </c>
      <c r="AI74" s="14">
        <f>SUMIF('consultant-net'!D:D,eslam.data!AQ74,'consultant-net'!F:F)</f>
        <v>2603000</v>
      </c>
      <c r="AJ74" s="2" t="str">
        <f>VLOOKUP(A74,'eslam-to-invoicing'!A:B,2,0)</f>
        <v>Waldorf Astoria Cairo</v>
      </c>
      <c r="AQ74" s="2" t="str">
        <f t="shared" si="10"/>
        <v>Astoria Hotel12</v>
      </c>
      <c r="AR74" s="2" t="str">
        <f t="shared" si="11"/>
        <v>Waldorf Astoria Cairo12</v>
      </c>
    </row>
    <row r="75" spans="1:44" hidden="1" x14ac:dyDescent="0.3">
      <c r="A75" s="6" t="s">
        <v>86</v>
      </c>
      <c r="B75" s="6">
        <f>VLOOKUP(A75,Sheet1!A:B,2,0)</f>
        <v>1</v>
      </c>
      <c r="C75" s="6">
        <v>13</v>
      </c>
      <c r="D75" s="25"/>
      <c r="E75" s="2">
        <v>11273556.70999999</v>
      </c>
      <c r="F75" s="26">
        <f>_xlfn.MAXIFS('data-from-invoicing'!E:E,'data-from-invoicing'!D:D,eslam.data!AR75)</f>
        <v>11273556.710000001</v>
      </c>
      <c r="G75" s="2">
        <f t="shared" si="8"/>
        <v>0</v>
      </c>
      <c r="H75" s="2"/>
      <c r="I75" s="23"/>
      <c r="J75" s="2">
        <f>SUMIF('collection only'!D:D,eslam.data!AQ75,'collection only'!E:E)</f>
        <v>5389256</v>
      </c>
      <c r="K75" s="26">
        <f>SUMIF('data-from-invoicing'!D:D,eslam.data!AR75,'data-from-invoicing'!F:F)</f>
        <v>5389256</v>
      </c>
      <c r="L75" s="2">
        <f t="shared" si="9"/>
        <v>0</v>
      </c>
      <c r="M75" s="2"/>
      <c r="Q75" s="23"/>
      <c r="R75" s="2">
        <v>5389256</v>
      </c>
      <c r="S75" s="1">
        <v>44895</v>
      </c>
      <c r="T75" s="1">
        <v>44884</v>
      </c>
      <c r="U75" s="1">
        <v>44887</v>
      </c>
      <c r="V75">
        <v>42</v>
      </c>
      <c r="W75" s="1">
        <v>44929</v>
      </c>
      <c r="X75" s="1">
        <v>44893</v>
      </c>
      <c r="Y75" s="2">
        <v>127340501.3</v>
      </c>
      <c r="Z75" s="2">
        <v>8209371.2999999998</v>
      </c>
      <c r="AA75" s="2">
        <v>13101564.960000001</v>
      </c>
      <c r="AD75" s="2">
        <v>7095844.8849999998</v>
      </c>
      <c r="AE75" s="2">
        <v>7095844.8849999998</v>
      </c>
      <c r="AF75" s="2">
        <v>0</v>
      </c>
      <c r="AG75" s="14">
        <f>SUMIF('consultant-gross'!D:D,eslam.data!AQ75,'consultant-gross'!F:F)</f>
        <v>11273556.709999993</v>
      </c>
      <c r="AH75" s="14">
        <f>SUMIF('consultant-gross'!D:D,eslam.data!AQ75,'consultant-gross'!G:G)</f>
        <v>127340501.3</v>
      </c>
      <c r="AI75" s="14">
        <f>SUMIF('consultant-net'!D:D,eslam.data!AQ75,'consultant-net'!F:F)</f>
        <v>5389256</v>
      </c>
      <c r="AJ75" s="2" t="str">
        <f>VLOOKUP(A75,'eslam-to-invoicing'!A:B,2,0)</f>
        <v>Waldorf Astoria Cairo</v>
      </c>
      <c r="AQ75" s="2" t="str">
        <f t="shared" si="10"/>
        <v>Astoria Hotel13</v>
      </c>
      <c r="AR75" s="2" t="str">
        <f t="shared" si="11"/>
        <v>Waldorf Astoria Cairo13</v>
      </c>
    </row>
    <row r="76" spans="1:44" hidden="1" x14ac:dyDescent="0.3">
      <c r="A76" s="6" t="s">
        <v>86</v>
      </c>
      <c r="B76" s="6">
        <f>VLOOKUP(A76,Sheet1!A:B,2,0)</f>
        <v>1</v>
      </c>
      <c r="C76" s="6">
        <v>14</v>
      </c>
      <c r="D76" s="25"/>
      <c r="E76" s="2">
        <v>13597376.250000009</v>
      </c>
      <c r="F76" s="26">
        <f>_xlfn.MAXIFS('data-from-invoicing'!E:E,'data-from-invoicing'!D:D,eslam.data!AR76)</f>
        <v>13597376.25</v>
      </c>
      <c r="G76" s="2">
        <f t="shared" si="8"/>
        <v>0</v>
      </c>
      <c r="H76" s="2"/>
      <c r="I76" s="23"/>
      <c r="J76" s="2">
        <f>SUMIF('collection only'!D:D,eslam.data!AQ76,'collection only'!E:E)</f>
        <v>6216098</v>
      </c>
      <c r="K76" s="26">
        <f>SUMIF('data-from-invoicing'!D:D,eslam.data!AR76,'data-from-invoicing'!F:F)</f>
        <v>6216098</v>
      </c>
      <c r="L76" s="2">
        <f t="shared" si="9"/>
        <v>0</v>
      </c>
      <c r="M76" s="2"/>
      <c r="Q76" s="23"/>
      <c r="R76" s="2">
        <v>6216098</v>
      </c>
      <c r="S76" s="1">
        <v>44895</v>
      </c>
      <c r="T76" s="1">
        <v>44900</v>
      </c>
      <c r="U76" s="1">
        <v>44903</v>
      </c>
      <c r="V76">
        <v>42</v>
      </c>
      <c r="W76" s="1">
        <v>44945</v>
      </c>
      <c r="X76" s="1">
        <v>44915</v>
      </c>
      <c r="Y76" s="2">
        <v>140937877.55000001</v>
      </c>
      <c r="Z76" s="2">
        <v>8044171.1299999999</v>
      </c>
      <c r="AA76" s="2">
        <v>13024305.91</v>
      </c>
      <c r="AD76" s="2">
        <v>7801447.1299999999</v>
      </c>
      <c r="AE76" s="2">
        <v>7801447.1299999999</v>
      </c>
      <c r="AF76" s="2">
        <v>0</v>
      </c>
      <c r="AG76" s="14">
        <f>SUMIF('consultant-gross'!D:D,eslam.data!AQ76,'consultant-gross'!F:F)</f>
        <v>13597376.250000015</v>
      </c>
      <c r="AH76" s="14">
        <f>SUMIF('consultant-gross'!D:D,eslam.data!AQ76,'consultant-gross'!G:G)</f>
        <v>140937877.55000001</v>
      </c>
      <c r="AI76" s="14">
        <f>SUMIF('consultant-net'!D:D,eslam.data!AQ76,'consultant-net'!F:F)</f>
        <v>6216098</v>
      </c>
      <c r="AJ76" s="2" t="str">
        <f>VLOOKUP(A76,'eslam-to-invoicing'!A:B,2,0)</f>
        <v>Waldorf Astoria Cairo</v>
      </c>
      <c r="AQ76" s="2" t="str">
        <f t="shared" si="10"/>
        <v>Astoria Hotel14</v>
      </c>
      <c r="AR76" s="2" t="str">
        <f t="shared" si="11"/>
        <v>Waldorf Astoria Cairo14</v>
      </c>
    </row>
    <row r="77" spans="1:44" hidden="1" x14ac:dyDescent="0.3">
      <c r="A77" s="6" t="s">
        <v>86</v>
      </c>
      <c r="B77" s="6">
        <f>VLOOKUP(A77,Sheet1!A:B,2,0)</f>
        <v>1</v>
      </c>
      <c r="C77" s="6">
        <v>15</v>
      </c>
      <c r="D77" s="25"/>
      <c r="E77" s="2">
        <v>9032753.1099999845</v>
      </c>
      <c r="F77" s="26">
        <f>_xlfn.MAXIFS('data-from-invoicing'!E:E,'data-from-invoicing'!D:D,eslam.data!AR77)</f>
        <v>9032753.0999999996</v>
      </c>
      <c r="G77" s="2">
        <f t="shared" si="8"/>
        <v>-9.9999848753213882E-3</v>
      </c>
      <c r="H77" s="2"/>
      <c r="I77" s="23"/>
      <c r="J77" s="2">
        <f>SUMIF('collection only'!D:D,eslam.data!AQ77,'collection only'!E:E)</f>
        <v>4185662</v>
      </c>
      <c r="K77" s="26">
        <f>SUMIF('data-from-invoicing'!D:D,eslam.data!AR77,'data-from-invoicing'!F:F)</f>
        <v>0</v>
      </c>
      <c r="L77" s="2">
        <f t="shared" si="9"/>
        <v>-4185662</v>
      </c>
      <c r="M77" s="2"/>
      <c r="Q77" s="23"/>
      <c r="R77" s="2">
        <v>4185662</v>
      </c>
      <c r="S77" s="1">
        <v>44926</v>
      </c>
      <c r="T77" s="1">
        <v>44926</v>
      </c>
      <c r="U77" s="1">
        <v>44921</v>
      </c>
      <c r="V77">
        <v>42</v>
      </c>
      <c r="W77" s="1">
        <v>44963</v>
      </c>
      <c r="X77" s="1">
        <v>44951</v>
      </c>
      <c r="Y77" s="2">
        <v>149970630.66</v>
      </c>
      <c r="Z77" s="2">
        <v>8062383.0300000003</v>
      </c>
      <c r="AA77" s="2">
        <v>14785109.699999999</v>
      </c>
      <c r="AD77" s="2">
        <v>8276577.2599999998</v>
      </c>
      <c r="AE77" s="2">
        <v>8276577.2599999998</v>
      </c>
      <c r="AF77" s="2">
        <v>0</v>
      </c>
      <c r="AG77" s="14">
        <f>SUMIF('consultant-gross'!D:D,eslam.data!AQ77,'consultant-gross'!F:F)</f>
        <v>9032753.1099999845</v>
      </c>
      <c r="AH77" s="14">
        <f>SUMIF('consultant-gross'!D:D,eslam.data!AQ77,'consultant-gross'!G:G)</f>
        <v>149970630.66</v>
      </c>
      <c r="AI77" s="14">
        <f>SUMIF('consultant-net'!D:D,eslam.data!AQ77,'consultant-net'!F:F)</f>
        <v>4185662</v>
      </c>
      <c r="AJ77" s="2" t="str">
        <f>VLOOKUP(A77,'eslam-to-invoicing'!A:B,2,0)</f>
        <v>Waldorf Astoria Cairo</v>
      </c>
      <c r="AQ77" s="2" t="str">
        <f t="shared" si="10"/>
        <v>Astoria Hotel15</v>
      </c>
      <c r="AR77" s="2" t="str">
        <f t="shared" si="11"/>
        <v>Waldorf Astoria Cairo15</v>
      </c>
    </row>
    <row r="78" spans="1:44" hidden="1" x14ac:dyDescent="0.3">
      <c r="A78" s="6" t="s">
        <v>86</v>
      </c>
      <c r="B78" s="6">
        <f>VLOOKUP(A78,Sheet1!A:B,2,0)</f>
        <v>1</v>
      </c>
      <c r="C78" s="6">
        <v>16</v>
      </c>
      <c r="D78" s="25"/>
      <c r="E78" s="2">
        <v>9372213.8300000131</v>
      </c>
      <c r="F78" s="26">
        <f>_xlfn.MAXIFS('data-from-invoicing'!E:E,'data-from-invoicing'!D:D,eslam.data!AR78)</f>
        <v>9372213.8399999999</v>
      </c>
      <c r="G78" s="2">
        <f t="shared" si="8"/>
        <v>9.9999867379665375E-3</v>
      </c>
      <c r="H78" s="2"/>
      <c r="I78" s="23"/>
      <c r="J78" s="2">
        <f>SUMIF('collection only'!D:D,eslam.data!AQ78,'collection only'!E:E)</f>
        <v>3225683</v>
      </c>
      <c r="K78" s="26">
        <f>SUMIF('data-from-invoicing'!D:D,eslam.data!AR78,'data-from-invoicing'!F:F)</f>
        <v>0</v>
      </c>
      <c r="L78" s="2">
        <f t="shared" si="9"/>
        <v>-3225683</v>
      </c>
      <c r="M78" s="2"/>
      <c r="Q78" s="23"/>
      <c r="R78" s="2">
        <v>3225683</v>
      </c>
      <c r="S78" s="1">
        <v>44957</v>
      </c>
      <c r="T78" s="1">
        <v>44965</v>
      </c>
      <c r="U78" s="1">
        <v>44966</v>
      </c>
      <c r="V78">
        <v>42</v>
      </c>
      <c r="W78" s="1">
        <v>45008</v>
      </c>
      <c r="X78" s="1">
        <v>44982</v>
      </c>
      <c r="Y78" s="2">
        <v>159342844.49000001</v>
      </c>
      <c r="Z78" s="2">
        <v>5542006.2300000004</v>
      </c>
      <c r="AA78" s="2">
        <v>15892420.279999999</v>
      </c>
      <c r="AD78" s="2">
        <v>8642599.6449999996</v>
      </c>
      <c r="AE78" s="2">
        <v>8642599.6449999996</v>
      </c>
      <c r="AF78" s="2">
        <v>0</v>
      </c>
      <c r="AG78" s="14">
        <f>SUMIF('consultant-gross'!D:D,eslam.data!AQ78,'consultant-gross'!F:F)</f>
        <v>9372213.8300000131</v>
      </c>
      <c r="AH78" s="14">
        <f>SUMIF('consultant-gross'!D:D,eslam.data!AQ78,'consultant-gross'!G:G)</f>
        <v>159342844.49000001</v>
      </c>
      <c r="AI78" s="14">
        <f>SUMIF('consultant-net'!D:D,eslam.data!AQ78,'consultant-net'!F:F)</f>
        <v>3225683</v>
      </c>
      <c r="AJ78" s="2" t="str">
        <f>VLOOKUP(A78,'eslam-to-invoicing'!A:B,2,0)</f>
        <v>Waldorf Astoria Cairo</v>
      </c>
      <c r="AQ78" s="2" t="str">
        <f t="shared" si="10"/>
        <v>Astoria Hotel16</v>
      </c>
      <c r="AR78" s="2" t="str">
        <f t="shared" si="11"/>
        <v>Waldorf Astoria Cairo16</v>
      </c>
    </row>
    <row r="79" spans="1:44" hidden="1" x14ac:dyDescent="0.3">
      <c r="A79" s="6" t="s">
        <v>86</v>
      </c>
      <c r="B79" s="6">
        <f>VLOOKUP(A79,Sheet1!A:B,2,0)</f>
        <v>1</v>
      </c>
      <c r="C79" s="6">
        <v>17</v>
      </c>
      <c r="D79" s="25"/>
      <c r="E79" s="2">
        <v>7818140.349999994</v>
      </c>
      <c r="F79" s="26">
        <f>_xlfn.MAXIFS('data-from-invoicing'!E:E,'data-from-invoicing'!D:D,eslam.data!AR79)</f>
        <v>7818140.3499999996</v>
      </c>
      <c r="G79" s="2">
        <f t="shared" si="8"/>
        <v>0</v>
      </c>
      <c r="H79" s="2"/>
      <c r="I79" s="23"/>
      <c r="J79" s="2">
        <f>SUMIF('collection only'!D:D,eslam.data!AQ79,'collection only'!E:E)</f>
        <v>2804159</v>
      </c>
      <c r="K79" s="26">
        <f>SUMIF('data-from-invoicing'!D:D,eslam.data!AR79,'data-from-invoicing'!F:F)</f>
        <v>0</v>
      </c>
      <c r="L79" s="2">
        <f t="shared" si="9"/>
        <v>-2804159</v>
      </c>
      <c r="M79" s="2"/>
      <c r="Q79" s="23"/>
      <c r="R79" s="2">
        <v>2804159</v>
      </c>
      <c r="S79" s="1">
        <v>44985</v>
      </c>
      <c r="T79" s="1">
        <v>44994</v>
      </c>
      <c r="U79" s="1">
        <v>44998</v>
      </c>
      <c r="V79">
        <v>42</v>
      </c>
      <c r="W79" s="1">
        <v>45040</v>
      </c>
      <c r="X79" s="1">
        <v>45018</v>
      </c>
      <c r="Y79" s="2">
        <v>167160984.84</v>
      </c>
      <c r="Z79" s="2">
        <v>3697164.11</v>
      </c>
      <c r="AA79" s="2">
        <v>15797479.810000001</v>
      </c>
      <c r="AD79" s="2">
        <v>8960809.9100000001</v>
      </c>
      <c r="AE79" s="2">
        <v>8960809.9100000001</v>
      </c>
      <c r="AF79" s="2">
        <v>0</v>
      </c>
      <c r="AG79" s="14">
        <f>SUMIF('consultant-gross'!D:D,eslam.data!AQ79,'consultant-gross'!F:F)</f>
        <v>7818140.349999994</v>
      </c>
      <c r="AH79" s="14">
        <f>SUMIF('consultant-gross'!D:D,eslam.data!AQ79,'consultant-gross'!G:G)</f>
        <v>167160984.84</v>
      </c>
      <c r="AI79" s="14">
        <f>SUMIF('consultant-net'!D:D,eslam.data!AQ79,'consultant-net'!F:F)</f>
        <v>2804159</v>
      </c>
      <c r="AJ79" s="2" t="str">
        <f>VLOOKUP(A79,'eslam-to-invoicing'!A:B,2,0)</f>
        <v>Waldorf Astoria Cairo</v>
      </c>
      <c r="AQ79" s="2" t="str">
        <f t="shared" si="10"/>
        <v>Astoria Hotel17</v>
      </c>
      <c r="AR79" s="2" t="str">
        <f t="shared" si="11"/>
        <v>Waldorf Astoria Cairo17</v>
      </c>
    </row>
    <row r="80" spans="1:44" x14ac:dyDescent="0.3">
      <c r="A80" s="6" t="s">
        <v>86</v>
      </c>
      <c r="B80" s="35">
        <f>VLOOKUP(A80,Sheet1!A:B,2,0)</f>
        <v>1</v>
      </c>
      <c r="C80" s="6">
        <v>18</v>
      </c>
      <c r="D80" s="25"/>
      <c r="E80" s="2">
        <v>10420915.54999998</v>
      </c>
      <c r="F80" s="26">
        <f>_xlfn.MAXIFS('data-from-invoicing'!E:E,'data-from-invoicing'!D:D,eslam.data!AR80)</f>
        <v>10421093.880000001</v>
      </c>
      <c r="G80" s="2">
        <f t="shared" si="8"/>
        <v>178.3300000205636</v>
      </c>
      <c r="I80" s="23"/>
      <c r="J80" s="2">
        <f>SUMIF('collection only'!D:D,eslam.data!AQ80,'collection only'!E:E)</f>
        <v>4819756</v>
      </c>
      <c r="K80" s="26">
        <f>SUMIF('data-from-invoicing'!D:D,eslam.data!AR80,'data-from-invoicing'!F:F)</f>
        <v>3217413.9139999999</v>
      </c>
      <c r="L80" s="2">
        <f t="shared" si="9"/>
        <v>-1602342.0860000001</v>
      </c>
      <c r="Q80" s="23"/>
      <c r="R80" s="2">
        <v>4819756</v>
      </c>
      <c r="S80" s="1">
        <v>45046</v>
      </c>
      <c r="T80" s="1">
        <v>45035</v>
      </c>
      <c r="U80" s="1">
        <v>45035</v>
      </c>
      <c r="V80">
        <v>42</v>
      </c>
      <c r="W80" s="1">
        <v>45077</v>
      </c>
      <c r="X80" s="1">
        <v>45056</v>
      </c>
      <c r="Y80" s="2">
        <v>177581900.38999999</v>
      </c>
      <c r="Z80" s="2">
        <v>3697164.11</v>
      </c>
      <c r="AA80" s="2">
        <v>22952907.309999999</v>
      </c>
      <c r="AD80" s="2">
        <v>9507907.9749999996</v>
      </c>
      <c r="AE80" s="2">
        <v>9507907.9749999996</v>
      </c>
      <c r="AF80" s="2">
        <v>0</v>
      </c>
      <c r="AG80" s="14">
        <f>SUMIF('consultant-gross'!D:D,eslam.data!AQ80,'consultant-gross'!F:F)</f>
        <v>0</v>
      </c>
      <c r="AH80" s="14">
        <f>SUMIF('consultant-gross'!D:D,eslam.data!AQ80,'consultant-gross'!G:G)</f>
        <v>0</v>
      </c>
      <c r="AI80" s="14">
        <f>SUMIF('consultant-net'!D:D,eslam.data!AQ80,'consultant-net'!F:F)</f>
        <v>0</v>
      </c>
      <c r="AJ80" s="2" t="str">
        <f>VLOOKUP(A80,'eslam-to-invoicing'!A:B,2,0)</f>
        <v>Waldorf Astoria Cairo</v>
      </c>
      <c r="AQ80" s="2" t="str">
        <f t="shared" si="10"/>
        <v>Astoria Hotel18</v>
      </c>
      <c r="AR80" s="2" t="str">
        <f t="shared" si="11"/>
        <v>Waldorf Astoria Cairo18</v>
      </c>
    </row>
    <row r="81" spans="1:44" hidden="1" x14ac:dyDescent="0.3">
      <c r="A81" s="6" t="s">
        <v>86</v>
      </c>
      <c r="B81" s="6">
        <f>VLOOKUP(A81,Sheet1!A:B,2,0)</f>
        <v>1</v>
      </c>
      <c r="C81" s="6">
        <v>19</v>
      </c>
      <c r="D81" s="25"/>
      <c r="E81" s="2">
        <v>12873774.135801321</v>
      </c>
      <c r="F81" s="26">
        <f>_xlfn.MAXIFS('data-from-invoicing'!E:E,'data-from-invoicing'!D:D,eslam.data!AR81)</f>
        <v>12873774.16</v>
      </c>
      <c r="G81" s="2">
        <f t="shared" si="8"/>
        <v>2.4198679253458977E-2</v>
      </c>
      <c r="H81" s="2"/>
      <c r="I81" s="23"/>
      <c r="J81" s="2">
        <f>SUMIF('collection only'!D:D,eslam.data!AQ81,'collection only'!E:E)</f>
        <v>1511334.24</v>
      </c>
      <c r="K81" s="26">
        <f>SUMIF('data-from-invoicing'!D:D,eslam.data!AR81,'data-from-invoicing'!F:F)</f>
        <v>1409611.34</v>
      </c>
      <c r="L81" s="2">
        <f t="shared" si="9"/>
        <v>-101722.89999999991</v>
      </c>
      <c r="M81" s="2"/>
      <c r="Q81" s="23"/>
      <c r="R81" s="2">
        <v>1511334.2103860229</v>
      </c>
      <c r="S81" s="1">
        <v>45077</v>
      </c>
      <c r="T81" s="1">
        <v>45084</v>
      </c>
      <c r="U81" s="1">
        <v>45085</v>
      </c>
      <c r="V81">
        <v>42</v>
      </c>
      <c r="W81" s="1">
        <v>45127</v>
      </c>
      <c r="X81" s="1">
        <v>45096</v>
      </c>
      <c r="Y81" s="2">
        <v>190455674.5258013</v>
      </c>
      <c r="AA81" s="2">
        <v>28856915.525801301</v>
      </c>
      <c r="AD81" s="2">
        <v>10019924.470000001</v>
      </c>
      <c r="AE81" s="2">
        <v>10019924.470000001</v>
      </c>
      <c r="AF81" s="2">
        <v>0</v>
      </c>
      <c r="AG81" s="14">
        <f>SUMIF('consultant-gross'!D:D,eslam.data!AQ81,'consultant-gross'!F:F)</f>
        <v>12873774.135801315</v>
      </c>
      <c r="AH81" s="14">
        <f>SUMIF('consultant-gross'!D:D,eslam.data!AQ81,'consultant-gross'!G:G)</f>
        <v>190455674.5258013</v>
      </c>
      <c r="AI81" s="14">
        <f>SUMIF('consultant-net'!D:D,eslam.data!AQ81,'consultant-net'!F:F)</f>
        <v>1511334.2103860229</v>
      </c>
      <c r="AJ81" s="2" t="str">
        <f>VLOOKUP(A81,'eslam-to-invoicing'!A:B,2,0)</f>
        <v>Waldorf Astoria Cairo</v>
      </c>
      <c r="AQ81" s="2" t="str">
        <f t="shared" si="10"/>
        <v>Astoria Hotel19</v>
      </c>
      <c r="AR81" s="2" t="str">
        <f t="shared" si="11"/>
        <v>Waldorf Astoria Cairo19</v>
      </c>
    </row>
    <row r="82" spans="1:44" hidden="1" x14ac:dyDescent="0.3">
      <c r="A82" s="6" t="s">
        <v>86</v>
      </c>
      <c r="B82" s="6">
        <f>VLOOKUP(A82,Sheet1!A:B,2,0)</f>
        <v>1</v>
      </c>
      <c r="C82" s="6">
        <v>20</v>
      </c>
      <c r="D82" s="25"/>
      <c r="E82" s="2">
        <v>3956219.0141986911</v>
      </c>
      <c r="F82" s="26">
        <f>_xlfn.MAXIFS('data-from-invoicing'!E:E,'data-from-invoicing'!D:D,eslam.data!AR82)</f>
        <v>3956218.97</v>
      </c>
      <c r="G82" s="2">
        <f t="shared" si="8"/>
        <v>-4.4198690913617611E-2</v>
      </c>
      <c r="H82" s="2"/>
      <c r="I82" s="23"/>
      <c r="J82" s="2">
        <f>SUMIF('collection only'!D:D,eslam.data!AQ82,'collection only'!E:E)</f>
        <v>1E-4</v>
      </c>
      <c r="K82" s="26">
        <f>SUMIF('data-from-invoicing'!D:D,eslam.data!AR82,'data-from-invoicing'!F:F)</f>
        <v>0</v>
      </c>
      <c r="L82" s="2">
        <f t="shared" si="9"/>
        <v>-1E-4</v>
      </c>
      <c r="M82" s="2"/>
      <c r="Q82" s="23"/>
      <c r="R82" s="2">
        <v>3400772</v>
      </c>
      <c r="S82" s="1">
        <v>45107</v>
      </c>
      <c r="T82" s="1">
        <v>45120</v>
      </c>
      <c r="U82" s="1">
        <v>45120</v>
      </c>
      <c r="V82">
        <v>42</v>
      </c>
      <c r="W82" s="1">
        <v>45162</v>
      </c>
      <c r="X82" s="1">
        <v>45140</v>
      </c>
      <c r="Y82" s="2">
        <v>194411893.53999999</v>
      </c>
      <c r="Z82" s="2">
        <v>84871.19</v>
      </c>
      <c r="AA82" s="2">
        <v>34031882.789999999</v>
      </c>
      <c r="AD82" s="2">
        <v>10210867.970000001</v>
      </c>
      <c r="AE82" s="2">
        <v>10210867.970000001</v>
      </c>
      <c r="AF82" s="2">
        <v>0</v>
      </c>
      <c r="AG82" s="14">
        <f>SUMIF('consultant-gross'!D:D,eslam.data!AQ82,'consultant-gross'!F:F)</f>
        <v>3956219.0141986907</v>
      </c>
      <c r="AH82" s="14">
        <f>SUMIF('consultant-gross'!D:D,eslam.data!AQ82,'consultant-gross'!G:G)</f>
        <v>194411893.53999999</v>
      </c>
      <c r="AI82" s="14">
        <f>SUMIF('consultant-net'!D:D,eslam.data!AQ82,'consultant-net'!F:F)</f>
        <v>3400772</v>
      </c>
      <c r="AJ82" s="2" t="str">
        <f>VLOOKUP(A82,'eslam-to-invoicing'!A:B,2,0)</f>
        <v>Waldorf Astoria Cairo</v>
      </c>
      <c r="AQ82" s="2" t="str">
        <f t="shared" si="10"/>
        <v>Astoria Hotel20</v>
      </c>
      <c r="AR82" s="2" t="str">
        <f t="shared" si="11"/>
        <v>Waldorf Astoria Cairo20</v>
      </c>
    </row>
    <row r="83" spans="1:44" hidden="1" x14ac:dyDescent="0.3">
      <c r="A83" s="6" t="s">
        <v>86</v>
      </c>
      <c r="B83" s="6">
        <f>VLOOKUP(A83,Sheet1!A:B,2,0)</f>
        <v>1</v>
      </c>
      <c r="C83" s="6">
        <v>21</v>
      </c>
      <c r="D83" s="25"/>
      <c r="E83" s="2">
        <v>1422437.2000000181</v>
      </c>
      <c r="F83" s="26">
        <f>_xlfn.MAXIFS('data-from-invoicing'!E:E,'data-from-invoicing'!D:D,eslam.data!AR83)</f>
        <v>1422437.2</v>
      </c>
      <c r="G83" s="2">
        <f t="shared" si="8"/>
        <v>-1.8160790205001831E-8</v>
      </c>
      <c r="H83" s="2"/>
      <c r="I83" s="23"/>
      <c r="J83" s="2">
        <f>SUMIF('collection only'!D:D,eslam.data!AQ83,'collection only'!E:E)</f>
        <v>1E-4</v>
      </c>
      <c r="K83" s="26">
        <f>SUMIF('data-from-invoicing'!D:D,eslam.data!AR83,'data-from-invoicing'!F:F)</f>
        <v>0</v>
      </c>
      <c r="L83" s="2">
        <f t="shared" si="9"/>
        <v>-1E-4</v>
      </c>
      <c r="M83" s="2"/>
      <c r="Q83" s="23"/>
      <c r="R83" s="2">
        <v>854979</v>
      </c>
      <c r="S83" s="1">
        <v>45138</v>
      </c>
      <c r="T83" s="1">
        <v>45153</v>
      </c>
      <c r="U83" s="1">
        <v>45153</v>
      </c>
      <c r="V83">
        <v>42</v>
      </c>
      <c r="W83" s="1">
        <v>45195</v>
      </c>
      <c r="X83" s="1">
        <v>45183</v>
      </c>
      <c r="Y83" s="2">
        <v>195834330.74000001</v>
      </c>
      <c r="Z83" s="2">
        <v>84871.19</v>
      </c>
      <c r="AA83" s="2">
        <v>37786420.399999999</v>
      </c>
      <c r="AD83" s="2">
        <v>10285545.925000001</v>
      </c>
      <c r="AE83" s="2">
        <v>10285545.925000001</v>
      </c>
      <c r="AF83" s="2">
        <v>0</v>
      </c>
      <c r="AG83" s="14">
        <f>SUMIF('consultant-gross'!D:D,eslam.data!AQ83,'consultant-gross'!F:F)</f>
        <v>1422437.2000000179</v>
      </c>
      <c r="AH83" s="14">
        <f>SUMIF('consultant-gross'!D:D,eslam.data!AQ83,'consultant-gross'!G:G)</f>
        <v>195834330.74000001</v>
      </c>
      <c r="AI83" s="14">
        <f>SUMIF('consultant-net'!D:D,eslam.data!AQ83,'consultant-net'!F:F)</f>
        <v>854979</v>
      </c>
      <c r="AJ83" s="2" t="str">
        <f>VLOOKUP(A83,'eslam-to-invoicing'!A:B,2,0)</f>
        <v>Waldorf Astoria Cairo</v>
      </c>
      <c r="AQ83" s="2" t="str">
        <f t="shared" si="10"/>
        <v>Astoria Hotel21</v>
      </c>
      <c r="AR83" s="2" t="str">
        <f t="shared" si="11"/>
        <v>Waldorf Astoria Cairo21</v>
      </c>
    </row>
    <row r="84" spans="1:44" hidden="1" x14ac:dyDescent="0.3">
      <c r="A84" s="6" t="s">
        <v>86</v>
      </c>
      <c r="B84" s="6">
        <f>VLOOKUP(A84,Sheet1!A:B,2,0)</f>
        <v>1</v>
      </c>
      <c r="C84" s="6">
        <v>22</v>
      </c>
      <c r="D84" s="25"/>
      <c r="E84" s="2">
        <v>10800888.70999998</v>
      </c>
      <c r="F84" s="26">
        <f>_xlfn.MAXIFS('data-from-invoicing'!E:E,'data-from-invoicing'!D:D,eslam.data!AR84)</f>
        <v>10800888.32</v>
      </c>
      <c r="G84" s="2">
        <f t="shared" si="8"/>
        <v>-0.38999998010694981</v>
      </c>
      <c r="H84" s="2"/>
      <c r="I84" s="23"/>
      <c r="J84" s="2">
        <f>SUMIF('collection only'!D:D,eslam.data!AQ84,'collection only'!E:E)</f>
        <v>1.0000000000000001E-5</v>
      </c>
      <c r="K84" s="26">
        <f>SUMIF('data-from-invoicing'!D:D,eslam.data!AR84,'data-from-invoicing'!F:F)</f>
        <v>1999998.2860000001</v>
      </c>
      <c r="L84" s="2">
        <f t="shared" si="9"/>
        <v>1999998.28599</v>
      </c>
      <c r="M84" s="2"/>
      <c r="Q84" s="23"/>
      <c r="R84" s="2">
        <v>9327545.5800000001</v>
      </c>
      <c r="S84" s="1">
        <v>45199</v>
      </c>
      <c r="T84" s="1">
        <v>45200</v>
      </c>
      <c r="U84" s="1">
        <v>45201</v>
      </c>
      <c r="V84">
        <v>42</v>
      </c>
      <c r="W84" s="1">
        <v>45243</v>
      </c>
      <c r="X84" s="1">
        <v>45213</v>
      </c>
      <c r="Y84" s="2">
        <v>206635219.44999999</v>
      </c>
      <c r="AA84" s="2">
        <v>43324930.659999996</v>
      </c>
      <c r="AD84" s="2">
        <v>10848349.02</v>
      </c>
      <c r="AE84" s="2">
        <v>10848349.02</v>
      </c>
      <c r="AF84" s="2">
        <v>1170750</v>
      </c>
      <c r="AG84" s="14">
        <f>SUMIF('consultant-gross'!D:D,eslam.data!AQ84,'consultant-gross'!F:F)</f>
        <v>13661357.25999999</v>
      </c>
      <c r="AH84" s="14">
        <f>SUMIF('consultant-gross'!D:D,eslam.data!AQ84,'consultant-gross'!G:G)</f>
        <v>209495688</v>
      </c>
      <c r="AI84" s="14">
        <f>SUMIF('consultant-net'!D:D,eslam.data!AQ84,'consultant-net'!F:F)</f>
        <v>44838437.049999997</v>
      </c>
      <c r="AJ84" s="2" t="str">
        <f>VLOOKUP(A84,'eslam-to-invoicing'!A:B,2,0)</f>
        <v>Waldorf Astoria Cairo</v>
      </c>
      <c r="AQ84" s="2" t="str">
        <f t="shared" si="10"/>
        <v>Astoria Hotel22</v>
      </c>
      <c r="AR84" s="2" t="str">
        <f t="shared" si="11"/>
        <v>Waldorf Astoria Cairo22</v>
      </c>
    </row>
    <row r="85" spans="1:44" hidden="1" x14ac:dyDescent="0.3">
      <c r="A85" s="6" t="s">
        <v>86</v>
      </c>
      <c r="B85" s="6">
        <f>VLOOKUP(A85,Sheet1!A:B,2,0)</f>
        <v>1</v>
      </c>
      <c r="C85" s="6">
        <v>23</v>
      </c>
      <c r="D85" s="25"/>
      <c r="E85" s="2">
        <v>13277404.55000001</v>
      </c>
      <c r="F85" s="26">
        <f>_xlfn.MAXIFS('data-from-invoicing'!E:E,'data-from-invoicing'!D:D,eslam.data!AR85)</f>
        <v>13277404.76</v>
      </c>
      <c r="G85" s="2">
        <f t="shared" si="8"/>
        <v>0.20999998971819878</v>
      </c>
      <c r="H85" s="2"/>
      <c r="I85" s="23"/>
      <c r="J85" s="2">
        <f>SUMIF('collection only'!D:D,eslam.data!AQ85,'collection only'!E:E)</f>
        <v>17286732.59</v>
      </c>
      <c r="K85" s="26">
        <f>SUMIF('data-from-invoicing'!D:D,eslam.data!AR85,'data-from-invoicing'!F:F)</f>
        <v>20506021.050000001</v>
      </c>
      <c r="L85" s="2">
        <f t="shared" si="9"/>
        <v>3219288.4600000009</v>
      </c>
      <c r="M85" s="2"/>
      <c r="Q85" s="23"/>
      <c r="R85" s="2">
        <v>17286732.59</v>
      </c>
      <c r="S85" s="1">
        <v>45230</v>
      </c>
      <c r="T85" s="1">
        <v>45242</v>
      </c>
      <c r="U85" s="1">
        <v>45242</v>
      </c>
      <c r="V85">
        <v>42</v>
      </c>
      <c r="W85" s="1">
        <v>45284</v>
      </c>
      <c r="X85" s="1">
        <v>45253</v>
      </c>
      <c r="Y85" s="2">
        <v>219912624</v>
      </c>
      <c r="AA85" s="2">
        <v>44280344.799999997</v>
      </c>
      <c r="AC85" s="2">
        <v>10667080</v>
      </c>
      <c r="AD85" s="2">
        <v>10985391.039999999</v>
      </c>
      <c r="AE85" s="2">
        <v>10985391.039999999</v>
      </c>
      <c r="AF85" s="2">
        <v>8403824.7699999996</v>
      </c>
      <c r="AG85" s="14">
        <f>SUMIF('consultant-gross'!D:D,eslam.data!AQ85,'consultant-gross'!F:F)</f>
        <v>13277404.550000012</v>
      </c>
      <c r="AH85" s="14">
        <f>SUMIF('consultant-gross'!D:D,eslam.data!AQ85,'consultant-gross'!G:G)</f>
        <v>219912624</v>
      </c>
      <c r="AI85" s="14">
        <f>SUMIF('consultant-net'!D:D,eslam.data!AQ85,'consultant-net'!F:F)</f>
        <v>17286732.59</v>
      </c>
      <c r="AJ85" s="2" t="str">
        <f>VLOOKUP(A85,'eslam-to-invoicing'!A:B,2,0)</f>
        <v>Waldorf Astoria Cairo</v>
      </c>
      <c r="AQ85" s="2" t="str">
        <f t="shared" si="10"/>
        <v>Astoria Hotel23</v>
      </c>
      <c r="AR85" s="2" t="str">
        <f t="shared" si="11"/>
        <v>Waldorf Astoria Cairo23</v>
      </c>
    </row>
    <row r="86" spans="1:44" x14ac:dyDescent="0.3">
      <c r="A86" s="6" t="s">
        <v>86</v>
      </c>
      <c r="B86" s="35">
        <f>VLOOKUP(A86,Sheet1!A:B,2,0)</f>
        <v>1</v>
      </c>
      <c r="C86" s="6">
        <v>24</v>
      </c>
      <c r="D86" s="25"/>
      <c r="F86" s="26">
        <f>_xlfn.MAXIFS('data-from-invoicing'!E:E,'data-from-invoicing'!D:D,eslam.data!AR86)</f>
        <v>10000000</v>
      </c>
      <c r="G86" s="2">
        <f t="shared" si="8"/>
        <v>10000000</v>
      </c>
      <c r="I86" s="23"/>
      <c r="J86" s="2">
        <f>SUMIF('collection only'!D:D,eslam.data!AQ86,'collection only'!E:E)</f>
        <v>10400000</v>
      </c>
      <c r="K86" s="26">
        <f>SUMIF('data-from-invoicing'!D:D,eslam.data!AR86,'data-from-invoicing'!F:F)</f>
        <v>22455841.539999999</v>
      </c>
      <c r="L86" s="2">
        <f t="shared" si="9"/>
        <v>12055841.539999999</v>
      </c>
      <c r="Q86" s="23"/>
      <c r="S86" s="1">
        <v>45260</v>
      </c>
      <c r="T86" s="1">
        <v>45258</v>
      </c>
      <c r="U86" s="1">
        <v>45258</v>
      </c>
      <c r="V86">
        <v>42</v>
      </c>
      <c r="W86" s="1">
        <v>45300</v>
      </c>
      <c r="AF86" s="2">
        <v>0</v>
      </c>
      <c r="AG86" s="14">
        <f>SUMIF('consultant-gross'!D:D,eslam.data!AQ86,'consultant-gross'!F:F)</f>
        <v>0</v>
      </c>
      <c r="AH86" s="14">
        <f>SUMIF('consultant-gross'!D:D,eslam.data!AQ86,'consultant-gross'!G:G)</f>
        <v>0</v>
      </c>
      <c r="AI86" s="14">
        <f>SUMIF('consultant-net'!D:D,eslam.data!AQ86,'consultant-net'!F:F)</f>
        <v>0</v>
      </c>
      <c r="AJ86" s="2" t="str">
        <f>VLOOKUP(A86,'eslam-to-invoicing'!A:B,2,0)</f>
        <v>Waldorf Astoria Cairo</v>
      </c>
      <c r="AQ86" s="2" t="str">
        <f t="shared" si="10"/>
        <v>Astoria Hotel24</v>
      </c>
      <c r="AR86" s="2" t="str">
        <f t="shared" si="11"/>
        <v>Waldorf Astoria Cairo24</v>
      </c>
    </row>
    <row r="87" spans="1:44" hidden="1" x14ac:dyDescent="0.3">
      <c r="A87" s="6" t="s">
        <v>86</v>
      </c>
      <c r="B87" s="6">
        <f>VLOOKUP(A87,Sheet1!A:B,2,0)</f>
        <v>1</v>
      </c>
      <c r="C87" s="6">
        <v>25</v>
      </c>
      <c r="D87" s="25"/>
      <c r="F87" s="26">
        <f>_xlfn.MAXIFS('data-from-invoicing'!E:E,'data-from-invoicing'!D:D,eslam.data!AR87)</f>
        <v>0</v>
      </c>
      <c r="G87" s="2">
        <f t="shared" si="8"/>
        <v>0</v>
      </c>
      <c r="H87" s="2"/>
      <c r="I87" s="23"/>
      <c r="J87" s="2">
        <f>SUMIF('collection only'!D:D,eslam.data!AQ87,'collection only'!E:E)</f>
        <v>3117985</v>
      </c>
      <c r="K87" s="26">
        <f>SUMIF('data-from-invoicing'!D:D,eslam.data!AR87,'data-from-invoicing'!F:F)</f>
        <v>0</v>
      </c>
      <c r="L87" s="2">
        <f t="shared" si="9"/>
        <v>-3117985</v>
      </c>
      <c r="M87" s="2"/>
      <c r="Q87" s="23"/>
      <c r="S87" s="1">
        <v>45260</v>
      </c>
      <c r="T87" s="1">
        <v>45260</v>
      </c>
      <c r="U87" s="1">
        <v>45329</v>
      </c>
      <c r="V87">
        <v>42</v>
      </c>
      <c r="W87" s="1">
        <v>45371</v>
      </c>
      <c r="AF87" s="2">
        <v>0</v>
      </c>
      <c r="AG87" s="14">
        <f>SUMIF('consultant-gross'!D:D,eslam.data!AQ87,'consultant-gross'!F:F)</f>
        <v>0</v>
      </c>
      <c r="AH87" s="14">
        <f>SUMIF('consultant-gross'!D:D,eslam.data!AQ87,'consultant-gross'!G:G)</f>
        <v>0</v>
      </c>
      <c r="AI87" s="14">
        <f>SUMIF('consultant-net'!D:D,eslam.data!AQ87,'consultant-net'!F:F)</f>
        <v>0</v>
      </c>
      <c r="AJ87" s="2" t="str">
        <f>VLOOKUP(A87,'eslam-to-invoicing'!A:B,2,0)</f>
        <v>Waldorf Astoria Cairo</v>
      </c>
      <c r="AQ87" s="2" t="str">
        <f t="shared" si="10"/>
        <v>Astoria Hotel25</v>
      </c>
      <c r="AR87" s="2" t="str">
        <f t="shared" si="11"/>
        <v>Waldorf Astoria Cairo25</v>
      </c>
    </row>
    <row r="88" spans="1:44" x14ac:dyDescent="0.3">
      <c r="B88" s="35" t="e">
        <f>VLOOKUP(A88,Sheet1!A:B,2,0)</f>
        <v>#N/A</v>
      </c>
      <c r="D88" s="25"/>
      <c r="F88" s="26">
        <f>_xlfn.MAXIFS('data-from-invoicing'!E:E,'data-from-invoicing'!D:D,eslam.data!AR88)</f>
        <v>0</v>
      </c>
      <c r="I88" s="23"/>
      <c r="K88" s="26"/>
      <c r="Q88" s="23"/>
    </row>
    <row r="89" spans="1:44" x14ac:dyDescent="0.3">
      <c r="A89" s="6" t="s">
        <v>131</v>
      </c>
      <c r="B89" s="35">
        <f>VLOOKUP(A89,Sheet1!A:B,2,0)</f>
        <v>1</v>
      </c>
      <c r="C89" s="6">
        <v>1</v>
      </c>
      <c r="D89" s="25"/>
      <c r="E89" s="2">
        <v>3575400</v>
      </c>
      <c r="F89" s="26">
        <f>_xlfn.MAXIFS('data-from-invoicing'!E:E,'data-from-invoicing'!D:D,eslam.data!AR89)</f>
        <v>0</v>
      </c>
      <c r="G89" s="2">
        <f>F89-E89</f>
        <v>-3575400</v>
      </c>
      <c r="H89" s="14" t="s">
        <v>8866</v>
      </c>
      <c r="I89" s="23"/>
      <c r="J89" s="2">
        <f>SUMIF('collection only'!D:D,eslam.data!AQ89,'collection only'!E:E)</f>
        <v>2467026</v>
      </c>
      <c r="K89" s="26">
        <f>SUMIF('data-from-invoicing'!D:D,eslam.data!AR89,'data-from-invoicing'!F:F)</f>
        <v>0</v>
      </c>
      <c r="L89" s="2">
        <f>K89-J89</f>
        <v>-2467026</v>
      </c>
      <c r="M89" s="14" t="s">
        <v>8866</v>
      </c>
      <c r="Q89" s="23"/>
      <c r="R89" s="2">
        <v>2645796</v>
      </c>
      <c r="S89" s="1">
        <v>45230</v>
      </c>
      <c r="T89" s="1">
        <v>45229</v>
      </c>
      <c r="U89" s="1">
        <v>45236</v>
      </c>
      <c r="V89">
        <v>42</v>
      </c>
      <c r="W89" s="1">
        <v>45278</v>
      </c>
      <c r="X89" s="1">
        <v>45236</v>
      </c>
      <c r="Y89" s="2">
        <v>3575400</v>
      </c>
      <c r="AF89" s="2">
        <v>0</v>
      </c>
      <c r="AG89" s="14">
        <f>SUMIF('consultant-gross'!D:D,eslam.data!AQ89,'consultant-gross'!F:F)</f>
        <v>3575400</v>
      </c>
      <c r="AH89" s="14">
        <f>SUMIF('consultant-gross'!D:D,eslam.data!AQ89,'consultant-gross'!G:G)</f>
        <v>3575400</v>
      </c>
      <c r="AI89" s="14">
        <f>SUMIF('consultant-net'!D:D,eslam.data!AQ89,'consultant-net'!F:F)</f>
        <v>2645796</v>
      </c>
      <c r="AJ89" s="2">
        <f>VLOOKUP(A89,'eslam-to-invoicing'!A:B,2,0)</f>
        <v>0</v>
      </c>
      <c r="AQ89" s="2" t="str">
        <f>A89&amp;C89</f>
        <v>Baraka Land Fence1</v>
      </c>
      <c r="AR89" s="2" t="str">
        <f>AJ89&amp;C89</f>
        <v>01</v>
      </c>
    </row>
    <row r="90" spans="1:44" hidden="1" x14ac:dyDescent="0.3">
      <c r="A90" s="6" t="s">
        <v>131</v>
      </c>
      <c r="B90" s="6">
        <f>VLOOKUP(A90,Sheet1!A:B,2,0)</f>
        <v>1</v>
      </c>
      <c r="C90" s="6">
        <v>2</v>
      </c>
      <c r="D90" s="25"/>
      <c r="F90" s="26">
        <f>_xlfn.MAXIFS('data-from-invoicing'!E:E,'data-from-invoicing'!D:D,eslam.data!AR90)</f>
        <v>0</v>
      </c>
      <c r="G90" s="2">
        <f>F90-E90</f>
        <v>0</v>
      </c>
      <c r="H90" s="2"/>
      <c r="I90" s="23"/>
      <c r="J90" s="2">
        <f>SUMIF('collection only'!D:D,eslam.data!AQ90,'collection only'!E:E)</f>
        <v>8497787.4600000009</v>
      </c>
      <c r="K90" s="26">
        <f>SUMIF('data-from-invoicing'!D:D,eslam.data!AR90,'data-from-invoicing'!F:F)</f>
        <v>0</v>
      </c>
      <c r="L90" s="2">
        <f>K90-J90</f>
        <v>-8497787.4600000009</v>
      </c>
      <c r="M90" s="2"/>
      <c r="Q90" s="23"/>
      <c r="S90" s="1">
        <v>45260</v>
      </c>
      <c r="T90" s="1">
        <v>45260</v>
      </c>
      <c r="U90" s="1">
        <v>45264</v>
      </c>
      <c r="V90">
        <v>42</v>
      </c>
      <c r="W90" s="1">
        <v>45306</v>
      </c>
      <c r="AF90" s="2">
        <v>0</v>
      </c>
      <c r="AG90" s="14">
        <f>SUMIF('consultant-gross'!D:D,eslam.data!AQ90,'consultant-gross'!F:F)</f>
        <v>0</v>
      </c>
      <c r="AH90" s="14">
        <f>SUMIF('consultant-gross'!D:D,eslam.data!AQ90,'consultant-gross'!G:G)</f>
        <v>0</v>
      </c>
      <c r="AI90" s="14">
        <f>SUMIF('consultant-net'!D:D,eslam.data!AQ90,'consultant-net'!F:F)</f>
        <v>0</v>
      </c>
      <c r="AJ90" s="2">
        <f>VLOOKUP(A90,'eslam-to-invoicing'!A:B,2,0)</f>
        <v>0</v>
      </c>
      <c r="AQ90" s="2" t="str">
        <f>A90&amp;C90</f>
        <v>Baraka Land Fence2</v>
      </c>
      <c r="AR90" s="2" t="str">
        <f>AJ90&amp;C90</f>
        <v>02</v>
      </c>
    </row>
    <row r="91" spans="1:44" x14ac:dyDescent="0.3">
      <c r="A91" s="6" t="s">
        <v>131</v>
      </c>
      <c r="B91" s="35">
        <f>VLOOKUP(A91,Sheet1!A:B,2,0)</f>
        <v>1</v>
      </c>
      <c r="C91" s="6">
        <v>3</v>
      </c>
      <c r="D91" s="25"/>
      <c r="E91" s="2">
        <v>23602796</v>
      </c>
      <c r="F91" s="26">
        <f>_xlfn.MAXIFS('data-from-invoicing'!E:E,'data-from-invoicing'!D:D,eslam.data!AR91)</f>
        <v>0</v>
      </c>
      <c r="G91" s="2">
        <f>F91-E91</f>
        <v>-23602796</v>
      </c>
      <c r="H91" s="14" t="s">
        <v>8866</v>
      </c>
      <c r="I91" s="23"/>
      <c r="J91" s="2">
        <f>SUMIF('collection only'!D:D,eslam.data!AQ91,'collection only'!E:E)</f>
        <v>15418299.779999999</v>
      </c>
      <c r="K91" s="26">
        <f>SUMIF('data-from-invoicing'!D:D,eslam.data!AR91,'data-from-invoicing'!F:F)</f>
        <v>0</v>
      </c>
      <c r="L91" s="2">
        <f>K91-J91</f>
        <v>-15418299.779999999</v>
      </c>
      <c r="M91" s="14" t="s">
        <v>8866</v>
      </c>
      <c r="Q91" s="23"/>
      <c r="R91" s="2">
        <v>16535567.880000001</v>
      </c>
      <c r="S91" s="1">
        <v>45351</v>
      </c>
      <c r="T91" s="1">
        <v>45362</v>
      </c>
      <c r="U91" s="1">
        <v>45362</v>
      </c>
      <c r="V91">
        <v>42</v>
      </c>
      <c r="W91" s="1">
        <v>45404</v>
      </c>
      <c r="X91" s="1">
        <v>45371</v>
      </c>
      <c r="Y91" s="2">
        <v>38236396</v>
      </c>
      <c r="AF91" s="2">
        <v>0</v>
      </c>
      <c r="AG91" s="14">
        <f>SUMIF('consultant-gross'!D:D,eslam.data!AQ91,'consultant-gross'!F:F)</f>
        <v>0</v>
      </c>
      <c r="AH91" s="14">
        <f>SUMIF('consultant-gross'!D:D,eslam.data!AQ91,'consultant-gross'!G:G)</f>
        <v>0</v>
      </c>
      <c r="AI91" s="14">
        <f>SUMIF('consultant-net'!D:D,eslam.data!AQ91,'consultant-net'!F:F)</f>
        <v>0</v>
      </c>
      <c r="AJ91" s="2">
        <f>VLOOKUP(A91,'eslam-to-invoicing'!A:B,2,0)</f>
        <v>0</v>
      </c>
      <c r="AQ91" s="2" t="str">
        <f>A91&amp;C91</f>
        <v>Baraka Land Fence3</v>
      </c>
      <c r="AR91" s="2" t="str">
        <f>AJ91&amp;C91</f>
        <v>03</v>
      </c>
    </row>
    <row r="92" spans="1:44" x14ac:dyDescent="0.3">
      <c r="A92" s="6" t="s">
        <v>131</v>
      </c>
      <c r="B92" s="35">
        <f>VLOOKUP(A92,Sheet1!A:B,2,0)</f>
        <v>1</v>
      </c>
      <c r="C92" s="6">
        <v>4</v>
      </c>
      <c r="D92" s="25"/>
      <c r="E92" s="2">
        <v>11760884</v>
      </c>
      <c r="F92" s="26">
        <f>_xlfn.MAXIFS('data-from-invoicing'!E:E,'data-from-invoicing'!D:D,eslam.data!AR92)</f>
        <v>0</v>
      </c>
      <c r="G92" s="2">
        <f>F92-E92</f>
        <v>-11760884</v>
      </c>
      <c r="H92" s="14" t="s">
        <v>8866</v>
      </c>
      <c r="I92" s="23"/>
      <c r="J92" s="2">
        <f>SUMIF('collection only'!D:D,eslam.data!AQ92,'collection only'!E:E)</f>
        <v>6072172.6100000003</v>
      </c>
      <c r="K92" s="26">
        <f>SUMIF('data-from-invoicing'!D:D,eslam.data!AR92,'data-from-invoicing'!F:F)</f>
        <v>0</v>
      </c>
      <c r="L92" s="2">
        <f>K92-J92</f>
        <v>-6072172.6100000003</v>
      </c>
      <c r="M92" s="14" t="s">
        <v>8866</v>
      </c>
      <c r="Q92" s="23"/>
      <c r="R92" s="2">
        <v>8703054.1600000001</v>
      </c>
      <c r="S92" s="1">
        <v>45443</v>
      </c>
      <c r="T92" s="1">
        <v>45431</v>
      </c>
      <c r="U92" s="1">
        <v>45431</v>
      </c>
      <c r="V92">
        <v>42</v>
      </c>
      <c r="W92" s="1">
        <v>45473</v>
      </c>
      <c r="X92" s="1">
        <v>45433</v>
      </c>
      <c r="Y92" s="2">
        <v>49997280</v>
      </c>
      <c r="AF92" s="2">
        <v>0</v>
      </c>
      <c r="AG92" s="14">
        <f>SUMIF('consultant-gross'!D:D,eslam.data!AQ92,'consultant-gross'!F:F)</f>
        <v>11760884</v>
      </c>
      <c r="AH92" s="14">
        <f>SUMIF('consultant-gross'!D:D,eslam.data!AQ92,'consultant-gross'!G:G)</f>
        <v>49997280</v>
      </c>
      <c r="AI92" s="14">
        <f>SUMIF('consultant-net'!D:D,eslam.data!AQ92,'consultant-net'!F:F)</f>
        <v>8703054.1600000001</v>
      </c>
      <c r="AJ92" s="2">
        <f>VLOOKUP(A92,'eslam-to-invoicing'!A:B,2,0)</f>
        <v>0</v>
      </c>
      <c r="AQ92" s="2" t="str">
        <f>A92&amp;C92</f>
        <v>Baraka Land Fence4</v>
      </c>
      <c r="AR92" s="2" t="str">
        <f>AJ92&amp;C92</f>
        <v>04</v>
      </c>
    </row>
    <row r="93" spans="1:44" x14ac:dyDescent="0.3">
      <c r="A93" s="6" t="s">
        <v>131</v>
      </c>
      <c r="B93" s="35">
        <f>VLOOKUP(A93,Sheet1!A:B,2,0)</f>
        <v>1</v>
      </c>
      <c r="C93" s="6">
        <v>5</v>
      </c>
      <c r="D93" s="25"/>
      <c r="E93" s="2">
        <v>7617134</v>
      </c>
      <c r="F93" s="26">
        <f>_xlfn.MAXIFS('data-from-invoicing'!E:E,'data-from-invoicing'!D:D,eslam.data!AR93)</f>
        <v>0</v>
      </c>
      <c r="G93" s="2">
        <f>F93-E93</f>
        <v>-7617134</v>
      </c>
      <c r="H93" s="14" t="s">
        <v>8866</v>
      </c>
      <c r="I93" s="23"/>
      <c r="J93" s="2">
        <f>SUMIF('collection only'!D:D,eslam.data!AQ93,'collection only'!E:E)</f>
        <v>0</v>
      </c>
      <c r="K93" s="26">
        <f>SUMIF('data-from-invoicing'!D:D,eslam.data!AR93,'data-from-invoicing'!F:F)</f>
        <v>0</v>
      </c>
      <c r="L93" s="2">
        <f>K93-J93</f>
        <v>0</v>
      </c>
      <c r="M93" s="14" t="s">
        <v>8866</v>
      </c>
      <c r="Q93" s="23"/>
      <c r="R93" s="2">
        <v>5636679.1600000001</v>
      </c>
      <c r="S93" s="1">
        <v>45535</v>
      </c>
      <c r="T93" s="1">
        <v>45524</v>
      </c>
      <c r="U93" s="1">
        <v>45524</v>
      </c>
      <c r="V93">
        <v>42</v>
      </c>
      <c r="W93" s="1">
        <v>45566</v>
      </c>
      <c r="X93" s="1">
        <v>45524</v>
      </c>
      <c r="Y93" s="2">
        <v>57614414</v>
      </c>
      <c r="AF93" s="2">
        <v>0</v>
      </c>
      <c r="AG93" s="14">
        <f>SUMIF('consultant-gross'!D:D,eslam.data!AQ93,'consultant-gross'!F:F)</f>
        <v>7617134</v>
      </c>
      <c r="AH93" s="14">
        <f>SUMIF('consultant-gross'!D:D,eslam.data!AQ93,'consultant-gross'!G:G)</f>
        <v>57614414</v>
      </c>
      <c r="AI93" s="14">
        <f>SUMIF('consultant-net'!D:D,eslam.data!AQ93,'consultant-net'!F:F)</f>
        <v>5636679.1600000001</v>
      </c>
      <c r="AJ93" s="2">
        <f>VLOOKUP(A93,'eslam-to-invoicing'!A:B,2,0)</f>
        <v>0</v>
      </c>
      <c r="AQ93" s="2" t="str">
        <f>A93&amp;C93</f>
        <v>Baraka Land Fence5</v>
      </c>
      <c r="AR93" s="2" t="str">
        <f>AJ93&amp;C93</f>
        <v>05</v>
      </c>
    </row>
    <row r="94" spans="1:44" x14ac:dyDescent="0.3">
      <c r="B94" s="35"/>
      <c r="D94" s="25"/>
      <c r="F94" s="26">
        <f>_xlfn.MAXIFS('data-from-invoicing'!E:E,'data-from-invoicing'!D:D,eslam.data!AR94)</f>
        <v>0</v>
      </c>
      <c r="I94" s="23"/>
      <c r="K94" s="26"/>
      <c r="Q94" s="23"/>
    </row>
    <row r="95" spans="1:44" x14ac:dyDescent="0.3">
      <c r="A95" s="6" t="s">
        <v>21</v>
      </c>
      <c r="B95" s="35">
        <f>VLOOKUP(A95,Sheet1!A:B,2,0)</f>
        <v>1</v>
      </c>
      <c r="C95" s="6">
        <v>2</v>
      </c>
      <c r="D95" s="25"/>
      <c r="E95" s="2">
        <v>22287932.1928</v>
      </c>
      <c r="F95" s="26">
        <f>_xlfn.MAXIFS('data-from-invoicing'!E:E,'data-from-invoicing'!D:D,eslam.data!AR95)</f>
        <v>0</v>
      </c>
      <c r="G95" s="2">
        <f t="shared" ref="G95:G107" si="12">F95-E95</f>
        <v>-22287932.1928</v>
      </c>
      <c r="H95" s="14" t="s">
        <v>8866</v>
      </c>
      <c r="I95" s="23"/>
      <c r="J95" s="2">
        <f>SUMIF('collection only'!D:D,eslam.data!AQ95,'collection only'!E:E)</f>
        <v>21842173.609999999</v>
      </c>
      <c r="K95" s="26">
        <f>SUMIF('data-from-invoicing'!D:D,eslam.data!AR95,'data-from-invoicing'!F:F)</f>
        <v>0</v>
      </c>
      <c r="L95" s="2">
        <f t="shared" ref="L95:L107" si="13">K95-J95</f>
        <v>-21842173.609999999</v>
      </c>
      <c r="M95" s="14" t="s">
        <v>8866</v>
      </c>
      <c r="Q95" s="23"/>
      <c r="R95" s="2">
        <v>21953613.159363359</v>
      </c>
      <c r="S95" s="1">
        <v>43281</v>
      </c>
      <c r="T95" s="1">
        <v>43292</v>
      </c>
      <c r="U95" s="1">
        <v>43292</v>
      </c>
      <c r="V95">
        <v>60</v>
      </c>
      <c r="W95" s="1">
        <v>43352</v>
      </c>
      <c r="X95" s="1">
        <v>43307</v>
      </c>
      <c r="Y95" s="2">
        <v>22287932.1928</v>
      </c>
      <c r="Z95" s="2">
        <v>0</v>
      </c>
      <c r="AF95" s="2">
        <v>0</v>
      </c>
      <c r="AG95" s="14">
        <f>SUMIF('consultant-gross'!D:D,eslam.data!AQ95,'consultant-gross'!F:F)</f>
        <v>0</v>
      </c>
      <c r="AH95" s="14">
        <f>SUMIF('consultant-gross'!D:D,eslam.data!AQ95,'consultant-gross'!G:G)</f>
        <v>0</v>
      </c>
      <c r="AI95" s="14">
        <f>SUMIF('consultant-net'!D:D,eslam.data!AQ95,'consultant-net'!F:F)</f>
        <v>0</v>
      </c>
      <c r="AJ95" s="2">
        <f>VLOOKUP(A95,'eslam-to-invoicing'!A:B,2,0)</f>
        <v>0</v>
      </c>
      <c r="AQ95" s="2" t="str">
        <f t="shared" ref="AQ95:AQ107" si="14">A95&amp;C95</f>
        <v>Benban - Aswan2</v>
      </c>
      <c r="AR95" s="2" t="str">
        <f t="shared" ref="AR95:AR107" si="15">AJ95&amp;C95</f>
        <v>02</v>
      </c>
    </row>
    <row r="96" spans="1:44" x14ac:dyDescent="0.3">
      <c r="A96" s="6" t="s">
        <v>21</v>
      </c>
      <c r="B96" s="35">
        <f>VLOOKUP(A96,Sheet1!A:B,2,0)</f>
        <v>1</v>
      </c>
      <c r="C96" s="6">
        <v>3</v>
      </c>
      <c r="D96" s="25"/>
      <c r="E96" s="2">
        <v>10786951.895621641</v>
      </c>
      <c r="F96" s="26">
        <f>_xlfn.MAXIFS('data-from-invoicing'!E:E,'data-from-invoicing'!D:D,eslam.data!AR96)</f>
        <v>0</v>
      </c>
      <c r="G96" s="2">
        <f t="shared" si="12"/>
        <v>-10786951.895621641</v>
      </c>
      <c r="H96" s="14" t="s">
        <v>8866</v>
      </c>
      <c r="I96" s="23"/>
      <c r="J96" s="2">
        <f>SUMIF('collection only'!D:D,eslam.data!AQ96,'collection only'!E:E)</f>
        <v>10577813.02</v>
      </c>
      <c r="K96" s="26">
        <f>SUMIF('data-from-invoicing'!D:D,eslam.data!AR96,'data-from-invoicing'!F:F)</f>
        <v>0</v>
      </c>
      <c r="L96" s="2">
        <f t="shared" si="13"/>
        <v>-10577813.02</v>
      </c>
      <c r="M96" s="14" t="s">
        <v>8866</v>
      </c>
      <c r="Q96" s="23"/>
      <c r="R96" s="2">
        <v>10577813.157709209</v>
      </c>
      <c r="S96" s="1">
        <v>43312</v>
      </c>
      <c r="T96" s="1">
        <v>43312</v>
      </c>
      <c r="U96" s="1">
        <v>43317</v>
      </c>
      <c r="V96">
        <v>60</v>
      </c>
      <c r="W96" s="1">
        <v>43377</v>
      </c>
      <c r="X96" s="1">
        <v>43354</v>
      </c>
      <c r="Y96" s="2">
        <v>33074884.088421639</v>
      </c>
      <c r="Z96" s="2">
        <v>0</v>
      </c>
      <c r="AF96" s="2">
        <v>0</v>
      </c>
      <c r="AG96" s="14">
        <f>SUMIF('consultant-gross'!D:D,eslam.data!AQ96,'consultant-gross'!F:F)</f>
        <v>0</v>
      </c>
      <c r="AH96" s="14">
        <f>SUMIF('consultant-gross'!D:D,eslam.data!AQ96,'consultant-gross'!G:G)</f>
        <v>0</v>
      </c>
      <c r="AI96" s="14">
        <f>SUMIF('consultant-net'!D:D,eslam.data!AQ96,'consultant-net'!F:F)</f>
        <v>0</v>
      </c>
      <c r="AJ96" s="2">
        <f>VLOOKUP(A96,'eslam-to-invoicing'!A:B,2,0)</f>
        <v>0</v>
      </c>
      <c r="AQ96" s="2" t="str">
        <f t="shared" si="14"/>
        <v>Benban - Aswan3</v>
      </c>
      <c r="AR96" s="2" t="str">
        <f t="shared" si="15"/>
        <v>03</v>
      </c>
    </row>
    <row r="97" spans="1:44" x14ac:dyDescent="0.3">
      <c r="A97" s="6" t="s">
        <v>21</v>
      </c>
      <c r="B97" s="35">
        <f>VLOOKUP(A97,Sheet1!A:B,2,0)</f>
        <v>1</v>
      </c>
      <c r="C97" s="6">
        <v>4</v>
      </c>
      <c r="D97" s="25"/>
      <c r="E97" s="2">
        <v>15307380.738</v>
      </c>
      <c r="F97" s="26">
        <f>_xlfn.MAXIFS('data-from-invoicing'!E:E,'data-from-invoicing'!D:D,eslam.data!AR97)</f>
        <v>0</v>
      </c>
      <c r="G97" s="2">
        <f t="shared" si="12"/>
        <v>-15307380.738</v>
      </c>
      <c r="H97" s="14" t="s">
        <v>8866</v>
      </c>
      <c r="I97" s="23"/>
      <c r="J97" s="2">
        <f>SUMIF('collection only'!D:D,eslam.data!AQ97,'collection only'!E:E)</f>
        <v>15006351.74</v>
      </c>
      <c r="K97" s="26">
        <f>SUMIF('data-from-invoicing'!D:D,eslam.data!AR97,'data-from-invoicing'!F:F)</f>
        <v>0</v>
      </c>
      <c r="L97" s="2">
        <f t="shared" si="13"/>
        <v>-15006351.74</v>
      </c>
      <c r="M97" s="14" t="s">
        <v>8866</v>
      </c>
      <c r="Q97" s="23"/>
      <c r="R97" s="2">
        <v>15006351.7412</v>
      </c>
      <c r="S97" s="1">
        <v>43343</v>
      </c>
      <c r="T97" s="1">
        <v>43343</v>
      </c>
      <c r="U97" s="1">
        <v>43348</v>
      </c>
      <c r="V97">
        <v>60</v>
      </c>
      <c r="W97" s="1">
        <v>43408</v>
      </c>
      <c r="X97" s="1">
        <v>43363</v>
      </c>
      <c r="Y97" s="2">
        <v>48382264.826421648</v>
      </c>
      <c r="Z97" s="2">
        <v>0</v>
      </c>
      <c r="AF97" s="2">
        <v>0</v>
      </c>
      <c r="AG97" s="14">
        <f>SUMIF('consultant-gross'!D:D,eslam.data!AQ97,'consultant-gross'!F:F)</f>
        <v>0</v>
      </c>
      <c r="AH97" s="14">
        <f>SUMIF('consultant-gross'!D:D,eslam.data!AQ97,'consultant-gross'!G:G)</f>
        <v>0</v>
      </c>
      <c r="AI97" s="14">
        <f>SUMIF('consultant-net'!D:D,eslam.data!AQ97,'consultant-net'!F:F)</f>
        <v>0</v>
      </c>
      <c r="AJ97" s="2">
        <f>VLOOKUP(A97,'eslam-to-invoicing'!A:B,2,0)</f>
        <v>0</v>
      </c>
      <c r="AQ97" s="2" t="str">
        <f t="shared" si="14"/>
        <v>Benban - Aswan4</v>
      </c>
      <c r="AR97" s="2" t="str">
        <f t="shared" si="15"/>
        <v>04</v>
      </c>
    </row>
    <row r="98" spans="1:44" x14ac:dyDescent="0.3">
      <c r="A98" s="6" t="s">
        <v>21</v>
      </c>
      <c r="B98" s="35">
        <f>VLOOKUP(A98,Sheet1!A:B,2,0)</f>
        <v>1</v>
      </c>
      <c r="C98" s="6">
        <v>5</v>
      </c>
      <c r="D98" s="25"/>
      <c r="E98" s="2">
        <v>36144803.344400004</v>
      </c>
      <c r="F98" s="26">
        <f>_xlfn.MAXIFS('data-from-invoicing'!E:E,'data-from-invoicing'!D:D,eslam.data!AR98)</f>
        <v>0</v>
      </c>
      <c r="G98" s="2">
        <f t="shared" si="12"/>
        <v>-36144803.344400004</v>
      </c>
      <c r="H98" s="14" t="s">
        <v>8866</v>
      </c>
      <c r="I98" s="23"/>
      <c r="J98" s="2">
        <f>SUMIF('collection only'!D:D,eslam.data!AQ98,'collection only'!E:E)</f>
        <v>37440497.149999999</v>
      </c>
      <c r="K98" s="26">
        <f>SUMIF('data-from-invoicing'!D:D,eslam.data!AR98,'data-from-invoicing'!F:F)</f>
        <v>0</v>
      </c>
      <c r="L98" s="2">
        <f t="shared" si="13"/>
        <v>-37440497.149999999</v>
      </c>
      <c r="M98" s="14" t="s">
        <v>8866</v>
      </c>
      <c r="Q98" s="23"/>
      <c r="R98" s="2">
        <v>37440886.744400002</v>
      </c>
      <c r="S98" s="1">
        <v>43373</v>
      </c>
      <c r="T98" s="1">
        <v>43373</v>
      </c>
      <c r="U98" s="1">
        <v>43381</v>
      </c>
      <c r="V98">
        <v>60</v>
      </c>
      <c r="W98" s="1">
        <v>43441</v>
      </c>
      <c r="X98" s="1">
        <v>43403</v>
      </c>
      <c r="Y98" s="2">
        <v>84527068.170821652</v>
      </c>
      <c r="AF98" s="2">
        <v>0</v>
      </c>
      <c r="AG98" s="14">
        <f>SUMIF('consultant-gross'!D:D,eslam.data!AQ98,'consultant-gross'!F:F)</f>
        <v>0</v>
      </c>
      <c r="AH98" s="14">
        <f>SUMIF('consultant-gross'!D:D,eslam.data!AQ98,'consultant-gross'!G:G)</f>
        <v>0</v>
      </c>
      <c r="AI98" s="14">
        <f>SUMIF('consultant-net'!D:D,eslam.data!AQ98,'consultant-net'!F:F)</f>
        <v>0</v>
      </c>
      <c r="AJ98" s="2">
        <f>VLOOKUP(A98,'eslam-to-invoicing'!A:B,2,0)</f>
        <v>0</v>
      </c>
      <c r="AQ98" s="2" t="str">
        <f t="shared" si="14"/>
        <v>Benban - Aswan5</v>
      </c>
      <c r="AR98" s="2" t="str">
        <f t="shared" si="15"/>
        <v>05</v>
      </c>
    </row>
    <row r="99" spans="1:44" x14ac:dyDescent="0.3">
      <c r="A99" s="6" t="s">
        <v>21</v>
      </c>
      <c r="B99" s="35">
        <f>VLOOKUP(A99,Sheet1!A:B,2,0)</f>
        <v>1</v>
      </c>
      <c r="C99" s="6">
        <v>6</v>
      </c>
      <c r="D99" s="25"/>
      <c r="E99" s="2">
        <v>23770609.396400001</v>
      </c>
      <c r="F99" s="26">
        <f>_xlfn.MAXIFS('data-from-invoicing'!E:E,'data-from-invoicing'!D:D,eslam.data!AR99)</f>
        <v>0</v>
      </c>
      <c r="G99" s="2">
        <f t="shared" si="12"/>
        <v>-23770609.396400001</v>
      </c>
      <c r="H99" s="14" t="s">
        <v>8866</v>
      </c>
      <c r="I99" s="23"/>
      <c r="J99" s="2">
        <f>SUMIF('collection only'!D:D,eslam.data!AQ99,'collection only'!E:E)</f>
        <v>23886898.777526591</v>
      </c>
      <c r="K99" s="26">
        <f>SUMIF('data-from-invoicing'!D:D,eslam.data!AR99,'data-from-invoicing'!F:F)</f>
        <v>0</v>
      </c>
      <c r="L99" s="2">
        <f t="shared" si="13"/>
        <v>-23886898.777526591</v>
      </c>
      <c r="M99" s="14" t="s">
        <v>8866</v>
      </c>
      <c r="Q99" s="23"/>
      <c r="R99" s="2">
        <v>23958997.044799998</v>
      </c>
      <c r="S99" s="1">
        <v>43404</v>
      </c>
      <c r="T99" s="1">
        <v>43404</v>
      </c>
      <c r="U99" s="1">
        <v>43415</v>
      </c>
      <c r="V99">
        <v>60</v>
      </c>
      <c r="W99" s="1">
        <v>43475</v>
      </c>
      <c r="X99" s="1">
        <v>43432</v>
      </c>
      <c r="Y99" s="2">
        <v>108297677.5672216</v>
      </c>
      <c r="AF99" s="2">
        <v>0</v>
      </c>
      <c r="AG99" s="14">
        <f>SUMIF('consultant-gross'!D:D,eslam.data!AQ99,'consultant-gross'!F:F)</f>
        <v>0</v>
      </c>
      <c r="AH99" s="14">
        <f>SUMIF('consultant-gross'!D:D,eslam.data!AQ99,'consultant-gross'!G:G)</f>
        <v>0</v>
      </c>
      <c r="AI99" s="14">
        <f>SUMIF('consultant-net'!D:D,eslam.data!AQ99,'consultant-net'!F:F)</f>
        <v>0</v>
      </c>
      <c r="AJ99" s="2">
        <f>VLOOKUP(A99,'eslam-to-invoicing'!A:B,2,0)</f>
        <v>0</v>
      </c>
      <c r="AQ99" s="2" t="str">
        <f t="shared" si="14"/>
        <v>Benban - Aswan6</v>
      </c>
      <c r="AR99" s="2" t="str">
        <f t="shared" si="15"/>
        <v>06</v>
      </c>
    </row>
    <row r="100" spans="1:44" x14ac:dyDescent="0.3">
      <c r="A100" s="6" t="s">
        <v>21</v>
      </c>
      <c r="B100" s="35">
        <f>VLOOKUP(A100,Sheet1!A:B,2,0)</f>
        <v>1</v>
      </c>
      <c r="C100" s="6">
        <v>7</v>
      </c>
      <c r="D100" s="25"/>
      <c r="E100" s="2">
        <v>25005235.292800002</v>
      </c>
      <c r="F100" s="26">
        <f>_xlfn.MAXIFS('data-from-invoicing'!E:E,'data-from-invoicing'!D:D,eslam.data!AR100)</f>
        <v>0</v>
      </c>
      <c r="G100" s="2">
        <f t="shared" si="12"/>
        <v>-25005235.292800002</v>
      </c>
      <c r="H100" s="14" t="s">
        <v>8866</v>
      </c>
      <c r="I100" s="23"/>
      <c r="J100" s="2">
        <f>SUMIF('collection only'!D:D,eslam.data!AQ100,'collection only'!E:E)</f>
        <v>25237199.469354197</v>
      </c>
      <c r="K100" s="26">
        <f>SUMIF('data-from-invoicing'!D:D,eslam.data!AR100,'data-from-invoicing'!F:F)</f>
        <v>0</v>
      </c>
      <c r="L100" s="2">
        <f t="shared" si="13"/>
        <v>-25237199.469354197</v>
      </c>
      <c r="M100" s="14" t="s">
        <v>8866</v>
      </c>
      <c r="Q100" s="23"/>
      <c r="R100" s="2">
        <v>25352621.384399999</v>
      </c>
      <c r="S100" s="1">
        <v>43434</v>
      </c>
      <c r="T100" s="1">
        <v>43439</v>
      </c>
      <c r="U100" s="1">
        <v>43439</v>
      </c>
      <c r="V100">
        <v>60</v>
      </c>
      <c r="W100" s="1">
        <v>43499</v>
      </c>
      <c r="X100" s="1">
        <v>43442</v>
      </c>
      <c r="Y100" s="2">
        <v>133302912.8600217</v>
      </c>
      <c r="AF100" s="2">
        <v>0</v>
      </c>
      <c r="AG100" s="14">
        <f>SUMIF('consultant-gross'!D:D,eslam.data!AQ100,'consultant-gross'!F:F)</f>
        <v>0</v>
      </c>
      <c r="AH100" s="14">
        <f>SUMIF('consultant-gross'!D:D,eslam.data!AQ100,'consultant-gross'!G:G)</f>
        <v>0</v>
      </c>
      <c r="AI100" s="14">
        <f>SUMIF('consultant-net'!D:D,eslam.data!AQ100,'consultant-net'!F:F)</f>
        <v>0</v>
      </c>
      <c r="AJ100" s="2">
        <f>VLOOKUP(A100,'eslam-to-invoicing'!A:B,2,0)</f>
        <v>0</v>
      </c>
      <c r="AQ100" s="2" t="str">
        <f t="shared" si="14"/>
        <v>Benban - Aswan7</v>
      </c>
      <c r="AR100" s="2" t="str">
        <f t="shared" si="15"/>
        <v>07</v>
      </c>
    </row>
    <row r="101" spans="1:44" x14ac:dyDescent="0.3">
      <c r="A101" s="6" t="s">
        <v>21</v>
      </c>
      <c r="B101" s="35">
        <f>VLOOKUP(A101,Sheet1!A:B,2,0)</f>
        <v>1</v>
      </c>
      <c r="C101" s="6">
        <v>8</v>
      </c>
      <c r="D101" s="25"/>
      <c r="E101" s="2">
        <v>27760540.768199999</v>
      </c>
      <c r="F101" s="26">
        <f>_xlfn.MAXIFS('data-from-invoicing'!E:E,'data-from-invoicing'!D:D,eslam.data!AR101)</f>
        <v>0</v>
      </c>
      <c r="G101" s="2">
        <f t="shared" si="12"/>
        <v>-27760540.768199999</v>
      </c>
      <c r="H101" s="14" t="s">
        <v>8866</v>
      </c>
      <c r="I101" s="23"/>
      <c r="J101" s="2">
        <f>SUMIF('collection only'!D:D,eslam.data!AQ101,'collection only'!E:E)</f>
        <v>28236383.5818539</v>
      </c>
      <c r="K101" s="26">
        <f>SUMIF('data-from-invoicing'!D:D,eslam.data!AR101,'data-from-invoicing'!F:F)</f>
        <v>0</v>
      </c>
      <c r="L101" s="2">
        <f t="shared" si="13"/>
        <v>-28236383.5818539</v>
      </c>
      <c r="M101" s="14" t="s">
        <v>8866</v>
      </c>
      <c r="Q101" s="23"/>
      <c r="R101" s="2">
        <v>28073115.526500002</v>
      </c>
      <c r="S101" s="1">
        <v>43465</v>
      </c>
      <c r="T101" s="1">
        <v>43468</v>
      </c>
      <c r="U101" s="1">
        <v>43468</v>
      </c>
      <c r="V101">
        <v>60</v>
      </c>
      <c r="W101" s="1">
        <v>43528</v>
      </c>
      <c r="X101" s="1">
        <v>43471</v>
      </c>
      <c r="Y101" s="2">
        <v>161063453.62822169</v>
      </c>
      <c r="AF101" s="2">
        <v>0</v>
      </c>
      <c r="AG101" s="14">
        <f>SUMIF('consultant-gross'!D:D,eslam.data!AQ101,'consultant-gross'!F:F)</f>
        <v>0</v>
      </c>
      <c r="AH101" s="14">
        <f>SUMIF('consultant-gross'!D:D,eslam.data!AQ101,'consultant-gross'!G:G)</f>
        <v>0</v>
      </c>
      <c r="AI101" s="14">
        <f>SUMIF('consultant-net'!D:D,eslam.data!AQ101,'consultant-net'!F:F)</f>
        <v>0</v>
      </c>
      <c r="AJ101" s="2">
        <f>VLOOKUP(A101,'eslam-to-invoicing'!A:B,2,0)</f>
        <v>0</v>
      </c>
      <c r="AQ101" s="2" t="str">
        <f t="shared" si="14"/>
        <v>Benban - Aswan8</v>
      </c>
      <c r="AR101" s="2" t="str">
        <f t="shared" si="15"/>
        <v>08</v>
      </c>
    </row>
    <row r="102" spans="1:44" x14ac:dyDescent="0.3">
      <c r="A102" s="6" t="s">
        <v>21</v>
      </c>
      <c r="B102" s="35">
        <f>VLOOKUP(A102,Sheet1!A:B,2,0)</f>
        <v>1</v>
      </c>
      <c r="C102" s="6">
        <v>9</v>
      </c>
      <c r="D102" s="25"/>
      <c r="E102" s="2">
        <v>31169325.993299998</v>
      </c>
      <c r="F102" s="26">
        <f>_xlfn.MAXIFS('data-from-invoicing'!E:E,'data-from-invoicing'!D:D,eslam.data!AR102)</f>
        <v>0</v>
      </c>
      <c r="G102" s="2">
        <f t="shared" si="12"/>
        <v>-31169325.993299998</v>
      </c>
      <c r="H102" s="14" t="s">
        <v>8866</v>
      </c>
      <c r="I102" s="23"/>
      <c r="J102" s="2">
        <f>SUMIF('collection only'!D:D,eslam.data!AQ102,'collection only'!E:E)</f>
        <v>33103432.297799997</v>
      </c>
      <c r="K102" s="26">
        <f>SUMIF('data-from-invoicing'!D:D,eslam.data!AR102,'data-from-invoicing'!F:F)</f>
        <v>0</v>
      </c>
      <c r="L102" s="2">
        <f t="shared" si="13"/>
        <v>-33103432.297799997</v>
      </c>
      <c r="M102" s="14" t="s">
        <v>8866</v>
      </c>
      <c r="Q102" s="23"/>
      <c r="R102" s="2">
        <v>33103432.297800001</v>
      </c>
      <c r="S102" s="1">
        <v>43496</v>
      </c>
      <c r="T102" s="1">
        <v>43496</v>
      </c>
      <c r="U102" s="1">
        <v>43496</v>
      </c>
      <c r="V102">
        <v>60</v>
      </c>
      <c r="W102" s="1">
        <v>43556</v>
      </c>
      <c r="X102" s="1">
        <v>43499</v>
      </c>
      <c r="Y102" s="2">
        <v>192232779.62152171</v>
      </c>
      <c r="AF102" s="2">
        <v>0</v>
      </c>
      <c r="AG102" s="14">
        <f>SUMIF('consultant-gross'!D:D,eslam.data!AQ102,'consultant-gross'!F:F)</f>
        <v>0</v>
      </c>
      <c r="AH102" s="14">
        <f>SUMIF('consultant-gross'!D:D,eslam.data!AQ102,'consultant-gross'!G:G)</f>
        <v>0</v>
      </c>
      <c r="AI102" s="14">
        <f>SUMIF('consultant-net'!D:D,eslam.data!AQ102,'consultant-net'!F:F)</f>
        <v>0</v>
      </c>
      <c r="AJ102" s="2">
        <f>VLOOKUP(A102,'eslam-to-invoicing'!A:B,2,0)</f>
        <v>0</v>
      </c>
      <c r="AQ102" s="2" t="str">
        <f t="shared" si="14"/>
        <v>Benban - Aswan9</v>
      </c>
      <c r="AR102" s="2" t="str">
        <f t="shared" si="15"/>
        <v>09</v>
      </c>
    </row>
    <row r="103" spans="1:44" x14ac:dyDescent="0.3">
      <c r="A103" s="6" t="s">
        <v>21</v>
      </c>
      <c r="B103" s="35">
        <f>VLOOKUP(A103,Sheet1!A:B,2,0)</f>
        <v>1</v>
      </c>
      <c r="C103" s="6">
        <v>10</v>
      </c>
      <c r="D103" s="25"/>
      <c r="E103" s="2">
        <v>12107665.0539</v>
      </c>
      <c r="F103" s="26">
        <f>_xlfn.MAXIFS('data-from-invoicing'!E:E,'data-from-invoicing'!D:D,eslam.data!AR103)</f>
        <v>0</v>
      </c>
      <c r="G103" s="2">
        <f t="shared" si="12"/>
        <v>-12107665.0539</v>
      </c>
      <c r="H103" s="14" t="s">
        <v>8866</v>
      </c>
      <c r="I103" s="23"/>
      <c r="J103" s="2">
        <f>SUMIF('collection only'!D:D,eslam.data!AQ103,'collection only'!E:E)</f>
        <v>12102732.036000002</v>
      </c>
      <c r="K103" s="26">
        <f>SUMIF('data-from-invoicing'!D:D,eslam.data!AR103,'data-from-invoicing'!F:F)</f>
        <v>0</v>
      </c>
      <c r="L103" s="2">
        <f t="shared" si="13"/>
        <v>-12102732.036000002</v>
      </c>
      <c r="M103" s="14" t="s">
        <v>8866</v>
      </c>
      <c r="Q103" s="23"/>
      <c r="R103" s="2">
        <v>12014082.922499999</v>
      </c>
      <c r="S103" s="1">
        <v>43524</v>
      </c>
      <c r="T103" s="1">
        <v>43524</v>
      </c>
      <c r="U103" s="1">
        <v>43530</v>
      </c>
      <c r="V103">
        <v>60</v>
      </c>
      <c r="W103" s="1">
        <v>43590</v>
      </c>
      <c r="X103" s="1">
        <v>43534</v>
      </c>
      <c r="Y103" s="2">
        <v>204340444.67542171</v>
      </c>
      <c r="AF103" s="2">
        <v>0</v>
      </c>
      <c r="AG103" s="14">
        <f>SUMIF('consultant-gross'!D:D,eslam.data!AQ103,'consultant-gross'!F:F)</f>
        <v>0</v>
      </c>
      <c r="AH103" s="14">
        <f>SUMIF('consultant-gross'!D:D,eslam.data!AQ103,'consultant-gross'!G:G)</f>
        <v>0</v>
      </c>
      <c r="AI103" s="14">
        <f>SUMIF('consultant-net'!D:D,eslam.data!AQ103,'consultant-net'!F:F)</f>
        <v>0</v>
      </c>
      <c r="AJ103" s="2">
        <f>VLOOKUP(A103,'eslam-to-invoicing'!A:B,2,0)</f>
        <v>0</v>
      </c>
      <c r="AQ103" s="2" t="str">
        <f t="shared" si="14"/>
        <v>Benban - Aswan10</v>
      </c>
      <c r="AR103" s="2" t="str">
        <f t="shared" si="15"/>
        <v>010</v>
      </c>
    </row>
    <row r="104" spans="1:44" x14ac:dyDescent="0.3">
      <c r="A104" s="6" t="s">
        <v>21</v>
      </c>
      <c r="B104" s="35">
        <f>VLOOKUP(A104,Sheet1!A:B,2,0)</f>
        <v>1</v>
      </c>
      <c r="C104" s="6">
        <v>11</v>
      </c>
      <c r="D104" s="25"/>
      <c r="E104" s="2">
        <v>2235914.3429999999</v>
      </c>
      <c r="F104" s="26">
        <f>_xlfn.MAXIFS('data-from-invoicing'!E:E,'data-from-invoicing'!D:D,eslam.data!AR104)</f>
        <v>0</v>
      </c>
      <c r="G104" s="2">
        <f t="shared" si="12"/>
        <v>-2235914.3429999999</v>
      </c>
      <c r="H104" s="14" t="s">
        <v>8866</v>
      </c>
      <c r="I104" s="23"/>
      <c r="J104" s="2">
        <f>SUMIF('collection only'!D:D,eslam.data!AQ104,'collection only'!E:E)</f>
        <v>2222964.1737000002</v>
      </c>
      <c r="K104" s="26">
        <f>SUMIF('data-from-invoicing'!D:D,eslam.data!AR104,'data-from-invoicing'!F:F)</f>
        <v>0</v>
      </c>
      <c r="L104" s="2">
        <f t="shared" si="13"/>
        <v>-2222964.1737000002</v>
      </c>
      <c r="M104" s="14" t="s">
        <v>8866</v>
      </c>
      <c r="Q104" s="23"/>
      <c r="R104" s="2">
        <v>2314903.9752000002</v>
      </c>
      <c r="S104" s="1">
        <v>43555</v>
      </c>
      <c r="T104" s="1">
        <v>43555</v>
      </c>
      <c r="U104" s="1">
        <v>43556</v>
      </c>
      <c r="V104">
        <v>60</v>
      </c>
      <c r="W104" s="1">
        <v>43616</v>
      </c>
      <c r="X104" s="1">
        <v>43562</v>
      </c>
      <c r="Y104" s="2">
        <v>206576359.01842159</v>
      </c>
      <c r="AF104" s="2">
        <v>0</v>
      </c>
      <c r="AG104" s="14">
        <f>SUMIF('consultant-gross'!D:D,eslam.data!AQ104,'consultant-gross'!F:F)</f>
        <v>0</v>
      </c>
      <c r="AH104" s="14">
        <f>SUMIF('consultant-gross'!D:D,eslam.data!AQ104,'consultant-gross'!G:G)</f>
        <v>0</v>
      </c>
      <c r="AI104" s="14">
        <f>SUMIF('consultant-net'!D:D,eslam.data!AQ104,'consultant-net'!F:F)</f>
        <v>0</v>
      </c>
      <c r="AJ104" s="2">
        <f>VLOOKUP(A104,'eslam-to-invoicing'!A:B,2,0)</f>
        <v>0</v>
      </c>
      <c r="AQ104" s="2" t="str">
        <f t="shared" si="14"/>
        <v>Benban - Aswan11</v>
      </c>
      <c r="AR104" s="2" t="str">
        <f t="shared" si="15"/>
        <v>011</v>
      </c>
    </row>
    <row r="105" spans="1:44" x14ac:dyDescent="0.3">
      <c r="A105" s="6" t="s">
        <v>21</v>
      </c>
      <c r="B105" s="35">
        <f>VLOOKUP(A105,Sheet1!A:B,2,0)</f>
        <v>1</v>
      </c>
      <c r="C105" s="6">
        <v>12</v>
      </c>
      <c r="D105" s="25"/>
      <c r="E105" s="2">
        <v>15216014.834799999</v>
      </c>
      <c r="F105" s="26">
        <f>_xlfn.MAXIFS('data-from-invoicing'!E:E,'data-from-invoicing'!D:D,eslam.data!AR105)</f>
        <v>0</v>
      </c>
      <c r="G105" s="2">
        <f t="shared" si="12"/>
        <v>-15216014.834799999</v>
      </c>
      <c r="H105" s="14" t="s">
        <v>8866</v>
      </c>
      <c r="I105" s="23"/>
      <c r="J105" s="2">
        <f>SUMIF('collection only'!D:D,eslam.data!AQ105,'collection only'!E:E)</f>
        <v>16625097.353</v>
      </c>
      <c r="K105" s="26">
        <f>SUMIF('data-from-invoicing'!D:D,eslam.data!AR105,'data-from-invoicing'!F:F)</f>
        <v>0</v>
      </c>
      <c r="L105" s="2">
        <f t="shared" si="13"/>
        <v>-16625097.353</v>
      </c>
      <c r="M105" s="14" t="s">
        <v>8866</v>
      </c>
      <c r="Q105" s="23"/>
      <c r="R105" s="2">
        <v>16690051.145500001</v>
      </c>
      <c r="S105" s="1">
        <v>43585</v>
      </c>
      <c r="T105" s="1">
        <v>43586</v>
      </c>
      <c r="U105" s="1">
        <v>43586</v>
      </c>
      <c r="V105">
        <v>60</v>
      </c>
      <c r="W105" s="1">
        <v>43646</v>
      </c>
      <c r="X105" s="1">
        <v>43594</v>
      </c>
      <c r="Y105" s="2">
        <v>221792373.85322171</v>
      </c>
      <c r="AF105" s="2">
        <v>0</v>
      </c>
      <c r="AG105" s="14">
        <f>SUMIF('consultant-gross'!D:D,eslam.data!AQ105,'consultant-gross'!F:F)</f>
        <v>0</v>
      </c>
      <c r="AH105" s="14">
        <f>SUMIF('consultant-gross'!D:D,eslam.data!AQ105,'consultant-gross'!G:G)</f>
        <v>0</v>
      </c>
      <c r="AI105" s="14">
        <f>SUMIF('consultant-net'!D:D,eslam.data!AQ105,'consultant-net'!F:F)</f>
        <v>0</v>
      </c>
      <c r="AJ105" s="2">
        <f>VLOOKUP(A105,'eslam-to-invoicing'!A:B,2,0)</f>
        <v>0</v>
      </c>
      <c r="AQ105" s="2" t="str">
        <f t="shared" si="14"/>
        <v>Benban - Aswan12</v>
      </c>
      <c r="AR105" s="2" t="str">
        <f t="shared" si="15"/>
        <v>012</v>
      </c>
    </row>
    <row r="106" spans="1:44" x14ac:dyDescent="0.3">
      <c r="A106" s="6" t="s">
        <v>21</v>
      </c>
      <c r="B106" s="35">
        <f>VLOOKUP(A106,Sheet1!A:B,2,0)</f>
        <v>1</v>
      </c>
      <c r="C106" s="6">
        <v>13</v>
      </c>
      <c r="D106" s="25"/>
      <c r="E106" s="2">
        <v>1724157.1613</v>
      </c>
      <c r="F106" s="26">
        <f>_xlfn.MAXIFS('data-from-invoicing'!E:E,'data-from-invoicing'!D:D,eslam.data!AR106)</f>
        <v>0</v>
      </c>
      <c r="G106" s="2">
        <f t="shared" si="12"/>
        <v>-1724157.1613</v>
      </c>
      <c r="H106" s="14" t="s">
        <v>8866</v>
      </c>
      <c r="I106" s="23"/>
      <c r="J106" s="2">
        <f>SUMIF('collection only'!D:D,eslam.data!AQ106,'collection only'!E:E)</f>
        <v>36700.14</v>
      </c>
      <c r="K106" s="26">
        <f>SUMIF('data-from-invoicing'!D:D,eslam.data!AR106,'data-from-invoicing'!F:F)</f>
        <v>0</v>
      </c>
      <c r="L106" s="2">
        <f t="shared" si="13"/>
        <v>-36700.14</v>
      </c>
      <c r="M106" s="14" t="s">
        <v>8866</v>
      </c>
      <c r="Q106" s="23"/>
      <c r="R106" s="2">
        <v>36947.201200000003</v>
      </c>
      <c r="S106" s="1">
        <v>43616</v>
      </c>
      <c r="T106" s="1">
        <v>43616</v>
      </c>
      <c r="U106" s="1">
        <v>43615</v>
      </c>
      <c r="V106">
        <v>60</v>
      </c>
      <c r="W106" s="1">
        <v>43675</v>
      </c>
      <c r="X106" s="1">
        <v>43657</v>
      </c>
      <c r="Y106" s="2">
        <v>223516531.01452169</v>
      </c>
      <c r="AF106" s="2">
        <v>0</v>
      </c>
      <c r="AG106" s="14">
        <f>SUMIF('consultant-gross'!D:D,eslam.data!AQ106,'consultant-gross'!F:F)</f>
        <v>0</v>
      </c>
      <c r="AH106" s="14">
        <f>SUMIF('consultant-gross'!D:D,eslam.data!AQ106,'consultant-gross'!G:G)</f>
        <v>0</v>
      </c>
      <c r="AI106" s="14">
        <f>SUMIF('consultant-net'!D:D,eslam.data!AQ106,'consultant-net'!F:F)</f>
        <v>0</v>
      </c>
      <c r="AJ106" s="2">
        <f>VLOOKUP(A106,'eslam-to-invoicing'!A:B,2,0)</f>
        <v>0</v>
      </c>
      <c r="AQ106" s="2" t="str">
        <f t="shared" si="14"/>
        <v>Benban - Aswan13</v>
      </c>
      <c r="AR106" s="2" t="str">
        <f t="shared" si="15"/>
        <v>013</v>
      </c>
    </row>
    <row r="107" spans="1:44" x14ac:dyDescent="0.3">
      <c r="A107" s="6" t="s">
        <v>21</v>
      </c>
      <c r="B107" s="35">
        <f>VLOOKUP(A107,Sheet1!A:B,2,0)</f>
        <v>1</v>
      </c>
      <c r="C107" s="6">
        <v>14</v>
      </c>
      <c r="D107" s="25"/>
      <c r="E107" s="2">
        <v>30114</v>
      </c>
      <c r="F107" s="26">
        <f>_xlfn.MAXIFS('data-from-invoicing'!E:E,'data-from-invoicing'!D:D,eslam.data!AR107)</f>
        <v>0</v>
      </c>
      <c r="G107" s="2">
        <f t="shared" si="12"/>
        <v>-30114</v>
      </c>
      <c r="H107" s="14" t="s">
        <v>8866</v>
      </c>
      <c r="I107" s="23"/>
      <c r="J107" s="2">
        <f>SUMIF('collection only'!D:D,eslam.data!AQ107,'collection only'!E:E)</f>
        <v>1174778.08</v>
      </c>
      <c r="K107" s="26">
        <f>SUMIF('data-from-invoicing'!D:D,eslam.data!AR107,'data-from-invoicing'!F:F)</f>
        <v>0</v>
      </c>
      <c r="L107" s="2">
        <f t="shared" si="13"/>
        <v>-1174778.08</v>
      </c>
      <c r="M107" s="14" t="s">
        <v>8866</v>
      </c>
      <c r="Q107" s="23"/>
      <c r="R107" s="2">
        <v>1206378.8855999999</v>
      </c>
      <c r="S107" s="1">
        <v>43646</v>
      </c>
      <c r="T107" s="1">
        <v>43648</v>
      </c>
      <c r="U107" s="1">
        <v>43648</v>
      </c>
      <c r="V107">
        <v>60</v>
      </c>
      <c r="W107" s="1">
        <v>43708</v>
      </c>
      <c r="X107" s="1">
        <v>43657</v>
      </c>
      <c r="Y107" s="2">
        <v>223546645.01452169</v>
      </c>
      <c r="AF107" s="2">
        <v>0</v>
      </c>
      <c r="AG107" s="14">
        <f>SUMIF('consultant-gross'!D:D,eslam.data!AQ107,'consultant-gross'!F:F)</f>
        <v>0</v>
      </c>
      <c r="AH107" s="14">
        <f>SUMIF('consultant-gross'!D:D,eslam.data!AQ107,'consultant-gross'!G:G)</f>
        <v>0</v>
      </c>
      <c r="AI107" s="14">
        <f>SUMIF('consultant-net'!D:D,eslam.data!AQ107,'consultant-net'!F:F)</f>
        <v>0</v>
      </c>
      <c r="AJ107" s="2">
        <f>VLOOKUP(A107,'eslam-to-invoicing'!A:B,2,0)</f>
        <v>0</v>
      </c>
      <c r="AQ107" s="2" t="str">
        <f t="shared" si="14"/>
        <v>Benban - Aswan14</v>
      </c>
      <c r="AR107" s="2" t="str">
        <f t="shared" si="15"/>
        <v>014</v>
      </c>
    </row>
    <row r="108" spans="1:44" x14ac:dyDescent="0.3">
      <c r="B108" s="35" t="e">
        <f>VLOOKUP(A108,Sheet1!A:B,2,0)</f>
        <v>#N/A</v>
      </c>
      <c r="D108" s="25"/>
      <c r="F108" s="26">
        <f>_xlfn.MAXIFS('data-from-invoicing'!E:E,'data-from-invoicing'!D:D,eslam.data!AR108)</f>
        <v>0</v>
      </c>
      <c r="I108" s="23"/>
      <c r="K108" s="26"/>
      <c r="Q108" s="23"/>
    </row>
    <row r="109" spans="1:44" x14ac:dyDescent="0.3">
      <c r="A109" s="6" t="s">
        <v>6</v>
      </c>
      <c r="B109" s="35">
        <f>VLOOKUP(A109,Sheet1!A:B,2,0)</f>
        <v>1</v>
      </c>
      <c r="C109" s="6">
        <v>14</v>
      </c>
      <c r="D109" s="25"/>
      <c r="E109" s="2">
        <v>6421251.8700000001</v>
      </c>
      <c r="F109" s="26">
        <f>_xlfn.MAXIFS('data-from-invoicing'!E:E,'data-from-invoicing'!D:D,eslam.data!AR109)</f>
        <v>0</v>
      </c>
      <c r="G109" s="2">
        <f t="shared" ref="G109:G115" si="16">F109-E109</f>
        <v>-6421251.8700000001</v>
      </c>
      <c r="I109" s="23"/>
      <c r="J109" s="2">
        <f>SUMIF('collection only'!D:D,eslam.data!AQ109,'collection only'!E:E)</f>
        <v>7309725</v>
      </c>
      <c r="K109" s="26">
        <f>SUMIF('data-from-invoicing'!D:D,eslam.data!AR109,'data-from-invoicing'!F:F)</f>
        <v>0</v>
      </c>
      <c r="L109" s="2">
        <f t="shared" ref="L109:L115" si="17">K109-J109</f>
        <v>-7309725</v>
      </c>
      <c r="Q109" s="23"/>
      <c r="R109" s="2">
        <v>7309725</v>
      </c>
      <c r="S109" s="1">
        <v>43008</v>
      </c>
      <c r="T109" s="1">
        <v>43003</v>
      </c>
      <c r="U109" s="1">
        <v>43011</v>
      </c>
      <c r="V109">
        <v>45</v>
      </c>
      <c r="W109" s="1">
        <v>43056</v>
      </c>
      <c r="X109" s="1">
        <v>43027</v>
      </c>
      <c r="Y109" s="2">
        <v>219688342.71000001</v>
      </c>
      <c r="AF109" s="2">
        <v>0</v>
      </c>
      <c r="AG109" s="14">
        <f>SUMIF('consultant-gross'!D:D,eslam.data!AQ109,'consultant-gross'!F:F)</f>
        <v>0</v>
      </c>
      <c r="AH109" s="14">
        <f>SUMIF('consultant-gross'!D:D,eslam.data!AQ109,'consultant-gross'!G:G)</f>
        <v>0</v>
      </c>
      <c r="AI109" s="14">
        <f>SUMIF('consultant-net'!D:D,eslam.data!AQ109,'consultant-net'!F:F)</f>
        <v>0</v>
      </c>
      <c r="AJ109" s="2" t="str">
        <f>VLOOKUP(A109,'eslam-to-invoicing'!A:B,2,0)</f>
        <v>Cement Factory-Beni Suef</v>
      </c>
      <c r="AQ109" s="2" t="str">
        <f t="shared" ref="AQ109:AQ115" si="18">A109&amp;C109</f>
        <v>Cement Plant14</v>
      </c>
      <c r="AR109" s="2" t="str">
        <f t="shared" ref="AR109:AR115" si="19">AJ109&amp;C109</f>
        <v>Cement Factory-Beni Suef14</v>
      </c>
    </row>
    <row r="110" spans="1:44" x14ac:dyDescent="0.3">
      <c r="A110" s="6" t="s">
        <v>6</v>
      </c>
      <c r="B110" s="35">
        <f>VLOOKUP(A110,Sheet1!A:B,2,0)</f>
        <v>1</v>
      </c>
      <c r="C110" s="6">
        <v>15</v>
      </c>
      <c r="D110" s="25"/>
      <c r="E110" s="2">
        <v>8583366.1930472907</v>
      </c>
      <c r="F110" s="26">
        <f>_xlfn.MAXIFS('data-from-invoicing'!E:E,'data-from-invoicing'!D:D,eslam.data!AR110)</f>
        <v>0</v>
      </c>
      <c r="G110" s="2">
        <f t="shared" si="16"/>
        <v>-8583366.1930472907</v>
      </c>
      <c r="I110" s="23"/>
      <c r="J110" s="2">
        <f>SUMIF('collection only'!D:D,eslam.data!AQ110,'collection only'!E:E)</f>
        <v>6696657.1238881946</v>
      </c>
      <c r="K110" s="26">
        <f>SUMIF('data-from-invoicing'!D:D,eslam.data!AR110,'data-from-invoicing'!F:F)</f>
        <v>0</v>
      </c>
      <c r="L110" s="2">
        <f t="shared" si="17"/>
        <v>-6696657.1238881946</v>
      </c>
      <c r="Q110" s="23"/>
      <c r="R110" s="2">
        <v>6696657.1238881946</v>
      </c>
      <c r="S110" s="1">
        <v>43039</v>
      </c>
      <c r="T110" s="1">
        <v>43033</v>
      </c>
      <c r="U110" s="1">
        <v>43041</v>
      </c>
      <c r="V110">
        <v>45</v>
      </c>
      <c r="W110" s="1">
        <v>43086</v>
      </c>
      <c r="X110" s="1">
        <v>43054</v>
      </c>
      <c r="Y110" s="2">
        <v>228271708.90789729</v>
      </c>
      <c r="AF110" s="2">
        <v>139900</v>
      </c>
      <c r="AG110" s="14">
        <f>SUMIF('consultant-gross'!D:D,eslam.data!AQ110,'consultant-gross'!F:F)</f>
        <v>8583366.1930472907</v>
      </c>
      <c r="AH110" s="14">
        <f>SUMIF('consultant-gross'!D:D,eslam.data!AQ110,'consultant-gross'!G:G)</f>
        <v>228271708.90789732</v>
      </c>
      <c r="AI110" s="14">
        <f>SUMIF('consultant-net'!D:D,eslam.data!AQ110,'consultant-net'!F:F)</f>
        <v>6696657.1238881946</v>
      </c>
      <c r="AJ110" s="2" t="str">
        <f>VLOOKUP(A110,'eslam-to-invoicing'!A:B,2,0)</f>
        <v>Cement Factory-Beni Suef</v>
      </c>
      <c r="AQ110" s="2" t="str">
        <f t="shared" si="18"/>
        <v>Cement Plant15</v>
      </c>
      <c r="AR110" s="2" t="str">
        <f t="shared" si="19"/>
        <v>Cement Factory-Beni Suef15</v>
      </c>
    </row>
    <row r="111" spans="1:44" x14ac:dyDescent="0.3">
      <c r="A111" s="6" t="s">
        <v>6</v>
      </c>
      <c r="B111" s="35">
        <f>VLOOKUP(A111,Sheet1!A:B,2,0)</f>
        <v>1</v>
      </c>
      <c r="C111" s="6">
        <v>16</v>
      </c>
      <c r="D111" s="25"/>
      <c r="E111" s="2">
        <v>6621784.9509085976</v>
      </c>
      <c r="F111" s="26">
        <f>_xlfn.MAXIFS('data-from-invoicing'!E:E,'data-from-invoicing'!D:D,eslam.data!AR111)</f>
        <v>0</v>
      </c>
      <c r="G111" s="2">
        <f t="shared" si="16"/>
        <v>-6621784.9509085976</v>
      </c>
      <c r="I111" s="23"/>
      <c r="J111" s="2">
        <f>SUMIF('collection only'!D:D,eslam.data!AQ111,'collection only'!E:E)</f>
        <v>6990595.3607028425</v>
      </c>
      <c r="K111" s="26">
        <f>SUMIF('data-from-invoicing'!D:D,eslam.data!AR111,'data-from-invoicing'!F:F)</f>
        <v>0</v>
      </c>
      <c r="L111" s="2">
        <f t="shared" si="17"/>
        <v>-6990595.3607028425</v>
      </c>
      <c r="Q111" s="23"/>
      <c r="R111" s="2">
        <v>6990595.3607028415</v>
      </c>
      <c r="S111" s="1">
        <v>43069</v>
      </c>
      <c r="T111" s="1">
        <v>43064</v>
      </c>
      <c r="U111" s="1">
        <v>43074</v>
      </c>
      <c r="V111">
        <v>45</v>
      </c>
      <c r="W111" s="1">
        <v>43119</v>
      </c>
      <c r="X111" s="1">
        <v>43083</v>
      </c>
      <c r="Y111" s="2">
        <v>234893493.85880589</v>
      </c>
      <c r="AF111" s="2">
        <v>149900</v>
      </c>
      <c r="AG111" s="14">
        <f>SUMIF('consultant-gross'!D:D,eslam.data!AQ111,'consultant-gross'!F:F)</f>
        <v>0</v>
      </c>
      <c r="AH111" s="14">
        <f>SUMIF('consultant-gross'!D:D,eslam.data!AQ111,'consultant-gross'!G:G)</f>
        <v>0</v>
      </c>
      <c r="AI111" s="14">
        <f>SUMIF('consultant-net'!D:D,eslam.data!AQ111,'consultant-net'!F:F)</f>
        <v>0</v>
      </c>
      <c r="AJ111" s="2" t="str">
        <f>VLOOKUP(A111,'eslam-to-invoicing'!A:B,2,0)</f>
        <v>Cement Factory-Beni Suef</v>
      </c>
      <c r="AQ111" s="2" t="str">
        <f t="shared" si="18"/>
        <v>Cement Plant16</v>
      </c>
      <c r="AR111" s="2" t="str">
        <f t="shared" si="19"/>
        <v>Cement Factory-Beni Suef16</v>
      </c>
    </row>
    <row r="112" spans="1:44" x14ac:dyDescent="0.3">
      <c r="A112" s="6" t="s">
        <v>6</v>
      </c>
      <c r="B112" s="35">
        <f>VLOOKUP(A112,Sheet1!A:B,2,0)</f>
        <v>1</v>
      </c>
      <c r="C112" s="6">
        <v>17</v>
      </c>
      <c r="D112" s="25"/>
      <c r="E112" s="2">
        <v>6642565.2352173124</v>
      </c>
      <c r="F112" s="26">
        <f>_xlfn.MAXIFS('data-from-invoicing'!E:E,'data-from-invoicing'!D:D,eslam.data!AR112)</f>
        <v>0</v>
      </c>
      <c r="G112" s="2">
        <f t="shared" si="16"/>
        <v>-6642565.2352173124</v>
      </c>
      <c r="I112" s="23"/>
      <c r="J112" s="2">
        <f>SUMIF('collection only'!D:D,eslam.data!AQ112,'collection only'!E:E)</f>
        <v>7424114.8338806629</v>
      </c>
      <c r="K112" s="26">
        <f>SUMIF('data-from-invoicing'!D:D,eslam.data!AR112,'data-from-invoicing'!F:F)</f>
        <v>0</v>
      </c>
      <c r="L112" s="2">
        <f t="shared" si="17"/>
        <v>-7424114.8338806629</v>
      </c>
      <c r="Q112" s="23"/>
      <c r="R112" s="2">
        <v>7424114.8338806629</v>
      </c>
      <c r="S112" s="1">
        <v>43100</v>
      </c>
      <c r="T112" s="1">
        <v>43094</v>
      </c>
      <c r="U112" s="1">
        <v>43104</v>
      </c>
      <c r="V112">
        <v>45</v>
      </c>
      <c r="W112" s="1">
        <v>43149</v>
      </c>
      <c r="X112" s="1">
        <v>43115</v>
      </c>
      <c r="Y112" s="2">
        <v>241536059.0940232</v>
      </c>
      <c r="AF112" s="2">
        <v>159900</v>
      </c>
      <c r="AG112" s="14">
        <f>SUMIF('consultant-gross'!D:D,eslam.data!AQ112,'consultant-gross'!F:F)</f>
        <v>0</v>
      </c>
      <c r="AH112" s="14">
        <f>SUMIF('consultant-gross'!D:D,eslam.data!AQ112,'consultant-gross'!G:G)</f>
        <v>0</v>
      </c>
      <c r="AI112" s="14">
        <f>SUMIF('consultant-net'!D:D,eslam.data!AQ112,'consultant-net'!F:F)</f>
        <v>0</v>
      </c>
      <c r="AJ112" s="2" t="str">
        <f>VLOOKUP(A112,'eslam-to-invoicing'!A:B,2,0)</f>
        <v>Cement Factory-Beni Suef</v>
      </c>
      <c r="AQ112" s="2" t="str">
        <f t="shared" si="18"/>
        <v>Cement Plant17</v>
      </c>
      <c r="AR112" s="2" t="str">
        <f t="shared" si="19"/>
        <v>Cement Factory-Beni Suef17</v>
      </c>
    </row>
    <row r="113" spans="1:44" x14ac:dyDescent="0.3">
      <c r="A113" s="6" t="s">
        <v>6</v>
      </c>
      <c r="B113" s="35">
        <f>VLOOKUP(A113,Sheet1!A:B,2,0)</f>
        <v>1</v>
      </c>
      <c r="C113" s="6">
        <v>18</v>
      </c>
      <c r="D113" s="25"/>
      <c r="E113" s="2">
        <v>5438078.872378408</v>
      </c>
      <c r="F113" s="26">
        <f>_xlfn.MAXIFS('data-from-invoicing'!E:E,'data-from-invoicing'!D:D,eslam.data!AR113)</f>
        <v>0</v>
      </c>
      <c r="G113" s="2">
        <f t="shared" si="16"/>
        <v>-5438078.872378408</v>
      </c>
      <c r="I113" s="23"/>
      <c r="J113" s="2">
        <f>SUMIF('collection only'!D:D,eslam.data!AQ113,'collection only'!E:E)</f>
        <v>6925479.9129486382</v>
      </c>
      <c r="K113" s="26">
        <f>SUMIF('data-from-invoicing'!D:D,eslam.data!AR113,'data-from-invoicing'!F:F)</f>
        <v>0</v>
      </c>
      <c r="L113" s="2">
        <f t="shared" si="17"/>
        <v>-6925479.9129486382</v>
      </c>
      <c r="Q113" s="23"/>
      <c r="R113" s="2">
        <v>6925479.9129486382</v>
      </c>
      <c r="S113" s="1">
        <v>43131</v>
      </c>
      <c r="T113" s="1">
        <v>43125</v>
      </c>
      <c r="U113" s="1">
        <v>43123</v>
      </c>
      <c r="V113">
        <v>45</v>
      </c>
      <c r="W113" s="1">
        <v>43168</v>
      </c>
      <c r="X113" s="1">
        <v>43129</v>
      </c>
      <c r="Y113" s="2">
        <v>246974137.9664017</v>
      </c>
      <c r="Z113" s="2">
        <v>0</v>
      </c>
      <c r="AF113" s="2">
        <v>185884</v>
      </c>
      <c r="AG113" s="14">
        <f>SUMIF('consultant-gross'!D:D,eslam.data!AQ113,'consultant-gross'!F:F)</f>
        <v>0</v>
      </c>
      <c r="AH113" s="14">
        <f>SUMIF('consultant-gross'!D:D,eslam.data!AQ113,'consultant-gross'!G:G)</f>
        <v>0</v>
      </c>
      <c r="AI113" s="14">
        <f>SUMIF('consultant-net'!D:D,eslam.data!AQ113,'consultant-net'!F:F)</f>
        <v>0</v>
      </c>
      <c r="AJ113" s="2" t="str">
        <f>VLOOKUP(A113,'eslam-to-invoicing'!A:B,2,0)</f>
        <v>Cement Factory-Beni Suef</v>
      </c>
      <c r="AQ113" s="2" t="str">
        <f t="shared" si="18"/>
        <v>Cement Plant18</v>
      </c>
      <c r="AR113" s="2" t="str">
        <f t="shared" si="19"/>
        <v>Cement Factory-Beni Suef18</v>
      </c>
    </row>
    <row r="114" spans="1:44" x14ac:dyDescent="0.3">
      <c r="A114" s="6" t="s">
        <v>6</v>
      </c>
      <c r="B114" s="35">
        <f>VLOOKUP(A114,Sheet1!A:B,2,0)</f>
        <v>1</v>
      </c>
      <c r="C114" s="6">
        <v>19</v>
      </c>
      <c r="D114" s="25"/>
      <c r="E114" s="2">
        <v>12265173.64336028</v>
      </c>
      <c r="F114" s="26">
        <f>_xlfn.MAXIFS('data-from-invoicing'!E:E,'data-from-invoicing'!D:D,eslam.data!AR114)</f>
        <v>0</v>
      </c>
      <c r="G114" s="2">
        <f t="shared" si="16"/>
        <v>-12265173.64336028</v>
      </c>
      <c r="I114" s="23"/>
      <c r="J114" s="2">
        <f>SUMIF('collection only'!D:D,eslam.data!AQ114,'collection only'!E:E)</f>
        <v>12791497.795659401</v>
      </c>
      <c r="K114" s="26">
        <f>SUMIF('data-from-invoicing'!D:D,eslam.data!AR114,'data-from-invoicing'!F:F)</f>
        <v>0</v>
      </c>
      <c r="L114" s="2">
        <f t="shared" si="17"/>
        <v>-12791497.795659401</v>
      </c>
      <c r="Q114" s="23"/>
      <c r="R114" s="2">
        <v>12791498.79565936</v>
      </c>
      <c r="S114" s="1">
        <v>43159</v>
      </c>
      <c r="T114" s="1">
        <v>43156</v>
      </c>
      <c r="U114" s="1">
        <v>43159</v>
      </c>
      <c r="V114">
        <v>45</v>
      </c>
      <c r="W114" s="1">
        <v>43204</v>
      </c>
      <c r="X114" s="1">
        <v>43176</v>
      </c>
      <c r="Y114" s="2">
        <v>269687311.60976201</v>
      </c>
      <c r="Z114" s="2">
        <v>0</v>
      </c>
      <c r="AF114" s="2">
        <v>195884</v>
      </c>
      <c r="AG114" s="14">
        <f>SUMIF('consultant-gross'!D:D,eslam.data!AQ114,'consultant-gross'!F:F)</f>
        <v>0</v>
      </c>
      <c r="AH114" s="14">
        <f>SUMIF('consultant-gross'!D:D,eslam.data!AQ114,'consultant-gross'!G:G)</f>
        <v>0</v>
      </c>
      <c r="AI114" s="14">
        <f>SUMIF('consultant-net'!D:D,eslam.data!AQ114,'consultant-net'!F:F)</f>
        <v>0</v>
      </c>
      <c r="AJ114" s="2" t="str">
        <f>VLOOKUP(A114,'eslam-to-invoicing'!A:B,2,0)</f>
        <v>Cement Factory-Beni Suef</v>
      </c>
      <c r="AQ114" s="2" t="str">
        <f t="shared" si="18"/>
        <v>Cement Plant19</v>
      </c>
      <c r="AR114" s="2" t="str">
        <f t="shared" si="19"/>
        <v>Cement Factory-Beni Suef19</v>
      </c>
    </row>
    <row r="115" spans="1:44" x14ac:dyDescent="0.3">
      <c r="A115" s="6" t="s">
        <v>6</v>
      </c>
      <c r="B115" s="35">
        <f>VLOOKUP(A115,Sheet1!A:B,2,0)</f>
        <v>1</v>
      </c>
      <c r="C115" s="6">
        <v>20</v>
      </c>
      <c r="D115" s="25"/>
      <c r="E115" s="2">
        <v>4976388.8902380466</v>
      </c>
      <c r="F115" s="26">
        <f>_xlfn.MAXIFS('data-from-invoicing'!E:E,'data-from-invoicing'!D:D,eslam.data!AR115)</f>
        <v>0</v>
      </c>
      <c r="G115" s="2">
        <f t="shared" si="16"/>
        <v>-4976388.8902380466</v>
      </c>
      <c r="I115" s="23"/>
      <c r="J115" s="2">
        <f>SUMIF('collection only'!D:D,eslam.data!AQ115,'collection only'!E:E)</f>
        <v>10152661.359999999</v>
      </c>
      <c r="K115" s="26">
        <f>SUMIF('data-from-invoicing'!D:D,eslam.data!AR115,'data-from-invoicing'!F:F)</f>
        <v>0</v>
      </c>
      <c r="L115" s="2">
        <f t="shared" si="17"/>
        <v>-10152661.359999999</v>
      </c>
      <c r="Q115" s="23"/>
      <c r="R115" s="2">
        <v>10152661.359999999</v>
      </c>
      <c r="S115" s="1">
        <v>43281</v>
      </c>
      <c r="T115" s="1">
        <v>43276</v>
      </c>
      <c r="U115" s="1">
        <v>43438</v>
      </c>
      <c r="W115" s="1">
        <v>43495</v>
      </c>
      <c r="X115" s="1">
        <v>43485</v>
      </c>
      <c r="Y115" s="2">
        <v>274663700.5</v>
      </c>
      <c r="AG115" s="14">
        <f>SUMIF('consultant-gross'!D:D,eslam.data!AQ115,'consultant-gross'!F:F)</f>
        <v>0</v>
      </c>
      <c r="AH115" s="14">
        <f>SUMIF('consultant-gross'!D:D,eslam.data!AQ115,'consultant-gross'!G:G)</f>
        <v>0</v>
      </c>
      <c r="AI115" s="14">
        <f>SUMIF('consultant-net'!D:D,eslam.data!AQ115,'consultant-net'!F:F)</f>
        <v>0</v>
      </c>
      <c r="AJ115" s="2" t="str">
        <f>VLOOKUP(A115,'eslam-to-invoicing'!A:B,2,0)</f>
        <v>Cement Factory-Beni Suef</v>
      </c>
      <c r="AQ115" s="2" t="str">
        <f t="shared" si="18"/>
        <v>Cement Plant20</v>
      </c>
      <c r="AR115" s="2" t="str">
        <f t="shared" si="19"/>
        <v>Cement Factory-Beni Suef20</v>
      </c>
    </row>
    <row r="116" spans="1:44" x14ac:dyDescent="0.3">
      <c r="B116" s="35" t="e">
        <f>VLOOKUP(A116,Sheet1!A:B,2,0)</f>
        <v>#N/A</v>
      </c>
      <c r="D116" s="25"/>
      <c r="F116" s="26">
        <f>_xlfn.MAXIFS('data-from-invoicing'!E:E,'data-from-invoicing'!D:D,eslam.data!AR116)</f>
        <v>0</v>
      </c>
      <c r="I116" s="23"/>
      <c r="K116" s="26"/>
      <c r="Q116" s="23"/>
    </row>
    <row r="117" spans="1:44" hidden="1" x14ac:dyDescent="0.3">
      <c r="A117" s="6" t="s">
        <v>50</v>
      </c>
      <c r="B117" s="6">
        <f>VLOOKUP(A117,Sheet1!A:B,2,0)</f>
        <v>1</v>
      </c>
      <c r="C117" s="6">
        <v>1</v>
      </c>
      <c r="D117" s="25"/>
      <c r="E117" s="2">
        <v>6586123.1799999997</v>
      </c>
      <c r="F117" s="26">
        <f>_xlfn.MAXIFS('data-from-invoicing'!E:E,'data-from-invoicing'!D:D,eslam.data!AR117)</f>
        <v>6586123.1799999997</v>
      </c>
      <c r="G117" s="2">
        <f t="shared" ref="G117:G145" si="20">F117-E117</f>
        <v>0</v>
      </c>
      <c r="H117" s="2"/>
      <c r="I117" s="23"/>
      <c r="J117" s="2">
        <f>SUMIF('collection only'!D:D,eslam.data!AQ117,'collection only'!E:E)</f>
        <v>6200445.3700000001</v>
      </c>
      <c r="K117" s="26">
        <f>SUMIF('data-from-invoicing'!D:D,eslam.data!AR117,'data-from-invoicing'!F:F)</f>
        <v>6200445.3590000002</v>
      </c>
      <c r="L117" s="2">
        <f t="shared" ref="L117:L145" si="21">K117-J117</f>
        <v>-1.0999999940395355E-2</v>
      </c>
      <c r="M117" s="2"/>
      <c r="N117" s="2">
        <v>62134944.549999997</v>
      </c>
      <c r="Q117" s="23"/>
      <c r="R117" s="2">
        <v>6200445.3700000001</v>
      </c>
      <c r="S117" s="1">
        <v>43799</v>
      </c>
      <c r="T117" s="1">
        <v>43794</v>
      </c>
      <c r="U117" s="1">
        <v>43809</v>
      </c>
      <c r="V117">
        <v>60</v>
      </c>
      <c r="W117" s="1">
        <v>43869</v>
      </c>
      <c r="X117" s="1">
        <v>43842</v>
      </c>
      <c r="Y117" s="2">
        <v>6586123.1799999997</v>
      </c>
      <c r="Z117" s="2">
        <v>553645.74</v>
      </c>
      <c r="AF117" s="2">
        <v>0</v>
      </c>
      <c r="AG117" s="14">
        <f>SUMIF('consultant-gross'!D:D,eslam.data!AQ117,'consultant-gross'!F:F)</f>
        <v>6586123.1799999997</v>
      </c>
      <c r="AH117" s="14">
        <f>SUMIF('consultant-gross'!D:D,eslam.data!AQ117,'consultant-gross'!G:G)</f>
        <v>6586123.1799999997</v>
      </c>
      <c r="AI117" s="14">
        <f>SUMIF('consultant-net'!D:D,eslam.data!AQ117,'consultant-net'!F:F)</f>
        <v>6200445.3700000001</v>
      </c>
      <c r="AJ117" s="2" t="str">
        <f>VLOOKUP(A117,'eslam-to-invoicing'!A:B,2,0)</f>
        <v>CFC Podium 2</v>
      </c>
      <c r="AL117" s="2">
        <f t="shared" ref="AL117:AL144" si="22">E117-Z117</f>
        <v>6032477.4399999995</v>
      </c>
      <c r="AM117" s="2">
        <f t="shared" ref="AM117:AM144" si="23">F117-AL117</f>
        <v>553645.74000000022</v>
      </c>
      <c r="AQ117" s="2" t="str">
        <f t="shared" ref="AQ117:AQ145" si="24">A117&amp;C117</f>
        <v>CFC1</v>
      </c>
      <c r="AR117" s="2" t="str">
        <f t="shared" ref="AR117:AR145" si="25">AJ117&amp;C117</f>
        <v>CFC Podium 21</v>
      </c>
    </row>
    <row r="118" spans="1:44" x14ac:dyDescent="0.3">
      <c r="A118" s="6" t="s">
        <v>50</v>
      </c>
      <c r="B118" s="35">
        <f>VLOOKUP(A118,Sheet1!A:B,2,0)</f>
        <v>1</v>
      </c>
      <c r="C118" s="6">
        <v>2</v>
      </c>
      <c r="D118" s="25"/>
      <c r="E118" s="2">
        <v>16003200.380000001</v>
      </c>
      <c r="F118" s="26">
        <f>_xlfn.MAXIFS('data-from-invoicing'!E:E,'data-from-invoicing'!D:D,eslam.data!AR118)</f>
        <v>15707266.4</v>
      </c>
      <c r="G118" s="2">
        <f t="shared" si="20"/>
        <v>-295933.98000000045</v>
      </c>
      <c r="I118" s="23"/>
      <c r="J118" s="2">
        <f>SUMIF('collection only'!D:D,eslam.data!AQ118,'collection only'!E:E)</f>
        <v>17105598.329999998</v>
      </c>
      <c r="K118" s="26">
        <f>SUMIF('data-from-invoicing'!D:D,eslam.data!AR118,'data-from-invoicing'!F:F)</f>
        <v>17105451.149999999</v>
      </c>
      <c r="L118" s="2">
        <f t="shared" si="21"/>
        <v>-147.17999999970198</v>
      </c>
      <c r="N118" s="2">
        <v>31067472</v>
      </c>
      <c r="Q118" s="23"/>
      <c r="R118" s="2">
        <v>17323666.18</v>
      </c>
      <c r="S118" s="1">
        <v>43830</v>
      </c>
      <c r="T118" s="1">
        <v>43824</v>
      </c>
      <c r="U118" s="1">
        <v>43839</v>
      </c>
      <c r="V118">
        <v>60</v>
      </c>
      <c r="W118" s="1">
        <v>43899</v>
      </c>
      <c r="X118" s="1">
        <v>43872</v>
      </c>
      <c r="Y118" s="2">
        <v>22589323.559999999</v>
      </c>
      <c r="Z118" s="2">
        <v>4441799.42</v>
      </c>
      <c r="AF118" s="2">
        <v>143549.57999999999</v>
      </c>
      <c r="AG118" s="14">
        <f>SUMIF('consultant-gross'!D:D,eslam.data!AQ118,'consultant-gross'!F:F)</f>
        <v>16003200.379999999</v>
      </c>
      <c r="AH118" s="14">
        <f>SUMIF('consultant-gross'!D:D,eslam.data!AQ118,'consultant-gross'!G:G)</f>
        <v>22589323.559999999</v>
      </c>
      <c r="AI118" s="14">
        <f>SUMIF('consultant-net'!D:D,eslam.data!AQ118,'consultant-net'!F:F)</f>
        <v>17323666.18</v>
      </c>
      <c r="AJ118" s="2" t="str">
        <f>VLOOKUP(A118,'eslam-to-invoicing'!A:B,2,0)</f>
        <v>CFC Podium 2</v>
      </c>
      <c r="AL118" s="2">
        <f t="shared" si="22"/>
        <v>11561400.960000001</v>
      </c>
      <c r="AM118" s="2">
        <f t="shared" si="23"/>
        <v>4145865.4399999995</v>
      </c>
      <c r="AQ118" s="2" t="str">
        <f t="shared" si="24"/>
        <v>CFC2</v>
      </c>
      <c r="AR118" s="2" t="str">
        <f t="shared" si="25"/>
        <v>CFC Podium 22</v>
      </c>
    </row>
    <row r="119" spans="1:44" x14ac:dyDescent="0.3">
      <c r="A119" s="6" t="s">
        <v>50</v>
      </c>
      <c r="B119" s="35">
        <f>VLOOKUP(A119,Sheet1!A:B,2,0)</f>
        <v>1</v>
      </c>
      <c r="C119" s="6">
        <v>3</v>
      </c>
      <c r="D119" s="25"/>
      <c r="E119" s="2">
        <v>16743766.83</v>
      </c>
      <c r="F119" s="26">
        <f>_xlfn.MAXIFS('data-from-invoicing'!E:E,'data-from-invoicing'!D:D,eslam.data!AR119)</f>
        <v>17039700.420000002</v>
      </c>
      <c r="G119" s="2">
        <f t="shared" si="20"/>
        <v>295933.59000000171</v>
      </c>
      <c r="I119" s="23"/>
      <c r="J119" s="2">
        <f>SUMIF('collection only'!D:D,eslam.data!AQ119,'collection only'!E:E)</f>
        <v>12263695.26</v>
      </c>
      <c r="K119" s="26">
        <f>SUMIF('data-from-invoicing'!D:D,eslam.data!AR119,'data-from-invoicing'!F:F)</f>
        <v>12263842.721000001</v>
      </c>
      <c r="L119" s="2">
        <f t="shared" si="21"/>
        <v>147.46100000105798</v>
      </c>
      <c r="Q119" s="23"/>
      <c r="R119" s="2">
        <v>12263695.26</v>
      </c>
      <c r="S119" s="1">
        <v>43861</v>
      </c>
      <c r="T119" s="1">
        <v>43855</v>
      </c>
      <c r="U119" s="1">
        <v>43866</v>
      </c>
      <c r="V119">
        <v>60</v>
      </c>
      <c r="W119" s="1">
        <v>43926</v>
      </c>
      <c r="X119" s="1">
        <v>43901</v>
      </c>
      <c r="Y119" s="2">
        <v>39333090.390000001</v>
      </c>
      <c r="Z119" s="2">
        <v>3876592.5</v>
      </c>
      <c r="AF119" s="2">
        <v>60000</v>
      </c>
      <c r="AG119" s="14">
        <f>SUMIF('consultant-gross'!D:D,eslam.data!AQ119,'consultant-gross'!F:F)</f>
        <v>16743766.830000002</v>
      </c>
      <c r="AH119" s="14">
        <f>SUMIF('consultant-gross'!D:D,eslam.data!AQ119,'consultant-gross'!G:G)</f>
        <v>39333090.390000001</v>
      </c>
      <c r="AI119" s="14">
        <f>SUMIF('consultant-net'!D:D,eslam.data!AQ119,'consultant-net'!F:F)</f>
        <v>12263695.26</v>
      </c>
      <c r="AJ119" s="2" t="str">
        <f>VLOOKUP(A119,'eslam-to-invoicing'!A:B,2,0)</f>
        <v>CFC Podium 2</v>
      </c>
      <c r="AL119" s="2">
        <f t="shared" si="22"/>
        <v>12867174.33</v>
      </c>
      <c r="AM119" s="2">
        <f t="shared" si="23"/>
        <v>4172526.0900000017</v>
      </c>
      <c r="AQ119" s="2" t="str">
        <f t="shared" si="24"/>
        <v>CFC3</v>
      </c>
      <c r="AR119" s="2" t="str">
        <f t="shared" si="25"/>
        <v>CFC Podium 23</v>
      </c>
    </row>
    <row r="120" spans="1:44" hidden="1" x14ac:dyDescent="0.3">
      <c r="A120" s="6" t="s">
        <v>50</v>
      </c>
      <c r="B120" s="6">
        <f>VLOOKUP(A120,Sheet1!A:B,2,0)</f>
        <v>1</v>
      </c>
      <c r="C120" s="6">
        <v>4</v>
      </c>
      <c r="D120" s="25"/>
      <c r="E120" s="2">
        <v>35226223.200000003</v>
      </c>
      <c r="F120" s="26">
        <f>_xlfn.MAXIFS('data-from-invoicing'!E:E,'data-from-invoicing'!D:D,eslam.data!AR120)</f>
        <v>35226223.590000004</v>
      </c>
      <c r="G120" s="2">
        <f t="shared" si="20"/>
        <v>0.39000000059604645</v>
      </c>
      <c r="H120" s="2"/>
      <c r="I120" s="23"/>
      <c r="J120" s="2">
        <f>SUMIF('collection only'!D:D,eslam.data!AQ120,'collection only'!E:E)</f>
        <v>32660833.579999998</v>
      </c>
      <c r="K120" s="26">
        <f>SUMIF('data-from-invoicing'!D:D,eslam.data!AR120,'data-from-invoicing'!F:F)</f>
        <v>32660832.57</v>
      </c>
      <c r="L120" s="2">
        <f t="shared" si="21"/>
        <v>-1.0099999979138374</v>
      </c>
      <c r="M120" s="2"/>
      <c r="Q120" s="23"/>
      <c r="R120" s="2">
        <v>32660833.579999998</v>
      </c>
      <c r="S120" s="1">
        <v>43890</v>
      </c>
      <c r="T120" s="1">
        <v>43886</v>
      </c>
      <c r="U120" s="1">
        <v>43901</v>
      </c>
      <c r="V120">
        <v>60</v>
      </c>
      <c r="W120" s="1">
        <v>43961</v>
      </c>
      <c r="X120" s="1">
        <v>43923</v>
      </c>
      <c r="Y120" s="2">
        <v>74559313.590000004</v>
      </c>
      <c r="Z120" s="2">
        <v>8287526.25</v>
      </c>
      <c r="AF120" s="2">
        <v>60000</v>
      </c>
      <c r="AG120" s="14">
        <f>SUMIF('consultant-gross'!D:D,eslam.data!AQ120,'consultant-gross'!F:F)</f>
        <v>35226223.200000003</v>
      </c>
      <c r="AH120" s="14">
        <f>SUMIF('consultant-gross'!D:D,eslam.data!AQ120,'consultant-gross'!G:G)</f>
        <v>74559313.590000004</v>
      </c>
      <c r="AI120" s="14">
        <f>SUMIF('consultant-net'!D:D,eslam.data!AQ120,'consultant-net'!F:F)</f>
        <v>32660833.579999998</v>
      </c>
      <c r="AJ120" s="2" t="str">
        <f>VLOOKUP(A120,'eslam-to-invoicing'!A:B,2,0)</f>
        <v>CFC Podium 2</v>
      </c>
      <c r="AL120" s="2">
        <f t="shared" si="22"/>
        <v>26938696.950000003</v>
      </c>
      <c r="AM120" s="2">
        <f t="shared" si="23"/>
        <v>8287526.6400000006</v>
      </c>
      <c r="AQ120" s="2" t="str">
        <f t="shared" si="24"/>
        <v>CFC4</v>
      </c>
      <c r="AR120" s="2" t="str">
        <f t="shared" si="25"/>
        <v>CFC Podium 24</v>
      </c>
    </row>
    <row r="121" spans="1:44" hidden="1" x14ac:dyDescent="0.3">
      <c r="A121" s="6" t="s">
        <v>50</v>
      </c>
      <c r="B121" s="6">
        <f>VLOOKUP(A121,Sheet1!A:B,2,0)</f>
        <v>1</v>
      </c>
      <c r="C121" s="6">
        <v>5</v>
      </c>
      <c r="D121" s="25"/>
      <c r="E121" s="2">
        <v>30502560.309999999</v>
      </c>
      <c r="F121" s="26">
        <f>_xlfn.MAXIFS('data-from-invoicing'!E:E,'data-from-invoicing'!D:D,eslam.data!AR121)</f>
        <v>30502560</v>
      </c>
      <c r="G121" s="2">
        <f t="shared" si="20"/>
        <v>-0.30999999865889549</v>
      </c>
      <c r="H121" s="2"/>
      <c r="I121" s="23"/>
      <c r="J121" s="2">
        <f>SUMIF('collection only'!D:D,eslam.data!AQ121,'collection only'!E:E)</f>
        <v>24749111.949999999</v>
      </c>
      <c r="K121" s="26">
        <f>SUMIF('data-from-invoicing'!D:D,eslam.data!AR121,'data-from-invoicing'!F:F)</f>
        <v>24749111.52</v>
      </c>
      <c r="L121" s="2">
        <f t="shared" si="21"/>
        <v>-0.42999999970197678</v>
      </c>
      <c r="M121" s="2"/>
      <c r="Q121" s="23"/>
      <c r="R121" s="2">
        <v>24749111.949999999</v>
      </c>
      <c r="S121" s="1">
        <v>43921</v>
      </c>
      <c r="T121" s="1">
        <v>43907</v>
      </c>
      <c r="U121" s="1">
        <v>43911</v>
      </c>
      <c r="V121">
        <v>60</v>
      </c>
      <c r="W121" s="1">
        <v>43971</v>
      </c>
      <c r="X121" s="1">
        <v>43943</v>
      </c>
      <c r="Y121" s="2">
        <v>105061873.90000001</v>
      </c>
      <c r="Z121" s="2">
        <v>7691894.4699999997</v>
      </c>
      <c r="AF121" s="2">
        <v>0</v>
      </c>
      <c r="AG121" s="14">
        <f>SUMIF('consultant-gross'!D:D,eslam.data!AQ121,'consultant-gross'!F:F)</f>
        <v>30502560.310000002</v>
      </c>
      <c r="AH121" s="14">
        <f>SUMIF('consultant-gross'!D:D,eslam.data!AQ121,'consultant-gross'!G:G)</f>
        <v>105061873.90000001</v>
      </c>
      <c r="AI121" s="14">
        <f>SUMIF('consultant-net'!D:D,eslam.data!AQ121,'consultant-net'!F:F)</f>
        <v>24749111.949999999</v>
      </c>
      <c r="AJ121" s="2" t="str">
        <f>VLOOKUP(A121,'eslam-to-invoicing'!A:B,2,0)</f>
        <v>CFC Podium 2</v>
      </c>
      <c r="AL121" s="2">
        <f t="shared" si="22"/>
        <v>22810665.84</v>
      </c>
      <c r="AM121" s="2">
        <f t="shared" si="23"/>
        <v>7691894.1600000001</v>
      </c>
      <c r="AQ121" s="2" t="str">
        <f t="shared" si="24"/>
        <v>CFC5</v>
      </c>
      <c r="AR121" s="2" t="str">
        <f t="shared" si="25"/>
        <v>CFC Podium 25</v>
      </c>
    </row>
    <row r="122" spans="1:44" hidden="1" x14ac:dyDescent="0.3">
      <c r="A122" s="6" t="s">
        <v>50</v>
      </c>
      <c r="B122" s="6">
        <f>VLOOKUP(A122,Sheet1!A:B,2,0)</f>
        <v>1</v>
      </c>
      <c r="C122" s="6">
        <v>6</v>
      </c>
      <c r="D122" s="25"/>
      <c r="E122" s="2">
        <v>42011127.985077173</v>
      </c>
      <c r="F122" s="26">
        <f>_xlfn.MAXIFS('data-from-invoicing'!E:E,'data-from-invoicing'!D:D,eslam.data!AR122)</f>
        <v>42011128.299999997</v>
      </c>
      <c r="G122" s="2">
        <f t="shared" si="20"/>
        <v>0.31492282450199127</v>
      </c>
      <c r="H122" s="2"/>
      <c r="I122" s="23"/>
      <c r="J122" s="2">
        <f>SUMIF('collection only'!D:D,eslam.data!AQ122,'collection only'!E:E)</f>
        <v>31500278.620000001</v>
      </c>
      <c r="K122" s="26">
        <f>SUMIF('data-from-invoicing'!D:D,eslam.data!AR122,'data-from-invoicing'!F:F)</f>
        <v>31500278.460000001</v>
      </c>
      <c r="L122" s="2">
        <f t="shared" si="21"/>
        <v>-0.16000000014901161</v>
      </c>
      <c r="M122" s="2"/>
      <c r="Q122" s="23"/>
      <c r="R122" s="2">
        <v>31500278.620000001</v>
      </c>
      <c r="S122" s="1">
        <v>43921</v>
      </c>
      <c r="T122" s="1">
        <v>43915</v>
      </c>
      <c r="U122" s="1">
        <v>43928</v>
      </c>
      <c r="V122">
        <v>60</v>
      </c>
      <c r="W122" s="1">
        <v>43988</v>
      </c>
      <c r="X122" s="1">
        <v>43955</v>
      </c>
      <c r="Y122" s="2">
        <v>147073001.88507721</v>
      </c>
      <c r="Z122" s="2">
        <v>3638239.205515848</v>
      </c>
      <c r="AF122" s="2">
        <v>60000</v>
      </c>
      <c r="AG122" s="14">
        <f>SUMIF('consultant-gross'!D:D,eslam.data!AQ122,'consultant-gross'!F:F)</f>
        <v>42011127.985077173</v>
      </c>
      <c r="AH122" s="14">
        <f>SUMIF('consultant-gross'!D:D,eslam.data!AQ122,'consultant-gross'!G:G)</f>
        <v>147073001.88507718</v>
      </c>
      <c r="AI122" s="14">
        <f>SUMIF('consultant-net'!D:D,eslam.data!AQ122,'consultant-net'!F:F)</f>
        <v>31500278.620000001</v>
      </c>
      <c r="AJ122" s="2" t="str">
        <f>VLOOKUP(A122,'eslam-to-invoicing'!A:B,2,0)</f>
        <v>CFC Podium 2</v>
      </c>
      <c r="AL122" s="2">
        <f t="shared" si="22"/>
        <v>38372888.779561326</v>
      </c>
      <c r="AM122" s="2">
        <f t="shared" si="23"/>
        <v>3638239.5204386711</v>
      </c>
      <c r="AQ122" s="2" t="str">
        <f t="shared" si="24"/>
        <v>CFC6</v>
      </c>
      <c r="AR122" s="2" t="str">
        <f t="shared" si="25"/>
        <v>CFC Podium 26</v>
      </c>
    </row>
    <row r="123" spans="1:44" hidden="1" x14ac:dyDescent="0.3">
      <c r="A123" s="6" t="s">
        <v>50</v>
      </c>
      <c r="B123" s="6">
        <f>VLOOKUP(A123,Sheet1!A:B,2,0)</f>
        <v>1</v>
      </c>
      <c r="C123" s="6">
        <v>7</v>
      </c>
      <c r="D123" s="25"/>
      <c r="E123" s="2">
        <v>17879880.06492281</v>
      </c>
      <c r="F123" s="26">
        <f>_xlfn.MAXIFS('data-from-invoicing'!E:E,'data-from-invoicing'!D:D,eslam.data!AR123)</f>
        <v>17879880.109999999</v>
      </c>
      <c r="G123" s="2">
        <f t="shared" si="20"/>
        <v>4.5077189803123474E-2</v>
      </c>
      <c r="H123" s="2"/>
      <c r="I123" s="23"/>
      <c r="J123" s="2">
        <f>SUMIF('collection only'!D:D,eslam.data!AQ123,'collection only'!E:E)</f>
        <v>19510038</v>
      </c>
      <c r="K123" s="26">
        <f>SUMIF('data-from-invoicing'!D:D,eslam.data!AR123,'data-from-invoicing'!F:F)</f>
        <v>19510039.82</v>
      </c>
      <c r="L123" s="2">
        <f t="shared" si="21"/>
        <v>1.8200000002980232</v>
      </c>
      <c r="M123" s="2"/>
      <c r="Q123" s="23"/>
      <c r="R123" s="2">
        <v>19510038</v>
      </c>
      <c r="S123" s="1">
        <v>43951</v>
      </c>
      <c r="T123" s="1">
        <v>43946</v>
      </c>
      <c r="U123" s="1">
        <v>43958</v>
      </c>
      <c r="V123">
        <v>60</v>
      </c>
      <c r="W123" s="1">
        <v>44018</v>
      </c>
      <c r="X123" s="1">
        <v>43986</v>
      </c>
      <c r="Y123" s="2">
        <v>164952881.94999999</v>
      </c>
      <c r="Z123" s="2">
        <v>9650322.0000000019</v>
      </c>
      <c r="AF123" s="2">
        <v>0</v>
      </c>
      <c r="AG123" s="14">
        <f>SUMIF('consultant-gross'!D:D,eslam.data!AQ123,'consultant-gross'!F:F)</f>
        <v>17879880.06492281</v>
      </c>
      <c r="AH123" s="14">
        <f>SUMIF('consultant-gross'!D:D,eslam.data!AQ123,'consultant-gross'!G:G)</f>
        <v>164952881.94999999</v>
      </c>
      <c r="AI123" s="14">
        <f>SUMIF('consultant-net'!D:D,eslam.data!AQ123,'consultant-net'!F:F)</f>
        <v>19510038</v>
      </c>
      <c r="AJ123" s="2" t="str">
        <f>VLOOKUP(A123,'eslam-to-invoicing'!A:B,2,0)</f>
        <v>CFC Podium 2</v>
      </c>
      <c r="AL123" s="2">
        <f t="shared" si="22"/>
        <v>8229558.0649228077</v>
      </c>
      <c r="AM123" s="2">
        <f t="shared" si="23"/>
        <v>9650322.0450771917</v>
      </c>
      <c r="AQ123" s="2" t="str">
        <f t="shared" si="24"/>
        <v>CFC7</v>
      </c>
      <c r="AR123" s="2" t="str">
        <f t="shared" si="25"/>
        <v>CFC Podium 27</v>
      </c>
    </row>
    <row r="124" spans="1:44" hidden="1" x14ac:dyDescent="0.3">
      <c r="A124" s="6" t="s">
        <v>50</v>
      </c>
      <c r="B124" s="6">
        <f>VLOOKUP(A124,Sheet1!A:B,2,0)</f>
        <v>1</v>
      </c>
      <c r="C124" s="6">
        <v>8</v>
      </c>
      <c r="D124" s="25"/>
      <c r="E124" s="2">
        <v>31008098.605416421</v>
      </c>
      <c r="F124" s="26">
        <f>_xlfn.MAXIFS('data-from-invoicing'!E:E,'data-from-invoicing'!D:D,eslam.data!AR124)</f>
        <v>31008097.600000001</v>
      </c>
      <c r="G124" s="2">
        <f t="shared" si="20"/>
        <v>-1.0054164193570614</v>
      </c>
      <c r="H124" s="2"/>
      <c r="I124" s="23"/>
      <c r="J124" s="2">
        <f>SUMIF('collection only'!D:D,eslam.data!AQ124,'collection only'!E:E)</f>
        <v>21459124.497042954</v>
      </c>
      <c r="K124" s="26">
        <f>SUMIF('data-from-invoicing'!D:D,eslam.data!AR124,'data-from-invoicing'!F:F)</f>
        <v>21459123.66</v>
      </c>
      <c r="L124" s="2">
        <f t="shared" si="21"/>
        <v>-0.83704295381903648</v>
      </c>
      <c r="M124" s="2"/>
      <c r="Q124" s="23"/>
      <c r="R124" s="2">
        <v>21459124.49704295</v>
      </c>
      <c r="S124" s="1">
        <v>43982</v>
      </c>
      <c r="T124" s="1">
        <v>43976</v>
      </c>
      <c r="U124" s="1">
        <v>43990</v>
      </c>
      <c r="V124">
        <v>60</v>
      </c>
      <c r="W124" s="1">
        <v>44050</v>
      </c>
      <c r="X124" s="1">
        <v>44019</v>
      </c>
      <c r="Y124" s="2">
        <v>195960980.55541641</v>
      </c>
      <c r="Z124" s="2">
        <v>4559164.5</v>
      </c>
      <c r="AF124" s="2">
        <v>0</v>
      </c>
      <c r="AG124" s="14">
        <f>SUMIF('consultant-gross'!D:D,eslam.data!AQ124,'consultant-gross'!F:F)</f>
        <v>31008098.605416417</v>
      </c>
      <c r="AH124" s="14">
        <f>SUMIF('consultant-gross'!D:D,eslam.data!AQ124,'consultant-gross'!G:G)</f>
        <v>195960980.55541641</v>
      </c>
      <c r="AI124" s="14">
        <f>SUMIF('consultant-net'!D:D,eslam.data!AQ124,'consultant-net'!F:F)</f>
        <v>21459124.497042954</v>
      </c>
      <c r="AJ124" s="2" t="str">
        <f>VLOOKUP(A124,'eslam-to-invoicing'!A:B,2,0)</f>
        <v>CFC Podium 2</v>
      </c>
      <c r="AL124" s="2">
        <f t="shared" si="22"/>
        <v>26448934.105416421</v>
      </c>
      <c r="AM124" s="2">
        <f t="shared" si="23"/>
        <v>4559163.4945835806</v>
      </c>
      <c r="AQ124" s="2" t="str">
        <f t="shared" si="24"/>
        <v>CFC8</v>
      </c>
      <c r="AR124" s="2" t="str">
        <f t="shared" si="25"/>
        <v>CFC Podium 28</v>
      </c>
    </row>
    <row r="125" spans="1:44" hidden="1" x14ac:dyDescent="0.3">
      <c r="A125" s="6" t="s">
        <v>50</v>
      </c>
      <c r="B125" s="6">
        <f>VLOOKUP(A125,Sheet1!A:B,2,0)</f>
        <v>1</v>
      </c>
      <c r="C125" s="6">
        <v>9</v>
      </c>
      <c r="D125" s="25"/>
      <c r="E125" s="2">
        <v>29660399.8248122</v>
      </c>
      <c r="F125" s="26">
        <f>_xlfn.MAXIFS('data-from-invoicing'!E:E,'data-from-invoicing'!D:D,eslam.data!AR125)</f>
        <v>29660400.780000001</v>
      </c>
      <c r="G125" s="2">
        <f t="shared" si="20"/>
        <v>0.95518780127167702</v>
      </c>
      <c r="H125" s="2"/>
      <c r="I125" s="23"/>
      <c r="J125" s="2">
        <f>SUMIF('collection only'!D:D,eslam.data!AQ125,'collection only'!E:E)</f>
        <v>24499895.82</v>
      </c>
      <c r="K125" s="26">
        <f>SUMIF('data-from-invoicing'!D:D,eslam.data!AR125,'data-from-invoicing'!F:F)</f>
        <v>24499896.088500001</v>
      </c>
      <c r="L125" s="2">
        <f t="shared" si="21"/>
        <v>0.26850000023841858</v>
      </c>
      <c r="M125" s="2"/>
      <c r="Q125" s="23"/>
      <c r="R125" s="2">
        <v>24499895.52</v>
      </c>
      <c r="S125" s="1">
        <v>44012</v>
      </c>
      <c r="T125" s="1">
        <v>44007</v>
      </c>
      <c r="U125" s="1">
        <v>44013</v>
      </c>
      <c r="V125">
        <v>60</v>
      </c>
      <c r="W125" s="1">
        <v>44073</v>
      </c>
      <c r="X125" s="1">
        <v>44039</v>
      </c>
      <c r="Y125" s="2">
        <v>225621380.38022861</v>
      </c>
      <c r="Z125" s="2">
        <v>4522595.5867601195</v>
      </c>
      <c r="AF125" s="2">
        <v>0</v>
      </c>
      <c r="AG125" s="14">
        <f>SUMIF('consultant-gross'!D:D,eslam.data!AQ125,'consultant-gross'!F:F)</f>
        <v>29660399.824812204</v>
      </c>
      <c r="AH125" s="14">
        <f>SUMIF('consultant-gross'!D:D,eslam.data!AQ125,'consultant-gross'!G:G)</f>
        <v>225621380.38022861</v>
      </c>
      <c r="AI125" s="14">
        <f>SUMIF('consultant-net'!D:D,eslam.data!AQ125,'consultant-net'!F:F)</f>
        <v>24499895.52</v>
      </c>
      <c r="AJ125" s="2" t="str">
        <f>VLOOKUP(A125,'eslam-to-invoicing'!A:B,2,0)</f>
        <v>CFC Podium 2</v>
      </c>
      <c r="AL125" s="2">
        <f t="shared" si="22"/>
        <v>25137804.238052081</v>
      </c>
      <c r="AM125" s="2">
        <f t="shared" si="23"/>
        <v>4522596.5419479199</v>
      </c>
      <c r="AQ125" s="2" t="str">
        <f t="shared" si="24"/>
        <v>CFC9</v>
      </c>
      <c r="AR125" s="2" t="str">
        <f t="shared" si="25"/>
        <v>CFC Podium 29</v>
      </c>
    </row>
    <row r="126" spans="1:44" x14ac:dyDescent="0.3">
      <c r="A126" s="6" t="s">
        <v>50</v>
      </c>
      <c r="B126" s="35">
        <f>VLOOKUP(A126,Sheet1!A:B,2,0)</f>
        <v>1</v>
      </c>
      <c r="C126" s="6">
        <v>10</v>
      </c>
      <c r="D126" s="25"/>
      <c r="E126" s="2">
        <v>46257284.426217407</v>
      </c>
      <c r="F126" s="26">
        <f>_xlfn.MAXIFS('data-from-invoicing'!E:E,'data-from-invoicing'!D:D,eslam.data!AR126)</f>
        <v>52098964.43</v>
      </c>
      <c r="G126" s="2">
        <f t="shared" si="20"/>
        <v>5841680.0037825927</v>
      </c>
      <c r="I126" s="23"/>
      <c r="J126" s="2">
        <f>SUMIF('collection only'!D:D,eslam.data!AQ126,'collection only'!E:E)</f>
        <v>39448595.840000004</v>
      </c>
      <c r="K126" s="26">
        <f>SUMIF('data-from-invoicing'!D:D,eslam.data!AR126,'data-from-invoicing'!F:F)</f>
        <v>39448595.571500003</v>
      </c>
      <c r="L126" s="2">
        <f t="shared" si="21"/>
        <v>-0.26850000023841858</v>
      </c>
      <c r="Q126" s="23"/>
      <c r="R126" s="2">
        <v>39448595.571073703</v>
      </c>
      <c r="S126" s="1">
        <v>44043</v>
      </c>
      <c r="T126" s="1">
        <v>44037</v>
      </c>
      <c r="U126" s="1">
        <v>44040</v>
      </c>
      <c r="V126">
        <v>60</v>
      </c>
      <c r="W126" s="1">
        <v>44100</v>
      </c>
      <c r="X126" s="1">
        <v>44069</v>
      </c>
      <c r="Y126" s="2">
        <v>271878664.80644602</v>
      </c>
      <c r="AF126" s="2">
        <v>353049.48</v>
      </c>
      <c r="AG126" s="14">
        <f>SUMIF('consultant-gross'!D:D,eslam.data!AQ126,'consultant-gross'!F:F)</f>
        <v>46257284.426217407</v>
      </c>
      <c r="AH126" s="14">
        <f>SUMIF('consultant-gross'!D:D,eslam.data!AQ126,'consultant-gross'!G:G)</f>
        <v>271878664.80644602</v>
      </c>
      <c r="AI126" s="14">
        <f>SUMIF('consultant-net'!D:D,eslam.data!AQ126,'consultant-net'!F:F)</f>
        <v>39448595.571073696</v>
      </c>
      <c r="AJ126" s="2" t="str">
        <f>VLOOKUP(A126,'eslam-to-invoicing'!A:B,2,0)</f>
        <v>CFC Podium 2</v>
      </c>
      <c r="AL126" s="2">
        <f t="shared" si="22"/>
        <v>46257284.426217407</v>
      </c>
      <c r="AM126" s="2">
        <f t="shared" si="23"/>
        <v>5841680.0037825927</v>
      </c>
      <c r="AQ126" s="2" t="str">
        <f t="shared" si="24"/>
        <v>CFC10</v>
      </c>
      <c r="AR126" s="2" t="str">
        <f t="shared" si="25"/>
        <v>CFC Podium 210</v>
      </c>
    </row>
    <row r="127" spans="1:44" x14ac:dyDescent="0.3">
      <c r="A127" s="6" t="s">
        <v>50</v>
      </c>
      <c r="B127" s="35">
        <f>VLOOKUP(A127,Sheet1!A:B,2,0)</f>
        <v>1</v>
      </c>
      <c r="C127" s="6">
        <v>11</v>
      </c>
      <c r="D127" s="25"/>
      <c r="E127" s="2">
        <v>22706553.523553971</v>
      </c>
      <c r="F127" s="26">
        <f>_xlfn.MAXIFS('data-from-invoicing'!E:E,'data-from-invoicing'!D:D,eslam.data!AR127)</f>
        <v>16864873.52</v>
      </c>
      <c r="G127" s="2">
        <f t="shared" si="20"/>
        <v>-5841680.0035539716</v>
      </c>
      <c r="I127" s="23"/>
      <c r="J127" s="2">
        <f>SUMIF('collection only'!D:D,eslam.data!AQ127,'collection only'!E:E)</f>
        <v>18030565.73</v>
      </c>
      <c r="K127" s="26">
        <f>SUMIF('data-from-invoicing'!D:D,eslam.data!AR127,'data-from-invoicing'!F:F)</f>
        <v>18030566.050000001</v>
      </c>
      <c r="L127" s="2">
        <f t="shared" si="21"/>
        <v>0.32000000029802322</v>
      </c>
      <c r="Q127" s="23"/>
      <c r="R127" s="2">
        <v>18030565.73</v>
      </c>
      <c r="S127" s="1">
        <v>44074</v>
      </c>
      <c r="T127" s="1">
        <v>44068</v>
      </c>
      <c r="U127" s="1">
        <v>44074</v>
      </c>
      <c r="V127">
        <v>60</v>
      </c>
      <c r="W127" s="1">
        <v>44134</v>
      </c>
      <c r="X127" s="1">
        <v>44103</v>
      </c>
      <c r="Y127" s="2">
        <v>294585218.32999998</v>
      </c>
      <c r="Z127" s="2">
        <v>5378850.75</v>
      </c>
      <c r="AF127" s="2">
        <v>0</v>
      </c>
      <c r="AG127" s="14">
        <f>SUMIF('consultant-gross'!D:D,eslam.data!AQ127,'consultant-gross'!F:F)</f>
        <v>22706553.523553967</v>
      </c>
      <c r="AH127" s="14">
        <f>SUMIF('consultant-gross'!D:D,eslam.data!AQ127,'consultant-gross'!G:G)</f>
        <v>294585218.32999998</v>
      </c>
      <c r="AI127" s="14">
        <f>SUMIF('consultant-net'!D:D,eslam.data!AQ127,'consultant-net'!F:F)</f>
        <v>18030565.73</v>
      </c>
      <c r="AJ127" s="2" t="str">
        <f>VLOOKUP(A127,'eslam-to-invoicing'!A:B,2,0)</f>
        <v>CFC Podium 2</v>
      </c>
      <c r="AL127" s="2">
        <f t="shared" si="22"/>
        <v>17327702.773553971</v>
      </c>
      <c r="AM127" s="2">
        <f t="shared" si="23"/>
        <v>-462829.25355397165</v>
      </c>
      <c r="AQ127" s="2" t="str">
        <f t="shared" si="24"/>
        <v>CFC11</v>
      </c>
      <c r="AR127" s="2" t="str">
        <f t="shared" si="25"/>
        <v>CFC Podium 211</v>
      </c>
    </row>
    <row r="128" spans="1:44" x14ac:dyDescent="0.3">
      <c r="A128" s="6" t="s">
        <v>50</v>
      </c>
      <c r="B128" s="35">
        <f>VLOOKUP(A128,Sheet1!A:B,2,0)</f>
        <v>1</v>
      </c>
      <c r="C128" s="6">
        <v>12</v>
      </c>
      <c r="D128" s="25"/>
      <c r="E128" s="2">
        <v>35304714.241744578</v>
      </c>
      <c r="F128" s="26">
        <f>_xlfn.MAXIFS('data-from-invoicing'!E:E,'data-from-invoicing'!D:D,eslam.data!AR128)</f>
        <v>34817130.719999999</v>
      </c>
      <c r="G128" s="2">
        <f t="shared" si="20"/>
        <v>-487583.52174457908</v>
      </c>
      <c r="I128" s="23"/>
      <c r="J128" s="2">
        <f>SUMIF('collection only'!D:D,eslam.data!AQ128,'collection only'!E:E)</f>
        <v>29691194.975678496</v>
      </c>
      <c r="K128" s="26">
        <f>SUMIF('data-from-invoicing'!D:D,eslam.data!AR128,'data-from-invoicing'!F:F)</f>
        <v>29691195.015999999</v>
      </c>
      <c r="L128" s="2">
        <f t="shared" si="21"/>
        <v>4.0321502834558487E-2</v>
      </c>
      <c r="Q128" s="23"/>
      <c r="R128" s="2">
        <v>29691194.9756785</v>
      </c>
      <c r="S128" s="1">
        <v>44104</v>
      </c>
      <c r="T128" s="1">
        <v>44099</v>
      </c>
      <c r="U128" s="1">
        <v>44111</v>
      </c>
      <c r="V128">
        <v>60</v>
      </c>
      <c r="W128" s="1">
        <v>44171</v>
      </c>
      <c r="X128" s="1">
        <v>44139</v>
      </c>
      <c r="Y128" s="2">
        <v>329889932.57174462</v>
      </c>
      <c r="Z128" s="2">
        <v>5192537.25</v>
      </c>
      <c r="AF128" s="2">
        <v>0</v>
      </c>
      <c r="AG128" s="14">
        <f>SUMIF('consultant-gross'!D:D,eslam.data!AQ128,'consultant-gross'!F:F)</f>
        <v>35304714.241744578</v>
      </c>
      <c r="AH128" s="14">
        <f>SUMIF('consultant-gross'!D:D,eslam.data!AQ128,'consultant-gross'!G:G)</f>
        <v>329889932.57174456</v>
      </c>
      <c r="AI128" s="14">
        <f>SUMIF('consultant-net'!D:D,eslam.data!AQ128,'consultant-net'!F:F)</f>
        <v>29691194.975678496</v>
      </c>
      <c r="AJ128" s="2" t="str">
        <f>VLOOKUP(A128,'eslam-to-invoicing'!A:B,2,0)</f>
        <v>CFC Podium 2</v>
      </c>
      <c r="AL128" s="2">
        <f t="shared" si="22"/>
        <v>30112176.991744578</v>
      </c>
      <c r="AM128" s="2">
        <f t="shared" si="23"/>
        <v>4704953.7282554209</v>
      </c>
      <c r="AQ128" s="2" t="str">
        <f t="shared" si="24"/>
        <v>CFC12</v>
      </c>
      <c r="AR128" s="2" t="str">
        <f t="shared" si="25"/>
        <v>CFC Podium 212</v>
      </c>
    </row>
    <row r="129" spans="1:44" x14ac:dyDescent="0.3">
      <c r="A129" s="6" t="s">
        <v>50</v>
      </c>
      <c r="B129" s="35">
        <f>VLOOKUP(A129,Sheet1!A:B,2,0)</f>
        <v>1</v>
      </c>
      <c r="C129" s="6">
        <v>13</v>
      </c>
      <c r="D129" s="25"/>
      <c r="E129" s="2">
        <v>13502068.44518888</v>
      </c>
      <c r="F129" s="26">
        <f>_xlfn.MAXIFS('data-from-invoicing'!E:E,'data-from-invoicing'!D:D,eslam.data!AR129)</f>
        <v>13989651.960000001</v>
      </c>
      <c r="G129" s="2">
        <f t="shared" si="20"/>
        <v>487583.51481112093</v>
      </c>
      <c r="I129" s="23"/>
      <c r="J129" s="2">
        <f>SUMIF('collection only'!D:D,eslam.data!AQ129,'collection only'!E:E)</f>
        <v>23213756.670000002</v>
      </c>
      <c r="K129" s="26">
        <f>SUMIF('data-from-invoicing'!D:D,eslam.data!AR129,'data-from-invoicing'!F:F)</f>
        <v>23213755.800000001</v>
      </c>
      <c r="L129" s="2">
        <f t="shared" si="21"/>
        <v>-0.87000000104308128</v>
      </c>
      <c r="Q129" s="23"/>
      <c r="R129" s="2">
        <v>23213755.790858511</v>
      </c>
      <c r="S129" s="1">
        <v>44135</v>
      </c>
      <c r="T129" s="1">
        <v>44129</v>
      </c>
      <c r="U129" s="1">
        <v>44140</v>
      </c>
      <c r="V129">
        <v>60</v>
      </c>
      <c r="W129" s="1">
        <v>44200</v>
      </c>
      <c r="X129" s="1">
        <v>44174</v>
      </c>
      <c r="Y129" s="2">
        <v>343392001.01693338</v>
      </c>
      <c r="Z129" s="2">
        <v>19923580.727419998</v>
      </c>
      <c r="AF129" s="2">
        <v>0</v>
      </c>
      <c r="AG129" s="14">
        <f>SUMIF('consultant-gross'!D:D,eslam.data!AQ129,'consultant-gross'!F:F)</f>
        <v>13502068.44518888</v>
      </c>
      <c r="AH129" s="14">
        <f>SUMIF('consultant-gross'!D:D,eslam.data!AQ129,'consultant-gross'!G:G)</f>
        <v>343392001.01693344</v>
      </c>
      <c r="AI129" s="14">
        <f>SUMIF('consultant-net'!D:D,eslam.data!AQ129,'consultant-net'!F:F)</f>
        <v>23213755.790858507</v>
      </c>
      <c r="AJ129" s="2" t="str">
        <f>VLOOKUP(A129,'eslam-to-invoicing'!A:B,2,0)</f>
        <v>CFC Podium 2</v>
      </c>
      <c r="AL129" s="2">
        <f t="shared" si="22"/>
        <v>-6421512.2822311185</v>
      </c>
      <c r="AM129" s="2">
        <f t="shared" si="23"/>
        <v>20411164.242231119</v>
      </c>
      <c r="AQ129" s="2" t="str">
        <f t="shared" si="24"/>
        <v>CFC13</v>
      </c>
      <c r="AR129" s="2" t="str">
        <f t="shared" si="25"/>
        <v>CFC Podium 213</v>
      </c>
    </row>
    <row r="130" spans="1:44" hidden="1" x14ac:dyDescent="0.3">
      <c r="A130" s="6" t="s">
        <v>50</v>
      </c>
      <c r="B130" s="6">
        <f>VLOOKUP(A130,Sheet1!A:B,2,0)</f>
        <v>1</v>
      </c>
      <c r="C130" s="6">
        <v>14</v>
      </c>
      <c r="D130" s="25"/>
      <c r="E130" s="2">
        <v>29172801.67297053</v>
      </c>
      <c r="F130" s="26">
        <f>_xlfn.MAXIFS('data-from-invoicing'!E:E,'data-from-invoicing'!D:D,eslam.data!AR130)</f>
        <v>29172801.679999996</v>
      </c>
      <c r="G130" s="2">
        <f t="shared" si="20"/>
        <v>7.0294663310050964E-3</v>
      </c>
      <c r="H130" s="2"/>
      <c r="I130" s="23"/>
      <c r="J130" s="2">
        <f>SUMIF('collection only'!D:D,eslam.data!AQ130,'collection only'!E:E)</f>
        <v>19708943.719999999</v>
      </c>
      <c r="K130" s="26">
        <f>SUMIF('data-from-invoicing'!D:D,eslam.data!AR130,'data-from-invoicing'!F:F)</f>
        <v>19708944.274</v>
      </c>
      <c r="L130" s="2">
        <f t="shared" si="21"/>
        <v>0.55400000140070915</v>
      </c>
      <c r="M130" s="2"/>
      <c r="Q130" s="23"/>
      <c r="R130" s="2">
        <v>19708944.27106005</v>
      </c>
      <c r="S130" s="1">
        <v>44165</v>
      </c>
      <c r="T130" s="1">
        <v>44160</v>
      </c>
      <c r="U130" s="1">
        <v>44170</v>
      </c>
      <c r="V130">
        <v>60</v>
      </c>
      <c r="W130" s="1">
        <v>44230</v>
      </c>
      <c r="X130" s="1">
        <v>44207</v>
      </c>
      <c r="Y130" s="2">
        <v>372564802.68990397</v>
      </c>
      <c r="Z130" s="2">
        <v>14613590.852500441</v>
      </c>
      <c r="AF130" s="2">
        <v>0</v>
      </c>
      <c r="AG130" s="14">
        <f>SUMIF('consultant-gross'!D:D,eslam.data!AQ130,'consultant-gross'!F:F)</f>
        <v>29172801.672970533</v>
      </c>
      <c r="AH130" s="14">
        <f>SUMIF('consultant-gross'!D:D,eslam.data!AQ130,'consultant-gross'!G:G)</f>
        <v>372564802.68990397</v>
      </c>
      <c r="AI130" s="14">
        <f>SUMIF('consultant-net'!D:D,eslam.data!AQ130,'consultant-net'!F:F)</f>
        <v>19708944.27106005</v>
      </c>
      <c r="AJ130" s="2" t="str">
        <f>VLOOKUP(A130,'eslam-to-invoicing'!A:B,2,0)</f>
        <v>CFC Podium 2</v>
      </c>
      <c r="AL130" s="2">
        <f t="shared" si="22"/>
        <v>14559210.820470089</v>
      </c>
      <c r="AM130" s="2">
        <f t="shared" si="23"/>
        <v>14613590.859529907</v>
      </c>
      <c r="AQ130" s="2" t="str">
        <f t="shared" si="24"/>
        <v>CFC14</v>
      </c>
      <c r="AR130" s="2" t="str">
        <f t="shared" si="25"/>
        <v>CFC Podium 214</v>
      </c>
    </row>
    <row r="131" spans="1:44" x14ac:dyDescent="0.3">
      <c r="A131" s="6" t="s">
        <v>50</v>
      </c>
      <c r="B131" s="35">
        <f>VLOOKUP(A131,Sheet1!A:B,2,0)</f>
        <v>1</v>
      </c>
      <c r="C131" s="6">
        <v>15</v>
      </c>
      <c r="D131" s="25"/>
      <c r="E131" s="2">
        <v>46288367.919714808</v>
      </c>
      <c r="F131" s="26">
        <f>_xlfn.MAXIFS('data-from-invoicing'!E:E,'data-from-invoicing'!D:D,eslam.data!AR131)</f>
        <v>42273319.299999997</v>
      </c>
      <c r="G131" s="2">
        <f t="shared" si="20"/>
        <v>-4015048.6197148114</v>
      </c>
      <c r="I131" s="23"/>
      <c r="J131" s="2">
        <f>SUMIF('collection only'!D:D,eslam.data!AQ131,'collection only'!E:E)</f>
        <v>40379659.898477204</v>
      </c>
      <c r="K131" s="26">
        <f>SUMIF('data-from-invoicing'!D:D,eslam.data!AR131,'data-from-invoicing'!F:F)</f>
        <v>40379659.079999998</v>
      </c>
      <c r="L131" s="2">
        <f t="shared" si="21"/>
        <v>-0.81847720593214035</v>
      </c>
      <c r="Q131" s="23"/>
      <c r="R131" s="2">
        <v>40379659.898477197</v>
      </c>
      <c r="S131" s="1">
        <v>44196</v>
      </c>
      <c r="T131" s="1">
        <v>44190</v>
      </c>
      <c r="U131" s="1">
        <v>44202</v>
      </c>
      <c r="V131">
        <v>60</v>
      </c>
      <c r="W131" s="1">
        <v>44262</v>
      </c>
      <c r="X131" s="1">
        <v>44249</v>
      </c>
      <c r="Y131" s="2">
        <v>418853170.60961878</v>
      </c>
      <c r="Z131" s="2">
        <v>17260909.724454131</v>
      </c>
      <c r="AF131" s="2">
        <v>1045046</v>
      </c>
      <c r="AG131" s="14">
        <f>SUMIF('consultant-gross'!D:D,eslam.data!AQ131,'consultant-gross'!F:F)</f>
        <v>46288367.919714808</v>
      </c>
      <c r="AH131" s="14">
        <f>SUMIF('consultant-gross'!D:D,eslam.data!AQ131,'consultant-gross'!G:G)</f>
        <v>418853170.60961878</v>
      </c>
      <c r="AI131" s="14">
        <f>SUMIF('consultant-net'!D:D,eslam.data!AQ131,'consultant-net'!F:F)</f>
        <v>40379659.898477204</v>
      </c>
      <c r="AJ131" s="2" t="str">
        <f>VLOOKUP(A131,'eslam-to-invoicing'!A:B,2,0)</f>
        <v>CFC Podium 2</v>
      </c>
      <c r="AL131" s="2">
        <f t="shared" si="22"/>
        <v>29027458.195260677</v>
      </c>
      <c r="AM131" s="2">
        <f t="shared" si="23"/>
        <v>13245861.10473932</v>
      </c>
      <c r="AQ131" s="2" t="str">
        <f t="shared" si="24"/>
        <v>CFC15</v>
      </c>
      <c r="AR131" s="2" t="str">
        <f t="shared" si="25"/>
        <v>CFC Podium 215</v>
      </c>
    </row>
    <row r="132" spans="1:44" x14ac:dyDescent="0.3">
      <c r="A132" s="6" t="s">
        <v>50</v>
      </c>
      <c r="B132" s="35">
        <f>VLOOKUP(A132,Sheet1!A:B,2,0)</f>
        <v>1</v>
      </c>
      <c r="C132" s="6">
        <v>16</v>
      </c>
      <c r="D132" s="25"/>
      <c r="E132" s="2">
        <v>25170121.10483003</v>
      </c>
      <c r="F132" s="26">
        <f>_xlfn.MAXIFS('data-from-invoicing'!E:E,'data-from-invoicing'!D:D,eslam.data!AR132)</f>
        <v>29185169.719999999</v>
      </c>
      <c r="G132" s="2">
        <f t="shared" si="20"/>
        <v>4015048.6151699685</v>
      </c>
      <c r="I132" s="23"/>
      <c r="J132" s="2">
        <f>SUMIF('collection only'!D:D,eslam.data!AQ132,'collection only'!E:E)</f>
        <v>22871121.16</v>
      </c>
      <c r="K132" s="26">
        <f>SUMIF('data-from-invoicing'!D:D,eslam.data!AR132,'data-from-invoicing'!F:F)</f>
        <v>22871121.155999999</v>
      </c>
      <c r="L132" s="2">
        <f t="shared" si="21"/>
        <v>-4.0000006556510925E-3</v>
      </c>
      <c r="Q132" s="23"/>
      <c r="R132" s="2">
        <v>22871121.149999999</v>
      </c>
      <c r="S132" s="1">
        <v>44227</v>
      </c>
      <c r="T132" s="1">
        <v>44221</v>
      </c>
      <c r="U132" s="1">
        <v>44230</v>
      </c>
      <c r="V132">
        <v>60</v>
      </c>
      <c r="W132" s="1">
        <v>44290</v>
      </c>
      <c r="X132" s="1">
        <v>44276</v>
      </c>
      <c r="Y132" s="2">
        <v>444023291.71444881</v>
      </c>
      <c r="Z132" s="2">
        <v>19535751.205859251</v>
      </c>
      <c r="AF132" s="2">
        <v>0</v>
      </c>
      <c r="AG132" s="14">
        <f>SUMIF('consultant-gross'!D:D,eslam.data!AQ132,'consultant-gross'!F:F)</f>
        <v>25170121.104830027</v>
      </c>
      <c r="AH132" s="14">
        <f>SUMIF('consultant-gross'!D:D,eslam.data!AQ132,'consultant-gross'!G:G)</f>
        <v>444023291.71444881</v>
      </c>
      <c r="AI132" s="14">
        <f>SUMIF('consultant-net'!D:D,eslam.data!AQ132,'consultant-net'!F:F)</f>
        <v>22871121.149999999</v>
      </c>
      <c r="AJ132" s="2" t="str">
        <f>VLOOKUP(A132,'eslam-to-invoicing'!A:B,2,0)</f>
        <v>CFC Podium 2</v>
      </c>
      <c r="AL132" s="2">
        <f t="shared" si="22"/>
        <v>5634369.898970779</v>
      </c>
      <c r="AM132" s="2">
        <f t="shared" si="23"/>
        <v>23550799.82102922</v>
      </c>
      <c r="AQ132" s="2" t="str">
        <f t="shared" si="24"/>
        <v>CFC16</v>
      </c>
      <c r="AR132" s="2" t="str">
        <f t="shared" si="25"/>
        <v>CFC Podium 216</v>
      </c>
    </row>
    <row r="133" spans="1:44" hidden="1" x14ac:dyDescent="0.3">
      <c r="A133" s="6" t="s">
        <v>50</v>
      </c>
      <c r="B133" s="6">
        <f>VLOOKUP(A133,Sheet1!A:B,2,0)</f>
        <v>1</v>
      </c>
      <c r="C133" s="6">
        <v>17</v>
      </c>
      <c r="D133" s="25"/>
      <c r="E133" s="2">
        <v>23196101.94555122</v>
      </c>
      <c r="F133" s="26">
        <f>_xlfn.MAXIFS('data-from-invoicing'!E:E,'data-from-invoicing'!D:D,eslam.data!AR133)</f>
        <v>23196101.949999999</v>
      </c>
      <c r="G133" s="2">
        <f t="shared" si="20"/>
        <v>4.4487789273262024E-3</v>
      </c>
      <c r="H133" s="2"/>
      <c r="I133" s="23"/>
      <c r="J133" s="2">
        <f>SUMIF('collection only'!D:D,eslam.data!AQ133,'collection only'!E:E)</f>
        <v>15047803.35</v>
      </c>
      <c r="K133" s="26">
        <f>SUMIF('data-from-invoicing'!D:D,eslam.data!AR133,'data-from-invoicing'!F:F)</f>
        <v>15047803.35</v>
      </c>
      <c r="L133" s="2">
        <f t="shared" si="21"/>
        <v>0</v>
      </c>
      <c r="M133" s="2"/>
      <c r="Q133" s="23"/>
      <c r="R133" s="2">
        <v>15047803.359999999</v>
      </c>
      <c r="S133" s="1">
        <v>44227</v>
      </c>
      <c r="T133" s="1">
        <v>44237</v>
      </c>
      <c r="U133" s="1">
        <v>44242</v>
      </c>
      <c r="V133">
        <v>60</v>
      </c>
      <c r="W133" s="1">
        <v>44302</v>
      </c>
      <c r="X133" s="1">
        <v>44280</v>
      </c>
      <c r="Y133" s="2">
        <v>467219393.66000003</v>
      </c>
      <c r="Z133" s="2">
        <v>14368442.92</v>
      </c>
      <c r="AF133" s="2">
        <v>0</v>
      </c>
      <c r="AG133" s="14">
        <f>SUMIF('consultant-gross'!D:D,eslam.data!AQ133,'consultant-gross'!F:F)</f>
        <v>23196101.945551217</v>
      </c>
      <c r="AH133" s="14">
        <f>SUMIF('consultant-gross'!D:D,eslam.data!AQ133,'consultant-gross'!G:G)</f>
        <v>467219393.66000003</v>
      </c>
      <c r="AI133" s="14">
        <f>SUMIF('consultant-net'!D:D,eslam.data!AQ133,'consultant-net'!F:F)</f>
        <v>15047803.359999999</v>
      </c>
      <c r="AJ133" s="2" t="str">
        <f>VLOOKUP(A133,'eslam-to-invoicing'!A:B,2,0)</f>
        <v>CFC Podium 2</v>
      </c>
      <c r="AL133" s="2">
        <f t="shared" si="22"/>
        <v>8827659.0255512204</v>
      </c>
      <c r="AM133" s="2">
        <f t="shared" si="23"/>
        <v>14368442.924448779</v>
      </c>
      <c r="AQ133" s="2" t="str">
        <f t="shared" si="24"/>
        <v>CFC17</v>
      </c>
      <c r="AR133" s="2" t="str">
        <f t="shared" si="25"/>
        <v>CFC Podium 217</v>
      </c>
    </row>
    <row r="134" spans="1:44" hidden="1" x14ac:dyDescent="0.3">
      <c r="A134" s="6" t="s">
        <v>50</v>
      </c>
      <c r="B134" s="6">
        <f>VLOOKUP(A134,Sheet1!A:B,2,0)</f>
        <v>1</v>
      </c>
      <c r="C134" s="6">
        <v>18</v>
      </c>
      <c r="D134" s="25"/>
      <c r="E134" s="2">
        <v>16880809.48999995</v>
      </c>
      <c r="F134" s="26">
        <f>_xlfn.MAXIFS('data-from-invoicing'!E:E,'data-from-invoicing'!D:D,eslam.data!AR134)</f>
        <v>16880809.489999998</v>
      </c>
      <c r="G134" s="2">
        <f t="shared" si="20"/>
        <v>4.8428773880004883E-8</v>
      </c>
      <c r="H134" s="2"/>
      <c r="I134" s="23"/>
      <c r="J134" s="2">
        <f>SUMIF('collection only'!D:D,eslam.data!AQ134,'collection only'!E:E)</f>
        <v>12196441.119999999</v>
      </c>
      <c r="K134" s="26">
        <f>SUMIF('data-from-invoicing'!D:D,eslam.data!AR134,'data-from-invoicing'!F:F)</f>
        <v>12196441.119999999</v>
      </c>
      <c r="L134" s="2">
        <f t="shared" si="21"/>
        <v>0</v>
      </c>
      <c r="M134" s="2"/>
      <c r="Q134" s="23"/>
      <c r="R134" s="2">
        <v>12196441.109999999</v>
      </c>
      <c r="S134" s="1">
        <v>44255</v>
      </c>
      <c r="T134" s="1">
        <v>44252</v>
      </c>
      <c r="U134" s="1">
        <v>44257</v>
      </c>
      <c r="V134">
        <v>60</v>
      </c>
      <c r="W134" s="1">
        <v>44317</v>
      </c>
      <c r="X134" s="1">
        <v>44292</v>
      </c>
      <c r="Y134" s="2">
        <v>484100203.14999998</v>
      </c>
      <c r="Z134" s="2">
        <v>14078602.67</v>
      </c>
      <c r="AF134" s="2">
        <v>0</v>
      </c>
      <c r="AG134" s="14">
        <f>SUMIF('consultant-gross'!D:D,eslam.data!AQ134,'consultant-gross'!F:F)</f>
        <v>16880809.48999995</v>
      </c>
      <c r="AH134" s="14">
        <f>SUMIF('consultant-gross'!D:D,eslam.data!AQ134,'consultant-gross'!G:G)</f>
        <v>484100203.14999998</v>
      </c>
      <c r="AI134" s="14">
        <f>SUMIF('consultant-net'!D:D,eslam.data!AQ134,'consultant-net'!F:F)</f>
        <v>12196441.109999999</v>
      </c>
      <c r="AJ134" s="2" t="str">
        <f>VLOOKUP(A134,'eslam-to-invoicing'!A:B,2,0)</f>
        <v>CFC Podium 2</v>
      </c>
      <c r="AL134" s="2">
        <f t="shared" si="22"/>
        <v>2802206.81999995</v>
      </c>
      <c r="AM134" s="2">
        <f t="shared" si="23"/>
        <v>14078602.670000048</v>
      </c>
      <c r="AQ134" s="2" t="str">
        <f t="shared" si="24"/>
        <v>CFC18</v>
      </c>
      <c r="AR134" s="2" t="str">
        <f t="shared" si="25"/>
        <v>CFC Podium 218</v>
      </c>
    </row>
    <row r="135" spans="1:44" hidden="1" x14ac:dyDescent="0.3">
      <c r="A135" s="6" t="s">
        <v>50</v>
      </c>
      <c r="B135" s="6">
        <f>VLOOKUP(A135,Sheet1!A:B,2,0)</f>
        <v>1</v>
      </c>
      <c r="C135" s="6">
        <v>19</v>
      </c>
      <c r="D135" s="25"/>
      <c r="E135" s="2">
        <v>20398722.16000003</v>
      </c>
      <c r="F135" s="26">
        <f>_xlfn.MAXIFS('data-from-invoicing'!E:E,'data-from-invoicing'!D:D,eslam.data!AR135)</f>
        <v>20398722.149999999</v>
      </c>
      <c r="G135" s="2">
        <f t="shared" si="20"/>
        <v>-1.0000031441450119E-2</v>
      </c>
      <c r="H135" s="2"/>
      <c r="I135" s="23"/>
      <c r="J135" s="2">
        <f>SUMIF('collection only'!D:D,eslam.data!AQ135,'collection only'!E:E)</f>
        <v>14008565.699999999</v>
      </c>
      <c r="K135" s="26">
        <f>SUMIF('data-from-invoicing'!D:D,eslam.data!AR135,'data-from-invoicing'!F:F)</f>
        <v>14008565.699999999</v>
      </c>
      <c r="L135" s="2">
        <f t="shared" si="21"/>
        <v>0</v>
      </c>
      <c r="M135" s="2"/>
      <c r="Q135" s="23"/>
      <c r="R135" s="2">
        <v>14008565.710000001</v>
      </c>
      <c r="S135" s="1">
        <v>44286</v>
      </c>
      <c r="T135" s="1">
        <v>44265</v>
      </c>
      <c r="U135" s="1">
        <v>44272</v>
      </c>
      <c r="V135">
        <v>60</v>
      </c>
      <c r="W135" s="1">
        <v>44332</v>
      </c>
      <c r="X135" s="1">
        <v>44306</v>
      </c>
      <c r="Y135" s="2">
        <v>504498925.31</v>
      </c>
      <c r="Z135" s="2">
        <v>10502130.779999999</v>
      </c>
      <c r="AF135" s="2">
        <v>0</v>
      </c>
      <c r="AG135" s="14">
        <f>SUMIF('consultant-gross'!D:D,eslam.data!AQ135,'consultant-gross'!F:F)</f>
        <v>20398722.160000026</v>
      </c>
      <c r="AH135" s="14">
        <f>SUMIF('consultant-gross'!D:D,eslam.data!AQ135,'consultant-gross'!G:G)</f>
        <v>504498925.31</v>
      </c>
      <c r="AI135" s="14">
        <f>SUMIF('consultant-net'!D:D,eslam.data!AQ135,'consultant-net'!F:F)</f>
        <v>14008565.710000001</v>
      </c>
      <c r="AJ135" s="2" t="str">
        <f>VLOOKUP(A135,'eslam-to-invoicing'!A:B,2,0)</f>
        <v>CFC Podium 2</v>
      </c>
      <c r="AL135" s="2">
        <f t="shared" si="22"/>
        <v>9896591.3800000306</v>
      </c>
      <c r="AM135" s="2">
        <f t="shared" si="23"/>
        <v>10502130.769999968</v>
      </c>
      <c r="AQ135" s="2" t="str">
        <f t="shared" si="24"/>
        <v>CFC19</v>
      </c>
      <c r="AR135" s="2" t="str">
        <f t="shared" si="25"/>
        <v>CFC Podium 219</v>
      </c>
    </row>
    <row r="136" spans="1:44" x14ac:dyDescent="0.3">
      <c r="A136" s="6" t="s">
        <v>50</v>
      </c>
      <c r="B136" s="35">
        <f>VLOOKUP(A136,Sheet1!A:B,2,0)</f>
        <v>1</v>
      </c>
      <c r="C136" s="6">
        <v>20</v>
      </c>
      <c r="D136" s="25"/>
      <c r="E136" s="2">
        <v>23102145.85000002</v>
      </c>
      <c r="F136" s="26">
        <f>_xlfn.MAXIFS('data-from-invoicing'!E:E,'data-from-invoicing'!D:D,eslam.data!AR136)</f>
        <v>23105145.859999999</v>
      </c>
      <c r="G136" s="2">
        <f t="shared" si="20"/>
        <v>3000.0099999792874</v>
      </c>
      <c r="I136" s="23"/>
      <c r="J136" s="2">
        <f>SUMIF('collection only'!D:D,eslam.data!AQ136,'collection only'!E:E)</f>
        <v>23721354.77</v>
      </c>
      <c r="K136" s="26">
        <f>SUMIF('data-from-invoicing'!D:D,eslam.data!AR136,'data-from-invoicing'!F:F)</f>
        <v>23721354.77</v>
      </c>
      <c r="L136" s="2">
        <f t="shared" si="21"/>
        <v>0</v>
      </c>
      <c r="Q136" s="23"/>
      <c r="R136" s="2">
        <v>23721354.77</v>
      </c>
      <c r="S136" s="1">
        <v>44286</v>
      </c>
      <c r="T136" s="1">
        <v>44280</v>
      </c>
      <c r="U136" s="1">
        <v>44284</v>
      </c>
      <c r="V136">
        <v>60</v>
      </c>
      <c r="W136" s="1">
        <v>44344</v>
      </c>
      <c r="X136" s="1">
        <v>44340</v>
      </c>
      <c r="Y136" s="2">
        <v>527601071.16000003</v>
      </c>
      <c r="Z136" s="2">
        <v>16161812.220000001</v>
      </c>
      <c r="AF136" s="2">
        <v>992616.34</v>
      </c>
      <c r="AG136" s="14">
        <f>SUMIF('consultant-gross'!D:D,eslam.data!AQ136,'consultant-gross'!F:F)</f>
        <v>23102145.850000024</v>
      </c>
      <c r="AH136" s="14">
        <f>SUMIF('consultant-gross'!D:D,eslam.data!AQ136,'consultant-gross'!G:G)</f>
        <v>527601071.16000003</v>
      </c>
      <c r="AI136" s="14">
        <f>SUMIF('consultant-net'!D:D,eslam.data!AQ136,'consultant-net'!F:F)</f>
        <v>23721354.77</v>
      </c>
      <c r="AJ136" s="2" t="str">
        <f>VLOOKUP(A136,'eslam-to-invoicing'!A:B,2,0)</f>
        <v>CFC Podium 2</v>
      </c>
      <c r="AL136" s="2">
        <f t="shared" si="22"/>
        <v>6940333.6300000194</v>
      </c>
      <c r="AM136" s="2">
        <f t="shared" si="23"/>
        <v>16164812.22999998</v>
      </c>
      <c r="AQ136" s="2" t="str">
        <f t="shared" si="24"/>
        <v>CFC20</v>
      </c>
      <c r="AR136" s="2" t="str">
        <f t="shared" si="25"/>
        <v>CFC Podium 220</v>
      </c>
    </row>
    <row r="137" spans="1:44" x14ac:dyDescent="0.3">
      <c r="A137" s="6" t="s">
        <v>50</v>
      </c>
      <c r="B137" s="35">
        <f>VLOOKUP(A137,Sheet1!A:B,2,0)</f>
        <v>1</v>
      </c>
      <c r="C137" s="6">
        <v>21</v>
      </c>
      <c r="D137" s="25"/>
      <c r="E137" s="2">
        <v>23568050.800000008</v>
      </c>
      <c r="F137" s="26">
        <f>_xlfn.MAXIFS('data-from-invoicing'!E:E,'data-from-invoicing'!D:D,eslam.data!AR137)</f>
        <v>23565050.789999999</v>
      </c>
      <c r="G137" s="2">
        <f t="shared" si="20"/>
        <v>-3000.0100000090897</v>
      </c>
      <c r="I137" s="23"/>
      <c r="J137" s="2">
        <f>SUMIF('collection only'!D:D,eslam.data!AQ137,'collection only'!E:E)</f>
        <v>17156725.120000001</v>
      </c>
      <c r="K137" s="26">
        <f>SUMIF('data-from-invoicing'!D:D,eslam.data!AR137,'data-from-invoicing'!F:F)</f>
        <v>19156725.109500002</v>
      </c>
      <c r="L137" s="2">
        <f t="shared" si="21"/>
        <v>1999999.9895000011</v>
      </c>
      <c r="Q137" s="23"/>
      <c r="R137" s="2">
        <v>17156225.129999999</v>
      </c>
      <c r="S137" s="1">
        <v>44316</v>
      </c>
      <c r="T137" s="1">
        <v>44296</v>
      </c>
      <c r="U137" s="1">
        <v>44301</v>
      </c>
      <c r="V137">
        <v>60</v>
      </c>
      <c r="W137" s="1">
        <v>44361</v>
      </c>
      <c r="X137" s="1">
        <v>44364</v>
      </c>
      <c r="Y137" s="2">
        <v>551169121.96000004</v>
      </c>
      <c r="Z137" s="2">
        <v>15788492.26940229</v>
      </c>
      <c r="AF137" s="2">
        <v>3023908.26</v>
      </c>
      <c r="AG137" s="14">
        <f>SUMIF('consultant-gross'!D:D,eslam.data!AQ137,'consultant-gross'!F:F)</f>
        <v>23568050.800000012</v>
      </c>
      <c r="AH137" s="14">
        <f>SUMIF('consultant-gross'!D:D,eslam.data!AQ137,'consultant-gross'!G:G)</f>
        <v>551169121.96000004</v>
      </c>
      <c r="AI137" s="14">
        <f>SUMIF('consultant-net'!D:D,eslam.data!AQ137,'consultant-net'!F:F)</f>
        <v>17156225.129999999</v>
      </c>
      <c r="AJ137" s="2" t="str">
        <f>VLOOKUP(A137,'eslam-to-invoicing'!A:B,2,0)</f>
        <v>CFC Podium 2</v>
      </c>
      <c r="AL137" s="2">
        <f t="shared" si="22"/>
        <v>7779558.5305977184</v>
      </c>
      <c r="AM137" s="2">
        <f t="shared" si="23"/>
        <v>15785492.259402281</v>
      </c>
      <c r="AQ137" s="2" t="str">
        <f t="shared" si="24"/>
        <v>CFC21</v>
      </c>
      <c r="AR137" s="2" t="str">
        <f t="shared" si="25"/>
        <v>CFC Podium 221</v>
      </c>
    </row>
    <row r="138" spans="1:44" hidden="1" x14ac:dyDescent="0.3">
      <c r="A138" s="6" t="s">
        <v>50</v>
      </c>
      <c r="B138" s="6">
        <f>VLOOKUP(A138,Sheet1!A:B,2,0)</f>
        <v>1</v>
      </c>
      <c r="C138" s="6">
        <v>22</v>
      </c>
      <c r="D138" s="25"/>
      <c r="E138" s="2">
        <v>19833699.31999993</v>
      </c>
      <c r="F138" s="26">
        <f>_xlfn.MAXIFS('data-from-invoicing'!E:E,'data-from-invoicing'!D:D,eslam.data!AR138)</f>
        <v>19833699.329999998</v>
      </c>
      <c r="G138" s="2">
        <f t="shared" si="20"/>
        <v>1.0000068694353104E-2</v>
      </c>
      <c r="H138" s="2"/>
      <c r="I138" s="23"/>
      <c r="J138" s="2">
        <f>SUMIF('collection only'!D:D,eslam.data!AQ138,'collection only'!E:E)</f>
        <v>13410069.82</v>
      </c>
      <c r="K138" s="26">
        <f>SUMIF('data-from-invoicing'!D:D,eslam.data!AR138,'data-from-invoicing'!F:F)</f>
        <v>13410069.82</v>
      </c>
      <c r="L138" s="2">
        <f t="shared" si="21"/>
        <v>0</v>
      </c>
      <c r="M138" s="2"/>
      <c r="Q138" s="23"/>
      <c r="R138" s="2">
        <v>13410069.82</v>
      </c>
      <c r="S138" s="1">
        <v>44316</v>
      </c>
      <c r="T138" s="1">
        <v>44311</v>
      </c>
      <c r="U138" s="1">
        <v>44322</v>
      </c>
      <c r="V138">
        <v>60</v>
      </c>
      <c r="W138" s="1">
        <v>44382</v>
      </c>
      <c r="X138" s="1">
        <v>44376</v>
      </c>
      <c r="Y138" s="2">
        <v>571002821.27999997</v>
      </c>
      <c r="Z138" s="2">
        <v>12047992.859999999</v>
      </c>
      <c r="AF138" s="2">
        <v>0</v>
      </c>
      <c r="AG138" s="14">
        <f>SUMIF('consultant-gross'!D:D,eslam.data!AQ138,'consultant-gross'!F:F)</f>
        <v>19833699.319999933</v>
      </c>
      <c r="AH138" s="14">
        <f>SUMIF('consultant-gross'!D:D,eslam.data!AQ138,'consultant-gross'!G:G)</f>
        <v>571002821.27999997</v>
      </c>
      <c r="AI138" s="14">
        <f>SUMIF('consultant-net'!D:D,eslam.data!AQ138,'consultant-net'!F:F)</f>
        <v>13410069.82</v>
      </c>
      <c r="AJ138" s="2" t="str">
        <f>VLOOKUP(A138,'eslam-to-invoicing'!A:B,2,0)</f>
        <v>CFC Podium 2</v>
      </c>
      <c r="AL138" s="2">
        <f t="shared" si="22"/>
        <v>7785706.4599999301</v>
      </c>
      <c r="AM138" s="2">
        <f t="shared" si="23"/>
        <v>12047992.870000068</v>
      </c>
      <c r="AQ138" s="2" t="str">
        <f t="shared" si="24"/>
        <v>CFC22</v>
      </c>
      <c r="AR138" s="2" t="str">
        <f t="shared" si="25"/>
        <v>CFC Podium 222</v>
      </c>
    </row>
    <row r="139" spans="1:44" hidden="1" x14ac:dyDescent="0.3">
      <c r="A139" s="6" t="s">
        <v>50</v>
      </c>
      <c r="B139" s="6">
        <f>VLOOKUP(A139,Sheet1!A:B,2,0)</f>
        <v>1</v>
      </c>
      <c r="C139" s="6">
        <v>23</v>
      </c>
      <c r="D139" s="25"/>
      <c r="E139" s="2">
        <v>19569971.41000009</v>
      </c>
      <c r="F139" s="26">
        <f>_xlfn.MAXIFS('data-from-invoicing'!E:E,'data-from-invoicing'!D:D,eslam.data!AR139)</f>
        <v>19569971.41</v>
      </c>
      <c r="G139" s="2">
        <f t="shared" si="20"/>
        <v>-8.9406967163085938E-8</v>
      </c>
      <c r="H139" s="2"/>
      <c r="I139" s="23"/>
      <c r="J139" s="2">
        <f>SUMIF('collection only'!D:D,eslam.data!AQ139,'collection only'!E:E)</f>
        <v>15440459.23</v>
      </c>
      <c r="K139" s="26">
        <f>SUMIF('data-from-invoicing'!D:D,eslam.data!AR139,'data-from-invoicing'!F:F)</f>
        <v>15440458.920499999</v>
      </c>
      <c r="L139" s="2">
        <f t="shared" si="21"/>
        <v>-0.30950000137090683</v>
      </c>
      <c r="M139" s="2"/>
      <c r="Q139" s="23"/>
      <c r="R139" s="2">
        <v>15440458.92</v>
      </c>
      <c r="S139" s="1">
        <v>44377</v>
      </c>
      <c r="T139" s="1">
        <v>44372</v>
      </c>
      <c r="U139" s="1">
        <v>44377</v>
      </c>
      <c r="V139">
        <v>60</v>
      </c>
      <c r="W139" s="1">
        <v>44437</v>
      </c>
      <c r="X139" s="1">
        <v>44426</v>
      </c>
      <c r="Y139" s="2">
        <v>590572792.69000006</v>
      </c>
      <c r="Z139" s="2">
        <v>9696296.6300000008</v>
      </c>
      <c r="AF139" s="2">
        <v>0</v>
      </c>
      <c r="AG139" s="14">
        <f>SUMIF('consultant-gross'!D:D,eslam.data!AQ139,'consultant-gross'!F:F)</f>
        <v>19569971.410000086</v>
      </c>
      <c r="AH139" s="14">
        <f>SUMIF('consultant-gross'!D:D,eslam.data!AQ139,'consultant-gross'!G:G)</f>
        <v>590572792.69000006</v>
      </c>
      <c r="AI139" s="14">
        <f>SUMIF('consultant-net'!D:D,eslam.data!AQ139,'consultant-net'!F:F)</f>
        <v>15440458.92</v>
      </c>
      <c r="AJ139" s="2" t="str">
        <f>VLOOKUP(A139,'eslam-to-invoicing'!A:B,2,0)</f>
        <v>CFC Podium 2</v>
      </c>
      <c r="AL139" s="2">
        <f t="shared" si="22"/>
        <v>9873674.7800000887</v>
      </c>
      <c r="AM139" s="2">
        <f t="shared" si="23"/>
        <v>9696296.6299999114</v>
      </c>
      <c r="AQ139" s="2" t="str">
        <f t="shared" si="24"/>
        <v>CFC23</v>
      </c>
      <c r="AR139" s="2" t="str">
        <f t="shared" si="25"/>
        <v>CFC Podium 223</v>
      </c>
    </row>
    <row r="140" spans="1:44" hidden="1" x14ac:dyDescent="0.3">
      <c r="A140" s="6" t="s">
        <v>50</v>
      </c>
      <c r="B140" s="6">
        <f>VLOOKUP(A140,Sheet1!A:B,2,0)</f>
        <v>1</v>
      </c>
      <c r="C140" s="6">
        <v>24</v>
      </c>
      <c r="D140" s="25"/>
      <c r="E140" s="2">
        <v>14455028.519999981</v>
      </c>
      <c r="F140" s="26">
        <f>_xlfn.MAXIFS('data-from-invoicing'!E:E,'data-from-invoicing'!D:D,eslam.data!AR140)</f>
        <v>14455028.51</v>
      </c>
      <c r="G140" s="2">
        <f t="shared" si="20"/>
        <v>-9.9999811500310898E-3</v>
      </c>
      <c r="H140" s="2"/>
      <c r="I140" s="23"/>
      <c r="J140" s="2">
        <f>SUMIF('collection only'!D:D,eslam.data!AQ140,'collection only'!E:E)</f>
        <v>7464480.3499999996</v>
      </c>
      <c r="K140" s="26">
        <f>SUMIF('data-from-invoicing'!D:D,eslam.data!AR140,'data-from-invoicing'!F:F)</f>
        <v>9889480.3654999994</v>
      </c>
      <c r="L140" s="2">
        <f t="shared" si="21"/>
        <v>2425000.0154999997</v>
      </c>
      <c r="M140" s="2"/>
      <c r="Q140" s="23"/>
      <c r="R140" s="2">
        <v>7464840.3499999996</v>
      </c>
      <c r="S140" s="1">
        <v>44377</v>
      </c>
      <c r="T140" s="1">
        <v>44387</v>
      </c>
      <c r="U140" s="1">
        <v>44392</v>
      </c>
      <c r="V140">
        <v>60</v>
      </c>
      <c r="W140" s="1">
        <v>44452</v>
      </c>
      <c r="X140" s="1">
        <v>44462</v>
      </c>
      <c r="Y140" s="2">
        <v>605027821.21000004</v>
      </c>
      <c r="Z140" s="2">
        <v>5161877.9800000004</v>
      </c>
      <c r="AF140" s="2">
        <v>5612498.7199999997</v>
      </c>
      <c r="AG140" s="14">
        <f>SUMIF('consultant-gross'!D:D,eslam.data!AQ140,'consultant-gross'!F:F)</f>
        <v>14455028.519999981</v>
      </c>
      <c r="AH140" s="14">
        <f>SUMIF('consultant-gross'!D:D,eslam.data!AQ140,'consultant-gross'!G:G)</f>
        <v>605027821.21000004</v>
      </c>
      <c r="AI140" s="14">
        <f>SUMIF('consultant-net'!D:D,eslam.data!AQ140,'consultant-net'!F:F)</f>
        <v>7464840.3499999996</v>
      </c>
      <c r="AJ140" s="2" t="str">
        <f>VLOOKUP(A140,'eslam-to-invoicing'!A:B,2,0)</f>
        <v>CFC Podium 2</v>
      </c>
      <c r="AL140" s="2">
        <f t="shared" si="22"/>
        <v>9293150.5399999805</v>
      </c>
      <c r="AM140" s="2">
        <f t="shared" si="23"/>
        <v>5161877.9700000193</v>
      </c>
      <c r="AQ140" s="2" t="str">
        <f t="shared" si="24"/>
        <v>CFC24</v>
      </c>
      <c r="AR140" s="2" t="str">
        <f t="shared" si="25"/>
        <v>CFC Podium 224</v>
      </c>
    </row>
    <row r="141" spans="1:44" hidden="1" x14ac:dyDescent="0.3">
      <c r="A141" s="6" t="s">
        <v>50</v>
      </c>
      <c r="B141" s="6">
        <f>VLOOKUP(A141,Sheet1!A:B,2,0)</f>
        <v>1</v>
      </c>
      <c r="C141" s="6">
        <v>25</v>
      </c>
      <c r="D141" s="25"/>
      <c r="E141" s="2">
        <v>13190112.669999961</v>
      </c>
      <c r="F141" s="26">
        <f>_xlfn.MAXIFS('data-from-invoicing'!E:E,'data-from-invoicing'!D:D,eslam.data!AR141)</f>
        <v>13190112.67</v>
      </c>
      <c r="G141" s="2">
        <f t="shared" si="20"/>
        <v>3.9115548133850098E-8</v>
      </c>
      <c r="H141" s="2"/>
      <c r="I141" s="23"/>
      <c r="J141" s="2">
        <f>SUMIF('collection only'!D:D,eslam.data!AQ141,'collection only'!E:E)</f>
        <v>9682524.4600000009</v>
      </c>
      <c r="K141" s="26">
        <f>SUMIF('data-from-invoicing'!D:D,eslam.data!AR141,'data-from-invoicing'!F:F)</f>
        <v>9682524.4635000005</v>
      </c>
      <c r="L141" s="2">
        <f t="shared" si="21"/>
        <v>3.4999996423721313E-3</v>
      </c>
      <c r="M141" s="2"/>
      <c r="Q141" s="23"/>
      <c r="R141" s="2">
        <v>9682524.4700000007</v>
      </c>
      <c r="S141" s="1">
        <v>44408</v>
      </c>
      <c r="T141" s="1">
        <v>44418</v>
      </c>
      <c r="U141" s="1">
        <v>44424</v>
      </c>
      <c r="V141">
        <v>60</v>
      </c>
      <c r="W141" s="1">
        <v>44484</v>
      </c>
      <c r="X141" s="1">
        <v>44494</v>
      </c>
      <c r="Y141" s="2">
        <v>618217933.88</v>
      </c>
      <c r="Z141" s="2">
        <v>1715079.08</v>
      </c>
      <c r="AF141" s="2">
        <v>0</v>
      </c>
      <c r="AG141" s="14">
        <f>SUMIF('consultant-gross'!D:D,eslam.data!AQ141,'consultant-gross'!F:F)</f>
        <v>13190112.669999957</v>
      </c>
      <c r="AH141" s="14">
        <f>SUMIF('consultant-gross'!D:D,eslam.data!AQ141,'consultant-gross'!G:G)</f>
        <v>618217933.88</v>
      </c>
      <c r="AI141" s="14">
        <f>SUMIF('consultant-net'!D:D,eslam.data!AQ141,'consultant-net'!F:F)</f>
        <v>9682524.4700000007</v>
      </c>
      <c r="AJ141" s="2" t="str">
        <f>VLOOKUP(A141,'eslam-to-invoicing'!A:B,2,0)</f>
        <v>CFC Podium 2</v>
      </c>
      <c r="AL141" s="2">
        <f t="shared" si="22"/>
        <v>11475033.589999961</v>
      </c>
      <c r="AM141" s="2">
        <f t="shared" si="23"/>
        <v>1715079.0800000392</v>
      </c>
      <c r="AQ141" s="2" t="str">
        <f t="shared" si="24"/>
        <v>CFC25</v>
      </c>
      <c r="AR141" s="2" t="str">
        <f t="shared" si="25"/>
        <v>CFC Podium 225</v>
      </c>
    </row>
    <row r="142" spans="1:44" hidden="1" x14ac:dyDescent="0.3">
      <c r="A142" s="6" t="s">
        <v>50</v>
      </c>
      <c r="B142" s="6">
        <f>VLOOKUP(A142,Sheet1!A:B,2,0)</f>
        <v>1</v>
      </c>
      <c r="C142" s="6">
        <v>26</v>
      </c>
      <c r="D142" s="25"/>
      <c r="E142" s="2">
        <v>6460765.9426511526</v>
      </c>
      <c r="F142" s="26">
        <f>_xlfn.MAXIFS('data-from-invoicing'!E:E,'data-from-invoicing'!D:D,eslam.data!AR142)</f>
        <v>6460765.9500000002</v>
      </c>
      <c r="G142" s="2">
        <f t="shared" si="20"/>
        <v>7.3488475754857063E-3</v>
      </c>
      <c r="H142" s="2"/>
      <c r="I142" s="23"/>
      <c r="J142" s="2">
        <f>SUMIF('collection only'!D:D,eslam.data!AQ142,'collection only'!E:E)</f>
        <v>2397254.3032504916</v>
      </c>
      <c r="K142" s="26">
        <f>SUMIF('data-from-invoicing'!D:D,eslam.data!AR142,'data-from-invoicing'!F:F)</f>
        <v>4897254.2975000003</v>
      </c>
      <c r="L142" s="2">
        <f t="shared" si="21"/>
        <v>2499999.9942495087</v>
      </c>
      <c r="M142" s="2"/>
      <c r="Q142" s="23"/>
      <c r="R142" s="2">
        <v>2397254.3032504921</v>
      </c>
      <c r="S142" s="1">
        <v>44439</v>
      </c>
      <c r="T142" s="1">
        <v>44433</v>
      </c>
      <c r="U142" s="1">
        <v>44441</v>
      </c>
      <c r="V142">
        <v>60</v>
      </c>
      <c r="W142" s="1">
        <v>44501</v>
      </c>
      <c r="X142" s="1">
        <v>44518</v>
      </c>
      <c r="Y142" s="2">
        <v>624678699.82265115</v>
      </c>
      <c r="Z142" s="2">
        <v>200294.37215398351</v>
      </c>
      <c r="AF142" s="2">
        <v>0</v>
      </c>
      <c r="AG142" s="14">
        <f>SUMIF('consultant-gross'!D:D,eslam.data!AQ142,'consultant-gross'!F:F)</f>
        <v>6460765.9426511526</v>
      </c>
      <c r="AH142" s="14">
        <f>SUMIF('consultant-gross'!D:D,eslam.data!AQ142,'consultant-gross'!G:G)</f>
        <v>624678699.82265115</v>
      </c>
      <c r="AI142" s="14">
        <f>SUMIF('consultant-net'!D:D,eslam.data!AQ142,'consultant-net'!F:F)</f>
        <v>2397254.3032504916</v>
      </c>
      <c r="AJ142" s="2" t="str">
        <f>VLOOKUP(A142,'eslam-to-invoicing'!A:B,2,0)</f>
        <v>CFC Podium 2</v>
      </c>
      <c r="AL142" s="2">
        <f t="shared" si="22"/>
        <v>6260471.5704971692</v>
      </c>
      <c r="AM142" s="2">
        <f t="shared" si="23"/>
        <v>200294.37950283103</v>
      </c>
      <c r="AQ142" s="2" t="str">
        <f t="shared" si="24"/>
        <v>CFC26</v>
      </c>
      <c r="AR142" s="2" t="str">
        <f t="shared" si="25"/>
        <v>CFC Podium 226</v>
      </c>
    </row>
    <row r="143" spans="1:44" hidden="1" x14ac:dyDescent="0.3">
      <c r="A143" s="6" t="s">
        <v>50</v>
      </c>
      <c r="B143" s="6">
        <f>VLOOKUP(A143,Sheet1!A:B,2,0)</f>
        <v>1</v>
      </c>
      <c r="C143" s="6">
        <v>27</v>
      </c>
      <c r="D143" s="25"/>
      <c r="E143" s="2">
        <v>7714993.7673488855</v>
      </c>
      <c r="F143" s="26">
        <f>_xlfn.MAXIFS('data-from-invoicing'!E:E,'data-from-invoicing'!D:D,eslam.data!AR143)</f>
        <v>7714993.7599999998</v>
      </c>
      <c r="G143" s="2">
        <f t="shared" si="20"/>
        <v>-7.3488857597112656E-3</v>
      </c>
      <c r="H143" s="2"/>
      <c r="I143" s="23"/>
      <c r="J143" s="2">
        <f>SUMIF('collection only'!D:D,eslam.data!AQ143,'collection only'!E:E)</f>
        <v>10793868.640000001</v>
      </c>
      <c r="K143" s="26">
        <f>SUMIF('data-from-invoicing'!D:D,eslam.data!AR143,'data-from-invoicing'!F:F)</f>
        <v>7405131.7079999996</v>
      </c>
      <c r="L143" s="2">
        <f t="shared" si="21"/>
        <v>-3388736.932000001</v>
      </c>
      <c r="M143" s="2"/>
      <c r="Q143" s="23"/>
      <c r="R143" s="2">
        <v>10793868.550000001</v>
      </c>
      <c r="S143" s="1">
        <v>44469</v>
      </c>
      <c r="T143" s="1">
        <v>44449</v>
      </c>
      <c r="U143" s="1">
        <v>44458</v>
      </c>
      <c r="V143">
        <v>60</v>
      </c>
      <c r="W143" s="1">
        <v>44518</v>
      </c>
      <c r="X143" s="1">
        <v>44522</v>
      </c>
      <c r="Y143" s="2">
        <v>632393693.59000003</v>
      </c>
      <c r="AF143" s="2">
        <v>4776768.68</v>
      </c>
      <c r="AG143" s="14">
        <f>SUMIF('consultant-gross'!D:D,eslam.data!AQ143,'consultant-gross'!F:F)</f>
        <v>7714993.7673488855</v>
      </c>
      <c r="AH143" s="14">
        <f>SUMIF('consultant-gross'!D:D,eslam.data!AQ143,'consultant-gross'!G:G)</f>
        <v>632393693.59000003</v>
      </c>
      <c r="AI143" s="14">
        <f>SUMIF('consultant-net'!D:D,eslam.data!AQ143,'consultant-net'!F:F)</f>
        <v>10793868.550000001</v>
      </c>
      <c r="AJ143" s="2" t="str">
        <f>VLOOKUP(A143,'eslam-to-invoicing'!A:B,2,0)</f>
        <v>CFC Podium 2</v>
      </c>
      <c r="AL143" s="2">
        <f t="shared" si="22"/>
        <v>7714993.7673488855</v>
      </c>
      <c r="AM143" s="2">
        <f t="shared" si="23"/>
        <v>-7.3488857597112656E-3</v>
      </c>
      <c r="AQ143" s="2" t="str">
        <f t="shared" si="24"/>
        <v>CFC27</v>
      </c>
      <c r="AR143" s="2" t="str">
        <f t="shared" si="25"/>
        <v>CFC Podium 227</v>
      </c>
    </row>
    <row r="144" spans="1:44" hidden="1" x14ac:dyDescent="0.3">
      <c r="A144" s="6" t="s">
        <v>50</v>
      </c>
      <c r="B144" s="6">
        <f>VLOOKUP(A144,Sheet1!A:B,2,0)</f>
        <v>1</v>
      </c>
      <c r="C144" s="6">
        <v>28</v>
      </c>
      <c r="D144" s="25"/>
      <c r="E144" s="2">
        <v>5026145.4699999094</v>
      </c>
      <c r="F144" s="26">
        <f>_xlfn.MAXIFS('data-from-invoicing'!E:E,'data-from-invoicing'!D:D,eslam.data!AR144)</f>
        <v>5026145.4800000004</v>
      </c>
      <c r="G144" s="2">
        <f t="shared" si="20"/>
        <v>1.0000091046094894E-2</v>
      </c>
      <c r="H144" s="2"/>
      <c r="I144" s="23"/>
      <c r="J144" s="2">
        <f>SUMIF('collection only'!D:D,eslam.data!AQ144,'collection only'!E:E)</f>
        <v>10367935.310000001</v>
      </c>
      <c r="K144" s="26">
        <f>SUMIF('data-from-invoicing'!D:D,eslam.data!AR144,'data-from-invoicing'!F:F)</f>
        <v>34503065.494000003</v>
      </c>
      <c r="L144" s="2">
        <f t="shared" si="21"/>
        <v>24135130.184</v>
      </c>
      <c r="M144" s="2"/>
      <c r="Q144" s="23"/>
      <c r="R144" s="2">
        <v>10367935.42</v>
      </c>
      <c r="S144" s="1">
        <v>44469</v>
      </c>
      <c r="T144" s="1">
        <v>44453</v>
      </c>
      <c r="U144" s="1">
        <v>44627</v>
      </c>
      <c r="V144">
        <v>60</v>
      </c>
      <c r="W144" s="1">
        <v>44687</v>
      </c>
      <c r="X144" s="1">
        <v>44690</v>
      </c>
      <c r="Y144" s="2">
        <v>637419839.05999994</v>
      </c>
      <c r="AD144" s="2">
        <v>16732270.779999999</v>
      </c>
      <c r="AE144" s="2">
        <v>16732270.779999999</v>
      </c>
      <c r="AF144" s="2">
        <v>0</v>
      </c>
      <c r="AG144" s="14">
        <f>SUMIF('consultant-gross'!D:D,eslam.data!AQ144,'consultant-gross'!F:F)</f>
        <v>5026145.4699999094</v>
      </c>
      <c r="AH144" s="14">
        <f>SUMIF('consultant-gross'!D:D,eslam.data!AQ144,'consultant-gross'!G:G)</f>
        <v>637419839.05999994</v>
      </c>
      <c r="AI144" s="14">
        <f>SUMIF('consultant-net'!D:D,eslam.data!AQ144,'consultant-net'!F:F)</f>
        <v>10367935.42</v>
      </c>
      <c r="AJ144" s="2" t="str">
        <f>VLOOKUP(A144,'eslam-to-invoicing'!A:B,2,0)</f>
        <v>CFC Podium 2</v>
      </c>
      <c r="AL144" s="2">
        <f t="shared" si="22"/>
        <v>5026145.4699999094</v>
      </c>
      <c r="AM144" s="2">
        <f t="shared" si="23"/>
        <v>1.0000091046094894E-2</v>
      </c>
      <c r="AQ144" s="2" t="str">
        <f t="shared" si="24"/>
        <v>CFC28</v>
      </c>
      <c r="AR144" s="2" t="str">
        <f t="shared" si="25"/>
        <v>CFC Podium 228</v>
      </c>
    </row>
    <row r="145" spans="1:44" hidden="1" x14ac:dyDescent="0.3">
      <c r="A145" s="6" t="s">
        <v>50</v>
      </c>
      <c r="B145" s="6">
        <f>VLOOKUP(A145,Sheet1!A:B,2,0)</f>
        <v>1</v>
      </c>
      <c r="C145" s="6">
        <v>29</v>
      </c>
      <c r="D145" s="25"/>
      <c r="F145" s="26">
        <f>_xlfn.MAXIFS('data-from-invoicing'!E:E,'data-from-invoicing'!D:D,eslam.data!AR145)</f>
        <v>0</v>
      </c>
      <c r="G145" s="2">
        <f t="shared" si="20"/>
        <v>0</v>
      </c>
      <c r="H145" s="2"/>
      <c r="I145" s="23"/>
      <c r="J145" s="2">
        <f>SUMIF('collection only'!D:D,eslam.data!AQ145,'collection only'!E:E)</f>
        <v>15034318.270318339</v>
      </c>
      <c r="K145" s="26">
        <f>SUMIF('data-from-invoicing'!D:D,eslam.data!AR145,'data-from-invoicing'!F:F)</f>
        <v>0</v>
      </c>
      <c r="L145" s="2">
        <f t="shared" si="21"/>
        <v>-15034318.270318339</v>
      </c>
      <c r="M145" s="2"/>
      <c r="Q145" s="23"/>
      <c r="S145" s="1">
        <v>44469</v>
      </c>
      <c r="T145" s="1">
        <v>44453</v>
      </c>
      <c r="U145" s="1">
        <v>44837</v>
      </c>
      <c r="V145">
        <v>60</v>
      </c>
      <c r="W145" s="1">
        <v>44897</v>
      </c>
      <c r="AF145" s="2">
        <v>0</v>
      </c>
      <c r="AG145" s="14">
        <f>SUMIF('consultant-gross'!D:D,eslam.data!AQ145,'consultant-gross'!F:F)</f>
        <v>0</v>
      </c>
      <c r="AH145" s="14">
        <f>SUMIF('consultant-gross'!D:D,eslam.data!AQ145,'consultant-gross'!G:G)</f>
        <v>0</v>
      </c>
      <c r="AI145" s="14">
        <f>SUMIF('consultant-net'!D:D,eslam.data!AQ145,'consultant-net'!F:F)</f>
        <v>0</v>
      </c>
      <c r="AJ145" s="2" t="str">
        <f>VLOOKUP(A145,'eslam-to-invoicing'!A:B,2,0)</f>
        <v>CFC Podium 2</v>
      </c>
      <c r="AQ145" s="2" t="str">
        <f t="shared" si="24"/>
        <v>CFC29</v>
      </c>
      <c r="AR145" s="2" t="str">
        <f t="shared" si="25"/>
        <v>CFC Podium 229</v>
      </c>
    </row>
    <row r="146" spans="1:44" x14ac:dyDescent="0.3">
      <c r="B146" s="35" t="e">
        <f>VLOOKUP(A146,Sheet1!A:B,2,0)</f>
        <v>#N/A</v>
      </c>
      <c r="D146" s="25"/>
      <c r="F146" s="26">
        <f>_xlfn.MAXIFS('data-from-invoicing'!E:E,'data-from-invoicing'!D:D,eslam.data!AR146)</f>
        <v>0</v>
      </c>
      <c r="I146" s="23"/>
      <c r="K146" s="26"/>
      <c r="Q146" s="23"/>
    </row>
    <row r="147" spans="1:44" hidden="1" x14ac:dyDescent="0.3">
      <c r="A147" s="6" t="s">
        <v>128</v>
      </c>
      <c r="B147" s="6">
        <f>VLOOKUP(A147,Sheet1!A:B,2,0)</f>
        <v>1</v>
      </c>
      <c r="C147" s="6">
        <v>1</v>
      </c>
      <c r="D147" s="25"/>
      <c r="F147" s="26">
        <f>_xlfn.MAXIFS('data-from-invoicing'!E:E,'data-from-invoicing'!D:D,eslam.data!AR147)</f>
        <v>0</v>
      </c>
      <c r="G147" s="2">
        <f>F147-E147</f>
        <v>0</v>
      </c>
      <c r="H147" s="2"/>
      <c r="I147" s="23"/>
      <c r="J147" s="2">
        <f>SUMIF('collection only'!D:D,eslam.data!AQ147,'collection only'!E:E)</f>
        <v>2555388</v>
      </c>
      <c r="K147" s="26">
        <f>SUMIF('data-from-invoicing'!D:D,eslam.data!AR147,'data-from-invoicing'!F:F)</f>
        <v>0</v>
      </c>
      <c r="L147" s="2">
        <f>K147-J147</f>
        <v>-2555388</v>
      </c>
      <c r="M147" s="2"/>
      <c r="Q147" s="23"/>
      <c r="S147" s="1">
        <v>44742</v>
      </c>
      <c r="T147" s="1">
        <v>44735</v>
      </c>
      <c r="U147" s="1">
        <v>44735</v>
      </c>
      <c r="V147">
        <v>45</v>
      </c>
      <c r="W147" s="1">
        <v>44780</v>
      </c>
      <c r="AF147" s="2">
        <v>0</v>
      </c>
      <c r="AG147" s="14">
        <f>SUMIF('consultant-gross'!D:D,eslam.data!AQ147,'consultant-gross'!F:F)</f>
        <v>0</v>
      </c>
      <c r="AH147" s="14">
        <f>SUMIF('consultant-gross'!D:D,eslam.data!AQ147,'consultant-gross'!G:G)</f>
        <v>0</v>
      </c>
      <c r="AI147" s="14">
        <f>SUMIF('consultant-net'!D:D,eslam.data!AQ147,'consultant-net'!F:F)</f>
        <v>0</v>
      </c>
      <c r="AJ147" s="2" t="str">
        <f>VLOOKUP(A147,'eslam-to-invoicing'!A:B,2,0)</f>
        <v>Le Galawa Hotel Resort</v>
      </c>
      <c r="AQ147" s="2" t="str">
        <f>A147&amp;C147</f>
        <v>Comoros - Off Shore1</v>
      </c>
      <c r="AR147" s="2" t="str">
        <f>AJ147&amp;C147</f>
        <v>Le Galawa Hotel Resort1</v>
      </c>
    </row>
    <row r="148" spans="1:44" x14ac:dyDescent="0.3">
      <c r="A148" s="6" t="s">
        <v>128</v>
      </c>
      <c r="B148" s="35">
        <f>VLOOKUP(A148,Sheet1!A:B,2,0)</f>
        <v>1</v>
      </c>
      <c r="C148" s="6">
        <v>2</v>
      </c>
      <c r="D148" s="25"/>
      <c r="E148" s="2">
        <v>1137692.8899999999</v>
      </c>
      <c r="F148" s="26">
        <f>_xlfn.MAXIFS('data-from-invoicing'!E:E,'data-from-invoicing'!D:D,eslam.data!AR148)</f>
        <v>0</v>
      </c>
      <c r="G148" s="2">
        <f>F148-E148</f>
        <v>-1137692.8899999999</v>
      </c>
      <c r="I148" s="23"/>
      <c r="J148" s="2">
        <f>SUMIF('collection only'!D:D,eslam.data!AQ148,'collection only'!E:E)</f>
        <v>910154</v>
      </c>
      <c r="K148" s="26">
        <f>SUMIF('data-from-invoicing'!D:D,eslam.data!AR148,'data-from-invoicing'!F:F)</f>
        <v>0</v>
      </c>
      <c r="L148" s="2">
        <f>K148-J148</f>
        <v>-910154</v>
      </c>
      <c r="Q148" s="23"/>
      <c r="R148" s="2">
        <v>910154.31</v>
      </c>
      <c r="S148" s="1">
        <v>44957</v>
      </c>
      <c r="T148" s="1">
        <v>44954</v>
      </c>
      <c r="U148" s="1">
        <v>45006</v>
      </c>
      <c r="V148">
        <v>45</v>
      </c>
      <c r="W148" s="1">
        <v>45051</v>
      </c>
      <c r="X148" s="1">
        <v>45006</v>
      </c>
      <c r="Y148" s="2">
        <v>4331928.01</v>
      </c>
      <c r="AF148" s="2">
        <v>0</v>
      </c>
      <c r="AG148" s="14">
        <f>SUMIF('consultant-gross'!D:D,eslam.data!AQ148,'consultant-gross'!F:F)</f>
        <v>0</v>
      </c>
      <c r="AH148" s="14">
        <f>SUMIF('consultant-gross'!D:D,eslam.data!AQ148,'consultant-gross'!G:G)</f>
        <v>0</v>
      </c>
      <c r="AI148" s="14">
        <f>SUMIF('consultant-net'!D:D,eslam.data!AQ148,'consultant-net'!F:F)</f>
        <v>0</v>
      </c>
      <c r="AJ148" s="2" t="str">
        <f>VLOOKUP(A148,'eslam-to-invoicing'!A:B,2,0)</f>
        <v>Le Galawa Hotel Resort</v>
      </c>
      <c r="AQ148" s="2" t="str">
        <f>A148&amp;C148</f>
        <v>Comoros - Off Shore2</v>
      </c>
      <c r="AR148" s="2" t="str">
        <f>AJ148&amp;C148</f>
        <v>Le Galawa Hotel Resort2</v>
      </c>
    </row>
    <row r="149" spans="1:44" hidden="1" x14ac:dyDescent="0.3">
      <c r="A149" s="6" t="s">
        <v>128</v>
      </c>
      <c r="B149" s="6">
        <f>VLOOKUP(A149,Sheet1!A:B,2,0)</f>
        <v>1</v>
      </c>
      <c r="C149" s="6">
        <v>3</v>
      </c>
      <c r="D149" s="25"/>
      <c r="F149" s="26">
        <f>_xlfn.MAXIFS('data-from-invoicing'!E:E,'data-from-invoicing'!D:D,eslam.data!AR149)</f>
        <v>0</v>
      </c>
      <c r="G149" s="2">
        <f>F149-E149</f>
        <v>0</v>
      </c>
      <c r="H149" s="2"/>
      <c r="I149" s="23"/>
      <c r="J149" s="2">
        <f>SUMIF('collection only'!D:D,eslam.data!AQ149,'collection only'!E:E)</f>
        <v>0</v>
      </c>
      <c r="K149" s="26">
        <f>SUMIF('data-from-invoicing'!D:D,eslam.data!AR149,'data-from-invoicing'!F:F)</f>
        <v>0</v>
      </c>
      <c r="L149" s="2">
        <f>K149-J149</f>
        <v>0</v>
      </c>
      <c r="M149" s="2"/>
      <c r="Q149" s="23"/>
      <c r="S149" s="1">
        <v>45199</v>
      </c>
      <c r="T149" s="1">
        <v>45199</v>
      </c>
      <c r="U149" s="1">
        <v>45202</v>
      </c>
      <c r="V149">
        <v>45</v>
      </c>
      <c r="W149" s="1">
        <v>45247</v>
      </c>
      <c r="AF149" s="2">
        <v>0</v>
      </c>
      <c r="AG149" s="14">
        <f>SUMIF('consultant-gross'!D:D,eslam.data!AQ149,'consultant-gross'!F:F)</f>
        <v>0</v>
      </c>
      <c r="AH149" s="14">
        <f>SUMIF('consultant-gross'!D:D,eslam.data!AQ149,'consultant-gross'!G:G)</f>
        <v>0</v>
      </c>
      <c r="AI149" s="14">
        <f>SUMIF('consultant-net'!D:D,eslam.data!AQ149,'consultant-net'!F:F)</f>
        <v>0</v>
      </c>
      <c r="AJ149" s="2" t="str">
        <f>VLOOKUP(A149,'eslam-to-invoicing'!A:B,2,0)</f>
        <v>Le Galawa Hotel Resort</v>
      </c>
      <c r="AQ149" s="2" t="str">
        <f>A149&amp;C149</f>
        <v>Comoros - Off Shore3</v>
      </c>
      <c r="AR149" s="2" t="str">
        <f>AJ149&amp;C149</f>
        <v>Le Galawa Hotel Resort3</v>
      </c>
    </row>
    <row r="150" spans="1:44" x14ac:dyDescent="0.3">
      <c r="A150" s="6" t="s">
        <v>129</v>
      </c>
      <c r="B150" s="35">
        <f>VLOOKUP(A150,Sheet1!A:B,2,0)</f>
        <v>1</v>
      </c>
      <c r="C150" s="6">
        <v>1</v>
      </c>
      <c r="D150" s="25"/>
      <c r="E150" s="2">
        <v>1038550.94</v>
      </c>
      <c r="F150" s="26">
        <f>_xlfn.MAXIFS('data-from-invoicing'!E:E,'data-from-invoicing'!D:D,eslam.data!AR150)</f>
        <v>0</v>
      </c>
      <c r="G150" s="2">
        <f>F150-E150</f>
        <v>-1038550.94</v>
      </c>
      <c r="I150" s="23"/>
      <c r="J150" s="2">
        <f>SUMIF('collection only'!D:D,eslam.data!AQ150,'collection only'!E:E)</f>
        <v>1094549.01</v>
      </c>
      <c r="K150" s="26">
        <f>SUMIF('data-from-invoicing'!D:D,eslam.data!AR150,'data-from-invoicing'!F:F)</f>
        <v>0</v>
      </c>
      <c r="L150" s="2">
        <f>K150-J150</f>
        <v>-1094549.01</v>
      </c>
      <c r="O150" s="2">
        <v>263708.26</v>
      </c>
      <c r="Q150" s="23"/>
      <c r="R150" s="2">
        <v>830840.75</v>
      </c>
      <c r="S150" s="1">
        <v>44957</v>
      </c>
      <c r="T150" s="1">
        <v>44954</v>
      </c>
      <c r="U150" s="1">
        <v>45008</v>
      </c>
      <c r="V150">
        <v>45</v>
      </c>
      <c r="W150" s="1">
        <v>45053</v>
      </c>
      <c r="X150" s="1">
        <v>45008</v>
      </c>
      <c r="Y150" s="2">
        <v>1038550.94</v>
      </c>
      <c r="AF150" s="2">
        <v>0</v>
      </c>
      <c r="AG150" s="14">
        <f>SUMIF('consultant-gross'!D:D,eslam.data!AQ150,'consultant-gross'!F:F)</f>
        <v>0</v>
      </c>
      <c r="AH150" s="14">
        <f>SUMIF('consultant-gross'!D:D,eslam.data!AQ150,'consultant-gross'!G:G)</f>
        <v>0</v>
      </c>
      <c r="AI150" s="14">
        <f>SUMIF('consultant-net'!D:D,eslam.data!AQ150,'consultant-net'!F:F)</f>
        <v>0</v>
      </c>
      <c r="AJ150" s="2" t="str">
        <f>VLOOKUP(A150,'eslam-to-invoicing'!A:B,2,0)</f>
        <v>Le Galawa Hotel Resort</v>
      </c>
      <c r="AQ150" s="2" t="str">
        <f>A150&amp;C150</f>
        <v>Comoros - On Shore1</v>
      </c>
      <c r="AR150" s="2" t="str">
        <f>AJ150&amp;C150</f>
        <v>Le Galawa Hotel Resort1</v>
      </c>
    </row>
    <row r="151" spans="1:44" x14ac:dyDescent="0.3">
      <c r="A151" s="6" t="s">
        <v>129</v>
      </c>
      <c r="B151" s="35">
        <f>VLOOKUP(A151,Sheet1!A:B,2,0)</f>
        <v>1</v>
      </c>
      <c r="C151" s="6">
        <v>2</v>
      </c>
      <c r="D151" s="25"/>
      <c r="E151" s="2">
        <v>506813.73</v>
      </c>
      <c r="F151" s="26">
        <f>_xlfn.MAXIFS('data-from-invoicing'!E:E,'data-from-invoicing'!D:D,eslam.data!AR151)</f>
        <v>0</v>
      </c>
      <c r="G151" s="2">
        <f>F151-E151</f>
        <v>-506813.73</v>
      </c>
      <c r="I151" s="23"/>
      <c r="J151" s="2">
        <f>SUMIF('collection only'!D:D,eslam.data!AQ151,'collection only'!E:E)</f>
        <v>405450.99</v>
      </c>
      <c r="K151" s="26">
        <f>SUMIF('data-from-invoicing'!D:D,eslam.data!AR151,'data-from-invoicing'!F:F)</f>
        <v>0</v>
      </c>
      <c r="L151" s="2">
        <f>K151-J151</f>
        <v>-405450.99</v>
      </c>
      <c r="Q151" s="23"/>
      <c r="R151" s="2">
        <v>405450.99</v>
      </c>
      <c r="S151" s="1">
        <v>45199</v>
      </c>
      <c r="T151" s="1">
        <v>45199</v>
      </c>
      <c r="U151" s="1">
        <v>45202</v>
      </c>
      <c r="V151">
        <v>45</v>
      </c>
      <c r="W151" s="1">
        <v>45247</v>
      </c>
      <c r="X151" s="1">
        <v>45211</v>
      </c>
      <c r="Y151" s="2">
        <v>1545364.67</v>
      </c>
      <c r="AF151" s="2">
        <v>0</v>
      </c>
      <c r="AG151" s="14">
        <f>SUMIF('consultant-gross'!D:D,eslam.data!AQ151,'consultant-gross'!F:F)</f>
        <v>0</v>
      </c>
      <c r="AH151" s="14">
        <f>SUMIF('consultant-gross'!D:D,eslam.data!AQ151,'consultant-gross'!G:G)</f>
        <v>0</v>
      </c>
      <c r="AI151" s="14">
        <f>SUMIF('consultant-net'!D:D,eslam.data!AQ151,'consultant-net'!F:F)</f>
        <v>0</v>
      </c>
      <c r="AJ151" s="2" t="str">
        <f>VLOOKUP(A151,'eslam-to-invoicing'!A:B,2,0)</f>
        <v>Le Galawa Hotel Resort</v>
      </c>
      <c r="AQ151" s="2" t="str">
        <f>A151&amp;C151</f>
        <v>Comoros - On Shore2</v>
      </c>
      <c r="AR151" s="2" t="str">
        <f>AJ151&amp;C151</f>
        <v>Le Galawa Hotel Resort2</v>
      </c>
    </row>
    <row r="152" spans="1:44" x14ac:dyDescent="0.3">
      <c r="B152" s="35" t="e">
        <f>VLOOKUP(A152,Sheet1!A:B,2,0)</f>
        <v>#N/A</v>
      </c>
      <c r="D152" s="25"/>
      <c r="F152" s="26">
        <f>_xlfn.MAXIFS('data-from-invoicing'!E:E,'data-from-invoicing'!D:D,eslam.data!AR152)</f>
        <v>0</v>
      </c>
      <c r="I152" s="23"/>
      <c r="K152" s="26"/>
      <c r="Q152" s="23"/>
    </row>
    <row r="153" spans="1:44" x14ac:dyDescent="0.3">
      <c r="A153" s="6" t="s">
        <v>116</v>
      </c>
      <c r="B153" s="35">
        <f>VLOOKUP(A153,Sheet1!A:B,2,0)</f>
        <v>1</v>
      </c>
      <c r="C153" s="6">
        <v>1</v>
      </c>
      <c r="D153" s="25"/>
      <c r="E153" s="2">
        <v>6070824.5199999996</v>
      </c>
      <c r="F153" s="26">
        <f>_xlfn.MAXIFS('data-from-invoicing'!E:E,'data-from-invoicing'!D:D,eslam.data!AR153)</f>
        <v>10988694.51</v>
      </c>
      <c r="G153" s="2">
        <f t="shared" ref="G153:G172" si="26">F153-E153</f>
        <v>4917869.99</v>
      </c>
      <c r="I153" s="23"/>
      <c r="J153" s="2">
        <f>SUMIF('collection only'!D:D,eslam.data!AQ153,'collection only'!E:E)</f>
        <v>10729515</v>
      </c>
      <c r="K153" s="26">
        <f>SUMIF('data-from-invoicing'!D:D,eslam.data!AR153,'data-from-invoicing'!F:F)</f>
        <v>10729515</v>
      </c>
      <c r="L153" s="2">
        <f t="shared" ref="L153:L172" si="27">K153-J153</f>
        <v>0</v>
      </c>
      <c r="N153" s="2">
        <v>25000000</v>
      </c>
      <c r="O153" s="2">
        <v>57750000</v>
      </c>
      <c r="Q153" s="23"/>
      <c r="R153" s="2">
        <v>10729515.710000001</v>
      </c>
      <c r="S153" s="1">
        <v>45016</v>
      </c>
      <c r="T153" s="1">
        <v>45026</v>
      </c>
      <c r="U153" s="1">
        <v>45029</v>
      </c>
      <c r="V153">
        <v>54</v>
      </c>
      <c r="W153" s="1">
        <v>45083</v>
      </c>
      <c r="X153" s="1">
        <v>45063</v>
      </c>
      <c r="Y153" s="2">
        <v>6070824.5199999996</v>
      </c>
      <c r="Z153" s="2">
        <v>4917870</v>
      </c>
      <c r="AC153" s="2">
        <v>1412647.23</v>
      </c>
      <c r="AD153" s="2">
        <v>116454.43</v>
      </c>
      <c r="AE153" s="2">
        <v>116454.43</v>
      </c>
      <c r="AF153" s="2">
        <v>0</v>
      </c>
      <c r="AG153" s="14">
        <f>SUMIF('consultant-gross'!D:D,eslam.data!AQ153,'consultant-gross'!F:F)</f>
        <v>0</v>
      </c>
      <c r="AH153" s="14">
        <f>SUMIF('consultant-gross'!D:D,eslam.data!AQ153,'consultant-gross'!G:G)</f>
        <v>0</v>
      </c>
      <c r="AI153" s="14">
        <f>SUMIF('consultant-net'!D:D,eslam.data!AQ153,'consultant-net'!F:F)</f>
        <v>0</v>
      </c>
      <c r="AJ153" s="2" t="str">
        <f>VLOOKUP(A153,'eslam-to-invoicing'!A:B,2,0)</f>
        <v>Creeks URBN-K</v>
      </c>
      <c r="AL153" s="2">
        <f t="shared" ref="AL153:AL170" si="28">E153-Z153</f>
        <v>1152954.5199999996</v>
      </c>
      <c r="AM153" s="2">
        <f t="shared" ref="AM153:AM170" si="29">F153-AL153</f>
        <v>9835739.9900000002</v>
      </c>
      <c r="AQ153" s="2" t="str">
        <f t="shared" ref="AQ153:AQ172" si="30">A153&amp;C153</f>
        <v>Creeks - URBN K1</v>
      </c>
      <c r="AR153" s="2" t="str">
        <f t="shared" ref="AR153:AR172" si="31">AJ153&amp;C153</f>
        <v>Creeks URBN-K1</v>
      </c>
    </row>
    <row r="154" spans="1:44" x14ac:dyDescent="0.3">
      <c r="A154" s="6" t="s">
        <v>116</v>
      </c>
      <c r="B154" s="35">
        <f>VLOOKUP(A154,Sheet1!A:B,2,0)</f>
        <v>1</v>
      </c>
      <c r="C154" s="6">
        <v>2</v>
      </c>
      <c r="D154" s="25"/>
      <c r="E154" s="2">
        <v>24895588.199999999</v>
      </c>
      <c r="F154" s="26">
        <f>_xlfn.MAXIFS('data-from-invoicing'!E:E,'data-from-invoicing'!D:D,eslam.data!AR154)</f>
        <v>19977718.199999999</v>
      </c>
      <c r="G154" s="2">
        <f t="shared" si="26"/>
        <v>-4917870</v>
      </c>
      <c r="I154" s="23"/>
      <c r="J154" s="2">
        <f>SUMIF('collection only'!D:D,eslam.data!AQ154,'collection only'!E:E)</f>
        <v>3863139</v>
      </c>
      <c r="K154" s="26">
        <f>SUMIF('data-from-invoicing'!D:D,eslam.data!AR154,'data-from-invoicing'!F:F)</f>
        <v>3863139</v>
      </c>
      <c r="L154" s="2">
        <f t="shared" si="27"/>
        <v>0</v>
      </c>
      <c r="Q154" s="23"/>
      <c r="R154" s="2">
        <v>3863139.56</v>
      </c>
      <c r="S154" s="1">
        <v>45046</v>
      </c>
      <c r="T154" s="1">
        <v>45056</v>
      </c>
      <c r="U154" s="1">
        <v>45063</v>
      </c>
      <c r="V154">
        <v>54</v>
      </c>
      <c r="W154" s="1">
        <v>45117</v>
      </c>
      <c r="X154" s="1">
        <v>45078</v>
      </c>
      <c r="Y154" s="2">
        <v>30966412.719999999</v>
      </c>
      <c r="AC154" s="2">
        <v>9774769.5</v>
      </c>
      <c r="AD154" s="2">
        <v>529152.32499999995</v>
      </c>
      <c r="AE154" s="2">
        <v>529152.32499999995</v>
      </c>
      <c r="AF154" s="2">
        <v>0</v>
      </c>
      <c r="AG154" s="14">
        <f>SUMIF('consultant-gross'!D:D,eslam.data!AQ154,'consultant-gross'!F:F)</f>
        <v>0</v>
      </c>
      <c r="AH154" s="14">
        <f>SUMIF('consultant-gross'!D:D,eslam.data!AQ154,'consultant-gross'!G:G)</f>
        <v>0</v>
      </c>
      <c r="AI154" s="14">
        <f>SUMIF('consultant-net'!D:D,eslam.data!AQ154,'consultant-net'!F:F)</f>
        <v>0</v>
      </c>
      <c r="AJ154" s="2" t="str">
        <f>VLOOKUP(A154,'eslam-to-invoicing'!A:B,2,0)</f>
        <v>Creeks URBN-K</v>
      </c>
      <c r="AL154" s="2">
        <f t="shared" si="28"/>
        <v>24895588.199999999</v>
      </c>
      <c r="AM154" s="2">
        <f t="shared" si="29"/>
        <v>-4917870</v>
      </c>
      <c r="AQ154" s="2" t="str">
        <f t="shared" si="30"/>
        <v>Creeks - URBN K2</v>
      </c>
      <c r="AR154" s="2" t="str">
        <f t="shared" si="31"/>
        <v>Creeks URBN-K2</v>
      </c>
    </row>
    <row r="155" spans="1:44" hidden="1" x14ac:dyDescent="0.3">
      <c r="A155" s="6" t="s">
        <v>116</v>
      </c>
      <c r="B155" s="6">
        <f>VLOOKUP(A155,Sheet1!A:B,2,0)</f>
        <v>1</v>
      </c>
      <c r="C155" s="6">
        <v>3</v>
      </c>
      <c r="D155" s="25"/>
      <c r="E155" s="2">
        <v>40661954.880000003</v>
      </c>
      <c r="F155" s="26">
        <f>_xlfn.MAXIFS('data-from-invoicing'!E:E,'data-from-invoicing'!D:D,eslam.data!AR155)</f>
        <v>40661954.890000001</v>
      </c>
      <c r="G155" s="2">
        <f t="shared" si="26"/>
        <v>9.9999979138374329E-3</v>
      </c>
      <c r="H155" s="2"/>
      <c r="I155" s="23"/>
      <c r="J155" s="2">
        <f>SUMIF('collection only'!D:D,eslam.data!AQ155,'collection only'!E:E)</f>
        <v>21808950</v>
      </c>
      <c r="K155" s="26">
        <f>SUMIF('data-from-invoicing'!D:D,eslam.data!AR155,'data-from-invoicing'!F:F)</f>
        <v>0</v>
      </c>
      <c r="L155" s="2">
        <f t="shared" si="27"/>
        <v>-21808950</v>
      </c>
      <c r="M155" s="2"/>
      <c r="Q155" s="23"/>
      <c r="R155" s="2">
        <v>21808950.420000002</v>
      </c>
      <c r="S155" s="1">
        <v>45077</v>
      </c>
      <c r="T155" s="1">
        <v>45087</v>
      </c>
      <c r="U155" s="1">
        <v>45090</v>
      </c>
      <c r="V155">
        <v>54</v>
      </c>
      <c r="W155" s="1">
        <v>45144</v>
      </c>
      <c r="X155" s="1">
        <v>45095</v>
      </c>
      <c r="Y155" s="2">
        <v>71628367.599999994</v>
      </c>
      <c r="AC155" s="2">
        <v>10182390.98</v>
      </c>
      <c r="AD155" s="2">
        <v>1536149.4350000001</v>
      </c>
      <c r="AE155" s="2">
        <v>1536149.4350000001</v>
      </c>
      <c r="AF155" s="2">
        <v>0</v>
      </c>
      <c r="AG155" s="14">
        <f>SUMIF('consultant-gross'!D:D,eslam.data!AQ155,'consultant-gross'!F:F)</f>
        <v>40661954.879999995</v>
      </c>
      <c r="AH155" s="14">
        <f>SUMIF('consultant-gross'!D:D,eslam.data!AQ155,'consultant-gross'!G:G)</f>
        <v>71628367.599999994</v>
      </c>
      <c r="AI155" s="14">
        <f>SUMIF('consultant-net'!D:D,eslam.data!AQ155,'consultant-net'!F:F)</f>
        <v>21808950.420000002</v>
      </c>
      <c r="AJ155" s="2" t="str">
        <f>VLOOKUP(A155,'eslam-to-invoicing'!A:B,2,0)</f>
        <v>Creeks URBN-K</v>
      </c>
      <c r="AL155" s="2">
        <f t="shared" si="28"/>
        <v>40661954.880000003</v>
      </c>
      <c r="AM155" s="2">
        <f t="shared" si="29"/>
        <v>9.9999979138374329E-3</v>
      </c>
      <c r="AQ155" s="2" t="str">
        <f t="shared" si="30"/>
        <v>Creeks - URBN K3</v>
      </c>
      <c r="AR155" s="2" t="str">
        <f t="shared" si="31"/>
        <v>Creeks URBN-K3</v>
      </c>
    </row>
    <row r="156" spans="1:44" hidden="1" x14ac:dyDescent="0.3">
      <c r="A156" s="6" t="s">
        <v>116</v>
      </c>
      <c r="B156" s="6">
        <f>VLOOKUP(A156,Sheet1!A:B,2,0)</f>
        <v>1</v>
      </c>
      <c r="C156" s="6">
        <v>4</v>
      </c>
      <c r="D156" s="25"/>
      <c r="E156" s="2">
        <v>25969563.120000001</v>
      </c>
      <c r="F156" s="26">
        <f>_xlfn.MAXIFS('data-from-invoicing'!E:E,'data-from-invoicing'!D:D,eslam.data!AR156)</f>
        <v>25969563.120000001</v>
      </c>
      <c r="G156" s="2">
        <f t="shared" si="26"/>
        <v>0</v>
      </c>
      <c r="H156" s="2"/>
      <c r="I156" s="23"/>
      <c r="J156" s="2">
        <f>SUMIF('collection only'!D:D,eslam.data!AQ156,'collection only'!E:E)</f>
        <v>8830426</v>
      </c>
      <c r="K156" s="26">
        <f>SUMIF('data-from-invoicing'!D:D,eslam.data!AR156,'data-from-invoicing'!F:F)</f>
        <v>8830426</v>
      </c>
      <c r="L156" s="2">
        <f t="shared" si="27"/>
        <v>0</v>
      </c>
      <c r="M156" s="2"/>
      <c r="Q156" s="23"/>
      <c r="R156" s="2">
        <v>8830426.3300000001</v>
      </c>
      <c r="S156" s="1">
        <v>45107</v>
      </c>
      <c r="T156" s="1">
        <v>45117</v>
      </c>
      <c r="U156" s="1">
        <v>45118</v>
      </c>
      <c r="V156">
        <v>54</v>
      </c>
      <c r="W156" s="1">
        <v>45172</v>
      </c>
      <c r="X156" s="1">
        <v>45126</v>
      </c>
      <c r="Y156" s="2">
        <v>97597930.719999999</v>
      </c>
      <c r="AC156" s="2">
        <v>11215823.74</v>
      </c>
      <c r="AD156" s="2">
        <v>2159552.5</v>
      </c>
      <c r="AE156" s="2">
        <v>2159552.5</v>
      </c>
      <c r="AF156" s="2">
        <v>0</v>
      </c>
      <c r="AG156" s="14">
        <f>SUMIF('consultant-gross'!D:D,eslam.data!AQ156,'consultant-gross'!F:F)</f>
        <v>0</v>
      </c>
      <c r="AH156" s="14">
        <f>SUMIF('consultant-gross'!D:D,eslam.data!AQ156,'consultant-gross'!G:G)</f>
        <v>0</v>
      </c>
      <c r="AI156" s="14">
        <f>SUMIF('consultant-net'!D:D,eslam.data!AQ156,'consultant-net'!F:F)</f>
        <v>8830426.3300000001</v>
      </c>
      <c r="AJ156" s="2" t="str">
        <f>VLOOKUP(A156,'eslam-to-invoicing'!A:B,2,0)</f>
        <v>Creeks URBN-K</v>
      </c>
      <c r="AL156" s="2">
        <f t="shared" si="28"/>
        <v>25969563.120000001</v>
      </c>
      <c r="AM156" s="2">
        <f t="shared" si="29"/>
        <v>0</v>
      </c>
      <c r="AQ156" s="2" t="str">
        <f t="shared" si="30"/>
        <v>Creeks - URBN K4</v>
      </c>
      <c r="AR156" s="2" t="str">
        <f t="shared" si="31"/>
        <v>Creeks URBN-K4</v>
      </c>
    </row>
    <row r="157" spans="1:44" x14ac:dyDescent="0.3">
      <c r="A157" s="6" t="s">
        <v>116</v>
      </c>
      <c r="B157" s="35">
        <f>VLOOKUP(A157,Sheet1!A:B,2,0)</f>
        <v>1</v>
      </c>
      <c r="C157" s="6">
        <v>5</v>
      </c>
      <c r="D157" s="25"/>
      <c r="E157" s="2">
        <v>21068069.09999999</v>
      </c>
      <c r="F157" s="26">
        <f>_xlfn.MAXIFS('data-from-invoicing'!E:E,'data-from-invoicing'!D:D,eslam.data!AR157)</f>
        <v>29818122.52</v>
      </c>
      <c r="G157" s="2">
        <f t="shared" si="26"/>
        <v>8750053.4200000092</v>
      </c>
      <c r="I157" s="23"/>
      <c r="J157" s="2">
        <f>SUMIF('collection only'!D:D,eslam.data!AQ157,'collection only'!E:E)</f>
        <v>13533059</v>
      </c>
      <c r="K157" s="26">
        <f>SUMIF('data-from-invoicing'!D:D,eslam.data!AR157,'data-from-invoicing'!F:F)</f>
        <v>13533059</v>
      </c>
      <c r="L157" s="2">
        <f t="shared" si="27"/>
        <v>0</v>
      </c>
      <c r="Q157" s="23"/>
      <c r="R157" s="2">
        <v>13533059.960000001</v>
      </c>
      <c r="S157" s="1">
        <v>45138</v>
      </c>
      <c r="T157" s="1">
        <v>45148</v>
      </c>
      <c r="U157" s="1">
        <v>45152</v>
      </c>
      <c r="V157">
        <v>54</v>
      </c>
      <c r="W157" s="1">
        <v>45206</v>
      </c>
      <c r="X157" s="1">
        <v>45161</v>
      </c>
      <c r="Y157" s="2">
        <v>118665999.81999999</v>
      </c>
      <c r="Z157" s="2">
        <v>8750053.4199999999</v>
      </c>
      <c r="AC157" s="2">
        <v>12015310.550000001</v>
      </c>
      <c r="AD157" s="2">
        <v>2666267.23</v>
      </c>
      <c r="AE157" s="2">
        <v>2666267.23</v>
      </c>
      <c r="AF157" s="2">
        <v>0</v>
      </c>
      <c r="AG157" s="14">
        <f>SUMIF('consultant-gross'!D:D,eslam.data!AQ157,'consultant-gross'!F:F)</f>
        <v>21068069.099999994</v>
      </c>
      <c r="AH157" s="14">
        <f>SUMIF('consultant-gross'!D:D,eslam.data!AQ157,'consultant-gross'!G:G)</f>
        <v>118665999.81999999</v>
      </c>
      <c r="AI157" s="14">
        <f>SUMIF('consultant-net'!D:D,eslam.data!AQ157,'consultant-net'!F:F)</f>
        <v>13533059.960000001</v>
      </c>
      <c r="AJ157" s="2" t="str">
        <f>VLOOKUP(A157,'eslam-to-invoicing'!A:B,2,0)</f>
        <v>Creeks URBN-K</v>
      </c>
      <c r="AL157" s="2">
        <f t="shared" si="28"/>
        <v>12318015.67999999</v>
      </c>
      <c r="AM157" s="2">
        <f t="shared" si="29"/>
        <v>17500106.840000011</v>
      </c>
      <c r="AQ157" s="2" t="str">
        <f t="shared" si="30"/>
        <v>Creeks - URBN K5</v>
      </c>
      <c r="AR157" s="2" t="str">
        <f t="shared" si="31"/>
        <v>Creeks URBN-K5</v>
      </c>
    </row>
    <row r="158" spans="1:44" x14ac:dyDescent="0.3">
      <c r="A158" s="6" t="s">
        <v>116</v>
      </c>
      <c r="B158" s="35">
        <f>VLOOKUP(A158,Sheet1!A:B,2,0)</f>
        <v>1</v>
      </c>
      <c r="C158" s="6">
        <v>6</v>
      </c>
      <c r="D158" s="25"/>
      <c r="E158" s="2">
        <v>18829649.550000008</v>
      </c>
      <c r="F158" s="26">
        <f>_xlfn.MAXIFS('data-from-invoicing'!E:E,'data-from-invoicing'!D:D,eslam.data!AR158)</f>
        <v>21266246.93</v>
      </c>
      <c r="G158" s="2">
        <f t="shared" si="26"/>
        <v>2436597.3799999915</v>
      </c>
      <c r="I158" s="23"/>
      <c r="J158" s="2">
        <f>SUMIF('collection only'!D:D,eslam.data!AQ158,'collection only'!E:E)</f>
        <v>19608847</v>
      </c>
      <c r="K158" s="26">
        <f>SUMIF('data-from-invoicing'!D:D,eslam.data!AR158,'data-from-invoicing'!F:F)</f>
        <v>19608846.9472</v>
      </c>
      <c r="L158" s="2">
        <f t="shared" si="27"/>
        <v>-5.2799999713897705E-2</v>
      </c>
      <c r="Q158" s="23"/>
      <c r="R158" s="2">
        <v>19608846.960000001</v>
      </c>
      <c r="S158" s="1">
        <v>45169</v>
      </c>
      <c r="T158" s="1">
        <v>45182</v>
      </c>
      <c r="U158" s="1">
        <v>45183</v>
      </c>
      <c r="V158">
        <v>54</v>
      </c>
      <c r="W158" s="1">
        <v>45237</v>
      </c>
      <c r="X158" s="1">
        <v>45196</v>
      </c>
      <c r="Y158" s="2">
        <v>137495649.37</v>
      </c>
      <c r="Z158" s="2">
        <v>11186650.810000001</v>
      </c>
      <c r="AC158" s="2">
        <v>14124627.699999999</v>
      </c>
      <c r="AD158" s="2">
        <v>3084275.5</v>
      </c>
      <c r="AE158" s="2">
        <v>3084275.5</v>
      </c>
      <c r="AF158" s="2">
        <v>0</v>
      </c>
      <c r="AG158" s="14">
        <f>SUMIF('consultant-gross'!D:D,eslam.data!AQ158,'consultant-gross'!F:F)</f>
        <v>18829649.550000012</v>
      </c>
      <c r="AH158" s="14">
        <f>SUMIF('consultant-gross'!D:D,eslam.data!AQ158,'consultant-gross'!G:G)</f>
        <v>137495649.37</v>
      </c>
      <c r="AI158" s="14">
        <f>SUMIF('consultant-net'!D:D,eslam.data!AQ158,'consultant-net'!F:F)</f>
        <v>19608846.960000001</v>
      </c>
      <c r="AJ158" s="2" t="str">
        <f>VLOOKUP(A158,'eslam-to-invoicing'!A:B,2,0)</f>
        <v>Creeks URBN-K</v>
      </c>
      <c r="AL158" s="2">
        <f t="shared" si="28"/>
        <v>7642998.7400000077</v>
      </c>
      <c r="AM158" s="2">
        <f t="shared" si="29"/>
        <v>13623248.189999992</v>
      </c>
      <c r="AQ158" s="2" t="str">
        <f t="shared" si="30"/>
        <v>Creeks - URBN K6</v>
      </c>
      <c r="AR158" s="2" t="str">
        <f t="shared" si="31"/>
        <v>Creeks URBN-K6</v>
      </c>
    </row>
    <row r="159" spans="1:44" x14ac:dyDescent="0.3">
      <c r="A159" s="6" t="s">
        <v>116</v>
      </c>
      <c r="B159" s="35">
        <f>VLOOKUP(A159,Sheet1!A:B,2,0)</f>
        <v>1</v>
      </c>
      <c r="C159" s="6">
        <v>7</v>
      </c>
      <c r="D159" s="25"/>
      <c r="E159" s="2">
        <v>18845217.25</v>
      </c>
      <c r="F159" s="26">
        <f>_xlfn.MAXIFS('data-from-invoicing'!E:E,'data-from-invoicing'!D:D,eslam.data!AR159)</f>
        <v>18657407.329999998</v>
      </c>
      <c r="G159" s="2">
        <f t="shared" si="26"/>
        <v>-187809.92000000179</v>
      </c>
      <c r="I159" s="23"/>
      <c r="J159" s="2">
        <f>SUMIF('collection only'!D:D,eslam.data!AQ159,'collection only'!E:E)</f>
        <v>16761479</v>
      </c>
      <c r="K159" s="26">
        <f>SUMIF('data-from-invoicing'!D:D,eslam.data!AR159,'data-from-invoicing'!F:F)</f>
        <v>16761479</v>
      </c>
      <c r="L159" s="2">
        <f t="shared" si="27"/>
        <v>0</v>
      </c>
      <c r="Q159" s="23"/>
      <c r="R159" s="2">
        <v>16761479.32</v>
      </c>
      <c r="S159" s="1">
        <v>45199</v>
      </c>
      <c r="T159" s="1">
        <v>45212</v>
      </c>
      <c r="U159" s="1">
        <v>45214</v>
      </c>
      <c r="V159">
        <v>54</v>
      </c>
      <c r="W159" s="1">
        <v>45268</v>
      </c>
      <c r="X159" s="1">
        <v>45232</v>
      </c>
      <c r="Y159" s="2">
        <v>156340866.62</v>
      </c>
      <c r="Z159" s="2">
        <v>10998840.9</v>
      </c>
      <c r="AC159" s="2">
        <v>15355016.01</v>
      </c>
      <c r="AD159" s="2">
        <v>3524646.26</v>
      </c>
      <c r="AE159" s="2">
        <v>3524646.26</v>
      </c>
      <c r="AF159" s="2">
        <v>0</v>
      </c>
      <c r="AG159" s="14">
        <f>SUMIF('consultant-gross'!D:D,eslam.data!AQ159,'consultant-gross'!F:F)</f>
        <v>0</v>
      </c>
      <c r="AH159" s="14">
        <f>SUMIF('consultant-gross'!D:D,eslam.data!AQ159,'consultant-gross'!G:G)</f>
        <v>0</v>
      </c>
      <c r="AI159" s="14">
        <f>SUMIF('consultant-net'!D:D,eslam.data!AQ159,'consultant-net'!F:F)</f>
        <v>0</v>
      </c>
      <c r="AJ159" s="2" t="str">
        <f>VLOOKUP(A159,'eslam-to-invoicing'!A:B,2,0)</f>
        <v>Creeks URBN-K</v>
      </c>
      <c r="AL159" s="2">
        <f t="shared" si="28"/>
        <v>7846376.3499999996</v>
      </c>
      <c r="AM159" s="2">
        <f t="shared" si="29"/>
        <v>10811030.979999999</v>
      </c>
      <c r="AQ159" s="2" t="str">
        <f t="shared" si="30"/>
        <v>Creeks - URBN K7</v>
      </c>
      <c r="AR159" s="2" t="str">
        <f t="shared" si="31"/>
        <v>Creeks URBN-K7</v>
      </c>
    </row>
    <row r="160" spans="1:44" x14ac:dyDescent="0.3">
      <c r="A160" s="6" t="s">
        <v>116</v>
      </c>
      <c r="B160" s="35">
        <f>VLOOKUP(A160,Sheet1!A:B,2,0)</f>
        <v>1</v>
      </c>
      <c r="C160" s="6">
        <v>8</v>
      </c>
      <c r="D160" s="25"/>
      <c r="E160" s="2">
        <v>21024971.710000008</v>
      </c>
      <c r="F160" s="26">
        <f>_xlfn.MAXIFS('data-from-invoicing'!E:E,'data-from-invoicing'!D:D,eslam.data!AR160)</f>
        <v>18875663.98</v>
      </c>
      <c r="G160" s="2">
        <f t="shared" si="26"/>
        <v>-2149307.7300000079</v>
      </c>
      <c r="I160" s="23"/>
      <c r="J160" s="2">
        <f>SUMIF('collection only'!D:D,eslam.data!AQ160,'collection only'!E:E)</f>
        <v>16707965</v>
      </c>
      <c r="K160" s="26">
        <f>SUMIF('data-from-invoicing'!D:D,eslam.data!AR160,'data-from-invoicing'!F:F)</f>
        <v>16707944.999199999</v>
      </c>
      <c r="L160" s="2">
        <f t="shared" si="27"/>
        <v>-20.000800000503659</v>
      </c>
      <c r="Q160" s="23"/>
      <c r="R160" s="2">
        <v>16707965</v>
      </c>
      <c r="S160" s="1">
        <v>45230</v>
      </c>
      <c r="T160" s="1">
        <v>45212</v>
      </c>
      <c r="U160" s="1">
        <v>45245</v>
      </c>
      <c r="V160">
        <v>54</v>
      </c>
      <c r="W160" s="1">
        <v>45299</v>
      </c>
      <c r="X160" s="1">
        <v>45262</v>
      </c>
      <c r="Y160" s="2">
        <v>177365838.33000001</v>
      </c>
      <c r="Z160" s="2">
        <v>8849533.1600000001</v>
      </c>
      <c r="AA160" s="2">
        <v>524238</v>
      </c>
      <c r="AC160" s="2">
        <v>16370912</v>
      </c>
      <c r="AD160" s="2">
        <v>8023534</v>
      </c>
      <c r="AF160" s="2">
        <v>0</v>
      </c>
      <c r="AG160" s="14">
        <f>SUMIF('consultant-gross'!D:D,eslam.data!AQ160,'consultant-gross'!F:F)</f>
        <v>0</v>
      </c>
      <c r="AH160" s="14">
        <f>SUMIF('consultant-gross'!D:D,eslam.data!AQ160,'consultant-gross'!G:G)</f>
        <v>0</v>
      </c>
      <c r="AI160" s="14">
        <f>SUMIF('consultant-net'!D:D,eslam.data!AQ160,'consultant-net'!F:F)</f>
        <v>0</v>
      </c>
      <c r="AJ160" s="2" t="str">
        <f>VLOOKUP(A160,'eslam-to-invoicing'!A:B,2,0)</f>
        <v>Creeks URBN-K</v>
      </c>
      <c r="AL160" s="2">
        <f t="shared" si="28"/>
        <v>12175438.550000008</v>
      </c>
      <c r="AM160" s="2">
        <f t="shared" si="29"/>
        <v>6700225.4299999923</v>
      </c>
      <c r="AQ160" s="2" t="str">
        <f t="shared" si="30"/>
        <v>Creeks - URBN K8</v>
      </c>
      <c r="AR160" s="2" t="str">
        <f t="shared" si="31"/>
        <v>Creeks URBN-K8</v>
      </c>
    </row>
    <row r="161" spans="1:44" x14ac:dyDescent="0.3">
      <c r="A161" s="6" t="s">
        <v>116</v>
      </c>
      <c r="B161" s="35">
        <f>VLOOKUP(A161,Sheet1!A:B,2,0)</f>
        <v>1</v>
      </c>
      <c r="C161" s="6">
        <v>9</v>
      </c>
      <c r="D161" s="25"/>
      <c r="E161" s="2">
        <v>18661864.219999969</v>
      </c>
      <c r="F161" s="26">
        <f>_xlfn.MAXIFS('data-from-invoicing'!E:E,'data-from-invoicing'!D:D,eslam.data!AR161)</f>
        <v>18620717.800000001</v>
      </c>
      <c r="G161" s="2">
        <f t="shared" si="26"/>
        <v>-41146.419999968261</v>
      </c>
      <c r="I161" s="23"/>
      <c r="J161" s="2">
        <f>SUMIF('collection only'!D:D,eslam.data!AQ161,'collection only'!E:E)</f>
        <v>16997068</v>
      </c>
      <c r="K161" s="26">
        <f>SUMIF('data-from-invoicing'!D:D,eslam.data!AR161,'data-from-invoicing'!F:F)</f>
        <v>16997068</v>
      </c>
      <c r="L161" s="2">
        <f t="shared" si="27"/>
        <v>0</v>
      </c>
      <c r="Q161" s="23"/>
      <c r="R161" s="2">
        <v>16997068.329999998</v>
      </c>
      <c r="S161" s="1">
        <v>45260</v>
      </c>
      <c r="T161" s="1">
        <v>45273</v>
      </c>
      <c r="U161" s="1">
        <v>45277</v>
      </c>
      <c r="V161">
        <v>54</v>
      </c>
      <c r="W161" s="1">
        <v>45331</v>
      </c>
      <c r="X161" s="1">
        <v>45288</v>
      </c>
      <c r="Y161" s="2">
        <v>196027702.55000001</v>
      </c>
      <c r="Z161" s="2">
        <v>8808386.7400000002</v>
      </c>
      <c r="AA161" s="2">
        <v>549978</v>
      </c>
      <c r="AC161" s="2">
        <v>19145680.989999998</v>
      </c>
      <c r="AD161" s="2">
        <v>8813027.0999999996</v>
      </c>
      <c r="AF161" s="2">
        <v>0</v>
      </c>
      <c r="AG161" s="14">
        <f>SUMIF('consultant-gross'!D:D,eslam.data!AQ161,'consultant-gross'!F:F)</f>
        <v>0</v>
      </c>
      <c r="AH161" s="14">
        <f>SUMIF('consultant-gross'!D:D,eslam.data!AQ161,'consultant-gross'!G:G)</f>
        <v>0</v>
      </c>
      <c r="AI161" s="14">
        <f>SUMIF('consultant-net'!D:D,eslam.data!AQ161,'consultant-net'!F:F)</f>
        <v>0</v>
      </c>
      <c r="AJ161" s="2" t="str">
        <f>VLOOKUP(A161,'eslam-to-invoicing'!A:B,2,0)</f>
        <v>Creeks URBN-K</v>
      </c>
      <c r="AL161" s="2">
        <f t="shared" si="28"/>
        <v>9853477.4799999688</v>
      </c>
      <c r="AM161" s="2">
        <f t="shared" si="29"/>
        <v>8767240.320000032</v>
      </c>
      <c r="AQ161" s="2" t="str">
        <f t="shared" si="30"/>
        <v>Creeks - URBN K9</v>
      </c>
      <c r="AR161" s="2" t="str">
        <f t="shared" si="31"/>
        <v>Creeks URBN-K9</v>
      </c>
    </row>
    <row r="162" spans="1:44" x14ac:dyDescent="0.3">
      <c r="A162" s="6" t="s">
        <v>116</v>
      </c>
      <c r="B162" s="35">
        <f>VLOOKUP(A162,Sheet1!A:B,2,0)</f>
        <v>1</v>
      </c>
      <c r="C162" s="6">
        <v>10</v>
      </c>
      <c r="D162" s="25"/>
      <c r="E162" s="2">
        <v>32359750.940000031</v>
      </c>
      <c r="F162" s="26">
        <f>_xlfn.MAXIFS('data-from-invoicing'!E:E,'data-from-invoicing'!D:D,eslam.data!AR162)</f>
        <v>20145681.949999999</v>
      </c>
      <c r="G162" s="2">
        <f t="shared" si="26"/>
        <v>-12214068.990000032</v>
      </c>
      <c r="I162" s="23"/>
      <c r="J162" s="2">
        <f>SUMIF('collection only'!D:D,eslam.data!AQ162,'collection only'!E:E)</f>
        <v>19246723</v>
      </c>
      <c r="K162" s="26">
        <f>SUMIF('data-from-invoicing'!D:D,eslam.data!AR162,'data-from-invoicing'!F:F)</f>
        <v>19246723</v>
      </c>
      <c r="L162" s="2">
        <f t="shared" si="27"/>
        <v>0</v>
      </c>
      <c r="Q162" s="23"/>
      <c r="R162" s="2">
        <v>19246723.670000002</v>
      </c>
      <c r="S162" s="1">
        <v>45291</v>
      </c>
      <c r="T162" s="1">
        <v>45304</v>
      </c>
      <c r="U162" s="1">
        <v>45306</v>
      </c>
      <c r="V162">
        <v>54</v>
      </c>
      <c r="W162" s="1">
        <v>45360</v>
      </c>
      <c r="X162" s="1">
        <v>45366</v>
      </c>
      <c r="Y162" s="2">
        <v>228387453.49000001</v>
      </c>
      <c r="Z162" s="2">
        <v>16680489.26</v>
      </c>
      <c r="AA162" s="2">
        <v>713540</v>
      </c>
      <c r="AC162" s="2">
        <v>34117344</v>
      </c>
      <c r="AD162" s="2">
        <v>9677828.4000000004</v>
      </c>
      <c r="AF162" s="2">
        <v>0</v>
      </c>
      <c r="AG162" s="14">
        <f>SUMIF('consultant-gross'!D:D,eslam.data!AQ162,'consultant-gross'!F:F)</f>
        <v>21707049.440000027</v>
      </c>
      <c r="AH162" s="14">
        <f>SUMIF('consultant-gross'!D:D,eslam.data!AQ162,'consultant-gross'!G:G)</f>
        <v>217734751.99000001</v>
      </c>
      <c r="AI162" s="14">
        <f>SUMIF('consultant-net'!D:D,eslam.data!AQ162,'consultant-net'!F:F)</f>
        <v>18357105.309999999</v>
      </c>
      <c r="AJ162" s="2" t="str">
        <f>VLOOKUP(A162,'eslam-to-invoicing'!A:B,2,0)</f>
        <v>Creeks URBN-K</v>
      </c>
      <c r="AK162" s="15" t="s">
        <v>281</v>
      </c>
      <c r="AL162" s="2">
        <f t="shared" si="28"/>
        <v>15679261.680000031</v>
      </c>
      <c r="AM162" s="2">
        <f t="shared" si="29"/>
        <v>4466420.2699999679</v>
      </c>
      <c r="AQ162" s="2" t="str">
        <f t="shared" si="30"/>
        <v>Creeks - URBN K10</v>
      </c>
      <c r="AR162" s="2" t="str">
        <f t="shared" si="31"/>
        <v>Creeks URBN-K10</v>
      </c>
    </row>
    <row r="163" spans="1:44" x14ac:dyDescent="0.3">
      <c r="A163" s="6" t="s">
        <v>116</v>
      </c>
      <c r="B163" s="35">
        <f>VLOOKUP(A163,Sheet1!A:B,2,0)</f>
        <v>1</v>
      </c>
      <c r="C163" s="6">
        <v>11</v>
      </c>
      <c r="D163" s="25"/>
      <c r="E163" s="2">
        <v>19399852.91</v>
      </c>
      <c r="F163" s="26">
        <f>_xlfn.MAXIFS('data-from-invoicing'!E:E,'data-from-invoicing'!D:D,eslam.data!AR163)</f>
        <v>13885723.369999999</v>
      </c>
      <c r="G163" s="2">
        <f t="shared" si="26"/>
        <v>-5514129.540000001</v>
      </c>
      <c r="I163" s="23"/>
      <c r="J163" s="2">
        <f>SUMIF('collection only'!D:D,eslam.data!AQ163,'collection only'!E:E)</f>
        <v>11569432</v>
      </c>
      <c r="K163" s="26">
        <f>SUMIF('data-from-invoicing'!D:D,eslam.data!AR163,'data-from-invoicing'!F:F)</f>
        <v>11569432</v>
      </c>
      <c r="L163" s="2">
        <f t="shared" si="27"/>
        <v>0</v>
      </c>
      <c r="Q163" s="23"/>
      <c r="R163" s="2">
        <v>11569432.699999999</v>
      </c>
      <c r="S163" s="1">
        <v>45322</v>
      </c>
      <c r="T163" s="1">
        <v>45335</v>
      </c>
      <c r="U163" s="1">
        <v>45337</v>
      </c>
      <c r="V163">
        <v>54</v>
      </c>
      <c r="W163" s="1">
        <v>45391</v>
      </c>
      <c r="X163" s="1">
        <v>45361</v>
      </c>
      <c r="Y163" s="2">
        <v>247787306.40000001</v>
      </c>
      <c r="Z163" s="2">
        <v>11166359.720000001</v>
      </c>
      <c r="AA163" s="2">
        <v>713540</v>
      </c>
      <c r="AC163" s="2">
        <v>34372400</v>
      </c>
      <c r="AD163" s="2">
        <v>10635068.27</v>
      </c>
      <c r="AF163" s="2">
        <v>0</v>
      </c>
      <c r="AG163" s="14">
        <f>SUMIF('consultant-gross'!D:D,eslam.data!AQ163,'consultant-gross'!F:F)</f>
        <v>19399852.909999996</v>
      </c>
      <c r="AH163" s="14">
        <f>SUMIF('consultant-gross'!D:D,eslam.data!AQ163,'consultant-gross'!G:G)</f>
        <v>247787306.40000001</v>
      </c>
      <c r="AI163" s="14">
        <f>SUMIF('consultant-net'!D:D,eslam.data!AQ163,'consultant-net'!F:F)</f>
        <v>11569432.699999999</v>
      </c>
      <c r="AJ163" s="2" t="str">
        <f>VLOOKUP(A163,'eslam-to-invoicing'!A:B,2,0)</f>
        <v>Creeks URBN-K</v>
      </c>
      <c r="AL163" s="2">
        <f t="shared" si="28"/>
        <v>8233493.1899999995</v>
      </c>
      <c r="AM163" s="2">
        <f t="shared" si="29"/>
        <v>5652230.1799999997</v>
      </c>
      <c r="AQ163" s="2" t="str">
        <f t="shared" si="30"/>
        <v>Creeks - URBN K11</v>
      </c>
      <c r="AR163" s="2" t="str">
        <f t="shared" si="31"/>
        <v>Creeks URBN-K11</v>
      </c>
    </row>
    <row r="164" spans="1:44" x14ac:dyDescent="0.3">
      <c r="A164" s="6" t="s">
        <v>116</v>
      </c>
      <c r="B164" s="35">
        <f>VLOOKUP(A164,Sheet1!A:B,2,0)</f>
        <v>1</v>
      </c>
      <c r="C164" s="6">
        <v>12</v>
      </c>
      <c r="D164" s="25"/>
      <c r="E164" s="2">
        <v>13939506.690000029</v>
      </c>
      <c r="F164" s="26">
        <f>_xlfn.MAXIFS('data-from-invoicing'!E:E,'data-from-invoicing'!D:D,eslam.data!AR164)</f>
        <v>10141133.17</v>
      </c>
      <c r="G164" s="2">
        <f t="shared" si="26"/>
        <v>-3798373.5200000294</v>
      </c>
      <c r="I164" s="23"/>
      <c r="J164" s="2">
        <f>SUMIF('collection only'!D:D,eslam.data!AQ164,'collection only'!E:E)</f>
        <v>8618325</v>
      </c>
      <c r="K164" s="26">
        <f>SUMIF('data-from-invoicing'!D:D,eslam.data!AR164,'data-from-invoicing'!F:F)</f>
        <v>8618325</v>
      </c>
      <c r="L164" s="2">
        <f t="shared" si="27"/>
        <v>0</v>
      </c>
      <c r="Q164" s="23"/>
      <c r="R164" s="2">
        <v>8618325.7400000002</v>
      </c>
      <c r="S164" s="1">
        <v>45351</v>
      </c>
      <c r="T164" s="1">
        <v>45364</v>
      </c>
      <c r="U164" s="1">
        <v>45367</v>
      </c>
      <c r="V164">
        <v>54</v>
      </c>
      <c r="W164" s="1">
        <v>45421</v>
      </c>
      <c r="X164" s="1">
        <v>45385</v>
      </c>
      <c r="Y164" s="2">
        <v>261726813.09</v>
      </c>
      <c r="Z164" s="2">
        <v>7367986.2000000002</v>
      </c>
      <c r="AA164" s="2">
        <v>777032.73</v>
      </c>
      <c r="AC164" s="2">
        <v>35392063.880000003</v>
      </c>
      <c r="AD164" s="2">
        <v>11277885.859999999</v>
      </c>
      <c r="AF164" s="2">
        <v>0</v>
      </c>
      <c r="AG164" s="14">
        <f>SUMIF('consultant-gross'!D:D,eslam.data!AQ164,'consultant-gross'!F:F)</f>
        <v>13939506.690000027</v>
      </c>
      <c r="AH164" s="14">
        <f>SUMIF('consultant-gross'!D:D,eslam.data!AQ164,'consultant-gross'!G:G)</f>
        <v>261726813.09000003</v>
      </c>
      <c r="AI164" s="14">
        <f>SUMIF('consultant-net'!D:D,eslam.data!AQ164,'consultant-net'!F:F)</f>
        <v>8618325.7400000002</v>
      </c>
      <c r="AJ164" s="2" t="str">
        <f>VLOOKUP(A164,'eslam-to-invoicing'!A:B,2,0)</f>
        <v>Creeks URBN-K</v>
      </c>
      <c r="AL164" s="2">
        <f t="shared" si="28"/>
        <v>6571520.4900000291</v>
      </c>
      <c r="AM164" s="2">
        <f t="shared" si="29"/>
        <v>3569612.6799999708</v>
      </c>
      <c r="AQ164" s="2" t="str">
        <f t="shared" si="30"/>
        <v>Creeks - URBN K12</v>
      </c>
      <c r="AR164" s="2" t="str">
        <f t="shared" si="31"/>
        <v>Creeks URBN-K12</v>
      </c>
    </row>
    <row r="165" spans="1:44" x14ac:dyDescent="0.3">
      <c r="A165" s="6" t="s">
        <v>116</v>
      </c>
      <c r="B165" s="35">
        <f>VLOOKUP(A165,Sheet1!A:B,2,0)</f>
        <v>1</v>
      </c>
      <c r="C165" s="6">
        <v>13</v>
      </c>
      <c r="D165" s="25"/>
      <c r="E165" s="2">
        <v>17837569.289999962</v>
      </c>
      <c r="F165" s="26">
        <f>_xlfn.MAXIFS('data-from-invoicing'!E:E,'data-from-invoicing'!D:D,eslam.data!AR165)</f>
        <v>23806990.16</v>
      </c>
      <c r="G165" s="2">
        <f t="shared" si="26"/>
        <v>5969420.8700000383</v>
      </c>
      <c r="I165" s="23"/>
      <c r="J165" s="2">
        <f>SUMIF('collection only'!D:D,eslam.data!AQ165,'collection only'!E:E)</f>
        <v>23221916</v>
      </c>
      <c r="K165" s="26">
        <f>SUMIF('data-from-invoicing'!D:D,eslam.data!AR165,'data-from-invoicing'!F:F)</f>
        <v>23221916</v>
      </c>
      <c r="L165" s="2">
        <f t="shared" si="27"/>
        <v>0</v>
      </c>
      <c r="Q165" s="23"/>
      <c r="R165" s="2">
        <v>23221916.289999999</v>
      </c>
      <c r="S165" s="1">
        <v>45382</v>
      </c>
      <c r="T165" s="1">
        <v>45364</v>
      </c>
      <c r="U165" s="1">
        <v>45399</v>
      </c>
      <c r="V165">
        <v>54</v>
      </c>
      <c r="W165" s="1">
        <v>45453</v>
      </c>
      <c r="X165" s="1">
        <v>45406</v>
      </c>
      <c r="Y165" s="2">
        <v>279564382.38</v>
      </c>
      <c r="Z165" s="2">
        <v>13337407.07</v>
      </c>
      <c r="AA165" s="2">
        <v>777032</v>
      </c>
      <c r="AC165" s="2">
        <v>42980609.880000003</v>
      </c>
      <c r="AD165" s="2">
        <v>11790337</v>
      </c>
      <c r="AF165" s="2">
        <v>0</v>
      </c>
      <c r="AG165" s="14">
        <f>SUMIF('consultant-gross'!D:D,eslam.data!AQ165,'consultant-gross'!F:F)</f>
        <v>0</v>
      </c>
      <c r="AH165" s="14">
        <f>SUMIF('consultant-gross'!D:D,eslam.data!AQ165,'consultant-gross'!G:G)</f>
        <v>0</v>
      </c>
      <c r="AI165" s="14">
        <f>SUMIF('consultant-net'!D:D,eslam.data!AQ165,'consultant-net'!F:F)</f>
        <v>0</v>
      </c>
      <c r="AJ165" s="2" t="str">
        <f>VLOOKUP(A165,'eslam-to-invoicing'!A:B,2,0)</f>
        <v>Creeks URBN-K</v>
      </c>
      <c r="AL165" s="2">
        <f t="shared" si="28"/>
        <v>4500162.2199999616</v>
      </c>
      <c r="AM165" s="2">
        <f t="shared" si="29"/>
        <v>19306827.940000039</v>
      </c>
      <c r="AQ165" s="2" t="str">
        <f t="shared" si="30"/>
        <v>Creeks - URBN K13</v>
      </c>
      <c r="AR165" s="2" t="str">
        <f t="shared" si="31"/>
        <v>Creeks URBN-K13</v>
      </c>
    </row>
    <row r="166" spans="1:44" x14ac:dyDescent="0.3">
      <c r="A166" s="6" t="s">
        <v>116</v>
      </c>
      <c r="B166" s="35">
        <f>VLOOKUP(A166,Sheet1!A:B,2,0)</f>
        <v>1</v>
      </c>
      <c r="C166" s="6">
        <v>14</v>
      </c>
      <c r="D166" s="25"/>
      <c r="E166" s="2">
        <v>11923940.569999989</v>
      </c>
      <c r="F166" s="26">
        <f>_xlfn.MAXIFS('data-from-invoicing'!E:E,'data-from-invoicing'!D:D,eslam.data!AR166)</f>
        <v>7646354.5</v>
      </c>
      <c r="G166" s="2">
        <f t="shared" si="26"/>
        <v>-4277586.0699999891</v>
      </c>
      <c r="I166" s="23"/>
      <c r="J166" s="2">
        <f>SUMIF('collection only'!D:D,eslam.data!AQ166,'collection only'!E:E)</f>
        <v>6223873.1900000004</v>
      </c>
      <c r="K166" s="26">
        <f>SUMIF('data-from-invoicing'!D:D,eslam.data!AR166,'data-from-invoicing'!F:F)</f>
        <v>6223872.1550000003</v>
      </c>
      <c r="L166" s="2">
        <f t="shared" si="27"/>
        <v>-1.0350000001490116</v>
      </c>
      <c r="Q166" s="23"/>
      <c r="R166" s="2">
        <v>6223873.1900000004</v>
      </c>
      <c r="S166" s="1">
        <v>45412</v>
      </c>
      <c r="T166" s="1">
        <v>45425</v>
      </c>
      <c r="U166" s="1">
        <v>45428</v>
      </c>
      <c r="V166">
        <v>54</v>
      </c>
      <c r="W166" s="1">
        <v>45482</v>
      </c>
      <c r="X166" s="1">
        <v>45434</v>
      </c>
      <c r="Y166" s="2">
        <v>291488322.94999999</v>
      </c>
      <c r="Z166" s="2">
        <v>9059823</v>
      </c>
      <c r="AA166" s="2">
        <v>777032.73</v>
      </c>
      <c r="AC166" s="2">
        <v>43382302</v>
      </c>
      <c r="AD166" s="2">
        <v>12366449.189999999</v>
      </c>
      <c r="AF166" s="2">
        <v>0</v>
      </c>
      <c r="AG166" s="14">
        <f>SUMIF('consultant-gross'!D:D,eslam.data!AQ166,'consultant-gross'!F:F)</f>
        <v>0</v>
      </c>
      <c r="AH166" s="14">
        <f>SUMIF('consultant-gross'!D:D,eslam.data!AQ166,'consultant-gross'!G:G)</f>
        <v>0</v>
      </c>
      <c r="AI166" s="14">
        <f>SUMIF('consultant-net'!D:D,eslam.data!AQ166,'consultant-net'!F:F)</f>
        <v>0</v>
      </c>
      <c r="AJ166" s="2" t="str">
        <f>VLOOKUP(A166,'eslam-to-invoicing'!A:B,2,0)</f>
        <v>Creeks URBN-K</v>
      </c>
      <c r="AK166" s="15" t="s">
        <v>282</v>
      </c>
      <c r="AL166" s="2">
        <f t="shared" si="28"/>
        <v>2864117.5699999891</v>
      </c>
      <c r="AM166" s="2">
        <f t="shared" si="29"/>
        <v>4782236.9300000109</v>
      </c>
      <c r="AQ166" s="2" t="str">
        <f t="shared" si="30"/>
        <v>Creeks - URBN K14</v>
      </c>
      <c r="AR166" s="2" t="str">
        <f t="shared" si="31"/>
        <v>Creeks URBN-K14</v>
      </c>
    </row>
    <row r="167" spans="1:44" x14ac:dyDescent="0.3">
      <c r="A167" s="6" t="s">
        <v>116</v>
      </c>
      <c r="B167" s="35">
        <f>VLOOKUP(A167,Sheet1!A:B,2,0)</f>
        <v>1</v>
      </c>
      <c r="C167" s="6">
        <v>15</v>
      </c>
      <c r="D167" s="25"/>
      <c r="E167" s="2">
        <v>15151516.49000001</v>
      </c>
      <c r="F167" s="26">
        <f>_xlfn.MAXIFS('data-from-invoicing'!E:E,'data-from-invoicing'!D:D,eslam.data!AR167)</f>
        <v>10771231.15</v>
      </c>
      <c r="G167" s="2">
        <f t="shared" si="26"/>
        <v>-4380285.3400000092</v>
      </c>
      <c r="I167" s="23"/>
      <c r="J167" s="2">
        <f>SUMIF('collection only'!D:D,eslam.data!AQ167,'collection only'!E:E)</f>
        <v>10206848</v>
      </c>
      <c r="K167" s="26">
        <f>SUMIF('data-from-invoicing'!D:D,eslam.data!AR167,'data-from-invoicing'!F:F)</f>
        <v>10206848</v>
      </c>
      <c r="L167" s="2">
        <f t="shared" si="27"/>
        <v>0</v>
      </c>
      <c r="Q167" s="23"/>
      <c r="R167" s="2">
        <v>10206848.68</v>
      </c>
      <c r="S167" s="1">
        <v>45443</v>
      </c>
      <c r="T167" s="1">
        <v>45456</v>
      </c>
      <c r="U167" s="1">
        <v>45454</v>
      </c>
      <c r="V167">
        <v>54</v>
      </c>
      <c r="W167" s="1">
        <v>45508</v>
      </c>
      <c r="X167" s="1">
        <v>45455</v>
      </c>
      <c r="Y167" s="2">
        <v>306639839.44</v>
      </c>
      <c r="Z167" s="2">
        <v>4679535.5599999996</v>
      </c>
      <c r="AA167" s="2">
        <v>777032</v>
      </c>
      <c r="AC167" s="2">
        <v>43540689</v>
      </c>
      <c r="AD167" s="2">
        <v>13094578</v>
      </c>
      <c r="AF167" s="2">
        <v>0</v>
      </c>
      <c r="AG167" s="14">
        <f>SUMIF('consultant-gross'!D:D,eslam.data!AQ167,'consultant-gross'!F:F)</f>
        <v>15151516.49000001</v>
      </c>
      <c r="AH167" s="14">
        <f>SUMIF('consultant-gross'!D:D,eslam.data!AQ167,'consultant-gross'!G:G)</f>
        <v>306639839.44</v>
      </c>
      <c r="AI167" s="14">
        <f>SUMIF('consultant-net'!D:D,eslam.data!AQ167,'consultant-net'!F:F)</f>
        <v>10206848.68</v>
      </c>
      <c r="AJ167" s="2" t="str">
        <f>VLOOKUP(A167,'eslam-to-invoicing'!A:B,2,0)</f>
        <v>Creeks URBN-K</v>
      </c>
      <c r="AL167" s="2">
        <f t="shared" si="28"/>
        <v>10471980.930000011</v>
      </c>
      <c r="AM167" s="2">
        <f t="shared" si="29"/>
        <v>299250.21999998949</v>
      </c>
      <c r="AQ167" s="2" t="str">
        <f t="shared" si="30"/>
        <v>Creeks - URBN K15</v>
      </c>
      <c r="AR167" s="2" t="str">
        <f t="shared" si="31"/>
        <v>Creeks URBN-K15</v>
      </c>
    </row>
    <row r="168" spans="1:44" x14ac:dyDescent="0.3">
      <c r="A168" s="6" t="s">
        <v>116</v>
      </c>
      <c r="B168" s="35">
        <f>VLOOKUP(A168,Sheet1!A:B,2,0)</f>
        <v>1</v>
      </c>
      <c r="C168" s="6">
        <v>16</v>
      </c>
      <c r="D168" s="25"/>
      <c r="E168" s="2">
        <v>8934038.5200000405</v>
      </c>
      <c r="F168" s="26">
        <f>_xlfn.MAXIFS('data-from-invoicing'!E:E,'data-from-invoicing'!D:D,eslam.data!AR168)</f>
        <v>6516046.6100000003</v>
      </c>
      <c r="G168" s="2">
        <f t="shared" si="26"/>
        <v>-2417991.9100000402</v>
      </c>
      <c r="I168" s="23"/>
      <c r="J168" s="2">
        <f>SUMIF('collection only'!D:D,eslam.data!AQ168,'collection only'!E:E)</f>
        <v>6345314</v>
      </c>
      <c r="K168" s="26">
        <f>SUMIF('data-from-invoicing'!D:D,eslam.data!AR168,'data-from-invoicing'!F:F)</f>
        <v>6345313.6705</v>
      </c>
      <c r="L168" s="2">
        <f t="shared" si="27"/>
        <v>-0.32949999999254942</v>
      </c>
      <c r="Q168" s="23"/>
      <c r="R168" s="2">
        <v>6345313.6699999999</v>
      </c>
      <c r="S168" s="1">
        <v>45473</v>
      </c>
      <c r="T168" s="1">
        <v>45486</v>
      </c>
      <c r="U168" s="1">
        <v>45488</v>
      </c>
      <c r="V168">
        <v>54</v>
      </c>
      <c r="W168" s="1">
        <v>45542</v>
      </c>
      <c r="X168" s="1">
        <v>45502</v>
      </c>
      <c r="Y168" s="2">
        <v>315573877.95999998</v>
      </c>
      <c r="Z168" s="2">
        <v>2261543.7599999998</v>
      </c>
      <c r="AA168" s="2">
        <v>777032.73</v>
      </c>
      <c r="AC168" s="2">
        <v>44277783.170513503</v>
      </c>
      <c r="AD168" s="2">
        <v>13525953</v>
      </c>
      <c r="AF168" s="2">
        <v>0</v>
      </c>
      <c r="AG168" s="14">
        <f>SUMIF('consultant-gross'!D:D,eslam.data!AQ168,'consultant-gross'!F:F)</f>
        <v>8934038.5200000405</v>
      </c>
      <c r="AH168" s="14">
        <f>SUMIF('consultant-gross'!D:D,eslam.data!AQ168,'consultant-gross'!G:G)</f>
        <v>315573877.96000004</v>
      </c>
      <c r="AI168" s="14">
        <f>SUMIF('consultant-net'!D:D,eslam.data!AQ168,'consultant-net'!F:F)</f>
        <v>6345313.6699999999</v>
      </c>
      <c r="AJ168" s="2" t="str">
        <f>VLOOKUP(A168,'eslam-to-invoicing'!A:B,2,0)</f>
        <v>Creeks URBN-K</v>
      </c>
      <c r="AL168" s="2">
        <f t="shared" si="28"/>
        <v>6672494.7600000408</v>
      </c>
      <c r="AM168" s="2">
        <f t="shared" si="29"/>
        <v>-156448.15000004042</v>
      </c>
      <c r="AQ168" s="2" t="str">
        <f t="shared" si="30"/>
        <v>Creeks - URBN K16</v>
      </c>
      <c r="AR168" s="2" t="str">
        <f t="shared" si="31"/>
        <v>Creeks URBN-K16</v>
      </c>
    </row>
    <row r="169" spans="1:44" x14ac:dyDescent="0.3">
      <c r="A169" s="6" t="s">
        <v>116</v>
      </c>
      <c r="B169" s="35">
        <f>VLOOKUP(A169,Sheet1!A:B,2,0)</f>
        <v>1</v>
      </c>
      <c r="C169" s="6">
        <v>17</v>
      </c>
      <c r="D169" s="25"/>
      <c r="E169" s="2">
        <v>8615746.6599999666</v>
      </c>
      <c r="F169" s="26">
        <f>_xlfn.MAXIFS('data-from-invoicing'!E:E,'data-from-invoicing'!D:D,eslam.data!AR169)</f>
        <v>8554341.9000000004</v>
      </c>
      <c r="G169" s="2">
        <f t="shared" si="26"/>
        <v>-61404.759999966249</v>
      </c>
      <c r="I169" s="23"/>
      <c r="J169" s="2">
        <f>SUMIF('collection only'!D:D,eslam.data!AQ169,'collection only'!E:E)</f>
        <v>8554807</v>
      </c>
      <c r="K169" s="26">
        <f>SUMIF('data-from-invoicing'!D:D,eslam.data!AR169,'data-from-invoicing'!F:F)</f>
        <v>8554807.4450000003</v>
      </c>
      <c r="L169" s="2">
        <f t="shared" si="27"/>
        <v>0.44500000029802322</v>
      </c>
      <c r="Q169" s="23"/>
      <c r="R169" s="2">
        <v>8554807.4499999993</v>
      </c>
      <c r="S169" s="1">
        <v>45504</v>
      </c>
      <c r="T169" s="1">
        <v>45517</v>
      </c>
      <c r="U169" s="1">
        <v>45519</v>
      </c>
      <c r="V169">
        <v>54</v>
      </c>
      <c r="W169" s="1">
        <v>45573</v>
      </c>
      <c r="X169" s="1">
        <v>45540</v>
      </c>
      <c r="Y169" s="2">
        <v>324189624.62</v>
      </c>
      <c r="Z169" s="2">
        <v>2200139</v>
      </c>
      <c r="AA169" s="2">
        <v>777032</v>
      </c>
      <c r="AC169" s="2">
        <v>46059367</v>
      </c>
      <c r="AD169" s="2">
        <v>13867661</v>
      </c>
      <c r="AF169" s="2">
        <v>0</v>
      </c>
      <c r="AG169" s="14">
        <f>SUMIF('consultant-gross'!D:D,eslam.data!AQ169,'consultant-gross'!F:F)</f>
        <v>8615746.6599999666</v>
      </c>
      <c r="AH169" s="14">
        <f>SUMIF('consultant-gross'!D:D,eslam.data!AQ169,'consultant-gross'!G:G)</f>
        <v>324189624.62</v>
      </c>
      <c r="AI169" s="14">
        <f>SUMIF('consultant-net'!D:D,eslam.data!AQ169,'consultant-net'!F:F)</f>
        <v>8554807.4499999993</v>
      </c>
      <c r="AJ169" s="2" t="str">
        <f>VLOOKUP(A169,'eslam-to-invoicing'!A:B,2,0)</f>
        <v>Creeks URBN-K</v>
      </c>
      <c r="AK169" s="15" t="s">
        <v>283</v>
      </c>
      <c r="AL169" s="2">
        <f t="shared" si="28"/>
        <v>6415607.6599999666</v>
      </c>
      <c r="AM169" s="2">
        <f t="shared" si="29"/>
        <v>2138734.2400000338</v>
      </c>
      <c r="AQ169" s="2" t="str">
        <f t="shared" si="30"/>
        <v>Creeks - URBN K17</v>
      </c>
      <c r="AR169" s="2" t="str">
        <f t="shared" si="31"/>
        <v>Creeks URBN-K17</v>
      </c>
    </row>
    <row r="170" spans="1:44" x14ac:dyDescent="0.3">
      <c r="A170" s="6" t="s">
        <v>116</v>
      </c>
      <c r="B170" s="35">
        <f>VLOOKUP(A170,Sheet1!A:B,2,0)</f>
        <v>1</v>
      </c>
      <c r="C170" s="6">
        <v>18</v>
      </c>
      <c r="D170" s="25"/>
      <c r="E170" s="2">
        <v>9557078</v>
      </c>
      <c r="F170" s="26">
        <f>_xlfn.MAXIFS('data-from-invoicing'!E:E,'data-from-invoicing'!D:D,eslam.data!AR170)</f>
        <v>9384875.0999999996</v>
      </c>
      <c r="G170" s="2">
        <f t="shared" si="26"/>
        <v>-172202.90000000037</v>
      </c>
      <c r="I170" s="23"/>
      <c r="J170" s="2">
        <f>SUMIF('collection only'!D:D,eslam.data!AQ170,'collection only'!E:E)</f>
        <v>9363450</v>
      </c>
      <c r="K170" s="26">
        <f>SUMIF('data-from-invoicing'!D:D,eslam.data!AR170,'data-from-invoicing'!F:F)</f>
        <v>9363449.5549999997</v>
      </c>
      <c r="L170" s="2">
        <f t="shared" si="27"/>
        <v>-0.44500000029802322</v>
      </c>
      <c r="Q170" s="23"/>
      <c r="R170" s="2">
        <v>9363449.6199999992</v>
      </c>
      <c r="S170" s="1">
        <v>45535</v>
      </c>
      <c r="T170" s="1">
        <v>45548</v>
      </c>
      <c r="U170" s="1">
        <v>45550</v>
      </c>
      <c r="V170">
        <v>54</v>
      </c>
      <c r="W170" s="1">
        <v>45604</v>
      </c>
      <c r="X170" s="1">
        <v>45560</v>
      </c>
      <c r="Y170" s="2">
        <v>333746702.62</v>
      </c>
      <c r="Z170" s="2">
        <v>2027936.1</v>
      </c>
      <c r="AA170" s="2">
        <v>777032</v>
      </c>
      <c r="AC170" s="2">
        <v>47680035</v>
      </c>
      <c r="AD170" s="2">
        <v>7132240.5</v>
      </c>
      <c r="AE170" s="2">
        <v>7132240.5</v>
      </c>
      <c r="AF170" s="2">
        <v>0</v>
      </c>
      <c r="AG170" s="14">
        <f>SUMIF('consultant-gross'!D:D,eslam.data!AQ170,'consultant-gross'!F:F)</f>
        <v>9557078</v>
      </c>
      <c r="AH170" s="14">
        <f>SUMIF('consultant-gross'!D:D,eslam.data!AQ170,'consultant-gross'!G:G)</f>
        <v>333746702.62</v>
      </c>
      <c r="AI170" s="14">
        <f>SUMIF('consultant-net'!D:D,eslam.data!AQ170,'consultant-net'!F:F)</f>
        <v>9363449.6199999992</v>
      </c>
      <c r="AJ170" s="2" t="str">
        <f>VLOOKUP(A170,'eslam-to-invoicing'!A:B,2,0)</f>
        <v>Creeks URBN-K</v>
      </c>
      <c r="AL170" s="2">
        <f t="shared" si="28"/>
        <v>7529141.9000000004</v>
      </c>
      <c r="AM170" s="2">
        <f t="shared" si="29"/>
        <v>1855733.1999999993</v>
      </c>
      <c r="AQ170" s="2" t="str">
        <f t="shared" si="30"/>
        <v>Creeks - URBN K18</v>
      </c>
      <c r="AR170" s="2" t="str">
        <f t="shared" si="31"/>
        <v>Creeks URBN-K18</v>
      </c>
    </row>
    <row r="171" spans="1:44" x14ac:dyDescent="0.3">
      <c r="A171" s="6" t="s">
        <v>116</v>
      </c>
      <c r="B171" s="35">
        <f>VLOOKUP(A171,Sheet1!A:B,2,0)</f>
        <v>1</v>
      </c>
      <c r="C171" s="6">
        <v>19</v>
      </c>
      <c r="D171" s="25"/>
      <c r="E171" s="2">
        <v>6248543.6599999666</v>
      </c>
      <c r="F171" s="26">
        <f>_xlfn.MAXIFS('data-from-invoicing'!E:E,'data-from-invoicing'!D:D,eslam.data!AR171)</f>
        <v>0</v>
      </c>
      <c r="G171" s="2">
        <f t="shared" si="26"/>
        <v>-6248543.6599999666</v>
      </c>
      <c r="I171" s="23"/>
      <c r="J171" s="2">
        <f>SUMIF('collection only'!D:D,eslam.data!AQ171,'collection only'!E:E)</f>
        <v>0</v>
      </c>
      <c r="K171" s="26">
        <f>SUMIF('data-from-invoicing'!D:D,eslam.data!AR171,'data-from-invoicing'!F:F)</f>
        <v>0</v>
      </c>
      <c r="L171" s="2">
        <f t="shared" si="27"/>
        <v>0</v>
      </c>
      <c r="Q171" s="23"/>
      <c r="R171" s="2">
        <v>6696306.5</v>
      </c>
      <c r="S171" s="1">
        <v>45596</v>
      </c>
      <c r="T171" s="1">
        <v>45578</v>
      </c>
      <c r="U171" s="1">
        <v>45580</v>
      </c>
      <c r="V171">
        <v>54</v>
      </c>
      <c r="W171" s="1">
        <v>45634</v>
      </c>
      <c r="X171" s="1">
        <v>45598</v>
      </c>
      <c r="Y171" s="2">
        <v>339995246.27999997</v>
      </c>
      <c r="Z171" s="2">
        <v>2452144.4300000002</v>
      </c>
      <c r="AA171" s="2">
        <v>777032</v>
      </c>
      <c r="AC171" s="2">
        <v>49061466</v>
      </c>
      <c r="AD171" s="2">
        <v>7253918.5</v>
      </c>
      <c r="AE171" s="2">
        <v>7253918.5</v>
      </c>
      <c r="AF171" s="2">
        <v>0</v>
      </c>
      <c r="AG171" s="14">
        <f>SUMIF('consultant-gross'!D:D,eslam.data!AQ171,'consultant-gross'!F:F)</f>
        <v>6248543.6599999666</v>
      </c>
      <c r="AH171" s="14">
        <f>SUMIF('consultant-gross'!D:D,eslam.data!AQ171,'consultant-gross'!G:G)</f>
        <v>339995246.27999997</v>
      </c>
      <c r="AI171" s="14">
        <f>SUMIF('consultant-net'!D:D,eslam.data!AQ171,'consultant-net'!F:F)</f>
        <v>6696306.5</v>
      </c>
      <c r="AJ171" s="2" t="str">
        <f>VLOOKUP(A171,'eslam-to-invoicing'!A:B,2,0)</f>
        <v>Creeks URBN-K</v>
      </c>
      <c r="AQ171" s="2" t="str">
        <f t="shared" si="30"/>
        <v>Creeks - URBN K19</v>
      </c>
      <c r="AR171" s="2" t="str">
        <f t="shared" si="31"/>
        <v>Creeks URBN-K19</v>
      </c>
    </row>
    <row r="172" spans="1:44" hidden="1" x14ac:dyDescent="0.3">
      <c r="A172" s="6" t="s">
        <v>116</v>
      </c>
      <c r="B172" s="6">
        <f>VLOOKUP(A172,Sheet1!A:B,2,0)</f>
        <v>1</v>
      </c>
      <c r="C172" s="6">
        <v>20</v>
      </c>
      <c r="D172" s="25"/>
      <c r="F172" s="26">
        <f>_xlfn.MAXIFS('data-from-invoicing'!E:E,'data-from-invoicing'!D:D,eslam.data!AR172)</f>
        <v>0</v>
      </c>
      <c r="G172" s="2">
        <f t="shared" si="26"/>
        <v>0</v>
      </c>
      <c r="H172" s="2"/>
      <c r="I172" s="23"/>
      <c r="J172" s="2">
        <f>SUMIF('collection only'!D:D,eslam.data!AQ172,'collection only'!E:E)</f>
        <v>0</v>
      </c>
      <c r="K172" s="26">
        <f>SUMIF('data-from-invoicing'!D:D,eslam.data!AR172,'data-from-invoicing'!F:F)</f>
        <v>0</v>
      </c>
      <c r="L172" s="2">
        <f t="shared" si="27"/>
        <v>0</v>
      </c>
      <c r="M172" s="2"/>
      <c r="Q172" s="23"/>
      <c r="S172" s="1">
        <v>45626</v>
      </c>
      <c r="T172" s="1">
        <v>45609</v>
      </c>
      <c r="U172" s="1">
        <v>45610</v>
      </c>
      <c r="V172">
        <v>54</v>
      </c>
      <c r="W172" s="1">
        <v>45664</v>
      </c>
      <c r="AF172" s="2">
        <v>0</v>
      </c>
      <c r="AG172" s="14">
        <f>SUMIF('consultant-gross'!D:D,eslam.data!AQ172,'consultant-gross'!F:F)</f>
        <v>0</v>
      </c>
      <c r="AH172" s="14">
        <f>SUMIF('consultant-gross'!D:D,eslam.data!AQ172,'consultant-gross'!G:G)</f>
        <v>0</v>
      </c>
      <c r="AI172" s="14">
        <f>SUMIF('consultant-net'!D:D,eslam.data!AQ172,'consultant-net'!F:F)</f>
        <v>0</v>
      </c>
      <c r="AJ172" s="2" t="str">
        <f>VLOOKUP(A172,'eslam-to-invoicing'!A:B,2,0)</f>
        <v>Creeks URBN-K</v>
      </c>
      <c r="AQ172" s="2" t="str">
        <f t="shared" si="30"/>
        <v>Creeks - URBN K20</v>
      </c>
      <c r="AR172" s="2" t="str">
        <f t="shared" si="31"/>
        <v>Creeks URBN-K20</v>
      </c>
    </row>
    <row r="173" spans="1:44" x14ac:dyDescent="0.3">
      <c r="B173" s="35" t="e">
        <f>VLOOKUP(A173,Sheet1!A:B,2,0)</f>
        <v>#N/A</v>
      </c>
      <c r="D173" s="25"/>
      <c r="F173" s="26">
        <f>_xlfn.MAXIFS('data-from-invoicing'!E:E,'data-from-invoicing'!D:D,eslam.data!AR173)</f>
        <v>0</v>
      </c>
      <c r="I173" s="23"/>
      <c r="K173" s="26"/>
      <c r="Q173" s="23"/>
    </row>
    <row r="174" spans="1:44" x14ac:dyDescent="0.3">
      <c r="A174" s="6" t="s">
        <v>150</v>
      </c>
      <c r="B174" s="35">
        <f>VLOOKUP(A174,Sheet1!A:B,2,0)</f>
        <v>1</v>
      </c>
      <c r="C174" s="6">
        <v>2</v>
      </c>
      <c r="D174" s="25"/>
      <c r="F174" s="26">
        <f>_xlfn.MAXIFS('data-from-invoicing'!E:E,'data-from-invoicing'!D:D,eslam.data!AR174)</f>
        <v>1592229.98</v>
      </c>
      <c r="G174" s="2">
        <f>F174-E174</f>
        <v>1592229.98</v>
      </c>
      <c r="I174" s="23"/>
      <c r="J174" s="2">
        <f>SUMIF('collection only'!D:D,eslam.data!AQ174,'collection only'!E:E)</f>
        <v>1520770.91</v>
      </c>
      <c r="K174" s="26">
        <f>SUMIF('data-from-invoicing'!D:D,eslam.data!AR174,'data-from-invoicing'!F:F)</f>
        <v>1496696.18</v>
      </c>
      <c r="L174" s="2">
        <f>K174-J174</f>
        <v>-24074.729999999981</v>
      </c>
      <c r="Q174" s="23"/>
      <c r="S174" s="1">
        <v>45596</v>
      </c>
      <c r="T174" s="1">
        <v>45582</v>
      </c>
      <c r="U174" s="1">
        <v>45582</v>
      </c>
      <c r="V174">
        <v>42</v>
      </c>
      <c r="W174" s="1">
        <v>45624</v>
      </c>
      <c r="AF174" s="2">
        <v>0</v>
      </c>
      <c r="AG174" s="14">
        <f>SUMIF('consultant-gross'!D:D,eslam.data!AQ174,'consultant-gross'!F:F)</f>
        <v>0</v>
      </c>
      <c r="AH174" s="14">
        <f>SUMIF('consultant-gross'!D:D,eslam.data!AQ174,'consultant-gross'!G:G)</f>
        <v>0</v>
      </c>
      <c r="AI174" s="14">
        <f>SUMIF('consultant-net'!D:D,eslam.data!AQ174,'consultant-net'!F:F)</f>
        <v>0</v>
      </c>
      <c r="AJ174" s="2" t="str">
        <f>VLOOKUP(A174,'eslam-to-invoicing'!A:B,2,0)</f>
        <v>Damietta Container Termin</v>
      </c>
      <c r="AQ174" s="2" t="str">
        <f>A174&amp;C174</f>
        <v>Damietta Port - Civil2</v>
      </c>
      <c r="AR174" s="2" t="str">
        <f>AJ174&amp;C174</f>
        <v>Damietta Container Termin2</v>
      </c>
    </row>
    <row r="175" spans="1:44" hidden="1" x14ac:dyDescent="0.3">
      <c r="A175" s="6" t="s">
        <v>150</v>
      </c>
      <c r="B175" s="6">
        <f>VLOOKUP(A175,Sheet1!A:B,2,0)</f>
        <v>1</v>
      </c>
      <c r="C175" s="6">
        <v>3</v>
      </c>
      <c r="D175" s="25"/>
      <c r="F175" s="26">
        <f>_xlfn.MAXIFS('data-from-invoicing'!E:E,'data-from-invoicing'!D:D,eslam.data!AR175)</f>
        <v>0</v>
      </c>
      <c r="G175" s="2">
        <f>F175-E175</f>
        <v>0</v>
      </c>
      <c r="H175" s="2"/>
      <c r="I175" s="23"/>
      <c r="J175" s="2">
        <f>SUMIF('collection only'!D:D,eslam.data!AQ175,'collection only'!E:E)</f>
        <v>1496696.18</v>
      </c>
      <c r="K175" s="26">
        <f>SUMIF('data-from-invoicing'!D:D,eslam.data!AR175,'data-from-invoicing'!F:F)</f>
        <v>0</v>
      </c>
      <c r="L175" s="2">
        <f>K175-J175</f>
        <v>-1496696.18</v>
      </c>
      <c r="M175" s="2"/>
      <c r="Q175" s="23"/>
      <c r="S175" s="1">
        <v>45596</v>
      </c>
      <c r="T175" s="1">
        <v>45595</v>
      </c>
      <c r="U175" s="1">
        <v>45595</v>
      </c>
      <c r="V175">
        <v>42</v>
      </c>
      <c r="W175" s="1">
        <v>45637</v>
      </c>
      <c r="AF175" s="2">
        <v>0</v>
      </c>
      <c r="AG175" s="14">
        <f>SUMIF('consultant-gross'!D:D,eslam.data!AQ175,'consultant-gross'!F:F)</f>
        <v>0</v>
      </c>
      <c r="AH175" s="14">
        <f>SUMIF('consultant-gross'!D:D,eslam.data!AQ175,'consultant-gross'!G:G)</f>
        <v>0</v>
      </c>
      <c r="AI175" s="14">
        <f>SUMIF('consultant-net'!D:D,eslam.data!AQ175,'consultant-net'!F:F)</f>
        <v>0</v>
      </c>
      <c r="AJ175" s="2" t="str">
        <f>VLOOKUP(A175,'eslam-to-invoicing'!A:B,2,0)</f>
        <v>Damietta Container Termin</v>
      </c>
      <c r="AQ175" s="2" t="str">
        <f>A175&amp;C175</f>
        <v>Damietta Port - Civil3</v>
      </c>
      <c r="AR175" s="2" t="str">
        <f>AJ175&amp;C175</f>
        <v>Damietta Container Termin3</v>
      </c>
    </row>
    <row r="176" spans="1:44" x14ac:dyDescent="0.3">
      <c r="A176" s="6" t="s">
        <v>150</v>
      </c>
      <c r="B176" s="35">
        <f>VLOOKUP(A176,Sheet1!A:B,2,0)</f>
        <v>1</v>
      </c>
      <c r="C176" s="6">
        <v>1</v>
      </c>
      <c r="D176" s="25"/>
      <c r="F176" s="26">
        <f>_xlfn.MAXIFS('data-from-invoicing'!E:E,'data-from-invoicing'!D:D,eslam.data!AR176)</f>
        <v>1617841.39</v>
      </c>
      <c r="G176" s="2">
        <f>F176-E176</f>
        <v>1617841.39</v>
      </c>
      <c r="I176" s="23"/>
      <c r="J176" s="2">
        <f>SUMIF('collection only'!D:D,eslam.data!AQ176,'collection only'!E:E)</f>
        <v>4058690.9</v>
      </c>
      <c r="K176" s="26">
        <f>SUMIF('data-from-invoicing'!D:D,eslam.data!AR176,'data-from-invoicing'!F:F)</f>
        <v>1520770.9061</v>
      </c>
      <c r="L176" s="2">
        <f>K176-J176</f>
        <v>-2537919.9939000001</v>
      </c>
      <c r="N176" s="2">
        <v>4058690.9</v>
      </c>
      <c r="Q176" s="23"/>
      <c r="S176" s="1">
        <v>45565</v>
      </c>
      <c r="T176" s="1">
        <v>45559</v>
      </c>
      <c r="U176" s="1">
        <v>45610</v>
      </c>
      <c r="V176">
        <v>42</v>
      </c>
      <c r="W176" s="1">
        <v>45652</v>
      </c>
      <c r="AF176" s="2">
        <v>0</v>
      </c>
      <c r="AG176" s="14">
        <f>SUMIF('consultant-gross'!D:D,eslam.data!AQ176,'consultant-gross'!F:F)</f>
        <v>0</v>
      </c>
      <c r="AH176" s="14">
        <f>SUMIF('consultant-gross'!D:D,eslam.data!AQ176,'consultant-gross'!G:G)</f>
        <v>0</v>
      </c>
      <c r="AI176" s="14">
        <f>SUMIF('consultant-net'!D:D,eslam.data!AQ176,'consultant-net'!F:F)</f>
        <v>0</v>
      </c>
      <c r="AJ176" s="2" t="str">
        <f>VLOOKUP(A176,'eslam-to-invoicing'!A:B,2,0)</f>
        <v>Damietta Container Termin</v>
      </c>
      <c r="AQ176" s="2" t="str">
        <f>A176&amp;C176</f>
        <v>Damietta Port - Civil1</v>
      </c>
      <c r="AR176" s="2" t="str">
        <f>AJ176&amp;C176</f>
        <v>Damietta Container Termin1</v>
      </c>
    </row>
    <row r="177" spans="1:44" hidden="1" x14ac:dyDescent="0.3">
      <c r="A177" s="6" t="s">
        <v>248</v>
      </c>
      <c r="B177" s="6" t="e">
        <f>VLOOKUP(A177,Sheet1!A:B,2,0)</f>
        <v>#N/A</v>
      </c>
      <c r="C177" s="6">
        <v>1</v>
      </c>
      <c r="D177" s="25"/>
      <c r="F177" s="26">
        <f>_xlfn.MAXIFS('data-from-invoicing'!E:E,'data-from-invoicing'!D:D,eslam.data!AR177)</f>
        <v>0</v>
      </c>
      <c r="G177" s="2">
        <f>F177-E177</f>
        <v>0</v>
      </c>
      <c r="H177" s="2"/>
      <c r="I177" s="23"/>
      <c r="J177" s="2">
        <f>SUMIF('collection only'!D:D,eslam.data!AQ177,'collection only'!E:E)</f>
        <v>6541975.2199999997</v>
      </c>
      <c r="K177" s="26">
        <f>SUMIF('data-from-invoicing'!D:D,eslam.data!AR177,'data-from-invoicing'!F:F)</f>
        <v>0</v>
      </c>
      <c r="L177" s="2">
        <f>K177-J177</f>
        <v>-6541975.2199999997</v>
      </c>
      <c r="M177" s="2"/>
      <c r="N177" s="2">
        <v>6541975.2199999997</v>
      </c>
      <c r="Q177" s="23"/>
      <c r="S177" s="1">
        <v>45565</v>
      </c>
      <c r="T177" s="1">
        <v>45559</v>
      </c>
      <c r="U177" s="1">
        <v>45610</v>
      </c>
      <c r="V177">
        <v>42</v>
      </c>
      <c r="W177" s="1">
        <v>45652</v>
      </c>
      <c r="AF177" s="2">
        <v>0</v>
      </c>
      <c r="AG177" s="14">
        <f>SUMIF('consultant-gross'!D:D,eslam.data!AQ177,'consultant-gross'!F:F)</f>
        <v>0</v>
      </c>
      <c r="AH177" s="14">
        <f>SUMIF('consultant-gross'!D:D,eslam.data!AQ177,'consultant-gross'!G:G)</f>
        <v>0</v>
      </c>
      <c r="AI177" s="14">
        <f>SUMIF('consultant-net'!D:D,eslam.data!AQ177,'consultant-net'!F:F)</f>
        <v>0</v>
      </c>
      <c r="AJ177" s="2" t="e">
        <f>VLOOKUP(A177,'eslam-to-invoicing'!A:B,2,0)</f>
        <v>#N/A</v>
      </c>
      <c r="AQ177" s="2" t="str">
        <f>A177&amp;C177</f>
        <v>Damietta Port - Infra1</v>
      </c>
      <c r="AR177" s="2" t="e">
        <f>AJ177&amp;C177</f>
        <v>#N/A</v>
      </c>
    </row>
    <row r="178" spans="1:44" x14ac:dyDescent="0.3">
      <c r="B178" s="35" t="e">
        <f>VLOOKUP(A178,Sheet1!A:B,2,0)</f>
        <v>#N/A</v>
      </c>
      <c r="D178" s="25"/>
      <c r="F178" s="26">
        <f>_xlfn.MAXIFS('data-from-invoicing'!E:E,'data-from-invoicing'!D:D,eslam.data!AR178)</f>
        <v>0</v>
      </c>
      <c r="I178" s="23"/>
      <c r="K178" s="26"/>
      <c r="Q178" s="23"/>
    </row>
    <row r="179" spans="1:44" hidden="1" x14ac:dyDescent="0.3">
      <c r="A179" s="6" t="s">
        <v>30</v>
      </c>
      <c r="B179" s="6">
        <f>VLOOKUP(A179,Sheet1!A:B,2,0)</f>
        <v>1</v>
      </c>
      <c r="C179" s="6">
        <v>1</v>
      </c>
      <c r="D179" s="25"/>
      <c r="E179" s="2">
        <v>21619523.77</v>
      </c>
      <c r="F179" s="26">
        <f>_xlfn.MAXIFS('data-from-invoicing'!E:E,'data-from-invoicing'!D:D,eslam.data!AR179)</f>
        <v>21619523.77</v>
      </c>
      <c r="G179" s="2">
        <f t="shared" ref="G179:G215" si="32">F179-E179</f>
        <v>0</v>
      </c>
      <c r="H179" s="2"/>
      <c r="I179" s="23"/>
      <c r="J179" s="2">
        <f>SUMIF('collection only'!D:D,eslam.data!AQ179,'collection only'!E:E)</f>
        <v>257561970.68000001</v>
      </c>
      <c r="K179" s="26">
        <f>SUMIF('data-from-invoicing'!D:D,eslam.data!AR179,'data-from-invoicing'!F:F)</f>
        <v>15998139</v>
      </c>
      <c r="L179" s="2">
        <f t="shared" ref="L179:L215" si="33">K179-J179</f>
        <v>-241563831.68000001</v>
      </c>
      <c r="M179" s="2"/>
      <c r="Q179" s="23"/>
      <c r="R179" s="2">
        <v>16214642.83</v>
      </c>
      <c r="S179" s="1">
        <v>43496</v>
      </c>
      <c r="T179" s="1">
        <v>43500</v>
      </c>
      <c r="U179" s="1">
        <v>43500</v>
      </c>
      <c r="V179">
        <v>56</v>
      </c>
      <c r="W179" s="1">
        <v>43556</v>
      </c>
      <c r="X179" s="1">
        <v>43507</v>
      </c>
      <c r="Y179" s="2">
        <v>21619523.77</v>
      </c>
      <c r="Z179" s="2">
        <v>0</v>
      </c>
      <c r="AF179" s="2">
        <v>0</v>
      </c>
      <c r="AG179" s="14">
        <f>SUMIF('consultant-gross'!D:D,eslam.data!AQ179,'consultant-gross'!F:F)</f>
        <v>0</v>
      </c>
      <c r="AH179" s="14">
        <f>SUMIF('consultant-gross'!D:D,eslam.data!AQ179,'consultant-gross'!G:G)</f>
        <v>0</v>
      </c>
      <c r="AI179" s="14">
        <f>SUMIF('consultant-net'!D:D,eslam.data!AQ179,'consultant-net'!F:F)</f>
        <v>0</v>
      </c>
      <c r="AJ179" s="2" t="str">
        <f>VLOOKUP(A179,'eslam-to-invoicing'!A:B,2,0)</f>
        <v>DPW Onshore Port &amp; Terminal</v>
      </c>
      <c r="AQ179" s="2" t="str">
        <f t="shared" ref="AQ179:AQ215" si="34">A179&amp;C179</f>
        <v>DP World Sokhna1</v>
      </c>
      <c r="AR179" s="2" t="str">
        <f t="shared" ref="AR179:AR215" si="35">AJ179&amp;C179</f>
        <v>DPW Onshore Port &amp; Terminal1</v>
      </c>
    </row>
    <row r="180" spans="1:44" hidden="1" x14ac:dyDescent="0.3">
      <c r="A180" s="6" t="s">
        <v>30</v>
      </c>
      <c r="B180" s="6">
        <f>VLOOKUP(A180,Sheet1!A:B,2,0)</f>
        <v>1</v>
      </c>
      <c r="C180" s="6">
        <v>2</v>
      </c>
      <c r="D180" s="25"/>
      <c r="E180" s="2">
        <v>24408793.91</v>
      </c>
      <c r="F180" s="26">
        <f>_xlfn.MAXIFS('data-from-invoicing'!E:E,'data-from-invoicing'!D:D,eslam.data!AR180)</f>
        <v>24408793.920000002</v>
      </c>
      <c r="G180" s="2">
        <f t="shared" si="32"/>
        <v>1.0000001639127731E-2</v>
      </c>
      <c r="H180" s="2"/>
      <c r="I180" s="23"/>
      <c r="J180" s="2">
        <f>SUMIF('collection only'!D:D,eslam.data!AQ180,'collection only'!E:E)</f>
        <v>18062199.23</v>
      </c>
      <c r="K180" s="26">
        <f>SUMIF('data-from-invoicing'!D:D,eslam.data!AR180,'data-from-invoicing'!F:F)</f>
        <v>18062199.23</v>
      </c>
      <c r="L180" s="2">
        <f t="shared" si="33"/>
        <v>0</v>
      </c>
      <c r="M180" s="2"/>
      <c r="Q180" s="23"/>
      <c r="R180" s="2">
        <v>18306595.43</v>
      </c>
      <c r="S180" s="1">
        <v>43524</v>
      </c>
      <c r="T180" s="1">
        <v>43524</v>
      </c>
      <c r="U180" s="1">
        <v>43528</v>
      </c>
      <c r="V180">
        <v>56</v>
      </c>
      <c r="W180" s="1">
        <v>43584</v>
      </c>
      <c r="X180" s="1">
        <v>43529</v>
      </c>
      <c r="Y180" s="2">
        <v>46028317.68</v>
      </c>
      <c r="AF180" s="2">
        <v>0</v>
      </c>
      <c r="AG180" s="14">
        <f>SUMIF('consultant-gross'!D:D,eslam.data!AQ180,'consultant-gross'!F:F)</f>
        <v>0</v>
      </c>
      <c r="AH180" s="14">
        <f>SUMIF('consultant-gross'!D:D,eslam.data!AQ180,'consultant-gross'!G:G)</f>
        <v>0</v>
      </c>
      <c r="AI180" s="14">
        <f>SUMIF('consultant-net'!D:D,eslam.data!AQ180,'consultant-net'!F:F)</f>
        <v>0</v>
      </c>
      <c r="AJ180" s="2" t="str">
        <f>VLOOKUP(A180,'eslam-to-invoicing'!A:B,2,0)</f>
        <v>DPW Onshore Port &amp; Terminal</v>
      </c>
      <c r="AQ180" s="2" t="str">
        <f t="shared" si="34"/>
        <v>DP World Sokhna2</v>
      </c>
      <c r="AR180" s="2" t="str">
        <f t="shared" si="35"/>
        <v>DPW Onshore Port &amp; Terminal2</v>
      </c>
    </row>
    <row r="181" spans="1:44" x14ac:dyDescent="0.3">
      <c r="A181" s="6" t="s">
        <v>30</v>
      </c>
      <c r="B181" s="35">
        <f>VLOOKUP(A181,Sheet1!A:B,2,0)</f>
        <v>1</v>
      </c>
      <c r="C181" s="6">
        <v>3</v>
      </c>
      <c r="D181" s="25"/>
      <c r="E181" s="2">
        <v>20754393.510000002</v>
      </c>
      <c r="F181" s="26">
        <f>_xlfn.MAXIFS('data-from-invoicing'!E:E,'data-from-invoicing'!D:D,eslam.data!AR181)</f>
        <v>0</v>
      </c>
      <c r="G181" s="2">
        <f t="shared" si="32"/>
        <v>-20754393.510000002</v>
      </c>
      <c r="I181" s="23"/>
      <c r="J181" s="2">
        <f>SUMIF('collection only'!D:D,eslam.data!AQ181,'collection only'!E:E)</f>
        <v>15357944.029999999</v>
      </c>
      <c r="K181" s="26">
        <f>SUMIF('data-from-invoicing'!D:D,eslam.data!AR181,'data-from-invoicing'!F:F)</f>
        <v>0</v>
      </c>
      <c r="L181" s="2">
        <f t="shared" si="33"/>
        <v>-15357944.029999999</v>
      </c>
      <c r="Q181" s="23"/>
      <c r="R181" s="2">
        <v>15565795.140000001</v>
      </c>
      <c r="S181" s="1">
        <v>43555</v>
      </c>
      <c r="T181" s="1">
        <v>43555</v>
      </c>
      <c r="U181" s="1">
        <v>43557</v>
      </c>
      <c r="V181">
        <v>56</v>
      </c>
      <c r="W181" s="1">
        <v>43613</v>
      </c>
      <c r="X181" s="1">
        <v>43566</v>
      </c>
      <c r="Y181" s="2">
        <v>66782711.189999998</v>
      </c>
      <c r="AF181" s="2">
        <v>0</v>
      </c>
      <c r="AG181" s="14">
        <f>SUMIF('consultant-gross'!D:D,eslam.data!AQ181,'consultant-gross'!F:F)</f>
        <v>0</v>
      </c>
      <c r="AH181" s="14">
        <f>SUMIF('consultant-gross'!D:D,eslam.data!AQ181,'consultant-gross'!G:G)</f>
        <v>0</v>
      </c>
      <c r="AI181" s="14">
        <f>SUMIF('consultant-net'!D:D,eslam.data!AQ181,'consultant-net'!F:F)</f>
        <v>0</v>
      </c>
      <c r="AJ181" s="2" t="str">
        <f>VLOOKUP(A181,'eslam-to-invoicing'!A:B,2,0)</f>
        <v>DPW Onshore Port &amp; Terminal</v>
      </c>
      <c r="AQ181" s="2" t="str">
        <f t="shared" si="34"/>
        <v>DP World Sokhna3</v>
      </c>
      <c r="AR181" s="2" t="str">
        <f t="shared" si="35"/>
        <v>DPW Onshore Port &amp; Terminal3</v>
      </c>
    </row>
    <row r="182" spans="1:44" x14ac:dyDescent="0.3">
      <c r="A182" s="6" t="s">
        <v>30</v>
      </c>
      <c r="B182" s="35">
        <f>VLOOKUP(A182,Sheet1!A:B,2,0)</f>
        <v>1</v>
      </c>
      <c r="C182" s="6">
        <v>4</v>
      </c>
      <c r="D182" s="25"/>
      <c r="E182" s="2">
        <v>37757872.090000004</v>
      </c>
      <c r="F182" s="26">
        <f>_xlfn.MAXIFS('data-from-invoicing'!E:E,'data-from-invoicing'!D:D,eslam.data!AR182)</f>
        <v>20754393.510000002</v>
      </c>
      <c r="G182" s="2">
        <f t="shared" si="32"/>
        <v>-17003478.580000002</v>
      </c>
      <c r="I182" s="23"/>
      <c r="J182" s="2">
        <f>SUMIF('collection only'!D:D,eslam.data!AQ182,'collection only'!E:E)</f>
        <v>27940477.280000001</v>
      </c>
      <c r="K182" s="26">
        <f>SUMIF('data-from-invoicing'!D:D,eslam.data!AR182,'data-from-invoicing'!F:F)</f>
        <v>15357944.029999999</v>
      </c>
      <c r="L182" s="2">
        <f t="shared" si="33"/>
        <v>-12582533.250000002</v>
      </c>
      <c r="Q182" s="23"/>
      <c r="R182" s="2">
        <v>28318404.079999998</v>
      </c>
      <c r="S182" s="1">
        <v>43585</v>
      </c>
      <c r="T182" s="1">
        <v>43585</v>
      </c>
      <c r="U182" s="1">
        <v>43590</v>
      </c>
      <c r="V182">
        <v>56</v>
      </c>
      <c r="W182" s="1">
        <v>43646</v>
      </c>
      <c r="X182" s="1">
        <v>43601</v>
      </c>
      <c r="Y182" s="2">
        <v>104540583.28</v>
      </c>
      <c r="AF182" s="2">
        <v>0</v>
      </c>
      <c r="AG182" s="14">
        <f>SUMIF('consultant-gross'!D:D,eslam.data!AQ182,'consultant-gross'!F:F)</f>
        <v>0</v>
      </c>
      <c r="AH182" s="14">
        <f>SUMIF('consultant-gross'!D:D,eslam.data!AQ182,'consultant-gross'!G:G)</f>
        <v>0</v>
      </c>
      <c r="AI182" s="14">
        <f>SUMIF('consultant-net'!D:D,eslam.data!AQ182,'consultant-net'!F:F)</f>
        <v>0</v>
      </c>
      <c r="AJ182" s="2" t="str">
        <f>VLOOKUP(A182,'eslam-to-invoicing'!A:B,2,0)</f>
        <v>DPW Onshore Port &amp; Terminal</v>
      </c>
      <c r="AQ182" s="2" t="str">
        <f t="shared" si="34"/>
        <v>DP World Sokhna4</v>
      </c>
      <c r="AR182" s="2" t="str">
        <f t="shared" si="35"/>
        <v>DPW Onshore Port &amp; Terminal4</v>
      </c>
    </row>
    <row r="183" spans="1:44" x14ac:dyDescent="0.3">
      <c r="A183" s="6" t="s">
        <v>30</v>
      </c>
      <c r="B183" s="35">
        <f>VLOOKUP(A183,Sheet1!A:B,2,0)</f>
        <v>1</v>
      </c>
      <c r="C183" s="6">
        <v>5</v>
      </c>
      <c r="D183" s="25"/>
      <c r="E183" s="2">
        <v>17786446.66</v>
      </c>
      <c r="F183" s="26">
        <f>_xlfn.MAXIFS('data-from-invoicing'!E:E,'data-from-invoicing'!D:D,eslam.data!AR183)</f>
        <v>37757872.100000001</v>
      </c>
      <c r="G183" s="2">
        <f t="shared" si="32"/>
        <v>19971425.440000001</v>
      </c>
      <c r="I183" s="23"/>
      <c r="J183" s="2">
        <f>SUMIF('collection only'!D:D,eslam.data!AQ183,'collection only'!E:E)</f>
        <v>13161622.85</v>
      </c>
      <c r="K183" s="26">
        <f>SUMIF('data-from-invoicing'!D:D,eslam.data!AR183,'data-from-invoicing'!F:F)</f>
        <v>27940477.280000001</v>
      </c>
      <c r="L183" s="2">
        <f t="shared" si="33"/>
        <v>14778854.430000002</v>
      </c>
      <c r="Q183" s="23"/>
      <c r="R183" s="2">
        <v>13339835</v>
      </c>
      <c r="S183" s="1">
        <v>43616</v>
      </c>
      <c r="T183" s="1">
        <v>43616</v>
      </c>
      <c r="U183" s="1">
        <v>43618</v>
      </c>
      <c r="V183">
        <v>56</v>
      </c>
      <c r="W183" s="1">
        <v>43674</v>
      </c>
      <c r="X183" s="1">
        <v>43632</v>
      </c>
      <c r="Y183" s="2">
        <v>122327029.94</v>
      </c>
      <c r="AF183" s="2">
        <v>0</v>
      </c>
      <c r="AG183" s="14">
        <f>SUMIF('consultant-gross'!D:D,eslam.data!AQ183,'consultant-gross'!F:F)</f>
        <v>0</v>
      </c>
      <c r="AH183" s="14">
        <f>SUMIF('consultant-gross'!D:D,eslam.data!AQ183,'consultant-gross'!G:G)</f>
        <v>0</v>
      </c>
      <c r="AI183" s="14">
        <f>SUMIF('consultant-net'!D:D,eslam.data!AQ183,'consultant-net'!F:F)</f>
        <v>0</v>
      </c>
      <c r="AJ183" s="2" t="str">
        <f>VLOOKUP(A183,'eslam-to-invoicing'!A:B,2,0)</f>
        <v>DPW Onshore Port &amp; Terminal</v>
      </c>
      <c r="AQ183" s="2" t="str">
        <f t="shared" si="34"/>
        <v>DP World Sokhna5</v>
      </c>
      <c r="AR183" s="2" t="str">
        <f t="shared" si="35"/>
        <v>DPW Onshore Port &amp; Terminal5</v>
      </c>
    </row>
    <row r="184" spans="1:44" x14ac:dyDescent="0.3">
      <c r="A184" s="6" t="s">
        <v>30</v>
      </c>
      <c r="B184" s="35">
        <f>VLOOKUP(A184,Sheet1!A:B,2,0)</f>
        <v>1</v>
      </c>
      <c r="C184" s="6">
        <v>6</v>
      </c>
      <c r="D184" s="25"/>
      <c r="E184" s="2">
        <v>33097932.280000001</v>
      </c>
      <c r="F184" s="26">
        <f>_xlfn.MAXIFS('data-from-invoicing'!E:E,'data-from-invoicing'!D:D,eslam.data!AR184)</f>
        <v>66782711.189999998</v>
      </c>
      <c r="G184" s="2">
        <f t="shared" si="32"/>
        <v>33684778.909999996</v>
      </c>
      <c r="I184" s="23"/>
      <c r="J184" s="2">
        <f>SUMIF('collection only'!D:D,eslam.data!AQ184,'collection only'!E:E)</f>
        <v>24492163.719999999</v>
      </c>
      <c r="K184" s="26">
        <f>SUMIF('data-from-invoicing'!D:D,eslam.data!AR184,'data-from-invoicing'!F:F)</f>
        <v>13161622.85</v>
      </c>
      <c r="L184" s="2">
        <f t="shared" si="33"/>
        <v>-11330540.869999999</v>
      </c>
      <c r="Q184" s="23"/>
      <c r="R184" s="2">
        <v>24823449.219999999</v>
      </c>
      <c r="S184" s="1">
        <v>43646</v>
      </c>
      <c r="T184" s="1">
        <v>43659</v>
      </c>
      <c r="U184" s="1">
        <v>43659</v>
      </c>
      <c r="V184">
        <v>56</v>
      </c>
      <c r="W184" s="1">
        <v>43715</v>
      </c>
      <c r="X184" s="1">
        <v>43683</v>
      </c>
      <c r="Y184" s="2">
        <v>155424962.22</v>
      </c>
      <c r="AF184" s="2">
        <v>0</v>
      </c>
      <c r="AG184" s="14">
        <f>SUMIF('consultant-gross'!D:D,eslam.data!AQ184,'consultant-gross'!F:F)</f>
        <v>0</v>
      </c>
      <c r="AH184" s="14">
        <f>SUMIF('consultant-gross'!D:D,eslam.data!AQ184,'consultant-gross'!G:G)</f>
        <v>0</v>
      </c>
      <c r="AI184" s="14">
        <f>SUMIF('consultant-net'!D:D,eslam.data!AQ184,'consultant-net'!F:F)</f>
        <v>0</v>
      </c>
      <c r="AJ184" s="2" t="str">
        <f>VLOOKUP(A184,'eslam-to-invoicing'!A:B,2,0)</f>
        <v>DPW Onshore Port &amp; Terminal</v>
      </c>
      <c r="AQ184" s="2" t="str">
        <f t="shared" si="34"/>
        <v>DP World Sokhna6</v>
      </c>
      <c r="AR184" s="2" t="str">
        <f t="shared" si="35"/>
        <v>DPW Onshore Port &amp; Terminal6</v>
      </c>
    </row>
    <row r="185" spans="1:44" x14ac:dyDescent="0.3">
      <c r="A185" s="6" t="s">
        <v>30</v>
      </c>
      <c r="B185" s="35">
        <f>VLOOKUP(A185,Sheet1!A:B,2,0)</f>
        <v>1</v>
      </c>
      <c r="C185" s="6">
        <v>7</v>
      </c>
      <c r="D185" s="25"/>
      <c r="E185" s="2">
        <v>40506959.469999999</v>
      </c>
      <c r="F185" s="26">
        <f>_xlfn.MAXIFS('data-from-invoicing'!E:E,'data-from-invoicing'!D:D,eslam.data!AR185)</f>
        <v>33097932.280000001</v>
      </c>
      <c r="G185" s="2">
        <f t="shared" si="32"/>
        <v>-7409027.1899999976</v>
      </c>
      <c r="I185" s="23"/>
      <c r="J185" s="2">
        <f>SUMIF('collection only'!D:D,eslam.data!AQ185,'collection only'!E:E)</f>
        <v>29974844.16</v>
      </c>
      <c r="K185" s="26">
        <f>SUMIF('data-from-invoicing'!D:D,eslam.data!AR185,'data-from-invoicing'!F:F)</f>
        <v>24492163.719999999</v>
      </c>
      <c r="L185" s="2">
        <f t="shared" si="33"/>
        <v>-5482680.4400000013</v>
      </c>
      <c r="Q185" s="23"/>
      <c r="R185" s="2">
        <v>30380219.600000001</v>
      </c>
      <c r="S185" s="1">
        <v>43677</v>
      </c>
      <c r="T185" s="1">
        <v>43677</v>
      </c>
      <c r="U185" s="1">
        <v>43683</v>
      </c>
      <c r="V185">
        <v>56</v>
      </c>
      <c r="W185" s="1">
        <v>43739</v>
      </c>
      <c r="X185" s="1">
        <v>43699</v>
      </c>
      <c r="Y185" s="2">
        <v>195931921.69</v>
      </c>
      <c r="AF185" s="2">
        <v>0</v>
      </c>
      <c r="AG185" s="14">
        <f>SUMIF('consultant-gross'!D:D,eslam.data!AQ185,'consultant-gross'!F:F)</f>
        <v>0</v>
      </c>
      <c r="AH185" s="14">
        <f>SUMIF('consultant-gross'!D:D,eslam.data!AQ185,'consultant-gross'!G:G)</f>
        <v>0</v>
      </c>
      <c r="AI185" s="14">
        <f>SUMIF('consultant-net'!D:D,eslam.data!AQ185,'consultant-net'!F:F)</f>
        <v>0</v>
      </c>
      <c r="AJ185" s="2" t="str">
        <f>VLOOKUP(A185,'eslam-to-invoicing'!A:B,2,0)</f>
        <v>DPW Onshore Port &amp; Terminal</v>
      </c>
      <c r="AQ185" s="2" t="str">
        <f t="shared" si="34"/>
        <v>DP World Sokhna7</v>
      </c>
      <c r="AR185" s="2" t="str">
        <f t="shared" si="35"/>
        <v>DPW Onshore Port &amp; Terminal7</v>
      </c>
    </row>
    <row r="186" spans="1:44" x14ac:dyDescent="0.3">
      <c r="A186" s="6" t="s">
        <v>30</v>
      </c>
      <c r="B186" s="35">
        <f>VLOOKUP(A186,Sheet1!A:B,2,0)</f>
        <v>1</v>
      </c>
      <c r="C186" s="6">
        <v>8</v>
      </c>
      <c r="D186" s="25"/>
      <c r="E186" s="2">
        <v>39363674.800000012</v>
      </c>
      <c r="F186" s="26">
        <f>_xlfn.MAXIFS('data-from-invoicing'!E:E,'data-from-invoicing'!D:D,eslam.data!AR186)</f>
        <v>40506959.460000001</v>
      </c>
      <c r="G186" s="2">
        <f t="shared" si="32"/>
        <v>1143284.659999989</v>
      </c>
      <c r="I186" s="23"/>
      <c r="J186" s="2">
        <f>SUMIF('collection only'!D:D,eslam.data!AQ186,'collection only'!E:E)</f>
        <v>29128813.98</v>
      </c>
      <c r="K186" s="26">
        <f>SUMIF('data-from-invoicing'!D:D,eslam.data!AR186,'data-from-invoicing'!F:F)</f>
        <v>59103658.140000001</v>
      </c>
      <c r="L186" s="2">
        <f t="shared" si="33"/>
        <v>29974844.16</v>
      </c>
      <c r="Q186" s="23"/>
      <c r="R186" s="2">
        <v>29522756.109999999</v>
      </c>
      <c r="S186" s="1">
        <v>43708</v>
      </c>
      <c r="T186" s="1">
        <v>43713</v>
      </c>
      <c r="U186" s="1">
        <v>43713</v>
      </c>
      <c r="V186">
        <v>56</v>
      </c>
      <c r="W186" s="1">
        <v>43769</v>
      </c>
      <c r="X186" s="1">
        <v>43725</v>
      </c>
      <c r="Y186" s="2">
        <v>235295596.49000001</v>
      </c>
      <c r="AF186" s="2">
        <v>0</v>
      </c>
      <c r="AG186" s="14">
        <f>SUMIF('consultant-gross'!D:D,eslam.data!AQ186,'consultant-gross'!F:F)</f>
        <v>0</v>
      </c>
      <c r="AH186" s="14">
        <f>SUMIF('consultant-gross'!D:D,eslam.data!AQ186,'consultant-gross'!G:G)</f>
        <v>0</v>
      </c>
      <c r="AI186" s="14">
        <f>SUMIF('consultant-net'!D:D,eslam.data!AQ186,'consultant-net'!F:F)</f>
        <v>0</v>
      </c>
      <c r="AJ186" s="2" t="str">
        <f>VLOOKUP(A186,'eslam-to-invoicing'!A:B,2,0)</f>
        <v>DPW Onshore Port &amp; Terminal</v>
      </c>
      <c r="AQ186" s="2" t="str">
        <f t="shared" si="34"/>
        <v>DP World Sokhna8</v>
      </c>
      <c r="AR186" s="2" t="str">
        <f t="shared" si="35"/>
        <v>DPW Onshore Port &amp; Terminal8</v>
      </c>
    </row>
    <row r="187" spans="1:44" hidden="1" x14ac:dyDescent="0.3">
      <c r="A187" s="6" t="s">
        <v>30</v>
      </c>
      <c r="B187" s="6">
        <f>VLOOKUP(A187,Sheet1!A:B,2,0)</f>
        <v>1</v>
      </c>
      <c r="C187" s="6">
        <v>9</v>
      </c>
      <c r="D187" s="25"/>
      <c r="E187" s="2">
        <v>54097551.550000012</v>
      </c>
      <c r="F187" s="26">
        <f>_xlfn.MAXIFS('data-from-invoicing'!E:E,'data-from-invoicing'!D:D,eslam.data!AR187)</f>
        <v>54097551.549999997</v>
      </c>
      <c r="G187" s="2">
        <f t="shared" si="32"/>
        <v>0</v>
      </c>
      <c r="H187" s="2"/>
      <c r="I187" s="23"/>
      <c r="J187" s="2">
        <f>SUMIF('collection only'!D:D,eslam.data!AQ187,'collection only'!E:E)</f>
        <v>40031882.729999997</v>
      </c>
      <c r="K187" s="26">
        <f>SUMIF('data-from-invoicing'!D:D,eslam.data!AR187,'data-from-invoicing'!F:F)</f>
        <v>40031882.729999997</v>
      </c>
      <c r="L187" s="2">
        <f t="shared" si="33"/>
        <v>0</v>
      </c>
      <c r="M187" s="2"/>
      <c r="Q187" s="23"/>
      <c r="R187" s="2">
        <v>40573163.659999996</v>
      </c>
      <c r="S187" s="1">
        <v>43738</v>
      </c>
      <c r="T187" s="1">
        <v>43744</v>
      </c>
      <c r="U187" s="1">
        <v>43746</v>
      </c>
      <c r="V187">
        <v>56</v>
      </c>
      <c r="W187" s="1">
        <v>43802</v>
      </c>
      <c r="X187" s="1">
        <v>43761</v>
      </c>
      <c r="Y187" s="2">
        <v>289393148.04000002</v>
      </c>
      <c r="AF187" s="2">
        <v>0</v>
      </c>
      <c r="AG187" s="14">
        <f>SUMIF('consultant-gross'!D:D,eslam.data!AQ187,'consultant-gross'!F:F)</f>
        <v>0</v>
      </c>
      <c r="AH187" s="14">
        <f>SUMIF('consultant-gross'!D:D,eslam.data!AQ187,'consultant-gross'!G:G)</f>
        <v>0</v>
      </c>
      <c r="AI187" s="14">
        <f>SUMIF('consultant-net'!D:D,eslam.data!AQ187,'consultant-net'!F:F)</f>
        <v>0</v>
      </c>
      <c r="AJ187" s="2" t="str">
        <f>VLOOKUP(A187,'eslam-to-invoicing'!A:B,2,0)</f>
        <v>DPW Onshore Port &amp; Terminal</v>
      </c>
      <c r="AQ187" s="2" t="str">
        <f t="shared" si="34"/>
        <v>DP World Sokhna9</v>
      </c>
      <c r="AR187" s="2" t="str">
        <f t="shared" si="35"/>
        <v>DPW Onshore Port &amp; Terminal9</v>
      </c>
    </row>
    <row r="188" spans="1:44" hidden="1" x14ac:dyDescent="0.3">
      <c r="A188" s="6" t="s">
        <v>30</v>
      </c>
      <c r="B188" s="6">
        <f>VLOOKUP(A188,Sheet1!A:B,2,0)</f>
        <v>1</v>
      </c>
      <c r="C188" s="6">
        <v>10</v>
      </c>
      <c r="D188" s="25"/>
      <c r="E188" s="2">
        <v>90533235.469999969</v>
      </c>
      <c r="F188" s="26">
        <f>_xlfn.MAXIFS('data-from-invoicing'!E:E,'data-from-invoicing'!D:D,eslam.data!AR188)</f>
        <v>90533235.469999999</v>
      </c>
      <c r="G188" s="2">
        <f t="shared" si="32"/>
        <v>0</v>
      </c>
      <c r="H188" s="2"/>
      <c r="I188" s="23"/>
      <c r="J188" s="2">
        <f>SUMIF('collection only'!D:D,eslam.data!AQ188,'collection only'!E:E)</f>
        <v>66994289.299999997</v>
      </c>
      <c r="K188" s="26">
        <f>SUMIF('data-from-invoicing'!D:D,eslam.data!AR188,'data-from-invoicing'!F:F)</f>
        <v>66994289.299999997</v>
      </c>
      <c r="L188" s="2">
        <f t="shared" si="33"/>
        <v>0</v>
      </c>
      <c r="M188" s="2"/>
      <c r="Q188" s="23"/>
      <c r="R188" s="2">
        <v>67899926.599999994</v>
      </c>
      <c r="S188" s="1">
        <v>43769</v>
      </c>
      <c r="T188" s="1">
        <v>43786</v>
      </c>
      <c r="U188" s="1">
        <v>43780</v>
      </c>
      <c r="V188">
        <v>56</v>
      </c>
      <c r="W188" s="1">
        <v>43836</v>
      </c>
      <c r="X188" s="1">
        <v>43793</v>
      </c>
      <c r="Y188" s="2">
        <v>379926383.50999999</v>
      </c>
      <c r="AF188" s="2">
        <v>0</v>
      </c>
      <c r="AG188" s="14">
        <f>SUMIF('consultant-gross'!D:D,eslam.data!AQ188,'consultant-gross'!F:F)</f>
        <v>0</v>
      </c>
      <c r="AH188" s="14">
        <f>SUMIF('consultant-gross'!D:D,eslam.data!AQ188,'consultant-gross'!G:G)</f>
        <v>0</v>
      </c>
      <c r="AI188" s="14">
        <f>SUMIF('consultant-net'!D:D,eslam.data!AQ188,'consultant-net'!F:F)</f>
        <v>0</v>
      </c>
      <c r="AJ188" s="2" t="str">
        <f>VLOOKUP(A188,'eslam-to-invoicing'!A:B,2,0)</f>
        <v>DPW Onshore Port &amp; Terminal</v>
      </c>
      <c r="AQ188" s="2" t="str">
        <f t="shared" si="34"/>
        <v>DP World Sokhna10</v>
      </c>
      <c r="AR188" s="2" t="str">
        <f t="shared" si="35"/>
        <v>DPW Onshore Port &amp; Terminal10</v>
      </c>
    </row>
    <row r="189" spans="1:44" hidden="1" x14ac:dyDescent="0.3">
      <c r="A189" s="6" t="s">
        <v>30</v>
      </c>
      <c r="B189" s="6">
        <f>VLOOKUP(A189,Sheet1!A:B,2,0)</f>
        <v>1</v>
      </c>
      <c r="C189" s="6">
        <v>11</v>
      </c>
      <c r="D189" s="25"/>
      <c r="E189" s="2">
        <v>102020049.91</v>
      </c>
      <c r="F189" s="26">
        <f>_xlfn.MAXIFS('data-from-invoicing'!E:E,'data-from-invoicing'!D:D,eslam.data!AR189)</f>
        <v>102020049.91</v>
      </c>
      <c r="G189" s="2">
        <f t="shared" si="32"/>
        <v>0</v>
      </c>
      <c r="H189" s="2"/>
      <c r="I189" s="23"/>
      <c r="J189" s="2">
        <f>SUMIF('collection only'!D:D,eslam.data!AQ189,'collection only'!E:E)</f>
        <v>76494532.329999998</v>
      </c>
      <c r="K189" s="26">
        <f>SUMIF('data-from-invoicing'!D:D,eslam.data!AR189,'data-from-invoicing'!F:F)</f>
        <v>75494532.329999998</v>
      </c>
      <c r="L189" s="2">
        <f t="shared" si="33"/>
        <v>-1000000</v>
      </c>
      <c r="M189" s="2"/>
      <c r="Q189" s="23"/>
      <c r="R189" s="2">
        <v>76515037.439999998</v>
      </c>
      <c r="S189" s="1">
        <v>43799</v>
      </c>
      <c r="T189" s="1">
        <v>43811</v>
      </c>
      <c r="U189" s="1">
        <v>43811</v>
      </c>
      <c r="V189">
        <v>56</v>
      </c>
      <c r="W189" s="1">
        <v>43867</v>
      </c>
      <c r="X189" s="1">
        <v>43821</v>
      </c>
      <c r="Y189" s="2">
        <v>481946433.42000002</v>
      </c>
      <c r="AF189" s="2">
        <v>0</v>
      </c>
      <c r="AG189" s="14">
        <f>SUMIF('consultant-gross'!D:D,eslam.data!AQ189,'consultant-gross'!F:F)</f>
        <v>0</v>
      </c>
      <c r="AH189" s="14">
        <f>SUMIF('consultant-gross'!D:D,eslam.data!AQ189,'consultant-gross'!G:G)</f>
        <v>0</v>
      </c>
      <c r="AI189" s="14">
        <f>SUMIF('consultant-net'!D:D,eslam.data!AQ189,'consultant-net'!F:F)</f>
        <v>0</v>
      </c>
      <c r="AJ189" s="2" t="str">
        <f>VLOOKUP(A189,'eslam-to-invoicing'!A:B,2,0)</f>
        <v>DPW Onshore Port &amp; Terminal</v>
      </c>
      <c r="AQ189" s="2" t="str">
        <f t="shared" si="34"/>
        <v>DP World Sokhna11</v>
      </c>
      <c r="AR189" s="2" t="str">
        <f t="shared" si="35"/>
        <v>DPW Onshore Port &amp; Terminal11</v>
      </c>
    </row>
    <row r="190" spans="1:44" hidden="1" x14ac:dyDescent="0.3">
      <c r="A190" s="6" t="s">
        <v>30</v>
      </c>
      <c r="B190" s="6">
        <f>VLOOKUP(A190,Sheet1!A:B,2,0)</f>
        <v>1</v>
      </c>
      <c r="C190" s="6">
        <v>12</v>
      </c>
      <c r="D190" s="25"/>
      <c r="E190" s="2">
        <v>148210852.69999999</v>
      </c>
      <c r="F190" s="26">
        <f>_xlfn.MAXIFS('data-from-invoicing'!E:E,'data-from-invoicing'!D:D,eslam.data!AR190)</f>
        <v>148210852.69</v>
      </c>
      <c r="G190" s="2">
        <f t="shared" si="32"/>
        <v>-9.9999904632568359E-3</v>
      </c>
      <c r="H190" s="2"/>
      <c r="I190" s="23"/>
      <c r="J190" s="2">
        <f>SUMIF('collection only'!D:D,eslam.data!AQ190,'collection only'!E:E)</f>
        <v>109675422.28</v>
      </c>
      <c r="K190" s="26">
        <f>SUMIF('data-from-invoicing'!D:D,eslam.data!AR190,'data-from-invoicing'!F:F)</f>
        <v>109675422.28</v>
      </c>
      <c r="L190" s="2">
        <f t="shared" si="33"/>
        <v>0</v>
      </c>
      <c r="M190" s="2"/>
      <c r="Q190" s="23"/>
      <c r="R190" s="2">
        <v>111158139.52</v>
      </c>
      <c r="S190" s="1">
        <v>43830</v>
      </c>
      <c r="T190" s="1">
        <v>43845</v>
      </c>
      <c r="U190" s="1">
        <v>43845</v>
      </c>
      <c r="V190">
        <v>56</v>
      </c>
      <c r="W190" s="1">
        <v>43901</v>
      </c>
      <c r="X190" s="1">
        <v>43877</v>
      </c>
      <c r="Y190" s="2">
        <v>630157286.12</v>
      </c>
      <c r="AF190" s="2">
        <v>0</v>
      </c>
      <c r="AG190" s="14">
        <f>SUMIF('consultant-gross'!D:D,eslam.data!AQ190,'consultant-gross'!F:F)</f>
        <v>0</v>
      </c>
      <c r="AH190" s="14">
        <f>SUMIF('consultant-gross'!D:D,eslam.data!AQ190,'consultant-gross'!G:G)</f>
        <v>0</v>
      </c>
      <c r="AI190" s="14">
        <f>SUMIF('consultant-net'!D:D,eslam.data!AQ190,'consultant-net'!F:F)</f>
        <v>0</v>
      </c>
      <c r="AJ190" s="2" t="str">
        <f>VLOOKUP(A190,'eslam-to-invoicing'!A:B,2,0)</f>
        <v>DPW Onshore Port &amp; Terminal</v>
      </c>
      <c r="AQ190" s="2" t="str">
        <f t="shared" si="34"/>
        <v>DP World Sokhna12</v>
      </c>
      <c r="AR190" s="2" t="str">
        <f t="shared" si="35"/>
        <v>DPW Onshore Port &amp; Terminal12</v>
      </c>
    </row>
    <row r="191" spans="1:44" hidden="1" x14ac:dyDescent="0.3">
      <c r="A191" s="6" t="s">
        <v>30</v>
      </c>
      <c r="B191" s="6">
        <f>VLOOKUP(A191,Sheet1!A:B,2,0)</f>
        <v>1</v>
      </c>
      <c r="C191" s="6">
        <v>13</v>
      </c>
      <c r="D191" s="25"/>
      <c r="E191" s="2">
        <v>124566872.95999999</v>
      </c>
      <c r="F191" s="26">
        <f>_xlfn.MAXIFS('data-from-invoicing'!E:E,'data-from-invoicing'!D:D,eslam.data!AR191)</f>
        <v>124566873.87</v>
      </c>
      <c r="G191" s="2">
        <f t="shared" si="32"/>
        <v>0.91000001132488251</v>
      </c>
      <c r="H191" s="2"/>
      <c r="I191" s="23"/>
      <c r="J191" s="2">
        <f>SUMIF('collection only'!D:D,eslam.data!AQ191,'collection only'!E:E)</f>
        <v>92179486</v>
      </c>
      <c r="K191" s="26">
        <f>SUMIF('data-from-invoicing'!D:D,eslam.data!AR191,'data-from-invoicing'!F:F)</f>
        <v>92179486</v>
      </c>
      <c r="L191" s="2">
        <f t="shared" si="33"/>
        <v>0</v>
      </c>
      <c r="M191" s="2"/>
      <c r="Q191" s="23"/>
      <c r="R191" s="2">
        <v>93425154.719999999</v>
      </c>
      <c r="S191" s="1">
        <v>43861</v>
      </c>
      <c r="T191" s="1">
        <v>43876</v>
      </c>
      <c r="U191" s="1">
        <v>43879</v>
      </c>
      <c r="V191">
        <v>56</v>
      </c>
      <c r="W191" s="1">
        <v>43935</v>
      </c>
      <c r="X191" s="1">
        <v>43906</v>
      </c>
      <c r="Y191" s="2">
        <v>754724159.08000004</v>
      </c>
      <c r="AF191" s="2">
        <v>0</v>
      </c>
      <c r="AG191" s="14">
        <f>SUMIF('consultant-gross'!D:D,eslam.data!AQ191,'consultant-gross'!F:F)</f>
        <v>0</v>
      </c>
      <c r="AH191" s="14">
        <f>SUMIF('consultant-gross'!D:D,eslam.data!AQ191,'consultant-gross'!G:G)</f>
        <v>0</v>
      </c>
      <c r="AI191" s="14">
        <f>SUMIF('consultant-net'!D:D,eslam.data!AQ191,'consultant-net'!F:F)</f>
        <v>0</v>
      </c>
      <c r="AJ191" s="2" t="str">
        <f>VLOOKUP(A191,'eslam-to-invoicing'!A:B,2,0)</f>
        <v>DPW Onshore Port &amp; Terminal</v>
      </c>
      <c r="AQ191" s="2" t="str">
        <f t="shared" si="34"/>
        <v>DP World Sokhna13</v>
      </c>
      <c r="AR191" s="2" t="str">
        <f t="shared" si="35"/>
        <v>DPW Onshore Port &amp; Terminal13</v>
      </c>
    </row>
    <row r="192" spans="1:44" hidden="1" x14ac:dyDescent="0.3">
      <c r="A192" s="6" t="s">
        <v>30</v>
      </c>
      <c r="B192" s="6">
        <f>VLOOKUP(A192,Sheet1!A:B,2,0)</f>
        <v>1</v>
      </c>
      <c r="C192" s="6">
        <v>14</v>
      </c>
      <c r="D192" s="25"/>
      <c r="E192" s="2">
        <v>141052143.07569751</v>
      </c>
      <c r="F192" s="26">
        <f>_xlfn.MAXIFS('data-from-invoicing'!E:E,'data-from-invoicing'!D:D,eslam.data!AR192)</f>
        <v>141052143.06999999</v>
      </c>
      <c r="G192" s="2">
        <f t="shared" si="32"/>
        <v>-5.6975185871124268E-3</v>
      </c>
      <c r="H192" s="2"/>
      <c r="I192" s="23"/>
      <c r="J192" s="2">
        <f>SUMIF('collection only'!D:D,eslam.data!AQ192,'collection only'!E:E)</f>
        <v>104378585.88</v>
      </c>
      <c r="K192" s="26">
        <f>SUMIF('data-from-invoicing'!D:D,eslam.data!AR192,'data-from-invoicing'!F:F)</f>
        <v>104378585.87</v>
      </c>
      <c r="L192" s="2">
        <f t="shared" si="33"/>
        <v>-9.9999904632568359E-3</v>
      </c>
      <c r="M192" s="2"/>
      <c r="Q192" s="23"/>
      <c r="R192" s="2">
        <v>105789107.3060744</v>
      </c>
      <c r="S192" s="1">
        <v>43890</v>
      </c>
      <c r="T192" s="1">
        <v>43907</v>
      </c>
      <c r="U192" s="1">
        <v>43907</v>
      </c>
      <c r="V192">
        <v>56</v>
      </c>
      <c r="W192" s="1">
        <v>43963</v>
      </c>
      <c r="X192" s="1">
        <v>43935</v>
      </c>
      <c r="Y192" s="2">
        <v>895776302.15569758</v>
      </c>
      <c r="AF192" s="2">
        <v>0</v>
      </c>
      <c r="AG192" s="14">
        <f>SUMIF('consultant-gross'!D:D,eslam.data!AQ192,'consultant-gross'!F:F)</f>
        <v>0</v>
      </c>
      <c r="AH192" s="14">
        <f>SUMIF('consultant-gross'!D:D,eslam.data!AQ192,'consultant-gross'!G:G)</f>
        <v>0</v>
      </c>
      <c r="AI192" s="14">
        <f>SUMIF('consultant-net'!D:D,eslam.data!AQ192,'consultant-net'!F:F)</f>
        <v>0</v>
      </c>
      <c r="AJ192" s="2" t="str">
        <f>VLOOKUP(A192,'eslam-to-invoicing'!A:B,2,0)</f>
        <v>DPW Onshore Port &amp; Terminal</v>
      </c>
      <c r="AQ192" s="2" t="str">
        <f t="shared" si="34"/>
        <v>DP World Sokhna14</v>
      </c>
      <c r="AR192" s="2" t="str">
        <f t="shared" si="35"/>
        <v>DPW Onshore Port &amp; Terminal14</v>
      </c>
    </row>
    <row r="193" spans="1:44" hidden="1" x14ac:dyDescent="0.3">
      <c r="A193" s="6" t="s">
        <v>30</v>
      </c>
      <c r="B193" s="6">
        <f>VLOOKUP(A193,Sheet1!A:B,2,0)</f>
        <v>1</v>
      </c>
      <c r="C193" s="6">
        <v>15</v>
      </c>
      <c r="D193" s="25"/>
      <c r="E193" s="2">
        <v>110730132.4543024</v>
      </c>
      <c r="F193" s="26">
        <f>_xlfn.MAXIFS('data-from-invoicing'!E:E,'data-from-invoicing'!D:D,eslam.data!AR193)</f>
        <v>110730132.45</v>
      </c>
      <c r="G193" s="2">
        <f t="shared" si="32"/>
        <v>-4.3023973703384399E-3</v>
      </c>
      <c r="H193" s="2"/>
      <c r="I193" s="23"/>
      <c r="J193" s="2">
        <f>SUMIF('collection only'!D:D,eslam.data!AQ193,'collection only'!E:E)</f>
        <v>81940298.010000005</v>
      </c>
      <c r="K193" s="26">
        <f>SUMIF('data-from-invoicing'!D:D,eslam.data!AR193,'data-from-invoicing'!F:F)</f>
        <v>81940298.010000005</v>
      </c>
      <c r="L193" s="2">
        <f t="shared" si="33"/>
        <v>0</v>
      </c>
      <c r="M193" s="2"/>
      <c r="Q193" s="23"/>
      <c r="R193" s="2">
        <v>83047599.340000004</v>
      </c>
      <c r="S193" s="1">
        <v>43921</v>
      </c>
      <c r="T193" s="1">
        <v>43936</v>
      </c>
      <c r="U193" s="1">
        <v>43940</v>
      </c>
      <c r="V193">
        <v>56</v>
      </c>
      <c r="W193" s="1">
        <v>43996</v>
      </c>
      <c r="X193" s="1">
        <v>43968</v>
      </c>
      <c r="Y193" s="2">
        <v>1006506434.61</v>
      </c>
      <c r="AF193" s="2">
        <v>0</v>
      </c>
      <c r="AG193" s="14">
        <f>SUMIF('consultant-gross'!D:D,eslam.data!AQ193,'consultant-gross'!F:F)</f>
        <v>0</v>
      </c>
      <c r="AH193" s="14">
        <f>SUMIF('consultant-gross'!D:D,eslam.data!AQ193,'consultant-gross'!G:G)</f>
        <v>0</v>
      </c>
      <c r="AI193" s="14">
        <f>SUMIF('consultant-net'!D:D,eslam.data!AQ193,'consultant-net'!F:F)</f>
        <v>0</v>
      </c>
      <c r="AJ193" s="2" t="str">
        <f>VLOOKUP(A193,'eslam-to-invoicing'!A:B,2,0)</f>
        <v>DPW Onshore Port &amp; Terminal</v>
      </c>
      <c r="AQ193" s="2" t="str">
        <f t="shared" si="34"/>
        <v>DP World Sokhna15</v>
      </c>
      <c r="AR193" s="2" t="str">
        <f t="shared" si="35"/>
        <v>DPW Onshore Port &amp; Terminal15</v>
      </c>
    </row>
    <row r="194" spans="1:44" hidden="1" x14ac:dyDescent="0.3">
      <c r="A194" s="6" t="s">
        <v>30</v>
      </c>
      <c r="B194" s="6">
        <f>VLOOKUP(A194,Sheet1!A:B,2,0)</f>
        <v>1</v>
      </c>
      <c r="C194" s="6">
        <v>16</v>
      </c>
      <c r="D194" s="25"/>
      <c r="E194" s="2">
        <v>86484919.879999995</v>
      </c>
      <c r="F194" s="26">
        <f>_xlfn.MAXIFS('data-from-invoicing'!E:E,'data-from-invoicing'!D:D,eslam.data!AR194)</f>
        <v>86484919.879999995</v>
      </c>
      <c r="G194" s="2">
        <f t="shared" si="32"/>
        <v>0</v>
      </c>
      <c r="H194" s="2"/>
      <c r="I194" s="23"/>
      <c r="J194" s="2">
        <f>SUMIF('collection only'!D:D,eslam.data!AQ194,'collection only'!E:E)</f>
        <v>63998840.710000001</v>
      </c>
      <c r="K194" s="26">
        <f>SUMIF('data-from-invoicing'!D:D,eslam.data!AR194,'data-from-invoicing'!F:F)</f>
        <v>63998840.710000001</v>
      </c>
      <c r="L194" s="2">
        <f t="shared" si="33"/>
        <v>0</v>
      </c>
      <c r="M194" s="2"/>
      <c r="Q194" s="23"/>
      <c r="R194" s="2">
        <v>64863689.909999996</v>
      </c>
      <c r="S194" s="1">
        <v>43951</v>
      </c>
      <c r="T194" s="1">
        <v>43970</v>
      </c>
      <c r="U194" s="1">
        <v>43970</v>
      </c>
      <c r="V194">
        <v>56</v>
      </c>
      <c r="W194" s="1">
        <v>44026</v>
      </c>
      <c r="X194" s="1">
        <v>44003</v>
      </c>
      <c r="Y194" s="2">
        <v>1092991354.49</v>
      </c>
      <c r="AF194" s="2">
        <v>0</v>
      </c>
      <c r="AG194" s="14">
        <f>SUMIF('consultant-gross'!D:D,eslam.data!AQ194,'consultant-gross'!F:F)</f>
        <v>0</v>
      </c>
      <c r="AH194" s="14">
        <f>SUMIF('consultant-gross'!D:D,eslam.data!AQ194,'consultant-gross'!G:G)</f>
        <v>0</v>
      </c>
      <c r="AI194" s="14">
        <f>SUMIF('consultant-net'!D:D,eslam.data!AQ194,'consultant-net'!F:F)</f>
        <v>0</v>
      </c>
      <c r="AJ194" s="2" t="str">
        <f>VLOOKUP(A194,'eslam-to-invoicing'!A:B,2,0)</f>
        <v>DPW Onshore Port &amp; Terminal</v>
      </c>
      <c r="AQ194" s="2" t="str">
        <f t="shared" si="34"/>
        <v>DP World Sokhna16</v>
      </c>
      <c r="AR194" s="2" t="str">
        <f t="shared" si="35"/>
        <v>DPW Onshore Port &amp; Terminal16</v>
      </c>
    </row>
    <row r="195" spans="1:44" hidden="1" x14ac:dyDescent="0.3">
      <c r="A195" s="6" t="s">
        <v>30</v>
      </c>
      <c r="B195" s="6">
        <f>VLOOKUP(A195,Sheet1!A:B,2,0)</f>
        <v>1</v>
      </c>
      <c r="C195" s="6">
        <v>17</v>
      </c>
      <c r="D195" s="25"/>
      <c r="E195" s="2">
        <v>56454657.900000103</v>
      </c>
      <c r="F195" s="26">
        <f>_xlfn.MAXIFS('data-from-invoicing'!E:E,'data-from-invoicing'!D:D,eslam.data!AR195)</f>
        <v>56454657.899999999</v>
      </c>
      <c r="G195" s="2">
        <f t="shared" si="32"/>
        <v>-1.0430812835693359E-7</v>
      </c>
      <c r="H195" s="2"/>
      <c r="I195" s="23"/>
      <c r="J195" s="2">
        <f>SUMIF('collection only'!D:D,eslam.data!AQ195,'collection only'!E:E)</f>
        <v>41776446.850000001</v>
      </c>
      <c r="K195" s="26">
        <f>SUMIF('data-from-invoicing'!D:D,eslam.data!AR195,'data-from-invoicing'!F:F)</f>
        <v>41776446.840000004</v>
      </c>
      <c r="L195" s="2">
        <f t="shared" si="33"/>
        <v>-9.9999979138374329E-3</v>
      </c>
      <c r="M195" s="2"/>
      <c r="Q195" s="23"/>
      <c r="R195" s="2">
        <v>42340993.43</v>
      </c>
      <c r="S195" s="1">
        <v>43982</v>
      </c>
      <c r="T195" s="1">
        <v>44000</v>
      </c>
      <c r="U195" s="1">
        <v>44000</v>
      </c>
      <c r="V195">
        <v>56</v>
      </c>
      <c r="W195" s="1">
        <v>44056</v>
      </c>
      <c r="X195" s="1">
        <v>44034</v>
      </c>
      <c r="Y195" s="2">
        <v>1149446012.3900001</v>
      </c>
      <c r="AF195" s="2">
        <v>0</v>
      </c>
      <c r="AG195" s="14">
        <f>SUMIF('consultant-gross'!D:D,eslam.data!AQ195,'consultant-gross'!F:F)</f>
        <v>0</v>
      </c>
      <c r="AH195" s="14">
        <f>SUMIF('consultant-gross'!D:D,eslam.data!AQ195,'consultant-gross'!G:G)</f>
        <v>0</v>
      </c>
      <c r="AI195" s="14">
        <f>SUMIF('consultant-net'!D:D,eslam.data!AQ195,'consultant-net'!F:F)</f>
        <v>0</v>
      </c>
      <c r="AJ195" s="2" t="str">
        <f>VLOOKUP(A195,'eslam-to-invoicing'!A:B,2,0)</f>
        <v>DPW Onshore Port &amp; Terminal</v>
      </c>
      <c r="AQ195" s="2" t="str">
        <f t="shared" si="34"/>
        <v>DP World Sokhna17</v>
      </c>
      <c r="AR195" s="2" t="str">
        <f t="shared" si="35"/>
        <v>DPW Onshore Port &amp; Terminal17</v>
      </c>
    </row>
    <row r="196" spans="1:44" hidden="1" x14ac:dyDescent="0.3">
      <c r="A196" s="6" t="s">
        <v>30</v>
      </c>
      <c r="B196" s="6">
        <f>VLOOKUP(A196,Sheet1!A:B,2,0)</f>
        <v>1</v>
      </c>
      <c r="C196" s="6">
        <v>18</v>
      </c>
      <c r="D196" s="25"/>
      <c r="E196" s="2">
        <v>59878397.729999781</v>
      </c>
      <c r="F196" s="26">
        <f>_xlfn.MAXIFS('data-from-invoicing'!E:E,'data-from-invoicing'!D:D,eslam.data!AR196)</f>
        <v>59878397.729999997</v>
      </c>
      <c r="G196" s="2">
        <f t="shared" si="32"/>
        <v>2.1606683731079102E-7</v>
      </c>
      <c r="H196" s="2"/>
      <c r="I196" s="23"/>
      <c r="J196" s="2">
        <f>SUMIF('collection only'!D:D,eslam.data!AQ196,'collection only'!E:E)</f>
        <v>44310014.32</v>
      </c>
      <c r="K196" s="26">
        <f>SUMIF('data-from-invoicing'!D:D,eslam.data!AR196,'data-from-invoicing'!F:F)</f>
        <v>44310014.32</v>
      </c>
      <c r="L196" s="2">
        <f t="shared" si="33"/>
        <v>0</v>
      </c>
      <c r="M196" s="2"/>
      <c r="Q196" s="23"/>
      <c r="R196" s="2">
        <v>44908798.299999997</v>
      </c>
      <c r="S196" s="1">
        <v>44012</v>
      </c>
      <c r="T196" s="1">
        <v>44035</v>
      </c>
      <c r="U196" s="1">
        <v>44035</v>
      </c>
      <c r="V196">
        <v>56</v>
      </c>
      <c r="W196" s="1">
        <v>44091</v>
      </c>
      <c r="X196" s="1">
        <v>44062</v>
      </c>
      <c r="Y196" s="2">
        <v>1209324410.1199999</v>
      </c>
      <c r="AF196" s="2">
        <v>0</v>
      </c>
      <c r="AG196" s="14">
        <f>SUMIF('consultant-gross'!D:D,eslam.data!AQ196,'consultant-gross'!F:F)</f>
        <v>0</v>
      </c>
      <c r="AH196" s="14">
        <f>SUMIF('consultant-gross'!D:D,eslam.data!AQ196,'consultant-gross'!G:G)</f>
        <v>0</v>
      </c>
      <c r="AI196" s="14">
        <f>SUMIF('consultant-net'!D:D,eslam.data!AQ196,'consultant-net'!F:F)</f>
        <v>0</v>
      </c>
      <c r="AJ196" s="2" t="str">
        <f>VLOOKUP(A196,'eslam-to-invoicing'!A:B,2,0)</f>
        <v>DPW Onshore Port &amp; Terminal</v>
      </c>
      <c r="AQ196" s="2" t="str">
        <f t="shared" si="34"/>
        <v>DP World Sokhna18</v>
      </c>
      <c r="AR196" s="2" t="str">
        <f t="shared" si="35"/>
        <v>DPW Onshore Port &amp; Terminal18</v>
      </c>
    </row>
    <row r="197" spans="1:44" hidden="1" x14ac:dyDescent="0.3">
      <c r="A197" s="6" t="s">
        <v>30</v>
      </c>
      <c r="B197" s="6">
        <f>VLOOKUP(A197,Sheet1!A:B,2,0)</f>
        <v>1</v>
      </c>
      <c r="C197" s="6">
        <v>19</v>
      </c>
      <c r="D197" s="25"/>
      <c r="E197" s="2">
        <v>34366362.950000048</v>
      </c>
      <c r="F197" s="26">
        <f>_xlfn.MAXIFS('data-from-invoicing'!E:E,'data-from-invoicing'!D:D,eslam.data!AR197)</f>
        <v>34366362.950000003</v>
      </c>
      <c r="G197" s="2">
        <f t="shared" si="32"/>
        <v>0</v>
      </c>
      <c r="H197" s="2"/>
      <c r="I197" s="23"/>
      <c r="J197" s="2">
        <f>SUMIF('collection only'!D:D,eslam.data!AQ197,'collection only'!E:E)</f>
        <v>25431108.579999998</v>
      </c>
      <c r="K197" s="26">
        <f>SUMIF('data-from-invoicing'!D:D,eslam.data!AR197,'data-from-invoicing'!F:F)</f>
        <v>25431108.579999998</v>
      </c>
      <c r="L197" s="2">
        <f t="shared" si="33"/>
        <v>0</v>
      </c>
      <c r="M197" s="2"/>
      <c r="Q197" s="23"/>
      <c r="R197" s="2">
        <v>25774772.210000001</v>
      </c>
      <c r="S197" s="1">
        <v>44043</v>
      </c>
      <c r="T197" s="1">
        <v>44062</v>
      </c>
      <c r="U197" s="1">
        <v>44062</v>
      </c>
      <c r="V197">
        <v>56</v>
      </c>
      <c r="W197" s="1">
        <v>44118</v>
      </c>
      <c r="X197" s="1">
        <v>44090</v>
      </c>
      <c r="Y197" s="2">
        <v>1243690773.0699999</v>
      </c>
      <c r="AF197" s="2">
        <v>0</v>
      </c>
      <c r="AG197" s="14">
        <f>SUMIF('consultant-gross'!D:D,eslam.data!AQ197,'consultant-gross'!F:F)</f>
        <v>0</v>
      </c>
      <c r="AH197" s="14">
        <f>SUMIF('consultant-gross'!D:D,eslam.data!AQ197,'consultant-gross'!G:G)</f>
        <v>0</v>
      </c>
      <c r="AI197" s="14">
        <f>SUMIF('consultant-net'!D:D,eslam.data!AQ197,'consultant-net'!F:F)</f>
        <v>0</v>
      </c>
      <c r="AJ197" s="2" t="str">
        <f>VLOOKUP(A197,'eslam-to-invoicing'!A:B,2,0)</f>
        <v>DPW Onshore Port &amp; Terminal</v>
      </c>
      <c r="AQ197" s="2" t="str">
        <f t="shared" si="34"/>
        <v>DP World Sokhna19</v>
      </c>
      <c r="AR197" s="2" t="str">
        <f t="shared" si="35"/>
        <v>DPW Onshore Port &amp; Terminal19</v>
      </c>
    </row>
    <row r="198" spans="1:44" hidden="1" x14ac:dyDescent="0.3">
      <c r="A198" s="6" t="s">
        <v>30</v>
      </c>
      <c r="B198" s="6">
        <f>VLOOKUP(A198,Sheet1!A:B,2,0)</f>
        <v>1</v>
      </c>
      <c r="C198" s="6">
        <v>20</v>
      </c>
      <c r="D198" s="25"/>
      <c r="E198" s="2">
        <v>42996289.460000038</v>
      </c>
      <c r="F198" s="26">
        <f>_xlfn.MAXIFS('data-from-invoicing'!E:E,'data-from-invoicing'!D:D,eslam.data!AR198)</f>
        <v>42996289.460000001</v>
      </c>
      <c r="G198" s="2">
        <f t="shared" si="32"/>
        <v>0</v>
      </c>
      <c r="H198" s="2"/>
      <c r="I198" s="23"/>
      <c r="J198" s="2">
        <f>SUMIF('collection only'!D:D,eslam.data!AQ198,'collection only'!E:E)</f>
        <v>31817254.199999999</v>
      </c>
      <c r="K198" s="26">
        <f>SUMIF('data-from-invoicing'!D:D,eslam.data!AR198,'data-from-invoicing'!F:F)</f>
        <v>31817254.199999999</v>
      </c>
      <c r="L198" s="2">
        <f t="shared" si="33"/>
        <v>0</v>
      </c>
      <c r="M198" s="2"/>
      <c r="Q198" s="23"/>
      <c r="R198" s="2">
        <v>32247217.100000001</v>
      </c>
      <c r="S198" s="1">
        <v>44074</v>
      </c>
      <c r="T198" s="1">
        <v>44091</v>
      </c>
      <c r="U198" s="1">
        <v>44091</v>
      </c>
      <c r="V198">
        <v>56</v>
      </c>
      <c r="W198" s="1">
        <v>44147</v>
      </c>
      <c r="X198" s="1">
        <v>44117</v>
      </c>
      <c r="Y198" s="2">
        <v>1286687062.53</v>
      </c>
      <c r="AF198" s="2">
        <v>0</v>
      </c>
      <c r="AG198" s="14">
        <f>SUMIF('consultant-gross'!D:D,eslam.data!AQ198,'consultant-gross'!F:F)</f>
        <v>0</v>
      </c>
      <c r="AH198" s="14">
        <f>SUMIF('consultant-gross'!D:D,eslam.data!AQ198,'consultant-gross'!G:G)</f>
        <v>0</v>
      </c>
      <c r="AI198" s="14">
        <f>SUMIF('consultant-net'!D:D,eslam.data!AQ198,'consultant-net'!F:F)</f>
        <v>0</v>
      </c>
      <c r="AJ198" s="2" t="str">
        <f>VLOOKUP(A198,'eslam-to-invoicing'!A:B,2,0)</f>
        <v>DPW Onshore Port &amp; Terminal</v>
      </c>
      <c r="AQ198" s="2" t="str">
        <f t="shared" si="34"/>
        <v>DP World Sokhna20</v>
      </c>
      <c r="AR198" s="2" t="str">
        <f t="shared" si="35"/>
        <v>DPW Onshore Port &amp; Terminal20</v>
      </c>
    </row>
    <row r="199" spans="1:44" hidden="1" x14ac:dyDescent="0.3">
      <c r="A199" s="6" t="s">
        <v>30</v>
      </c>
      <c r="B199" s="6">
        <f>VLOOKUP(A199,Sheet1!A:B,2,0)</f>
        <v>1</v>
      </c>
      <c r="C199" s="6">
        <v>21</v>
      </c>
      <c r="D199" s="25"/>
      <c r="E199" s="2">
        <v>34792442.430000067</v>
      </c>
      <c r="F199" s="26">
        <f>_xlfn.MAXIFS('data-from-invoicing'!E:E,'data-from-invoicing'!D:D,eslam.data!AR199)</f>
        <v>34792442.420000002</v>
      </c>
      <c r="G199" s="2">
        <f t="shared" si="32"/>
        <v>-1.0000064969062805E-2</v>
      </c>
      <c r="H199" s="2"/>
      <c r="I199" s="23"/>
      <c r="J199" s="2">
        <f>SUMIF('collection only'!D:D,eslam.data!AQ199,'collection only'!E:E)</f>
        <v>25746407.390000001</v>
      </c>
      <c r="K199" s="26">
        <f>SUMIF('data-from-invoicing'!D:D,eslam.data!AR199,'data-from-invoicing'!F:F)</f>
        <v>25746407.400000002</v>
      </c>
      <c r="L199" s="2">
        <f t="shared" si="33"/>
        <v>1.0000001639127731E-2</v>
      </c>
      <c r="M199" s="2"/>
      <c r="Q199" s="23"/>
      <c r="R199" s="2">
        <v>26094331.82</v>
      </c>
      <c r="S199" s="1">
        <v>44104</v>
      </c>
      <c r="T199" s="1">
        <v>44119</v>
      </c>
      <c r="U199" s="1">
        <v>44119</v>
      </c>
      <c r="V199">
        <v>56</v>
      </c>
      <c r="W199" s="1">
        <v>44175</v>
      </c>
      <c r="X199" s="1">
        <v>44132</v>
      </c>
      <c r="Y199" s="2">
        <v>1321479504.96</v>
      </c>
      <c r="AF199" s="2">
        <v>0</v>
      </c>
      <c r="AG199" s="14">
        <f>SUMIF('consultant-gross'!D:D,eslam.data!AQ199,'consultant-gross'!F:F)</f>
        <v>0</v>
      </c>
      <c r="AH199" s="14">
        <f>SUMIF('consultant-gross'!D:D,eslam.data!AQ199,'consultant-gross'!G:G)</f>
        <v>0</v>
      </c>
      <c r="AI199" s="14">
        <f>SUMIF('consultant-net'!D:D,eslam.data!AQ199,'consultant-net'!F:F)</f>
        <v>0</v>
      </c>
      <c r="AJ199" s="2" t="str">
        <f>VLOOKUP(A199,'eslam-to-invoicing'!A:B,2,0)</f>
        <v>DPW Onshore Port &amp; Terminal</v>
      </c>
      <c r="AQ199" s="2" t="str">
        <f t="shared" si="34"/>
        <v>DP World Sokhna21</v>
      </c>
      <c r="AR199" s="2" t="str">
        <f t="shared" si="35"/>
        <v>DPW Onshore Port &amp; Terminal21</v>
      </c>
    </row>
    <row r="200" spans="1:44" hidden="1" x14ac:dyDescent="0.3">
      <c r="A200" s="6" t="s">
        <v>30</v>
      </c>
      <c r="B200" s="6">
        <f>VLOOKUP(A200,Sheet1!A:B,2,0)</f>
        <v>1</v>
      </c>
      <c r="C200" s="6">
        <v>22</v>
      </c>
      <c r="D200" s="25"/>
      <c r="E200" s="2">
        <v>23946448.24000001</v>
      </c>
      <c r="F200" s="26">
        <f>_xlfn.MAXIFS('data-from-invoicing'!E:E,'data-from-invoicing'!D:D,eslam.data!AR200)</f>
        <v>23946448.25</v>
      </c>
      <c r="G200" s="2">
        <f t="shared" si="32"/>
        <v>9.9999904632568359E-3</v>
      </c>
      <c r="H200" s="2"/>
      <c r="I200" s="23"/>
      <c r="J200" s="2">
        <f>SUMIF('collection only'!D:D,eslam.data!AQ200,'collection only'!E:E)</f>
        <v>17720371</v>
      </c>
      <c r="K200" s="26">
        <f>SUMIF('data-from-invoicing'!D:D,eslam.data!AR200,'data-from-invoicing'!F:F)</f>
        <v>17720371.699999999</v>
      </c>
      <c r="L200" s="2">
        <f t="shared" si="33"/>
        <v>0.69999999925494194</v>
      </c>
      <c r="M200" s="2"/>
      <c r="Q200" s="23"/>
      <c r="R200" s="2">
        <v>17959836.190000001</v>
      </c>
      <c r="S200" s="1">
        <v>44135</v>
      </c>
      <c r="T200" s="1">
        <v>44148</v>
      </c>
      <c r="U200" s="1">
        <v>44148</v>
      </c>
      <c r="V200">
        <v>56</v>
      </c>
      <c r="W200" s="1">
        <v>44204</v>
      </c>
      <c r="X200" s="1">
        <v>44185</v>
      </c>
      <c r="Y200" s="2">
        <v>1345425953.2</v>
      </c>
      <c r="AF200" s="2">
        <v>0</v>
      </c>
      <c r="AG200" s="14">
        <f>SUMIF('consultant-gross'!D:D,eslam.data!AQ200,'consultant-gross'!F:F)</f>
        <v>0</v>
      </c>
      <c r="AH200" s="14">
        <f>SUMIF('consultant-gross'!D:D,eslam.data!AQ200,'consultant-gross'!G:G)</f>
        <v>0</v>
      </c>
      <c r="AI200" s="14">
        <f>SUMIF('consultant-net'!D:D,eslam.data!AQ200,'consultant-net'!F:F)</f>
        <v>0</v>
      </c>
      <c r="AJ200" s="2" t="str">
        <f>VLOOKUP(A200,'eslam-to-invoicing'!A:B,2,0)</f>
        <v>DPW Onshore Port &amp; Terminal</v>
      </c>
      <c r="AQ200" s="2" t="str">
        <f t="shared" si="34"/>
        <v>DP World Sokhna22</v>
      </c>
      <c r="AR200" s="2" t="str">
        <f t="shared" si="35"/>
        <v>DPW Onshore Port &amp; Terminal22</v>
      </c>
    </row>
    <row r="201" spans="1:44" hidden="1" x14ac:dyDescent="0.3">
      <c r="A201" s="6" t="s">
        <v>30</v>
      </c>
      <c r="B201" s="6">
        <f>VLOOKUP(A201,Sheet1!A:B,2,0)</f>
        <v>1</v>
      </c>
      <c r="C201" s="6">
        <v>23</v>
      </c>
      <c r="D201" s="25"/>
      <c r="E201" s="2">
        <v>35871966.379999883</v>
      </c>
      <c r="F201" s="26">
        <f>_xlfn.MAXIFS('data-from-invoicing'!E:E,'data-from-invoicing'!D:D,eslam.data!AR201)</f>
        <v>35871966.380000003</v>
      </c>
      <c r="G201" s="2">
        <f t="shared" si="32"/>
        <v>1.1920928955078125E-7</v>
      </c>
      <c r="H201" s="2"/>
      <c r="I201" s="23"/>
      <c r="J201" s="2">
        <f>SUMIF('collection only'!D:D,eslam.data!AQ201,'collection only'!E:E)</f>
        <v>26545255.119999997</v>
      </c>
      <c r="K201" s="26">
        <f>SUMIF('data-from-invoicing'!D:D,eslam.data!AR201,'data-from-invoicing'!F:F)</f>
        <v>26545255.119999997</v>
      </c>
      <c r="L201" s="2">
        <f t="shared" si="33"/>
        <v>0</v>
      </c>
      <c r="M201" s="2"/>
      <c r="Q201" s="23"/>
      <c r="R201" s="2">
        <v>26903974.780000001</v>
      </c>
      <c r="S201" s="1">
        <v>44165</v>
      </c>
      <c r="T201" s="1">
        <v>44175</v>
      </c>
      <c r="U201" s="1">
        <v>44180</v>
      </c>
      <c r="V201">
        <v>56</v>
      </c>
      <c r="W201" s="1">
        <v>44236</v>
      </c>
      <c r="X201" s="1">
        <v>44215</v>
      </c>
      <c r="Y201" s="2">
        <v>1381297919.5799999</v>
      </c>
      <c r="AF201" s="2">
        <v>0</v>
      </c>
      <c r="AG201" s="14">
        <f>SUMIF('consultant-gross'!D:D,eslam.data!AQ201,'consultant-gross'!F:F)</f>
        <v>0</v>
      </c>
      <c r="AH201" s="14">
        <f>SUMIF('consultant-gross'!D:D,eslam.data!AQ201,'consultant-gross'!G:G)</f>
        <v>0</v>
      </c>
      <c r="AI201" s="14">
        <f>SUMIF('consultant-net'!D:D,eslam.data!AQ201,'consultant-net'!F:F)</f>
        <v>0</v>
      </c>
      <c r="AJ201" s="2" t="str">
        <f>VLOOKUP(A201,'eslam-to-invoicing'!A:B,2,0)</f>
        <v>DPW Onshore Port &amp; Terminal</v>
      </c>
      <c r="AQ201" s="2" t="str">
        <f t="shared" si="34"/>
        <v>DP World Sokhna23</v>
      </c>
      <c r="AR201" s="2" t="str">
        <f t="shared" si="35"/>
        <v>DPW Onshore Port &amp; Terminal23</v>
      </c>
    </row>
    <row r="202" spans="1:44" hidden="1" x14ac:dyDescent="0.3">
      <c r="A202" s="6" t="s">
        <v>30</v>
      </c>
      <c r="B202" s="6">
        <f>VLOOKUP(A202,Sheet1!A:B,2,0)</f>
        <v>1</v>
      </c>
      <c r="C202" s="6">
        <v>24</v>
      </c>
      <c r="D202" s="25"/>
      <c r="E202" s="2">
        <v>28199021.24000001</v>
      </c>
      <c r="F202" s="26">
        <f>_xlfn.MAXIFS('data-from-invoicing'!E:E,'data-from-invoicing'!D:D,eslam.data!AR202)</f>
        <v>28199021.239999998</v>
      </c>
      <c r="G202" s="2">
        <f t="shared" si="32"/>
        <v>0</v>
      </c>
      <c r="H202" s="2"/>
      <c r="I202" s="23"/>
      <c r="J202" s="2">
        <f>SUMIF('collection only'!D:D,eslam.data!AQ202,'collection only'!E:E)</f>
        <v>20867275.719999999</v>
      </c>
      <c r="K202" s="26">
        <f>SUMIF('data-from-invoicing'!D:D,eslam.data!AR202,'data-from-invoicing'!F:F)</f>
        <v>20867275.719999999</v>
      </c>
      <c r="L202" s="2">
        <f t="shared" si="33"/>
        <v>0</v>
      </c>
      <c r="M202" s="2"/>
      <c r="Q202" s="23"/>
      <c r="R202" s="2">
        <v>21149265.93</v>
      </c>
      <c r="S202" s="1">
        <v>44196</v>
      </c>
      <c r="T202" s="1">
        <v>44206</v>
      </c>
      <c r="U202" s="1">
        <v>44206</v>
      </c>
      <c r="V202">
        <v>56</v>
      </c>
      <c r="W202" s="1">
        <v>44262</v>
      </c>
      <c r="X202" s="1">
        <v>44242</v>
      </c>
      <c r="Y202" s="2">
        <v>1409496940.8199999</v>
      </c>
      <c r="AF202" s="2">
        <v>0</v>
      </c>
      <c r="AG202" s="14">
        <f>SUMIF('consultant-gross'!D:D,eslam.data!AQ202,'consultant-gross'!F:F)</f>
        <v>0</v>
      </c>
      <c r="AH202" s="14">
        <f>SUMIF('consultant-gross'!D:D,eslam.data!AQ202,'consultant-gross'!G:G)</f>
        <v>0</v>
      </c>
      <c r="AI202" s="14">
        <f>SUMIF('consultant-net'!D:D,eslam.data!AQ202,'consultant-net'!F:F)</f>
        <v>0</v>
      </c>
      <c r="AJ202" s="2" t="str">
        <f>VLOOKUP(A202,'eslam-to-invoicing'!A:B,2,0)</f>
        <v>DPW Onshore Port &amp; Terminal</v>
      </c>
      <c r="AQ202" s="2" t="str">
        <f t="shared" si="34"/>
        <v>DP World Sokhna24</v>
      </c>
      <c r="AR202" s="2" t="str">
        <f t="shared" si="35"/>
        <v>DPW Onshore Port &amp; Terminal24</v>
      </c>
    </row>
    <row r="203" spans="1:44" hidden="1" x14ac:dyDescent="0.3">
      <c r="A203" s="6" t="s">
        <v>30</v>
      </c>
      <c r="B203" s="6">
        <f>VLOOKUP(A203,Sheet1!A:B,2,0)</f>
        <v>1</v>
      </c>
      <c r="C203" s="6">
        <v>25</v>
      </c>
      <c r="D203" s="25"/>
      <c r="E203" s="2">
        <v>13937299.50999999</v>
      </c>
      <c r="F203" s="26">
        <f>_xlfn.MAXIFS('data-from-invoicing'!E:E,'data-from-invoicing'!D:D,eslam.data!AR203)</f>
        <v>13937299.51</v>
      </c>
      <c r="G203" s="2">
        <f t="shared" si="32"/>
        <v>0</v>
      </c>
      <c r="H203" s="2"/>
      <c r="I203" s="23"/>
      <c r="J203" s="2">
        <f>SUMIF('collection only'!D:D,eslam.data!AQ203,'collection only'!E:E)</f>
        <v>10313601.640000001</v>
      </c>
      <c r="K203" s="26">
        <f>SUMIF('data-from-invoicing'!D:D,eslam.data!AR203,'data-from-invoicing'!F:F)</f>
        <v>10313601.630000001</v>
      </c>
      <c r="L203" s="2">
        <f t="shared" si="33"/>
        <v>-9.9999997764825821E-3</v>
      </c>
      <c r="M203" s="2"/>
      <c r="Q203" s="23"/>
      <c r="R203" s="2">
        <v>10452974.640000001</v>
      </c>
      <c r="S203" s="1">
        <v>44227</v>
      </c>
      <c r="T203" s="1">
        <v>44243</v>
      </c>
      <c r="U203" s="1">
        <v>44244</v>
      </c>
      <c r="V203">
        <v>56</v>
      </c>
      <c r="W203" s="1">
        <v>44300</v>
      </c>
      <c r="X203" s="1">
        <v>44276</v>
      </c>
      <c r="Y203" s="2">
        <v>1423434240.3299999</v>
      </c>
      <c r="AF203" s="2">
        <v>0</v>
      </c>
      <c r="AG203" s="14">
        <f>SUMIF('consultant-gross'!D:D,eslam.data!AQ203,'consultant-gross'!F:F)</f>
        <v>0</v>
      </c>
      <c r="AH203" s="14">
        <f>SUMIF('consultant-gross'!D:D,eslam.data!AQ203,'consultant-gross'!G:G)</f>
        <v>0</v>
      </c>
      <c r="AI203" s="14">
        <f>SUMIF('consultant-net'!D:D,eslam.data!AQ203,'consultant-net'!F:F)</f>
        <v>0</v>
      </c>
      <c r="AJ203" s="2" t="str">
        <f>VLOOKUP(A203,'eslam-to-invoicing'!A:B,2,0)</f>
        <v>DPW Onshore Port &amp; Terminal</v>
      </c>
      <c r="AQ203" s="2" t="str">
        <f t="shared" si="34"/>
        <v>DP World Sokhna25</v>
      </c>
      <c r="AR203" s="2" t="str">
        <f t="shared" si="35"/>
        <v>DPW Onshore Port &amp; Terminal25</v>
      </c>
    </row>
    <row r="204" spans="1:44" hidden="1" x14ac:dyDescent="0.3">
      <c r="A204" s="6" t="s">
        <v>30</v>
      </c>
      <c r="B204" s="6">
        <f>VLOOKUP(A204,Sheet1!A:B,2,0)</f>
        <v>1</v>
      </c>
      <c r="C204" s="6">
        <v>26</v>
      </c>
      <c r="D204" s="25"/>
      <c r="E204" s="2">
        <v>30564756.18000007</v>
      </c>
      <c r="F204" s="26">
        <f>_xlfn.MAXIFS('data-from-invoicing'!E:E,'data-from-invoicing'!D:D,eslam.data!AR204)</f>
        <v>30564756.18</v>
      </c>
      <c r="G204" s="2">
        <f t="shared" si="32"/>
        <v>-7.0780515670776367E-8</v>
      </c>
      <c r="H204" s="2"/>
      <c r="I204" s="23"/>
      <c r="J204" s="2">
        <f>SUMIF('collection only'!D:D,eslam.data!AQ204,'collection only'!E:E)</f>
        <v>22617919.57</v>
      </c>
      <c r="K204" s="26">
        <f>SUMIF('data-from-invoicing'!D:D,eslam.data!AR204,'data-from-invoicing'!F:F)</f>
        <v>22617919.57</v>
      </c>
      <c r="L204" s="2">
        <f t="shared" si="33"/>
        <v>0</v>
      </c>
      <c r="M204" s="2"/>
      <c r="Q204" s="23"/>
      <c r="R204" s="2">
        <v>22923567.129999999</v>
      </c>
      <c r="S204" s="1">
        <v>44255</v>
      </c>
      <c r="T204" s="1">
        <v>44272</v>
      </c>
      <c r="U204" s="1">
        <v>44280</v>
      </c>
      <c r="V204">
        <v>56</v>
      </c>
      <c r="W204" s="1">
        <v>44336</v>
      </c>
      <c r="X204" s="1">
        <v>44300</v>
      </c>
      <c r="Y204" s="2">
        <v>1453998996.51</v>
      </c>
      <c r="AF204" s="2">
        <v>0</v>
      </c>
      <c r="AG204" s="14">
        <f>SUMIF('consultant-gross'!D:D,eslam.data!AQ204,'consultant-gross'!F:F)</f>
        <v>0</v>
      </c>
      <c r="AH204" s="14">
        <f>SUMIF('consultant-gross'!D:D,eslam.data!AQ204,'consultant-gross'!G:G)</f>
        <v>0</v>
      </c>
      <c r="AI204" s="14">
        <f>SUMIF('consultant-net'!D:D,eslam.data!AQ204,'consultant-net'!F:F)</f>
        <v>0</v>
      </c>
      <c r="AJ204" s="2" t="str">
        <f>VLOOKUP(A204,'eslam-to-invoicing'!A:B,2,0)</f>
        <v>DPW Onshore Port &amp; Terminal</v>
      </c>
      <c r="AQ204" s="2" t="str">
        <f t="shared" si="34"/>
        <v>DP World Sokhna26</v>
      </c>
      <c r="AR204" s="2" t="str">
        <f t="shared" si="35"/>
        <v>DPW Onshore Port &amp; Terminal26</v>
      </c>
    </row>
    <row r="205" spans="1:44" hidden="1" x14ac:dyDescent="0.3">
      <c r="A205" s="6" t="s">
        <v>30</v>
      </c>
      <c r="B205" s="6">
        <f>VLOOKUP(A205,Sheet1!A:B,2,0)</f>
        <v>1</v>
      </c>
      <c r="C205" s="6">
        <v>27</v>
      </c>
      <c r="D205" s="25"/>
      <c r="E205" s="2">
        <v>21307969.75999999</v>
      </c>
      <c r="F205" s="26">
        <f>_xlfn.MAXIFS('data-from-invoicing'!E:E,'data-from-invoicing'!D:D,eslam.data!AR205)</f>
        <v>21307969.760000002</v>
      </c>
      <c r="G205" s="2">
        <f t="shared" si="32"/>
        <v>0</v>
      </c>
      <c r="H205" s="2"/>
      <c r="I205" s="23"/>
      <c r="J205" s="2">
        <f>SUMIF('collection only'!D:D,eslam.data!AQ205,'collection only'!E:E)</f>
        <v>15718793.619999999</v>
      </c>
      <c r="K205" s="26">
        <f>SUMIF('data-from-invoicing'!D:D,eslam.data!AR205,'data-from-invoicing'!F:F)</f>
        <v>15718793.619999999</v>
      </c>
      <c r="L205" s="2">
        <f t="shared" si="33"/>
        <v>0</v>
      </c>
      <c r="M205" s="2"/>
      <c r="Q205" s="23"/>
      <c r="R205" s="2">
        <v>15980977.32</v>
      </c>
      <c r="S205" s="1">
        <v>44286</v>
      </c>
      <c r="T205" s="1">
        <v>44301</v>
      </c>
      <c r="U205" s="1">
        <v>44301</v>
      </c>
      <c r="V205">
        <v>56</v>
      </c>
      <c r="W205" s="1">
        <v>44357</v>
      </c>
      <c r="X205" s="1">
        <v>44335</v>
      </c>
      <c r="Y205" s="2">
        <v>1475306966.27</v>
      </c>
      <c r="AF205" s="2">
        <v>0</v>
      </c>
      <c r="AG205" s="14">
        <f>SUMIF('consultant-gross'!D:D,eslam.data!AQ205,'consultant-gross'!F:F)</f>
        <v>0</v>
      </c>
      <c r="AH205" s="14">
        <f>SUMIF('consultant-gross'!D:D,eslam.data!AQ205,'consultant-gross'!G:G)</f>
        <v>0</v>
      </c>
      <c r="AI205" s="14">
        <f>SUMIF('consultant-net'!D:D,eslam.data!AQ205,'consultant-net'!F:F)</f>
        <v>0</v>
      </c>
      <c r="AJ205" s="2" t="str">
        <f>VLOOKUP(A205,'eslam-to-invoicing'!A:B,2,0)</f>
        <v>DPW Onshore Port &amp; Terminal</v>
      </c>
      <c r="AQ205" s="2" t="str">
        <f t="shared" si="34"/>
        <v>DP World Sokhna27</v>
      </c>
      <c r="AR205" s="2" t="str">
        <f t="shared" si="35"/>
        <v>DPW Onshore Port &amp; Terminal27</v>
      </c>
    </row>
    <row r="206" spans="1:44" hidden="1" x14ac:dyDescent="0.3">
      <c r="A206" s="6" t="s">
        <v>30</v>
      </c>
      <c r="B206" s="6">
        <f>VLOOKUP(A206,Sheet1!A:B,2,0)</f>
        <v>1</v>
      </c>
      <c r="C206" s="6">
        <v>28</v>
      </c>
      <c r="D206" s="25"/>
      <c r="E206" s="2">
        <v>27099548.450000051</v>
      </c>
      <c r="F206" s="26">
        <f>_xlfn.MAXIFS('data-from-invoicing'!E:E,'data-from-invoicing'!D:D,eslam.data!AR206)</f>
        <v>27099548.460000001</v>
      </c>
      <c r="G206" s="2">
        <f t="shared" si="32"/>
        <v>9.9999494850635529E-3</v>
      </c>
      <c r="H206" s="2"/>
      <c r="I206" s="23"/>
      <c r="J206" s="2">
        <f>SUMIF('collection only'!D:D,eslam.data!AQ206,'collection only'!E:E)</f>
        <v>19977105.850000001</v>
      </c>
      <c r="K206" s="26">
        <f>SUMIF('data-from-invoicing'!D:D,eslam.data!AR206,'data-from-invoicing'!F:F)</f>
        <v>19977105.850000001</v>
      </c>
      <c r="L206" s="2">
        <f t="shared" si="33"/>
        <v>0</v>
      </c>
      <c r="M206" s="2"/>
      <c r="Q206" s="23"/>
      <c r="R206" s="2">
        <v>20324661.34</v>
      </c>
      <c r="S206" s="1">
        <v>44347</v>
      </c>
      <c r="T206" s="1">
        <v>44339</v>
      </c>
      <c r="U206" s="1">
        <v>44339</v>
      </c>
      <c r="V206">
        <v>56</v>
      </c>
      <c r="W206" s="1">
        <v>44395</v>
      </c>
      <c r="X206" s="1">
        <v>44371</v>
      </c>
      <c r="Y206" s="2">
        <v>1502406514.72</v>
      </c>
      <c r="AF206" s="2">
        <v>0</v>
      </c>
      <c r="AG206" s="14">
        <f>SUMIF('consultant-gross'!D:D,eslam.data!AQ206,'consultant-gross'!F:F)</f>
        <v>0</v>
      </c>
      <c r="AH206" s="14">
        <f>SUMIF('consultant-gross'!D:D,eslam.data!AQ206,'consultant-gross'!G:G)</f>
        <v>0</v>
      </c>
      <c r="AI206" s="14">
        <f>SUMIF('consultant-net'!D:D,eslam.data!AQ206,'consultant-net'!F:F)</f>
        <v>0</v>
      </c>
      <c r="AJ206" s="2" t="str">
        <f>VLOOKUP(A206,'eslam-to-invoicing'!A:B,2,0)</f>
        <v>DPW Onshore Port &amp; Terminal</v>
      </c>
      <c r="AQ206" s="2" t="str">
        <f t="shared" si="34"/>
        <v>DP World Sokhna28</v>
      </c>
      <c r="AR206" s="2" t="str">
        <f t="shared" si="35"/>
        <v>DPW Onshore Port &amp; Terminal28</v>
      </c>
    </row>
    <row r="207" spans="1:44" hidden="1" x14ac:dyDescent="0.3">
      <c r="A207" s="6" t="s">
        <v>30</v>
      </c>
      <c r="B207" s="6">
        <f>VLOOKUP(A207,Sheet1!A:B,2,0)</f>
        <v>1</v>
      </c>
      <c r="C207" s="6">
        <v>29</v>
      </c>
      <c r="D207" s="25"/>
      <c r="E207" s="2">
        <v>27690935.599999901</v>
      </c>
      <c r="F207" s="26">
        <f>_xlfn.MAXIFS('data-from-invoicing'!E:E,'data-from-invoicing'!D:D,eslam.data!AR207)</f>
        <v>27690935.600000001</v>
      </c>
      <c r="G207" s="2">
        <f t="shared" si="32"/>
        <v>1.0058283805847168E-7</v>
      </c>
      <c r="H207" s="2"/>
      <c r="I207" s="23"/>
      <c r="J207" s="2">
        <f>SUMIF('collection only'!D:D,eslam.data!AQ207,'collection only'!E:E)</f>
        <v>20394668.34</v>
      </c>
      <c r="K207" s="26">
        <f>SUMIF('data-from-invoicing'!D:D,eslam.data!AR207,'data-from-invoicing'!F:F)</f>
        <v>20394668.34</v>
      </c>
      <c r="L207" s="2">
        <f t="shared" si="33"/>
        <v>0</v>
      </c>
      <c r="M207" s="2"/>
      <c r="Q207" s="23"/>
      <c r="R207" s="2">
        <v>20768201.699999999</v>
      </c>
      <c r="S207" s="1">
        <v>44377</v>
      </c>
      <c r="T207" s="1">
        <v>44371</v>
      </c>
      <c r="U207" s="1">
        <v>44371</v>
      </c>
      <c r="V207">
        <v>56</v>
      </c>
      <c r="W207" s="1">
        <v>44427</v>
      </c>
      <c r="X207" s="1">
        <v>44407</v>
      </c>
      <c r="Y207" s="2">
        <v>1530097450.3199999</v>
      </c>
      <c r="AF207" s="2">
        <v>0</v>
      </c>
      <c r="AG207" s="14">
        <f>SUMIF('consultant-gross'!D:D,eslam.data!AQ207,'consultant-gross'!F:F)</f>
        <v>0</v>
      </c>
      <c r="AH207" s="14">
        <f>SUMIF('consultant-gross'!D:D,eslam.data!AQ207,'consultant-gross'!G:G)</f>
        <v>0</v>
      </c>
      <c r="AI207" s="14">
        <f>SUMIF('consultant-net'!D:D,eslam.data!AQ207,'consultant-net'!F:F)</f>
        <v>0</v>
      </c>
      <c r="AJ207" s="2" t="str">
        <f>VLOOKUP(A207,'eslam-to-invoicing'!A:B,2,0)</f>
        <v>DPW Onshore Port &amp; Terminal</v>
      </c>
      <c r="AQ207" s="2" t="str">
        <f t="shared" si="34"/>
        <v>DP World Sokhna29</v>
      </c>
      <c r="AR207" s="2" t="str">
        <f t="shared" si="35"/>
        <v>DPW Onshore Port &amp; Terminal29</v>
      </c>
    </row>
    <row r="208" spans="1:44" hidden="1" x14ac:dyDescent="0.3">
      <c r="A208" s="6" t="s">
        <v>30</v>
      </c>
      <c r="B208" s="6">
        <f>VLOOKUP(A208,Sheet1!A:B,2,0)</f>
        <v>1</v>
      </c>
      <c r="C208" s="6">
        <v>30</v>
      </c>
      <c r="D208" s="25"/>
      <c r="E208" s="2">
        <v>14579181.600000139</v>
      </c>
      <c r="F208" s="26">
        <f>_xlfn.MAXIFS('data-from-invoicing'!E:E,'data-from-invoicing'!D:D,eslam.data!AR208)</f>
        <v>14579181.6</v>
      </c>
      <c r="G208" s="2">
        <f t="shared" si="32"/>
        <v>-1.3969838619232178E-7</v>
      </c>
      <c r="H208" s="2"/>
      <c r="I208" s="23"/>
      <c r="J208" s="2">
        <f>SUMIF('collection only'!D:D,eslam.data!AQ208,'collection only'!E:E)</f>
        <v>10739490.380000001</v>
      </c>
      <c r="K208" s="26">
        <f>SUMIF('data-from-invoicing'!D:D,eslam.data!AR208,'data-from-invoicing'!F:F)</f>
        <v>10739490.380000001</v>
      </c>
      <c r="L208" s="2">
        <f t="shared" si="33"/>
        <v>0</v>
      </c>
      <c r="M208" s="2"/>
      <c r="Q208" s="23"/>
      <c r="R208" s="2">
        <v>10934386.199999999</v>
      </c>
      <c r="S208" s="1">
        <v>44408</v>
      </c>
      <c r="T208" s="1">
        <v>44406</v>
      </c>
      <c r="U208" s="1">
        <v>44406</v>
      </c>
      <c r="V208">
        <v>56</v>
      </c>
      <c r="W208" s="1">
        <v>44462</v>
      </c>
      <c r="X208" s="1">
        <v>44446</v>
      </c>
      <c r="Y208" s="2">
        <v>1544676631.9200001</v>
      </c>
      <c r="AF208" s="2">
        <v>0</v>
      </c>
      <c r="AG208" s="14">
        <f>SUMIF('consultant-gross'!D:D,eslam.data!AQ208,'consultant-gross'!F:F)</f>
        <v>0</v>
      </c>
      <c r="AH208" s="14">
        <f>SUMIF('consultant-gross'!D:D,eslam.data!AQ208,'consultant-gross'!G:G)</f>
        <v>0</v>
      </c>
      <c r="AI208" s="14">
        <f>SUMIF('consultant-net'!D:D,eslam.data!AQ208,'consultant-net'!F:F)</f>
        <v>0</v>
      </c>
      <c r="AJ208" s="2" t="str">
        <f>VLOOKUP(A208,'eslam-to-invoicing'!A:B,2,0)</f>
        <v>DPW Onshore Port &amp; Terminal</v>
      </c>
      <c r="AQ208" s="2" t="str">
        <f t="shared" si="34"/>
        <v>DP World Sokhna30</v>
      </c>
      <c r="AR208" s="2" t="str">
        <f t="shared" si="35"/>
        <v>DPW Onshore Port &amp; Terminal30</v>
      </c>
    </row>
    <row r="209" spans="1:44" hidden="1" x14ac:dyDescent="0.3">
      <c r="A209" s="6" t="s">
        <v>30</v>
      </c>
      <c r="B209" s="6">
        <f>VLOOKUP(A209,Sheet1!A:B,2,0)</f>
        <v>1</v>
      </c>
      <c r="C209" s="6">
        <v>31</v>
      </c>
      <c r="D209" s="25"/>
      <c r="E209" s="2">
        <v>13597917.63999987</v>
      </c>
      <c r="F209" s="26">
        <f>_xlfn.MAXIFS('data-from-invoicing'!E:E,'data-from-invoicing'!D:D,eslam.data!AR209)</f>
        <v>13597917.630000001</v>
      </c>
      <c r="G209" s="2">
        <f t="shared" si="32"/>
        <v>-9.9998693913221359E-3</v>
      </c>
      <c r="H209" s="2"/>
      <c r="I209" s="23"/>
      <c r="J209" s="2">
        <f>SUMIF('collection only'!D:D,eslam.data!AQ209,'collection only'!E:E)</f>
        <v>10014939.050000001</v>
      </c>
      <c r="K209" s="26">
        <f>SUMIF('data-from-invoicing'!D:D,eslam.data!AR209,'data-from-invoicing'!F:F)</f>
        <v>10014939.050000001</v>
      </c>
      <c r="L209" s="2">
        <f t="shared" si="33"/>
        <v>0</v>
      </c>
      <c r="M209" s="2"/>
      <c r="Q209" s="23"/>
      <c r="R209" s="2">
        <v>10198438.220000001</v>
      </c>
      <c r="S209" s="1">
        <v>44439</v>
      </c>
      <c r="T209" s="1">
        <v>44441</v>
      </c>
      <c r="U209" s="1">
        <v>44441</v>
      </c>
      <c r="V209">
        <v>56</v>
      </c>
      <c r="W209" s="1">
        <v>44497</v>
      </c>
      <c r="X209" s="1">
        <v>44480</v>
      </c>
      <c r="Y209" s="2">
        <v>1558274549.5599999</v>
      </c>
      <c r="AF209" s="2">
        <v>0</v>
      </c>
      <c r="AG209" s="14">
        <f>SUMIF('consultant-gross'!D:D,eslam.data!AQ209,'consultant-gross'!F:F)</f>
        <v>0</v>
      </c>
      <c r="AH209" s="14">
        <f>SUMIF('consultant-gross'!D:D,eslam.data!AQ209,'consultant-gross'!G:G)</f>
        <v>0</v>
      </c>
      <c r="AI209" s="14">
        <f>SUMIF('consultant-net'!D:D,eslam.data!AQ209,'consultant-net'!F:F)</f>
        <v>0</v>
      </c>
      <c r="AJ209" s="2" t="str">
        <f>VLOOKUP(A209,'eslam-to-invoicing'!A:B,2,0)</f>
        <v>DPW Onshore Port &amp; Terminal</v>
      </c>
      <c r="AQ209" s="2" t="str">
        <f t="shared" si="34"/>
        <v>DP World Sokhna31</v>
      </c>
      <c r="AR209" s="2" t="str">
        <f t="shared" si="35"/>
        <v>DPW Onshore Port &amp; Terminal31</v>
      </c>
    </row>
    <row r="210" spans="1:44" hidden="1" x14ac:dyDescent="0.3">
      <c r="A210" s="6" t="s">
        <v>30</v>
      </c>
      <c r="B210" s="6">
        <f>VLOOKUP(A210,Sheet1!A:B,2,0)</f>
        <v>1</v>
      </c>
      <c r="C210" s="6">
        <v>32</v>
      </c>
      <c r="D210" s="25"/>
      <c r="E210" s="2">
        <v>16694467.33000016</v>
      </c>
      <c r="F210" s="26">
        <f>_xlfn.MAXIFS('data-from-invoicing'!E:E,'data-from-invoicing'!D:D,eslam.data!AR210)</f>
        <v>16694467.33</v>
      </c>
      <c r="G210" s="2">
        <f t="shared" si="32"/>
        <v>-1.601874828338623E-7</v>
      </c>
      <c r="H210" s="2"/>
      <c r="I210" s="23"/>
      <c r="J210" s="2">
        <f>SUMIF('collection only'!D:D,eslam.data!AQ210,'collection only'!E:E)</f>
        <v>12304801.83</v>
      </c>
      <c r="K210" s="26">
        <f>SUMIF('data-from-invoicing'!D:D,eslam.data!AR210,'data-from-invoicing'!F:F)</f>
        <v>12304801.83</v>
      </c>
      <c r="L210" s="2">
        <f t="shared" si="33"/>
        <v>0</v>
      </c>
      <c r="M210" s="2"/>
      <c r="Q210" s="23"/>
      <c r="R210" s="2">
        <v>12520850.5</v>
      </c>
      <c r="S210" s="1">
        <v>44469</v>
      </c>
      <c r="T210" s="1">
        <v>44474</v>
      </c>
      <c r="U210" s="1">
        <v>44482</v>
      </c>
      <c r="V210">
        <v>56</v>
      </c>
      <c r="W210" s="1">
        <v>44538</v>
      </c>
      <c r="X210" s="1">
        <v>44549</v>
      </c>
      <c r="Y210" s="2">
        <v>1574969016.8900001</v>
      </c>
      <c r="AF210" s="2">
        <v>0</v>
      </c>
      <c r="AG210" s="14">
        <f>SUMIF('consultant-gross'!D:D,eslam.data!AQ210,'consultant-gross'!F:F)</f>
        <v>0</v>
      </c>
      <c r="AH210" s="14">
        <f>SUMIF('consultant-gross'!D:D,eslam.data!AQ210,'consultant-gross'!G:G)</f>
        <v>0</v>
      </c>
      <c r="AI210" s="14">
        <f>SUMIF('consultant-net'!D:D,eslam.data!AQ210,'consultant-net'!F:F)</f>
        <v>0</v>
      </c>
      <c r="AJ210" s="2" t="str">
        <f>VLOOKUP(A210,'eslam-to-invoicing'!A:B,2,0)</f>
        <v>DPW Onshore Port &amp; Terminal</v>
      </c>
      <c r="AQ210" s="2" t="str">
        <f t="shared" si="34"/>
        <v>DP World Sokhna32</v>
      </c>
      <c r="AR210" s="2" t="str">
        <f t="shared" si="35"/>
        <v>DPW Onshore Port &amp; Terminal32</v>
      </c>
    </row>
    <row r="211" spans="1:44" hidden="1" x14ac:dyDescent="0.3">
      <c r="A211" s="6" t="s">
        <v>30</v>
      </c>
      <c r="B211" s="6">
        <f>VLOOKUP(A211,Sheet1!A:B,2,0)</f>
        <v>1</v>
      </c>
      <c r="C211" s="6">
        <v>33</v>
      </c>
      <c r="D211" s="25"/>
      <c r="E211" s="2">
        <v>20335452.7099998</v>
      </c>
      <c r="F211" s="26">
        <f>_xlfn.MAXIFS('data-from-invoicing'!E:E,'data-from-invoicing'!D:D,eslam.data!AR211)</f>
        <v>20335452.719999999</v>
      </c>
      <c r="G211" s="2">
        <f t="shared" si="32"/>
        <v>1.000019907951355E-2</v>
      </c>
      <c r="H211" s="2"/>
      <c r="I211" s="23"/>
      <c r="J211" s="2">
        <f>SUMIF('collection only'!D:D,eslam.data!AQ211,'collection only'!E:E)</f>
        <v>15048235.01</v>
      </c>
      <c r="K211" s="26">
        <f>SUMIF('data-from-invoicing'!D:D,eslam.data!AR211,'data-from-invoicing'!F:F)</f>
        <v>15048235.01</v>
      </c>
      <c r="L211" s="2">
        <f t="shared" si="33"/>
        <v>0</v>
      </c>
      <c r="M211" s="2"/>
      <c r="Q211" s="23"/>
      <c r="R211" s="2">
        <v>15251589.539999999</v>
      </c>
      <c r="S211" s="1">
        <v>44561</v>
      </c>
      <c r="T211" s="1">
        <v>44552</v>
      </c>
      <c r="U211" s="1">
        <v>44552</v>
      </c>
      <c r="V211">
        <v>56</v>
      </c>
      <c r="W211" s="1">
        <v>44608</v>
      </c>
      <c r="X211" s="1">
        <v>44572</v>
      </c>
      <c r="Y211" s="2">
        <v>1595304469.5999999</v>
      </c>
      <c r="AF211" s="2">
        <v>0</v>
      </c>
      <c r="AG211" s="14">
        <f>SUMIF('consultant-gross'!D:D,eslam.data!AQ211,'consultant-gross'!F:F)</f>
        <v>0</v>
      </c>
      <c r="AH211" s="14">
        <f>SUMIF('consultant-gross'!D:D,eslam.data!AQ211,'consultant-gross'!G:G)</f>
        <v>0</v>
      </c>
      <c r="AI211" s="14">
        <f>SUMIF('consultant-net'!D:D,eslam.data!AQ211,'consultant-net'!F:F)</f>
        <v>0</v>
      </c>
      <c r="AJ211" s="2" t="str">
        <f>VLOOKUP(A211,'eslam-to-invoicing'!A:B,2,0)</f>
        <v>DPW Onshore Port &amp; Terminal</v>
      </c>
      <c r="AQ211" s="2" t="str">
        <f t="shared" si="34"/>
        <v>DP World Sokhna33</v>
      </c>
      <c r="AR211" s="2" t="str">
        <f t="shared" si="35"/>
        <v>DPW Onshore Port &amp; Terminal33</v>
      </c>
    </row>
    <row r="212" spans="1:44" hidden="1" x14ac:dyDescent="0.3">
      <c r="A212" s="6" t="s">
        <v>30</v>
      </c>
      <c r="B212" s="6">
        <f>VLOOKUP(A212,Sheet1!A:B,2,0)</f>
        <v>1</v>
      </c>
      <c r="C212" s="6">
        <v>34</v>
      </c>
      <c r="D212" s="25"/>
      <c r="E212" s="2">
        <v>12548237.840000151</v>
      </c>
      <c r="F212" s="26">
        <f>_xlfn.MAXIFS('data-from-invoicing'!E:E,'data-from-invoicing'!D:D,eslam.data!AR212)</f>
        <v>12548237.840000002</v>
      </c>
      <c r="G212" s="2">
        <f t="shared" si="32"/>
        <v>-1.4901161193847656E-7</v>
      </c>
      <c r="H212" s="2"/>
      <c r="I212" s="23"/>
      <c r="J212" s="2">
        <f>SUMIF('collection only'!D:D,eslam.data!AQ212,'collection only'!E:E)</f>
        <v>8899770.4399999995</v>
      </c>
      <c r="K212" s="26">
        <f>SUMIF('data-from-invoicing'!D:D,eslam.data!AR212,'data-from-invoicing'!F:F)</f>
        <v>8899770.3499999996</v>
      </c>
      <c r="L212" s="2">
        <f t="shared" si="33"/>
        <v>-8.9999999850988388E-2</v>
      </c>
      <c r="M212" s="2"/>
      <c r="Q212" s="23"/>
      <c r="R212" s="2">
        <v>9025252.8100000005</v>
      </c>
      <c r="S212" s="1">
        <v>44651</v>
      </c>
      <c r="T212" s="1">
        <v>44657</v>
      </c>
      <c r="U212" s="1">
        <v>44657</v>
      </c>
      <c r="V212">
        <v>56</v>
      </c>
      <c r="W212" s="1">
        <v>44713</v>
      </c>
      <c r="X212" s="1">
        <v>44663</v>
      </c>
      <c r="Y212" s="2">
        <v>1607852707.4400001</v>
      </c>
      <c r="AD212" s="2">
        <v>80392635.370000005</v>
      </c>
      <c r="AE212" s="2">
        <v>80392635.370000005</v>
      </c>
      <c r="AF212" s="2">
        <v>0</v>
      </c>
      <c r="AG212" s="14">
        <f>SUMIF('consultant-gross'!D:D,eslam.data!AQ212,'consultant-gross'!F:F)</f>
        <v>0</v>
      </c>
      <c r="AH212" s="14">
        <f>SUMIF('consultant-gross'!D:D,eslam.data!AQ212,'consultant-gross'!G:G)</f>
        <v>0</v>
      </c>
      <c r="AI212" s="14">
        <f>SUMIF('consultant-net'!D:D,eslam.data!AQ212,'consultant-net'!F:F)</f>
        <v>0</v>
      </c>
      <c r="AJ212" s="2" t="str">
        <f>VLOOKUP(A212,'eslam-to-invoicing'!A:B,2,0)</f>
        <v>DPW Onshore Port &amp; Terminal</v>
      </c>
      <c r="AQ212" s="2" t="str">
        <f t="shared" si="34"/>
        <v>DP World Sokhna34</v>
      </c>
      <c r="AR212" s="2" t="str">
        <f t="shared" si="35"/>
        <v>DPW Onshore Port &amp; Terminal34</v>
      </c>
    </row>
    <row r="213" spans="1:44" hidden="1" x14ac:dyDescent="0.3">
      <c r="A213" s="6" t="s">
        <v>30</v>
      </c>
      <c r="B213" s="6">
        <f>VLOOKUP(A213,Sheet1!A:B,2,0)</f>
        <v>1</v>
      </c>
      <c r="C213" s="6">
        <v>35</v>
      </c>
      <c r="D213" s="25"/>
      <c r="E213" s="2">
        <v>3275655.0199999809</v>
      </c>
      <c r="F213" s="26">
        <f>_xlfn.MAXIFS('data-from-invoicing'!E:E,'data-from-invoicing'!D:D,eslam.data!AR213)</f>
        <v>3275655.01</v>
      </c>
      <c r="G213" s="2">
        <f t="shared" si="32"/>
        <v>-9.9999811500310898E-3</v>
      </c>
      <c r="H213" s="2"/>
      <c r="I213" s="23"/>
      <c r="J213" s="2">
        <f>SUMIF('collection only'!D:D,eslam.data!AQ213,'collection only'!E:E)</f>
        <v>2915333</v>
      </c>
      <c r="K213" s="26">
        <f>SUMIF('data-from-invoicing'!D:D,eslam.data!AR213,'data-from-invoicing'!F:F)</f>
        <v>83471391.430000007</v>
      </c>
      <c r="L213" s="2">
        <f t="shared" si="33"/>
        <v>80556058.430000007</v>
      </c>
      <c r="M213" s="2"/>
      <c r="Q213" s="23"/>
      <c r="R213" s="2">
        <v>2948089.53</v>
      </c>
      <c r="S213" s="1">
        <v>44681</v>
      </c>
      <c r="T213" s="1">
        <v>44696</v>
      </c>
      <c r="U213" s="1">
        <v>44696</v>
      </c>
      <c r="V213">
        <v>56</v>
      </c>
      <c r="W213" s="1">
        <v>44752</v>
      </c>
      <c r="X213" s="1">
        <v>44720</v>
      </c>
      <c r="Y213" s="2">
        <v>1611128362.46</v>
      </c>
      <c r="AA213" s="2">
        <v>37040890.719999999</v>
      </c>
      <c r="AD213" s="2">
        <v>80556418.125</v>
      </c>
      <c r="AE213" s="2">
        <v>80556418.125</v>
      </c>
      <c r="AF213" s="2">
        <v>0</v>
      </c>
      <c r="AG213" s="14">
        <f>SUMIF('consultant-gross'!D:D,eslam.data!AQ213,'consultant-gross'!F:F)</f>
        <v>0</v>
      </c>
      <c r="AH213" s="14">
        <f>SUMIF('consultant-gross'!D:D,eslam.data!AQ213,'consultant-gross'!G:G)</f>
        <v>0</v>
      </c>
      <c r="AI213" s="14">
        <f>SUMIF('consultant-net'!D:D,eslam.data!AQ213,'consultant-net'!F:F)</f>
        <v>0</v>
      </c>
      <c r="AJ213" s="2" t="str">
        <f>VLOOKUP(A213,'eslam-to-invoicing'!A:B,2,0)</f>
        <v>DPW Onshore Port &amp; Terminal</v>
      </c>
      <c r="AQ213" s="2" t="str">
        <f t="shared" si="34"/>
        <v>DP World Sokhna35</v>
      </c>
      <c r="AR213" s="2" t="str">
        <f t="shared" si="35"/>
        <v>DPW Onshore Port &amp; Terminal35</v>
      </c>
    </row>
    <row r="214" spans="1:44" hidden="1" x14ac:dyDescent="0.3">
      <c r="A214" s="6" t="s">
        <v>30</v>
      </c>
      <c r="B214" s="6">
        <f>VLOOKUP(A214,Sheet1!A:B,2,0)</f>
        <v>1</v>
      </c>
      <c r="C214" s="6">
        <v>36</v>
      </c>
      <c r="D214" s="25"/>
      <c r="F214" s="26">
        <f>_xlfn.MAXIFS('data-from-invoicing'!E:E,'data-from-invoicing'!D:D,eslam.data!AR214)</f>
        <v>0</v>
      </c>
      <c r="G214" s="2">
        <f t="shared" si="32"/>
        <v>0</v>
      </c>
      <c r="H214" s="2"/>
      <c r="I214" s="23"/>
      <c r="J214" s="2">
        <f>SUMIF('collection only'!D:D,eslam.data!AQ214,'collection only'!E:E)</f>
        <v>80556058.469999999</v>
      </c>
      <c r="K214" s="26">
        <f>SUMIF('data-from-invoicing'!D:D,eslam.data!AR214,'data-from-invoicing'!F:F)</f>
        <v>0</v>
      </c>
      <c r="L214" s="2">
        <f t="shared" si="33"/>
        <v>-80556058.469999999</v>
      </c>
      <c r="M214" s="2"/>
      <c r="Q214" s="23"/>
      <c r="S214" s="1">
        <v>44712</v>
      </c>
      <c r="T214" s="1">
        <v>44720</v>
      </c>
      <c r="U214" s="1">
        <v>44720</v>
      </c>
      <c r="V214">
        <v>56</v>
      </c>
      <c r="W214" s="1">
        <v>44776</v>
      </c>
      <c r="AF214" s="2">
        <v>0</v>
      </c>
      <c r="AG214" s="14">
        <f>SUMIF('consultant-gross'!D:D,eslam.data!AQ214,'consultant-gross'!F:F)</f>
        <v>0</v>
      </c>
      <c r="AH214" s="14">
        <f>SUMIF('consultant-gross'!D:D,eslam.data!AQ214,'consultant-gross'!G:G)</f>
        <v>0</v>
      </c>
      <c r="AI214" s="14">
        <f>SUMIF('consultant-net'!D:D,eslam.data!AQ214,'consultant-net'!F:F)</f>
        <v>0</v>
      </c>
      <c r="AJ214" s="2" t="str">
        <f>VLOOKUP(A214,'eslam-to-invoicing'!A:B,2,0)</f>
        <v>DPW Onshore Port &amp; Terminal</v>
      </c>
      <c r="AQ214" s="2" t="str">
        <f t="shared" si="34"/>
        <v>DP World Sokhna36</v>
      </c>
      <c r="AR214" s="2" t="str">
        <f t="shared" si="35"/>
        <v>DPW Onshore Port &amp; Terminal36</v>
      </c>
    </row>
    <row r="215" spans="1:44" hidden="1" x14ac:dyDescent="0.3">
      <c r="A215" s="6" t="s">
        <v>30</v>
      </c>
      <c r="B215" s="6">
        <f>VLOOKUP(A215,Sheet1!A:B,2,0)</f>
        <v>1</v>
      </c>
      <c r="C215" s="6">
        <v>37</v>
      </c>
      <c r="D215" s="25"/>
      <c r="F215" s="26">
        <f>_xlfn.MAXIFS('data-from-invoicing'!E:E,'data-from-invoicing'!D:D,eslam.data!AR215)</f>
        <v>0</v>
      </c>
      <c r="G215" s="2">
        <f t="shared" si="32"/>
        <v>0</v>
      </c>
      <c r="H215" s="2"/>
      <c r="I215" s="23"/>
      <c r="J215" s="2">
        <f>SUMIF('collection only'!D:D,eslam.data!AQ215,'collection only'!E:E)</f>
        <v>0</v>
      </c>
      <c r="K215" s="26">
        <f>SUMIF('data-from-invoicing'!D:D,eslam.data!AR215,'data-from-invoicing'!F:F)</f>
        <v>0</v>
      </c>
      <c r="L215" s="2">
        <f t="shared" si="33"/>
        <v>0</v>
      </c>
      <c r="M215" s="2"/>
      <c r="Q215" s="23"/>
      <c r="S215" s="1">
        <v>44985</v>
      </c>
      <c r="T215" s="1">
        <v>44976</v>
      </c>
      <c r="U215" s="1">
        <v>44976</v>
      </c>
      <c r="V215">
        <v>56</v>
      </c>
      <c r="W215" s="1">
        <v>45032</v>
      </c>
      <c r="AF215" s="2">
        <v>0</v>
      </c>
      <c r="AG215" s="14">
        <f>SUMIF('consultant-gross'!D:D,eslam.data!AQ215,'consultant-gross'!F:F)</f>
        <v>0</v>
      </c>
      <c r="AH215" s="14">
        <f>SUMIF('consultant-gross'!D:D,eslam.data!AQ215,'consultant-gross'!G:G)</f>
        <v>0</v>
      </c>
      <c r="AI215" s="14">
        <f>SUMIF('consultant-net'!D:D,eslam.data!AQ215,'consultant-net'!F:F)</f>
        <v>0</v>
      </c>
      <c r="AJ215" s="2" t="str">
        <f>VLOOKUP(A215,'eslam-to-invoicing'!A:B,2,0)</f>
        <v>DPW Onshore Port &amp; Terminal</v>
      </c>
      <c r="AQ215" s="2" t="str">
        <f t="shared" si="34"/>
        <v>DP World Sokhna37</v>
      </c>
      <c r="AR215" s="2" t="str">
        <f t="shared" si="35"/>
        <v>DPW Onshore Port &amp; Terminal37</v>
      </c>
    </row>
    <row r="216" spans="1:44" x14ac:dyDescent="0.3">
      <c r="B216" s="35" t="e">
        <f>VLOOKUP(A216,Sheet1!A:B,2,0)</f>
        <v>#N/A</v>
      </c>
      <c r="D216" s="25"/>
      <c r="F216" s="26">
        <f>_xlfn.MAXIFS('data-from-invoicing'!E:E,'data-from-invoicing'!D:D,eslam.data!AR216)</f>
        <v>0</v>
      </c>
      <c r="I216" s="23"/>
      <c r="K216" s="26"/>
      <c r="Q216" s="23"/>
    </row>
    <row r="217" spans="1:44" x14ac:dyDescent="0.3">
      <c r="A217" s="6" t="s">
        <v>110</v>
      </c>
      <c r="B217" s="35">
        <f>VLOOKUP(A217,Sheet1!A:B,2,0)</f>
        <v>1</v>
      </c>
      <c r="C217" s="6">
        <v>1</v>
      </c>
      <c r="D217" s="25"/>
      <c r="E217" s="2">
        <v>23907099.300000001</v>
      </c>
      <c r="F217" s="26">
        <f>_xlfn.MAXIFS('data-from-invoicing'!E:E,'data-from-invoicing'!D:D,eslam.data!AR217)</f>
        <v>24448993.550000001</v>
      </c>
      <c r="G217" s="2">
        <f t="shared" ref="G217:G230" si="36">F217-E217</f>
        <v>541894.25</v>
      </c>
      <c r="I217" s="23"/>
      <c r="J217" s="2">
        <f>SUMIF('collection only'!D:D,eslam.data!AQ217,'collection only'!E:E)</f>
        <v>21783711.579999998</v>
      </c>
      <c r="K217" s="26">
        <f>SUMIF('data-from-invoicing'!D:D,eslam.data!AR217,'data-from-invoicing'!F:F)</f>
        <v>21759604.25</v>
      </c>
      <c r="L217" s="2">
        <f t="shared" ref="L217:L230" si="37">K217-J217</f>
        <v>-24107.329999998212</v>
      </c>
      <c r="Q217" s="23"/>
      <c r="R217" s="2">
        <v>21516389.399999999</v>
      </c>
      <c r="S217" s="1">
        <v>44957</v>
      </c>
      <c r="T217" s="1">
        <v>44951</v>
      </c>
      <c r="U217" s="1">
        <v>44957</v>
      </c>
      <c r="V217">
        <v>56</v>
      </c>
      <c r="W217" s="1">
        <v>45013</v>
      </c>
      <c r="X217" s="1">
        <v>44973</v>
      </c>
      <c r="Y217" s="2">
        <v>23907099.300000001</v>
      </c>
      <c r="AD217" s="2">
        <v>1195354.95</v>
      </c>
      <c r="AE217" s="2">
        <v>1195354.95</v>
      </c>
      <c r="AF217" s="2">
        <v>0</v>
      </c>
      <c r="AG217" s="14">
        <f>SUMIF('consultant-gross'!D:D,eslam.data!AQ217,'consultant-gross'!F:F)</f>
        <v>23907099.300000001</v>
      </c>
      <c r="AH217" s="14">
        <f>SUMIF('consultant-gross'!D:D,eslam.data!AQ217,'consultant-gross'!G:G)</f>
        <v>23907099.300000001</v>
      </c>
      <c r="AI217" s="14">
        <f>SUMIF('consultant-net'!D:D,eslam.data!AQ217,'consultant-net'!F:F)</f>
        <v>21516389.399999999</v>
      </c>
      <c r="AJ217" s="2" t="str">
        <f>VLOOKUP(A217,'eslam-to-invoicing'!A:B,2,0)</f>
        <v>DP World Basin 2 Ph2</v>
      </c>
      <c r="AQ217" s="2" t="str">
        <f t="shared" ref="AQ217:AQ230" si="38">A217&amp;C217</f>
        <v>DPW - Ph.021</v>
      </c>
      <c r="AR217" s="2" t="str">
        <f t="shared" ref="AR217:AR230" si="39">AJ217&amp;C217</f>
        <v>DP World Basin 2 Ph21</v>
      </c>
    </row>
    <row r="218" spans="1:44" x14ac:dyDescent="0.3">
      <c r="A218" s="6" t="s">
        <v>110</v>
      </c>
      <c r="B218" s="35">
        <f>VLOOKUP(A218,Sheet1!A:B,2,0)</f>
        <v>1</v>
      </c>
      <c r="C218" s="6">
        <v>2</v>
      </c>
      <c r="D218" s="25"/>
      <c r="E218" s="2">
        <v>30365704.800000001</v>
      </c>
      <c r="F218" s="26">
        <f>_xlfn.MAXIFS('data-from-invoicing'!E:E,'data-from-invoicing'!D:D,eslam.data!AR218)</f>
        <v>31327285.449999999</v>
      </c>
      <c r="G218" s="2">
        <f t="shared" si="36"/>
        <v>961580.64999999851</v>
      </c>
      <c r="I218" s="23"/>
      <c r="J218" s="2">
        <f>SUMIF('collection only'!D:D,eslam.data!AQ218,'collection only'!E:E)</f>
        <v>84506660.859999999</v>
      </c>
      <c r="K218" s="26">
        <f>SUMIF('data-from-invoicing'!D:D,eslam.data!AR218,'data-from-invoicing'!F:F)</f>
        <v>19472869.779999997</v>
      </c>
      <c r="L218" s="2">
        <f t="shared" si="37"/>
        <v>-65033791.079999998</v>
      </c>
      <c r="Q218" s="23"/>
      <c r="R218" s="2">
        <v>19188213.600000001</v>
      </c>
      <c r="S218" s="1">
        <v>44985</v>
      </c>
      <c r="T218" s="1">
        <v>44982</v>
      </c>
      <c r="U218" s="1">
        <v>44987</v>
      </c>
      <c r="V218">
        <v>56</v>
      </c>
      <c r="W218" s="1">
        <v>45043</v>
      </c>
      <c r="X218" s="1">
        <v>45007</v>
      </c>
      <c r="Y218" s="2">
        <v>54272804.100000001</v>
      </c>
      <c r="AD218" s="2">
        <v>2713640.25</v>
      </c>
      <c r="AE218" s="2">
        <v>2713640.25</v>
      </c>
      <c r="AF218" s="2">
        <v>0</v>
      </c>
      <c r="AG218" s="14">
        <f>SUMIF('consultant-gross'!D:D,eslam.data!AQ218,'consultant-gross'!F:F)</f>
        <v>30365704.800000001</v>
      </c>
      <c r="AH218" s="14">
        <f>SUMIF('consultant-gross'!D:D,eslam.data!AQ218,'consultant-gross'!G:G)</f>
        <v>54272804.100000001</v>
      </c>
      <c r="AI218" s="14">
        <f>SUMIF('consultant-net'!D:D,eslam.data!AQ218,'consultant-net'!F:F)</f>
        <v>19188213.600000001</v>
      </c>
      <c r="AJ218" s="2" t="str">
        <f>VLOOKUP(A218,'eslam-to-invoicing'!A:B,2,0)</f>
        <v>DP World Basin 2 Ph2</v>
      </c>
      <c r="AQ218" s="2" t="str">
        <f t="shared" si="38"/>
        <v>DPW - Ph.022</v>
      </c>
      <c r="AR218" s="2" t="str">
        <f t="shared" si="39"/>
        <v>DP World Basin 2 Ph22</v>
      </c>
    </row>
    <row r="219" spans="1:44" x14ac:dyDescent="0.3">
      <c r="A219" s="6" t="s">
        <v>110</v>
      </c>
      <c r="B219" s="35">
        <f>VLOOKUP(A219,Sheet1!A:B,2,0)</f>
        <v>1</v>
      </c>
      <c r="C219" s="6">
        <v>3</v>
      </c>
      <c r="D219" s="25"/>
      <c r="E219" s="2">
        <v>1809093.469999999</v>
      </c>
      <c r="F219" s="26">
        <f>_xlfn.MAXIFS('data-from-invoicing'!E:E,'data-from-invoicing'!D:D,eslam.data!AR219)</f>
        <v>38504541.130000003</v>
      </c>
      <c r="G219" s="2">
        <f t="shared" si="36"/>
        <v>36695447.660000004</v>
      </c>
      <c r="I219" s="23"/>
      <c r="J219" s="2">
        <f>SUMIF('collection only'!D:D,eslam.data!AQ219,'collection only'!E:E)</f>
        <v>28493360.539999999</v>
      </c>
      <c r="K219" s="26">
        <f>SUMIF('data-from-invoicing'!D:D,eslam.data!AR219,'data-from-invoicing'!F:F)</f>
        <v>28493360.438700002</v>
      </c>
      <c r="L219" s="2">
        <f t="shared" si="37"/>
        <v>-0.10129999741911888</v>
      </c>
      <c r="Q219" s="23"/>
      <c r="R219" s="2">
        <v>19827820.719999999</v>
      </c>
      <c r="S219" s="1">
        <v>45016</v>
      </c>
      <c r="T219" s="1">
        <v>45010</v>
      </c>
      <c r="U219" s="1">
        <v>45019</v>
      </c>
      <c r="V219">
        <v>56</v>
      </c>
      <c r="W219" s="1">
        <v>45075</v>
      </c>
      <c r="X219" s="1">
        <v>45012</v>
      </c>
      <c r="Y219" s="2">
        <v>56081897.57</v>
      </c>
      <c r="AD219" s="2">
        <v>2804094.9249999998</v>
      </c>
      <c r="AE219" s="2">
        <v>2804094.9249999998</v>
      </c>
      <c r="AF219" s="2">
        <v>0</v>
      </c>
      <c r="AG219" s="14">
        <f>SUMIF('consultant-gross'!D:D,eslam.data!AQ219,'consultant-gross'!F:F)</f>
        <v>1809093.4699999988</v>
      </c>
      <c r="AH219" s="14">
        <f>SUMIF('consultant-gross'!D:D,eslam.data!AQ219,'consultant-gross'!G:G)</f>
        <v>56081897.57</v>
      </c>
      <c r="AI219" s="14">
        <f>SUMIF('consultant-net'!D:D,eslam.data!AQ219,'consultant-net'!F:F)</f>
        <v>19827820.719999999</v>
      </c>
      <c r="AJ219" s="2" t="str">
        <f>VLOOKUP(A219,'eslam-to-invoicing'!A:B,2,0)</f>
        <v>DP World Basin 2 Ph2</v>
      </c>
      <c r="AQ219" s="2" t="str">
        <f t="shared" si="38"/>
        <v>DPW - Ph.023</v>
      </c>
      <c r="AR219" s="2" t="str">
        <f t="shared" si="39"/>
        <v>DP World Basin 2 Ph23</v>
      </c>
    </row>
    <row r="220" spans="1:44" x14ac:dyDescent="0.3">
      <c r="A220" s="6" t="s">
        <v>110</v>
      </c>
      <c r="B220" s="35">
        <f>VLOOKUP(A220,Sheet1!A:B,2,0)</f>
        <v>1</v>
      </c>
      <c r="C220" s="6">
        <v>4</v>
      </c>
      <c r="D220" s="25"/>
      <c r="E220" s="2">
        <v>38567084.809999987</v>
      </c>
      <c r="F220" s="26">
        <f>_xlfn.MAXIFS('data-from-invoicing'!E:E,'data-from-invoicing'!D:D,eslam.data!AR220)</f>
        <v>37025201.200000003</v>
      </c>
      <c r="G220" s="2">
        <f t="shared" si="36"/>
        <v>-1541883.6099999845</v>
      </c>
      <c r="H220" s="14" t="s">
        <v>8718</v>
      </c>
      <c r="I220" s="23"/>
      <c r="J220" s="2">
        <f>SUMIF('collection only'!D:D,eslam.data!AQ220,'collection only'!E:E)</f>
        <v>27398639.539999999</v>
      </c>
      <c r="K220" s="26">
        <f>SUMIF('data-from-invoicing'!D:D,eslam.data!AR220,'data-from-invoicing'!F:F)</f>
        <v>27398648.888</v>
      </c>
      <c r="L220" s="2">
        <f t="shared" si="37"/>
        <v>9.3480000011622906</v>
      </c>
      <c r="Q220" s="23"/>
      <c r="R220" s="2">
        <v>28925313.530000001</v>
      </c>
      <c r="S220" s="1">
        <v>45046</v>
      </c>
      <c r="T220" s="1">
        <v>45041</v>
      </c>
      <c r="U220" s="1">
        <v>45054</v>
      </c>
      <c r="V220">
        <v>56</v>
      </c>
      <c r="W220" s="1">
        <v>45110</v>
      </c>
      <c r="X220" s="1">
        <v>45085</v>
      </c>
      <c r="Y220" s="2">
        <v>94648982.379999995</v>
      </c>
      <c r="AD220" s="2">
        <v>9464898.2999999989</v>
      </c>
      <c r="AE220" s="2">
        <v>9464898.2999999989</v>
      </c>
      <c r="AF220" s="2">
        <v>0</v>
      </c>
      <c r="AG220" s="14">
        <f>SUMIF('consultant-gross'!D:D,eslam.data!AQ220,'consultant-gross'!F:F)</f>
        <v>38567084.809999995</v>
      </c>
      <c r="AH220" s="14">
        <f>SUMIF('consultant-gross'!D:D,eslam.data!AQ220,'consultant-gross'!G:G)</f>
        <v>94648982.379999995</v>
      </c>
      <c r="AI220" s="14">
        <f>SUMIF('consultant-net'!D:D,eslam.data!AQ220,'consultant-net'!F:F)</f>
        <v>28925313.530000001</v>
      </c>
      <c r="AJ220" s="2" t="str">
        <f>VLOOKUP(A220,'eslam-to-invoicing'!A:B,2,0)</f>
        <v>DP World Basin 2 Ph2</v>
      </c>
      <c r="AQ220" s="2" t="str">
        <f t="shared" si="38"/>
        <v>DPW - Ph.024</v>
      </c>
      <c r="AR220" s="2" t="str">
        <f t="shared" si="39"/>
        <v>DP World Basin 2 Ph24</v>
      </c>
    </row>
    <row r="221" spans="1:44" x14ac:dyDescent="0.3">
      <c r="A221" s="6" t="s">
        <v>110</v>
      </c>
      <c r="B221" s="35">
        <f>VLOOKUP(A221,Sheet1!A:B,2,0)</f>
        <v>1</v>
      </c>
      <c r="C221" s="6">
        <v>5</v>
      </c>
      <c r="D221" s="25"/>
      <c r="E221" s="2">
        <v>77833745.070000023</v>
      </c>
      <c r="F221" s="26">
        <f>_xlfn.MAXIFS('data-from-invoicing'!E:E,'data-from-invoicing'!D:D,eslam.data!AR221)</f>
        <v>40682207.5</v>
      </c>
      <c r="G221" s="2">
        <f t="shared" si="36"/>
        <v>-37151537.570000023</v>
      </c>
      <c r="I221" s="23"/>
      <c r="J221" s="2">
        <f>SUMIF('collection only'!D:D,eslam.data!AQ221,'collection only'!E:E)</f>
        <v>30104833.539999999</v>
      </c>
      <c r="K221" s="26">
        <f>SUMIF('data-from-invoicing'!D:D,eslam.data!AR221,'data-from-invoicing'!F:F)</f>
        <v>30104833.539999999</v>
      </c>
      <c r="L221" s="2">
        <f t="shared" si="37"/>
        <v>0</v>
      </c>
      <c r="Q221" s="23"/>
      <c r="R221" s="2">
        <v>30561302.57</v>
      </c>
      <c r="S221" s="1">
        <v>45077</v>
      </c>
      <c r="T221" s="1">
        <v>45071</v>
      </c>
      <c r="U221" s="1">
        <v>45080</v>
      </c>
      <c r="V221">
        <v>56</v>
      </c>
      <c r="W221" s="1">
        <v>45136</v>
      </c>
      <c r="X221" s="1">
        <v>45102</v>
      </c>
      <c r="Y221" s="2">
        <v>172482727.44999999</v>
      </c>
      <c r="AD221" s="2">
        <v>8624122.5</v>
      </c>
      <c r="AE221" s="2">
        <v>8624122.5</v>
      </c>
      <c r="AF221" s="2">
        <v>0</v>
      </c>
      <c r="AG221" s="14">
        <f>SUMIF('consultant-gross'!D:D,eslam.data!AQ221,'consultant-gross'!F:F)</f>
        <v>77833745.070000023</v>
      </c>
      <c r="AH221" s="14">
        <f>SUMIF('consultant-gross'!D:D,eslam.data!AQ221,'consultant-gross'!G:G)</f>
        <v>172482727.45000002</v>
      </c>
      <c r="AI221" s="14">
        <f>SUMIF('consultant-net'!D:D,eslam.data!AQ221,'consultant-net'!F:F)</f>
        <v>30561302.57</v>
      </c>
      <c r="AJ221" s="2" t="str">
        <f>VLOOKUP(A221,'eslam-to-invoicing'!A:B,2,0)</f>
        <v>DP World Basin 2 Ph2</v>
      </c>
      <c r="AQ221" s="2" t="str">
        <f t="shared" si="38"/>
        <v>DPW - Ph.025</v>
      </c>
      <c r="AR221" s="2" t="str">
        <f t="shared" si="39"/>
        <v>DP World Basin 2 Ph25</v>
      </c>
    </row>
    <row r="222" spans="1:44" x14ac:dyDescent="0.3">
      <c r="A222" s="6" t="s">
        <v>110</v>
      </c>
      <c r="B222" s="35">
        <f>VLOOKUP(A222,Sheet1!A:B,2,0)</f>
        <v>1</v>
      </c>
      <c r="C222" s="6">
        <v>6</v>
      </c>
      <c r="D222" s="25"/>
      <c r="E222" s="2">
        <v>32227821.33999997</v>
      </c>
      <c r="F222" s="26">
        <f>_xlfn.MAXIFS('data-from-invoicing'!E:E,'data-from-invoicing'!D:D,eslam.data!AR222)</f>
        <v>32175841.300000001</v>
      </c>
      <c r="G222" s="2">
        <f t="shared" si="36"/>
        <v>-51980.039999969304</v>
      </c>
      <c r="I222" s="23"/>
      <c r="J222" s="2">
        <f>SUMIF('collection only'!D:D,eslam.data!AQ222,'collection only'!E:E)</f>
        <v>23809772.84</v>
      </c>
      <c r="K222" s="26">
        <f>SUMIF('data-from-invoicing'!D:D,eslam.data!AR222,'data-from-invoicing'!F:F)</f>
        <v>23809772.84</v>
      </c>
      <c r="L222" s="2">
        <f t="shared" si="37"/>
        <v>0</v>
      </c>
      <c r="Q222" s="23"/>
      <c r="R222" s="2">
        <v>24170866.16</v>
      </c>
      <c r="S222" s="1">
        <v>45107</v>
      </c>
      <c r="T222" s="1">
        <v>45102</v>
      </c>
      <c r="U222" s="1">
        <v>45103</v>
      </c>
      <c r="V222">
        <v>56</v>
      </c>
      <c r="W222" s="1">
        <v>45159</v>
      </c>
      <c r="X222" s="1">
        <v>45138</v>
      </c>
      <c r="Y222" s="2">
        <v>204710548.78999999</v>
      </c>
      <c r="AD222" s="2">
        <v>10235527.455</v>
      </c>
      <c r="AE222" s="2">
        <v>10235527.455</v>
      </c>
      <c r="AF222" s="2">
        <v>0</v>
      </c>
      <c r="AG222" s="14">
        <f>SUMIF('consultant-gross'!D:D,eslam.data!AQ222,'consultant-gross'!F:F)</f>
        <v>32227821.339999974</v>
      </c>
      <c r="AH222" s="14">
        <f>SUMIF('consultant-gross'!D:D,eslam.data!AQ222,'consultant-gross'!G:G)</f>
        <v>204710548.78999999</v>
      </c>
      <c r="AI222" s="14">
        <f>SUMIF('consultant-net'!D:D,eslam.data!AQ222,'consultant-net'!F:F)</f>
        <v>24170866.16</v>
      </c>
      <c r="AJ222" s="2" t="str">
        <f>VLOOKUP(A222,'eslam-to-invoicing'!A:B,2,0)</f>
        <v>DP World Basin 2 Ph2</v>
      </c>
      <c r="AQ222" s="2" t="str">
        <f t="shared" si="38"/>
        <v>DPW - Ph.026</v>
      </c>
      <c r="AR222" s="2" t="str">
        <f t="shared" si="39"/>
        <v>DP World Basin 2 Ph26</v>
      </c>
    </row>
    <row r="223" spans="1:44" x14ac:dyDescent="0.3">
      <c r="A223" s="6" t="s">
        <v>110</v>
      </c>
      <c r="B223" s="35">
        <f>VLOOKUP(A223,Sheet1!A:B,2,0)</f>
        <v>1</v>
      </c>
      <c r="C223" s="6">
        <v>7</v>
      </c>
      <c r="D223" s="25"/>
      <c r="E223" s="2">
        <v>21546507.219999999</v>
      </c>
      <c r="F223" s="26">
        <f>_xlfn.MAXIFS('data-from-invoicing'!E:E,'data-from-invoicing'!D:D,eslam.data!AR223)</f>
        <v>21511754.48</v>
      </c>
      <c r="G223" s="2">
        <f t="shared" si="36"/>
        <v>-34752.739999998361</v>
      </c>
      <c r="I223" s="23"/>
      <c r="J223" s="2">
        <f>SUMIF('collection only'!D:D,eslam.data!AQ223,'collection only'!E:E)</f>
        <v>15918348.27</v>
      </c>
      <c r="K223" s="26">
        <f>SUMIF('data-from-invoicing'!D:D,eslam.data!AR223,'data-from-invoicing'!F:F)</f>
        <v>15918423.282</v>
      </c>
      <c r="L223" s="2">
        <f t="shared" si="37"/>
        <v>75.012000000104308</v>
      </c>
      <c r="Q223" s="23"/>
      <c r="R223" s="2">
        <v>16159880.26</v>
      </c>
      <c r="S223" s="1">
        <v>45138</v>
      </c>
      <c r="T223" s="1">
        <v>45132</v>
      </c>
      <c r="U223" s="1">
        <v>45139</v>
      </c>
      <c r="V223">
        <v>56</v>
      </c>
      <c r="W223" s="1">
        <v>45195</v>
      </c>
      <c r="X223" s="1">
        <v>45166</v>
      </c>
      <c r="Y223" s="2">
        <v>226257056.00999999</v>
      </c>
      <c r="AD223" s="2">
        <v>11312852.785</v>
      </c>
      <c r="AE223" s="2">
        <v>11312852.785</v>
      </c>
      <c r="AF223" s="2">
        <v>0</v>
      </c>
      <c r="AG223" s="14">
        <f>SUMIF('consultant-gross'!D:D,eslam.data!AQ223,'consultant-gross'!F:F)</f>
        <v>21546507.219999999</v>
      </c>
      <c r="AH223" s="14">
        <f>SUMIF('consultant-gross'!D:D,eslam.data!AQ223,'consultant-gross'!G:G)</f>
        <v>226257056.00999999</v>
      </c>
      <c r="AI223" s="14">
        <f>SUMIF('consultant-net'!D:D,eslam.data!AQ223,'consultant-net'!F:F)</f>
        <v>16159880.26</v>
      </c>
      <c r="AJ223" s="2" t="str">
        <f>VLOOKUP(A223,'eslam-to-invoicing'!A:B,2,0)</f>
        <v>DP World Basin 2 Ph2</v>
      </c>
      <c r="AQ223" s="2" t="str">
        <f t="shared" si="38"/>
        <v>DPW - Ph.027</v>
      </c>
      <c r="AR223" s="2" t="str">
        <f t="shared" si="39"/>
        <v>DP World Basin 2 Ph27</v>
      </c>
    </row>
    <row r="224" spans="1:44" x14ac:dyDescent="0.3">
      <c r="A224" s="6" t="s">
        <v>110</v>
      </c>
      <c r="B224" s="35">
        <f>VLOOKUP(A224,Sheet1!A:B,2,0)</f>
        <v>1</v>
      </c>
      <c r="C224" s="6">
        <v>8</v>
      </c>
      <c r="D224" s="25"/>
      <c r="E224" s="2">
        <v>27781672.690000031</v>
      </c>
      <c r="F224" s="26">
        <f>_xlfn.MAXIFS('data-from-invoicing'!E:E,'data-from-invoicing'!D:D,eslam.data!AR224)</f>
        <v>0</v>
      </c>
      <c r="G224" s="2">
        <f t="shared" si="36"/>
        <v>-27781672.690000031</v>
      </c>
      <c r="I224" s="23"/>
      <c r="J224" s="2">
        <f>SUMIF('collection only'!D:D,eslam.data!AQ224,'collection only'!E:E)</f>
        <v>20524928.940000001</v>
      </c>
      <c r="K224" s="26">
        <f>SUMIF('data-from-invoicing'!D:D,eslam.data!AR224,'data-from-invoicing'!F:F)</f>
        <v>0</v>
      </c>
      <c r="L224" s="2">
        <f t="shared" si="37"/>
        <v>-20524928.940000001</v>
      </c>
      <c r="Q224" s="23"/>
      <c r="R224" s="2">
        <v>20836254.440000001</v>
      </c>
      <c r="S224" s="1">
        <v>45169</v>
      </c>
      <c r="T224" s="1">
        <v>45163</v>
      </c>
      <c r="U224" s="1">
        <v>45173</v>
      </c>
      <c r="V224">
        <v>56</v>
      </c>
      <c r="W224" s="1">
        <v>45229</v>
      </c>
      <c r="X224" s="1">
        <v>45173</v>
      </c>
      <c r="Y224" s="2">
        <v>254038728.69999999</v>
      </c>
      <c r="AD224" s="2">
        <v>12701936.435000001</v>
      </c>
      <c r="AE224" s="2">
        <v>12701936.435000001</v>
      </c>
      <c r="AF224" s="2">
        <v>0</v>
      </c>
      <c r="AG224" s="14">
        <f>SUMIF('consultant-gross'!D:D,eslam.data!AQ224,'consultant-gross'!F:F)</f>
        <v>27781672.690000027</v>
      </c>
      <c r="AH224" s="14">
        <f>SUMIF('consultant-gross'!D:D,eslam.data!AQ224,'consultant-gross'!G:G)</f>
        <v>254038728.70000002</v>
      </c>
      <c r="AI224" s="14">
        <f>SUMIF('consultant-net'!D:D,eslam.data!AQ224,'consultant-net'!F:F)</f>
        <v>20836254.440000001</v>
      </c>
      <c r="AJ224" s="2" t="str">
        <f>VLOOKUP(A224,'eslam-to-invoicing'!A:B,2,0)</f>
        <v>DP World Basin 2 Ph2</v>
      </c>
      <c r="AQ224" s="2" t="str">
        <f t="shared" si="38"/>
        <v>DPW - Ph.028</v>
      </c>
      <c r="AR224" s="2" t="str">
        <f t="shared" si="39"/>
        <v>DP World Basin 2 Ph28</v>
      </c>
    </row>
    <row r="225" spans="1:44" x14ac:dyDescent="0.3">
      <c r="A225" s="6" t="s">
        <v>110</v>
      </c>
      <c r="B225" s="35">
        <f>VLOOKUP(A225,Sheet1!A:B,2,0)</f>
        <v>1</v>
      </c>
      <c r="C225" s="6">
        <v>9</v>
      </c>
      <c r="D225" s="25"/>
      <c r="E225" s="2">
        <v>66926760.560000032</v>
      </c>
      <c r="F225" s="26">
        <f>_xlfn.MAXIFS('data-from-invoicing'!E:E,'data-from-invoicing'!D:D,eslam.data!AR225)</f>
        <v>27736619.899999999</v>
      </c>
      <c r="G225" s="2">
        <f t="shared" si="36"/>
        <v>-39190140.660000034</v>
      </c>
      <c r="I225" s="23"/>
      <c r="J225" s="2">
        <f>SUMIF('collection only'!D:D,eslam.data!AQ225,'collection only'!E:E)</f>
        <v>49445572.719999999</v>
      </c>
      <c r="K225" s="26">
        <f>SUMIF('data-from-invoicing'!D:D,eslam.data!AR225,'data-from-invoicing'!F:F)</f>
        <v>20524928.940000001</v>
      </c>
      <c r="L225" s="2">
        <f t="shared" si="37"/>
        <v>-28920643.779999997</v>
      </c>
      <c r="Q225" s="23"/>
      <c r="R225" s="2">
        <v>50195070.420000002</v>
      </c>
      <c r="S225" s="1">
        <v>45199</v>
      </c>
      <c r="T225" s="1">
        <v>45199</v>
      </c>
      <c r="U225" s="1">
        <v>45202</v>
      </c>
      <c r="V225">
        <v>56</v>
      </c>
      <c r="W225" s="1">
        <v>45258</v>
      </c>
      <c r="X225" s="1">
        <v>45230</v>
      </c>
      <c r="Y225" s="2">
        <v>320965489.26000011</v>
      </c>
      <c r="AD225" s="2">
        <v>16048266</v>
      </c>
      <c r="AE225" s="2">
        <v>16048266</v>
      </c>
      <c r="AF225" s="2">
        <v>0</v>
      </c>
      <c r="AG225" s="14">
        <f>SUMIF('consultant-gross'!D:D,eslam.data!AQ225,'consultant-gross'!F:F)</f>
        <v>66926760.560000032</v>
      </c>
      <c r="AH225" s="14">
        <f>SUMIF('consultant-gross'!D:D,eslam.data!AQ225,'consultant-gross'!G:G)</f>
        <v>320965489.26000005</v>
      </c>
      <c r="AI225" s="14">
        <f>SUMIF('consultant-net'!D:D,eslam.data!AQ225,'consultant-net'!F:F)</f>
        <v>50195070.420000002</v>
      </c>
      <c r="AJ225" s="2" t="str">
        <f>VLOOKUP(A225,'eslam-to-invoicing'!A:B,2,0)</f>
        <v>DP World Basin 2 Ph2</v>
      </c>
      <c r="AQ225" s="2" t="str">
        <f t="shared" si="38"/>
        <v>DPW - Ph.029</v>
      </c>
      <c r="AR225" s="2" t="str">
        <f t="shared" si="39"/>
        <v>DP World Basin 2 Ph29</v>
      </c>
    </row>
    <row r="226" spans="1:44" x14ac:dyDescent="0.3">
      <c r="A226" s="6" t="s">
        <v>110</v>
      </c>
      <c r="B226" s="35">
        <f>VLOOKUP(A226,Sheet1!A:B,2,0)</f>
        <v>1</v>
      </c>
      <c r="C226" s="6">
        <v>10</v>
      </c>
      <c r="D226" s="25"/>
      <c r="E226" s="2">
        <v>59028304.349999957</v>
      </c>
      <c r="F226" s="26">
        <f>_xlfn.MAXIFS('data-from-invoicing'!E:E,'data-from-invoicing'!D:D,eslam.data!AR226)</f>
        <v>66818227.5</v>
      </c>
      <c r="G226" s="2">
        <f t="shared" si="36"/>
        <v>7789923.1500000432</v>
      </c>
      <c r="I226" s="23"/>
      <c r="J226" s="2">
        <f>SUMIF('collection only'!D:D,eslam.data!AQ226,'collection only'!E:E)</f>
        <v>34610141.799999997</v>
      </c>
      <c r="K226" s="26">
        <f>SUMIF('data-from-invoicing'!D:D,eslam.data!AR226,'data-from-invoicing'!F:F)</f>
        <v>49445488.359999999</v>
      </c>
      <c r="L226" s="2">
        <f t="shared" si="37"/>
        <v>14835346.560000002</v>
      </c>
      <c r="Q226" s="23"/>
      <c r="R226" s="2">
        <v>44271228.340000004</v>
      </c>
      <c r="S226" s="1">
        <v>45230</v>
      </c>
      <c r="T226" s="1">
        <v>45224</v>
      </c>
      <c r="U226" s="1">
        <v>45231</v>
      </c>
      <c r="V226">
        <v>56</v>
      </c>
      <c r="W226" s="1">
        <v>45287</v>
      </c>
      <c r="X226" s="1">
        <v>45259</v>
      </c>
      <c r="Y226" s="2">
        <v>379993793.61000001</v>
      </c>
      <c r="AD226" s="2">
        <v>18999683</v>
      </c>
      <c r="AE226" s="2">
        <v>18999683</v>
      </c>
      <c r="AF226" s="2">
        <v>0</v>
      </c>
      <c r="AG226" s="14">
        <f>SUMIF('consultant-gross'!D:D,eslam.data!AQ226,'consultant-gross'!F:F)</f>
        <v>59028304.349999964</v>
      </c>
      <c r="AH226" s="14">
        <f>SUMIF('consultant-gross'!D:D,eslam.data!AQ226,'consultant-gross'!G:G)</f>
        <v>379993793.61000001</v>
      </c>
      <c r="AI226" s="14">
        <f>SUMIF('consultant-net'!D:D,eslam.data!AQ226,'consultant-net'!F:F)</f>
        <v>44271228.339999996</v>
      </c>
      <c r="AJ226" s="2" t="str">
        <f>VLOOKUP(A226,'eslam-to-invoicing'!A:B,2,0)</f>
        <v>DP World Basin 2 Ph2</v>
      </c>
      <c r="AQ226" s="2" t="str">
        <f t="shared" si="38"/>
        <v>DPW - Ph.0210</v>
      </c>
      <c r="AR226" s="2" t="str">
        <f t="shared" si="39"/>
        <v>DP World Basin 2 Ph210</v>
      </c>
    </row>
    <row r="227" spans="1:44" x14ac:dyDescent="0.3">
      <c r="A227" s="6" t="s">
        <v>110</v>
      </c>
      <c r="B227" s="35">
        <f>VLOOKUP(A227,Sheet1!A:B,2,0)</f>
        <v>1</v>
      </c>
      <c r="C227" s="6">
        <v>11</v>
      </c>
      <c r="D227" s="25"/>
      <c r="E227" s="2">
        <v>54711779.099999957</v>
      </c>
      <c r="F227" s="26">
        <f>_xlfn.MAXIFS('data-from-invoicing'!E:E,'data-from-invoicing'!D:D,eslam.data!AR227)</f>
        <v>58932579.700000003</v>
      </c>
      <c r="G227" s="2">
        <f t="shared" si="36"/>
        <v>4220800.6000000462</v>
      </c>
      <c r="I227" s="23"/>
      <c r="J227" s="2">
        <f>SUMIF('collection only'!D:D,eslam.data!AQ227,'collection only'!E:E)</f>
        <v>40236573.850000001</v>
      </c>
      <c r="K227" s="26">
        <f>SUMIF('data-from-invoicing'!D:D,eslam.data!AR227,'data-from-invoicing'!F:F)</f>
        <v>43610108.979999997</v>
      </c>
      <c r="L227" s="2">
        <f t="shared" si="37"/>
        <v>3373535.1299999952</v>
      </c>
      <c r="Q227" s="23"/>
      <c r="R227" s="2">
        <v>40849045.029999986</v>
      </c>
      <c r="S227" s="1">
        <v>45260</v>
      </c>
      <c r="T227" s="1">
        <v>45255</v>
      </c>
      <c r="U227" s="1">
        <v>45260</v>
      </c>
      <c r="V227">
        <v>56</v>
      </c>
      <c r="W227" s="1">
        <v>45316</v>
      </c>
      <c r="X227" s="1">
        <v>45291</v>
      </c>
      <c r="Y227" s="2">
        <v>434705572.70999998</v>
      </c>
      <c r="AD227" s="2">
        <v>21735278.620000001</v>
      </c>
      <c r="AE227" s="2">
        <v>21735278.620000001</v>
      </c>
      <c r="AF227" s="2">
        <v>0</v>
      </c>
      <c r="AG227" s="14">
        <f>SUMIF('consultant-gross'!D:D,eslam.data!AQ227,'consultant-gross'!F:F)</f>
        <v>54711779.099999964</v>
      </c>
      <c r="AH227" s="14">
        <f>SUMIF('consultant-gross'!D:D,eslam.data!AQ227,'consultant-gross'!G:G)</f>
        <v>434705572.70999998</v>
      </c>
      <c r="AI227" s="14">
        <f>SUMIF('consultant-net'!D:D,eslam.data!AQ227,'consultant-net'!F:F)</f>
        <v>40849045.029999994</v>
      </c>
      <c r="AJ227" s="2" t="str">
        <f>VLOOKUP(A227,'eslam-to-invoicing'!A:B,2,0)</f>
        <v>DP World Basin 2 Ph2</v>
      </c>
      <c r="AQ227" s="2" t="str">
        <f t="shared" si="38"/>
        <v>DPW - Ph.0211</v>
      </c>
      <c r="AR227" s="2" t="str">
        <f t="shared" si="39"/>
        <v>DP World Basin 2 Ph211</v>
      </c>
    </row>
    <row r="228" spans="1:44" x14ac:dyDescent="0.3">
      <c r="A228" s="6" t="s">
        <v>110</v>
      </c>
      <c r="B228" s="35">
        <f>VLOOKUP(A228,Sheet1!A:B,2,0)</f>
        <v>1</v>
      </c>
      <c r="C228" s="6">
        <v>12</v>
      </c>
      <c r="D228" s="25"/>
      <c r="E228" s="2">
        <v>17644384.080000039</v>
      </c>
      <c r="F228" s="26">
        <f>_xlfn.MAXIFS('data-from-invoicing'!E:E,'data-from-invoicing'!D:D,eslam.data!AR228)</f>
        <v>54623534</v>
      </c>
      <c r="G228" s="2">
        <f t="shared" si="36"/>
        <v>36979149.919999957</v>
      </c>
      <c r="I228" s="23"/>
      <c r="J228" s="2">
        <f>SUMIF('collection only'!D:D,eslam.data!AQ228,'collection only'!E:E)</f>
        <v>15678173.877894999</v>
      </c>
      <c r="K228" s="26">
        <f>SUMIF('data-from-invoicing'!D:D,eslam.data!AR228,'data-from-invoicing'!F:F)</f>
        <v>40236573.850000001</v>
      </c>
      <c r="L228" s="2">
        <f t="shared" si="37"/>
        <v>24558399.972105004</v>
      </c>
      <c r="Q228" s="23"/>
      <c r="R228" s="2">
        <v>15879945.92</v>
      </c>
      <c r="S228" s="1">
        <v>45291</v>
      </c>
      <c r="T228" s="1">
        <v>45285</v>
      </c>
      <c r="U228" s="1">
        <v>45292</v>
      </c>
      <c r="V228">
        <v>56</v>
      </c>
      <c r="W228" s="1">
        <v>45348</v>
      </c>
      <c r="X228" s="1">
        <v>45326</v>
      </c>
      <c r="Y228" s="2">
        <v>452349956.79000002</v>
      </c>
      <c r="AA228" s="2">
        <v>25824647.960000001</v>
      </c>
      <c r="AD228" s="2">
        <v>22617497.855</v>
      </c>
      <c r="AE228" s="2">
        <v>22617497.855</v>
      </c>
      <c r="AF228" s="2">
        <v>0</v>
      </c>
      <c r="AG228" s="14">
        <f>SUMIF('consultant-gross'!D:D,eslam.data!AQ228,'consultant-gross'!F:F)</f>
        <v>17644384.080000043</v>
      </c>
      <c r="AH228" s="14">
        <f>SUMIF('consultant-gross'!D:D,eslam.data!AQ228,'consultant-gross'!G:G)</f>
        <v>452349956.79000002</v>
      </c>
      <c r="AI228" s="14">
        <f>SUMIF('consultant-net'!D:D,eslam.data!AQ228,'consultant-net'!F:F)</f>
        <v>15879945.92</v>
      </c>
      <c r="AJ228" s="2" t="str">
        <f>VLOOKUP(A228,'eslam-to-invoicing'!A:B,2,0)</f>
        <v>DP World Basin 2 Ph2</v>
      </c>
      <c r="AQ228" s="2" t="str">
        <f t="shared" si="38"/>
        <v>DPW - Ph.0212</v>
      </c>
      <c r="AR228" s="2" t="str">
        <f t="shared" si="39"/>
        <v>DP World Basin 2 Ph212</v>
      </c>
    </row>
    <row r="229" spans="1:44" x14ac:dyDescent="0.3">
      <c r="A229" s="6" t="s">
        <v>110</v>
      </c>
      <c r="B229" s="35">
        <f>VLOOKUP(A229,Sheet1!A:B,2,0)</f>
        <v>1</v>
      </c>
      <c r="C229" s="6">
        <v>13</v>
      </c>
      <c r="D229" s="25"/>
      <c r="E229" s="2">
        <v>13655091.110000011</v>
      </c>
      <c r="F229" s="26">
        <f>_xlfn.MAXIFS('data-from-invoicing'!E:E,'data-from-invoicing'!D:D,eslam.data!AR229)</f>
        <v>17615925.699999999</v>
      </c>
      <c r="G229" s="2">
        <f t="shared" si="36"/>
        <v>3960834.5899999887</v>
      </c>
      <c r="I229" s="23"/>
      <c r="J229" s="2">
        <f>SUMIF('collection only'!D:D,eslam.data!AQ229,'collection only'!E:E)</f>
        <v>18805485.48</v>
      </c>
      <c r="K229" s="26">
        <f>SUMIF('data-from-invoicing'!D:D,eslam.data!AR229,'data-from-invoicing'!F:F)</f>
        <v>15678173.869999999</v>
      </c>
      <c r="L229" s="2">
        <f t="shared" si="37"/>
        <v>-3127311.6100000013</v>
      </c>
      <c r="Q229" s="23"/>
      <c r="R229" s="2">
        <v>18632592.109999999</v>
      </c>
      <c r="S229" s="1">
        <v>45351</v>
      </c>
      <c r="T229" s="1">
        <v>45360</v>
      </c>
      <c r="U229" s="1">
        <v>45360</v>
      </c>
      <c r="V229">
        <v>56</v>
      </c>
      <c r="W229" s="1">
        <v>45416</v>
      </c>
      <c r="X229" s="1">
        <v>45383</v>
      </c>
      <c r="Y229" s="2">
        <v>466005047.89999998</v>
      </c>
      <c r="AA229" s="2">
        <v>44215690.5</v>
      </c>
      <c r="AD229" s="2">
        <v>33822947.024999999</v>
      </c>
      <c r="AE229" s="2">
        <v>33822947.024999999</v>
      </c>
      <c r="AF229" s="2">
        <v>0</v>
      </c>
      <c r="AG229" s="14">
        <f>SUMIF('consultant-gross'!D:D,eslam.data!AQ229,'consultant-gross'!F:F)</f>
        <v>13655091.110000014</v>
      </c>
      <c r="AH229" s="14">
        <f>SUMIF('consultant-gross'!D:D,eslam.data!AQ229,'consultant-gross'!G:G)</f>
        <v>466005047.90000004</v>
      </c>
      <c r="AI229" s="14">
        <f>SUMIF('consultant-net'!D:D,eslam.data!AQ229,'consultant-net'!F:F)</f>
        <v>18632592.109999999</v>
      </c>
      <c r="AJ229" s="2" t="str">
        <f>VLOOKUP(A229,'eslam-to-invoicing'!A:B,2,0)</f>
        <v>DP World Basin 2 Ph2</v>
      </c>
      <c r="AQ229" s="2" t="str">
        <f t="shared" si="38"/>
        <v>DPW - Ph.0213</v>
      </c>
      <c r="AR229" s="2" t="str">
        <f t="shared" si="39"/>
        <v>DP World Basin 2 Ph213</v>
      </c>
    </row>
    <row r="230" spans="1:44" x14ac:dyDescent="0.3">
      <c r="A230" s="6" t="s">
        <v>110</v>
      </c>
      <c r="B230" s="35">
        <f>VLOOKUP(A230,Sheet1!A:B,2,0)</f>
        <v>1</v>
      </c>
      <c r="C230" s="6">
        <v>14</v>
      </c>
      <c r="D230" s="25"/>
      <c r="E230" s="2">
        <v>-1E-4</v>
      </c>
      <c r="F230" s="26">
        <f>_xlfn.MAXIFS('data-from-invoicing'!E:E,'data-from-invoicing'!D:D,eslam.data!AR230)</f>
        <v>21130152.280000001</v>
      </c>
      <c r="G230" s="2">
        <f t="shared" si="36"/>
        <v>21130152.280100003</v>
      </c>
      <c r="I230" s="23"/>
      <c r="J230" s="2">
        <f>SUMIF('collection only'!D:D,eslam.data!AQ230,'collection only'!E:E)</f>
        <v>35568315.899999999</v>
      </c>
      <c r="K230" s="26">
        <f>SUMIF('data-from-invoicing'!D:D,eslam.data!AR230,'data-from-invoicing'!F:F)</f>
        <v>18805485.48</v>
      </c>
      <c r="L230" s="2">
        <f t="shared" si="37"/>
        <v>-16762830.419999998</v>
      </c>
      <c r="Q230" s="23"/>
      <c r="R230" s="2">
        <v>35418927.399999999</v>
      </c>
      <c r="S230" s="1">
        <v>45351</v>
      </c>
      <c r="T230" s="1">
        <v>45361</v>
      </c>
      <c r="U230" s="1">
        <v>45364</v>
      </c>
      <c r="V230">
        <v>56</v>
      </c>
      <c r="W230" s="1">
        <v>45420</v>
      </c>
      <c r="X230" s="1">
        <v>45426</v>
      </c>
      <c r="Y230" s="2">
        <v>466005047.89999998</v>
      </c>
      <c r="AA230" s="2">
        <v>30459697.899999999</v>
      </c>
      <c r="AD230" s="2">
        <v>23300252.395</v>
      </c>
      <c r="AE230" s="2">
        <v>23300252.395</v>
      </c>
      <c r="AF230" s="2">
        <v>0</v>
      </c>
      <c r="AG230" s="14">
        <f>SUMIF('consultant-gross'!D:D,eslam.data!AQ230,'consultant-gross'!F:F)</f>
        <v>-1E-4</v>
      </c>
      <c r="AH230" s="14">
        <f>SUMIF('consultant-gross'!D:D,eslam.data!AQ230,'consultant-gross'!G:G)</f>
        <v>466005047.90000004</v>
      </c>
      <c r="AI230" s="14">
        <f>SUMIF('consultant-net'!D:D,eslam.data!AQ230,'consultant-net'!F:F)</f>
        <v>35418927.399999999</v>
      </c>
      <c r="AJ230" s="2" t="str">
        <f>VLOOKUP(A230,'eslam-to-invoicing'!A:B,2,0)</f>
        <v>DP World Basin 2 Ph2</v>
      </c>
      <c r="AQ230" s="2" t="str">
        <f t="shared" si="38"/>
        <v>DPW - Ph.0214</v>
      </c>
      <c r="AR230" s="2" t="str">
        <f t="shared" si="39"/>
        <v>DP World Basin 2 Ph214</v>
      </c>
    </row>
    <row r="231" spans="1:44" x14ac:dyDescent="0.3">
      <c r="B231" s="35" t="e">
        <f>VLOOKUP(A231,Sheet1!A:B,2,0)</f>
        <v>#N/A</v>
      </c>
      <c r="D231" s="25"/>
      <c r="F231" s="26">
        <f>_xlfn.MAXIFS('data-from-invoicing'!E:E,'data-from-invoicing'!D:D,eslam.data!AR231)</f>
        <v>0</v>
      </c>
      <c r="I231" s="23"/>
      <c r="K231" s="26"/>
      <c r="Q231" s="23"/>
    </row>
    <row r="232" spans="1:44" x14ac:dyDescent="0.3">
      <c r="A232" s="32" t="s">
        <v>71</v>
      </c>
      <c r="B232" s="35">
        <f>VLOOKUP(A232,Sheet1!A:B,2,0)</f>
        <v>1</v>
      </c>
      <c r="C232" s="6">
        <v>1</v>
      </c>
      <c r="D232" s="25"/>
      <c r="E232" s="2">
        <v>5145072.8899999997</v>
      </c>
      <c r="F232" s="26">
        <f>_xlfn.MAXIFS('data-from-invoicing'!E:E,'data-from-invoicing'!D:D,eslam.data!AR232)</f>
        <v>61566718.68</v>
      </c>
      <c r="G232" s="2">
        <f t="shared" ref="G232:G263" si="40">F232-E232</f>
        <v>56421645.789999999</v>
      </c>
      <c r="I232" s="23"/>
      <c r="J232" s="2">
        <f>SUMIF('collection only'!D:D,eslam.data!AQ232,'collection only'!E:E)</f>
        <v>16605643.540000001</v>
      </c>
      <c r="K232" s="26">
        <f>SUMIF('data-from-invoicing'!D:D,eslam.data!AR232,'data-from-invoicing'!F:F)</f>
        <v>83153826.783799991</v>
      </c>
      <c r="L232" s="2">
        <f t="shared" ref="L232:L263" si="41">K232-J232</f>
        <v>66548183.243799992</v>
      </c>
      <c r="N232" s="2">
        <v>10000000</v>
      </c>
      <c r="Q232" s="23"/>
      <c r="R232" s="2">
        <v>4887819.25</v>
      </c>
      <c r="S232" s="1">
        <v>44347</v>
      </c>
      <c r="T232" s="1">
        <v>44347</v>
      </c>
      <c r="U232" s="1">
        <v>44354</v>
      </c>
      <c r="V232">
        <v>42</v>
      </c>
      <c r="W232" s="1">
        <v>44396</v>
      </c>
      <c r="X232" s="1">
        <v>44362</v>
      </c>
      <c r="Y232" s="2">
        <v>5145072.8899999997</v>
      </c>
      <c r="AF232" s="2">
        <v>0</v>
      </c>
      <c r="AG232" s="14">
        <f>SUMIF('consultant-gross'!D:D,eslam.data!AQ232,'consultant-gross'!F:F)</f>
        <v>5145072.8899999997</v>
      </c>
      <c r="AH232" s="14">
        <f>SUMIF('consultant-gross'!D:D,eslam.data!AQ232,'consultant-gross'!G:G)</f>
        <v>5145072.8899999997</v>
      </c>
      <c r="AI232" s="14">
        <f>SUMIF('consultant-net'!D:D,eslam.data!AQ232,'consultant-net'!F:F)</f>
        <v>4887819.25</v>
      </c>
      <c r="AJ232" s="2" t="str">
        <f>VLOOKUP(A232,'eslam-to-invoicing'!A:B,2,0)</f>
        <v>EGAT Pelletizing Plant</v>
      </c>
      <c r="AQ232" s="2" t="str">
        <f t="shared" ref="AQ232:AQ263" si="42">A232&amp;C232</f>
        <v>EGAT Pelletizing Plant1</v>
      </c>
      <c r="AR232" s="2" t="str">
        <f t="shared" ref="AR232:AR263" si="43">AJ232&amp;C232</f>
        <v>EGAT Pelletizing Plant1</v>
      </c>
    </row>
    <row r="233" spans="1:44" x14ac:dyDescent="0.3">
      <c r="A233" s="32" t="s">
        <v>71</v>
      </c>
      <c r="B233" s="35">
        <f>VLOOKUP(A233,Sheet1!A:B,2,0)</f>
        <v>1</v>
      </c>
      <c r="C233" s="6">
        <v>2</v>
      </c>
      <c r="D233" s="25"/>
      <c r="E233" s="2">
        <v>10496612.58</v>
      </c>
      <c r="F233" s="26">
        <f>_xlfn.MAXIFS('data-from-invoicing'!E:E,'data-from-invoicing'!D:D,eslam.data!AR233)</f>
        <v>53673231.5</v>
      </c>
      <c r="G233" s="2">
        <f t="shared" si="40"/>
        <v>43176618.920000002</v>
      </c>
      <c r="I233" s="23"/>
      <c r="J233" s="2">
        <f>SUMIF('collection only'!D:D,eslam.data!AQ233,'collection only'!E:E)</f>
        <v>27019256.259999998</v>
      </c>
      <c r="K233" s="26">
        <f>SUMIF('data-from-invoicing'!D:D,eslam.data!AR233,'data-from-invoicing'!F:F)</f>
        <v>39460085.897199996</v>
      </c>
      <c r="L233" s="2">
        <f t="shared" si="41"/>
        <v>12440829.637199998</v>
      </c>
      <c r="N233" s="2">
        <v>2000000</v>
      </c>
      <c r="Q233" s="23"/>
      <c r="R233" s="2">
        <v>10124222.67</v>
      </c>
      <c r="S233" s="1">
        <v>44377</v>
      </c>
      <c r="T233" s="1">
        <v>44377</v>
      </c>
      <c r="U233" s="1">
        <v>44377</v>
      </c>
      <c r="V233">
        <v>42</v>
      </c>
      <c r="W233" s="1">
        <v>44419</v>
      </c>
      <c r="X233" s="1">
        <v>44389</v>
      </c>
      <c r="Y233" s="2">
        <v>15641685.470000001</v>
      </c>
      <c r="AF233" s="2">
        <v>0</v>
      </c>
      <c r="AG233" s="14">
        <f>SUMIF('consultant-gross'!D:D,eslam.data!AQ233,'consultant-gross'!F:F)</f>
        <v>10496612.580000002</v>
      </c>
      <c r="AH233" s="14">
        <f>SUMIF('consultant-gross'!D:D,eslam.data!AQ233,'consultant-gross'!G:G)</f>
        <v>15641685.470000001</v>
      </c>
      <c r="AI233" s="14">
        <f>SUMIF('consultant-net'!D:D,eslam.data!AQ233,'consultant-net'!F:F)</f>
        <v>10124222.67</v>
      </c>
      <c r="AJ233" s="2" t="str">
        <f>VLOOKUP(A233,'eslam-to-invoicing'!A:B,2,0)</f>
        <v>EGAT Pelletizing Plant</v>
      </c>
      <c r="AQ233" s="2" t="str">
        <f t="shared" si="42"/>
        <v>EGAT Pelletizing Plant2</v>
      </c>
      <c r="AR233" s="2" t="str">
        <f t="shared" si="43"/>
        <v>EGAT Pelletizing Plant2</v>
      </c>
    </row>
    <row r="234" spans="1:44" x14ac:dyDescent="0.3">
      <c r="A234" s="32" t="s">
        <v>71</v>
      </c>
      <c r="B234" s="35">
        <f>VLOOKUP(A234,Sheet1!A:B,2,0)</f>
        <v>1</v>
      </c>
      <c r="C234" s="6">
        <v>3</v>
      </c>
      <c r="D234" s="25"/>
      <c r="E234" s="2">
        <v>4383722.2899999972</v>
      </c>
      <c r="F234" s="26">
        <f>_xlfn.MAXIFS('data-from-invoicing'!E:E,'data-from-invoicing'!D:D,eslam.data!AR234)</f>
        <v>11779040</v>
      </c>
      <c r="G234" s="2">
        <f t="shared" si="40"/>
        <v>7395317.7100000028</v>
      </c>
      <c r="I234" s="23"/>
      <c r="J234" s="2">
        <f>SUMIF('collection only'!D:D,eslam.data!AQ234,'collection only'!E:E)</f>
        <v>59114716.799999997</v>
      </c>
      <c r="K234" s="26">
        <f>SUMIF('data-from-invoicing'!D:D,eslam.data!AR234,'data-from-invoicing'!F:F)</f>
        <v>7687509.5247</v>
      </c>
      <c r="L234" s="2">
        <f t="shared" si="41"/>
        <v>-51427207.275299996</v>
      </c>
      <c r="N234" s="2">
        <v>5000000</v>
      </c>
      <c r="Q234" s="23"/>
      <c r="R234" s="2">
        <v>4165165.88</v>
      </c>
      <c r="S234" s="1">
        <v>44408</v>
      </c>
      <c r="T234" s="1">
        <v>44408</v>
      </c>
      <c r="U234" s="1">
        <v>44413</v>
      </c>
      <c r="V234">
        <v>42</v>
      </c>
      <c r="W234" s="1">
        <v>44455</v>
      </c>
      <c r="X234" s="1">
        <v>44427</v>
      </c>
      <c r="Y234" s="2">
        <v>20025407.760000002</v>
      </c>
      <c r="AF234" s="2">
        <v>0</v>
      </c>
      <c r="AG234" s="14">
        <f>SUMIF('consultant-gross'!D:D,eslam.data!AQ234,'consultant-gross'!F:F)</f>
        <v>4383722.2899999972</v>
      </c>
      <c r="AH234" s="14">
        <f>SUMIF('consultant-gross'!D:D,eslam.data!AQ234,'consultant-gross'!G:G)</f>
        <v>20025407.759999998</v>
      </c>
      <c r="AI234" s="14">
        <f>SUMIF('consultant-net'!D:D,eslam.data!AQ234,'consultant-net'!F:F)</f>
        <v>4165165.88</v>
      </c>
      <c r="AJ234" s="2" t="str">
        <f>VLOOKUP(A234,'eslam-to-invoicing'!A:B,2,0)</f>
        <v>EGAT Pelletizing Plant</v>
      </c>
      <c r="AQ234" s="2" t="str">
        <f t="shared" si="42"/>
        <v>EGAT Pelletizing Plant3</v>
      </c>
      <c r="AR234" s="2" t="str">
        <f t="shared" si="43"/>
        <v>EGAT Pelletizing Plant3</v>
      </c>
    </row>
    <row r="235" spans="1:44" x14ac:dyDescent="0.3">
      <c r="A235" s="32" t="s">
        <v>71</v>
      </c>
      <c r="B235" s="35">
        <f>VLOOKUP(A235,Sheet1!A:B,2,0)</f>
        <v>1</v>
      </c>
      <c r="C235" s="6">
        <v>4</v>
      </c>
      <c r="D235" s="25"/>
      <c r="E235" s="2">
        <v>6320391.6000000006</v>
      </c>
      <c r="F235" s="26">
        <f>_xlfn.MAXIFS('data-from-invoicing'!E:E,'data-from-invoicing'!D:D,eslam.data!AR235)</f>
        <v>7555014.4400000004</v>
      </c>
      <c r="G235" s="2">
        <f t="shared" si="40"/>
        <v>1234622.8399999999</v>
      </c>
      <c r="I235" s="23"/>
      <c r="J235" s="2">
        <f>SUMIF('collection only'!D:D,eslam.data!AQ235,'collection only'!E:E)</f>
        <v>50190590.75</v>
      </c>
      <c r="K235" s="26">
        <f>SUMIF('data-from-invoicing'!D:D,eslam.data!AR235,'data-from-invoicing'!F:F)</f>
        <v>10595646.663800001</v>
      </c>
      <c r="L235" s="2">
        <f t="shared" si="41"/>
        <v>-39594944.086199999</v>
      </c>
      <c r="N235" s="2">
        <v>20500000</v>
      </c>
      <c r="Q235" s="23"/>
      <c r="R235" s="2">
        <v>6104444.1699999999</v>
      </c>
      <c r="S235" s="1">
        <v>44439</v>
      </c>
      <c r="T235" s="1">
        <v>44439</v>
      </c>
      <c r="U235" s="1">
        <v>44440</v>
      </c>
      <c r="V235">
        <v>42</v>
      </c>
      <c r="W235" s="1">
        <v>44482</v>
      </c>
      <c r="X235" s="1">
        <v>44466</v>
      </c>
      <c r="Y235" s="2">
        <v>26345799.359999999</v>
      </c>
      <c r="AF235" s="2">
        <v>0</v>
      </c>
      <c r="AG235" s="14">
        <f>SUMIF('consultant-gross'!D:D,eslam.data!AQ235,'consultant-gross'!F:F)</f>
        <v>6320391.6000000015</v>
      </c>
      <c r="AH235" s="14">
        <f>SUMIF('consultant-gross'!D:D,eslam.data!AQ235,'consultant-gross'!G:G)</f>
        <v>26345799.359999999</v>
      </c>
      <c r="AI235" s="14">
        <f>SUMIF('consultant-net'!D:D,eslam.data!AQ235,'consultant-net'!F:F)</f>
        <v>6104444.1699999999</v>
      </c>
      <c r="AJ235" s="2" t="str">
        <f>VLOOKUP(A235,'eslam-to-invoicing'!A:B,2,0)</f>
        <v>EGAT Pelletizing Plant</v>
      </c>
      <c r="AQ235" s="2" t="str">
        <f t="shared" si="42"/>
        <v>EGAT Pelletizing Plant4</v>
      </c>
      <c r="AR235" s="2" t="str">
        <f t="shared" si="43"/>
        <v>EGAT Pelletizing Plant4</v>
      </c>
    </row>
    <row r="236" spans="1:44" x14ac:dyDescent="0.3">
      <c r="A236" s="32" t="s">
        <v>71</v>
      </c>
      <c r="B236" s="35">
        <f>VLOOKUP(A236,Sheet1!A:B,2,0)</f>
        <v>1</v>
      </c>
      <c r="C236" s="6">
        <v>5</v>
      </c>
      <c r="D236" s="25"/>
      <c r="E236" s="2">
        <v>14624189</v>
      </c>
      <c r="F236" s="26">
        <f>_xlfn.MAXIFS('data-from-invoicing'!E:E,'data-from-invoicing'!D:D,eslam.data!AR236)</f>
        <v>14565397.439999999</v>
      </c>
      <c r="G236" s="2">
        <f t="shared" si="40"/>
        <v>-58791.560000000522</v>
      </c>
      <c r="I236" s="23"/>
      <c r="J236" s="2">
        <f>SUMIF('collection only'!D:D,eslam.data!AQ236,'collection only'!E:E)</f>
        <v>142794796.93000001</v>
      </c>
      <c r="K236" s="26">
        <f>SUMIF('data-from-invoicing'!D:D,eslam.data!AR236,'data-from-invoicing'!F:F)</f>
        <v>14877796.758499999</v>
      </c>
      <c r="L236" s="2">
        <f t="shared" si="41"/>
        <v>-127917000.17150001</v>
      </c>
      <c r="N236" s="2">
        <v>28804143.300000001</v>
      </c>
      <c r="Q236" s="23"/>
      <c r="R236" s="2">
        <v>14109093.060000001</v>
      </c>
      <c r="S236" s="1">
        <v>44469</v>
      </c>
      <c r="T236" s="1">
        <v>44469</v>
      </c>
      <c r="U236" s="1">
        <v>44475</v>
      </c>
      <c r="V236">
        <v>42</v>
      </c>
      <c r="W236" s="1">
        <v>44517</v>
      </c>
      <c r="X236" s="1">
        <v>44489</v>
      </c>
      <c r="Y236" s="2">
        <v>40969988.359999999</v>
      </c>
      <c r="AF236" s="2">
        <v>0</v>
      </c>
      <c r="AG236" s="14">
        <f>SUMIF('consultant-gross'!D:D,eslam.data!AQ236,'consultant-gross'!F:F)</f>
        <v>14624189</v>
      </c>
      <c r="AH236" s="14">
        <f>SUMIF('consultant-gross'!D:D,eslam.data!AQ236,'consultant-gross'!G:G)</f>
        <v>40969988.359999999</v>
      </c>
      <c r="AI236" s="14">
        <f>SUMIF('consultant-net'!D:D,eslam.data!AQ236,'consultant-net'!F:F)</f>
        <v>14109093.060000001</v>
      </c>
      <c r="AJ236" s="2" t="str">
        <f>VLOOKUP(A236,'eslam-to-invoicing'!A:B,2,0)</f>
        <v>EGAT Pelletizing Plant</v>
      </c>
      <c r="AQ236" s="2" t="str">
        <f t="shared" si="42"/>
        <v>EGAT Pelletizing Plant5</v>
      </c>
      <c r="AR236" s="2" t="str">
        <f t="shared" si="43"/>
        <v>EGAT Pelletizing Plant5</v>
      </c>
    </row>
    <row r="237" spans="1:44" hidden="1" x14ac:dyDescent="0.3">
      <c r="A237" s="6" t="s">
        <v>71</v>
      </c>
      <c r="B237" s="6">
        <f>VLOOKUP(A237,Sheet1!A:B,2,0)</f>
        <v>1</v>
      </c>
      <c r="C237" s="6">
        <v>6</v>
      </c>
      <c r="D237" s="25"/>
      <c r="E237" s="2">
        <v>11102739.539999999</v>
      </c>
      <c r="F237" s="26">
        <f>_xlfn.MAXIFS('data-from-invoicing'!E:E,'data-from-invoicing'!D:D,eslam.data!AR237)</f>
        <v>11102739.539999999</v>
      </c>
      <c r="G237" s="2">
        <f t="shared" si="40"/>
        <v>0</v>
      </c>
      <c r="H237" s="2"/>
      <c r="I237" s="23"/>
      <c r="J237" s="2">
        <f>SUMIF('collection only'!D:D,eslam.data!AQ237,'collection only'!E:E)</f>
        <v>160253665.38999999</v>
      </c>
      <c r="K237" s="26">
        <f>SUMIF('data-from-invoicing'!D:D,eslam.data!AR237,'data-from-invoicing'!F:F)</f>
        <v>11723923.506999999</v>
      </c>
      <c r="L237" s="2">
        <f t="shared" si="41"/>
        <v>-148529741.88299999</v>
      </c>
      <c r="M237" s="2"/>
      <c r="N237" s="2">
        <v>100000000</v>
      </c>
      <c r="Q237" s="23"/>
      <c r="R237" s="2">
        <v>10385277.48</v>
      </c>
      <c r="S237" s="1">
        <v>44500</v>
      </c>
      <c r="T237" s="1">
        <v>44506</v>
      </c>
      <c r="U237" s="1">
        <v>44506</v>
      </c>
      <c r="V237">
        <v>42</v>
      </c>
      <c r="W237" s="1">
        <v>44548</v>
      </c>
      <c r="X237" s="1">
        <v>44514</v>
      </c>
      <c r="Y237" s="2">
        <v>52072727.899999999</v>
      </c>
      <c r="AF237" s="2">
        <v>0</v>
      </c>
      <c r="AG237" s="14">
        <f>SUMIF('consultant-gross'!D:D,eslam.data!AQ237,'consultant-gross'!F:F)</f>
        <v>11102739.539999999</v>
      </c>
      <c r="AH237" s="14">
        <f>SUMIF('consultant-gross'!D:D,eslam.data!AQ237,'consultant-gross'!G:G)</f>
        <v>52072727.899999999</v>
      </c>
      <c r="AI237" s="14">
        <f>SUMIF('consultant-net'!D:D,eslam.data!AQ237,'consultant-net'!F:F)</f>
        <v>10385277.48</v>
      </c>
      <c r="AJ237" s="2" t="str">
        <f>VLOOKUP(A237,'eslam-to-invoicing'!A:B,2,0)</f>
        <v>EGAT Pelletizing Plant</v>
      </c>
      <c r="AQ237" s="2" t="str">
        <f t="shared" si="42"/>
        <v>EGAT Pelletizing Plant6</v>
      </c>
      <c r="AR237" s="2" t="str">
        <f t="shared" si="43"/>
        <v>EGAT Pelletizing Plant6</v>
      </c>
    </row>
    <row r="238" spans="1:44" x14ac:dyDescent="0.3">
      <c r="A238" s="32" t="s">
        <v>71</v>
      </c>
      <c r="B238" s="35">
        <f>VLOOKUP(A238,Sheet1!A:B,2,0)</f>
        <v>1</v>
      </c>
      <c r="C238" s="6">
        <v>7</v>
      </c>
      <c r="D238" s="25"/>
      <c r="E238" s="2">
        <v>14005522.66</v>
      </c>
      <c r="F238" s="26">
        <f>_xlfn.MAXIFS('data-from-invoicing'!E:E,'data-from-invoicing'!D:D,eslam.data!AR238)</f>
        <v>12829691.380000001</v>
      </c>
      <c r="G238" s="2">
        <f t="shared" si="40"/>
        <v>-1175831.2799999993</v>
      </c>
      <c r="I238" s="23"/>
      <c r="J238" s="2">
        <f>SUMIF('collection only'!D:D,eslam.data!AQ238,'collection only'!E:E)</f>
        <v>163147791.30000001</v>
      </c>
      <c r="K238" s="26">
        <f>SUMIF('data-from-invoicing'!D:D,eslam.data!AR238,'data-from-invoicing'!F:F)</f>
        <v>13543523.308</v>
      </c>
      <c r="L238" s="2">
        <f t="shared" si="41"/>
        <v>-149604267.99200001</v>
      </c>
      <c r="N238" s="2">
        <v>100000000</v>
      </c>
      <c r="Q238" s="23"/>
      <c r="R238" s="2">
        <v>13304274.449999999</v>
      </c>
      <c r="S238" s="1">
        <v>44530</v>
      </c>
      <c r="T238" s="1">
        <v>44535</v>
      </c>
      <c r="U238" s="1">
        <v>44536</v>
      </c>
      <c r="V238">
        <v>42</v>
      </c>
      <c r="W238" s="1">
        <v>44578</v>
      </c>
      <c r="X238" s="1">
        <v>44550</v>
      </c>
      <c r="Y238" s="2">
        <v>66078250.560000002</v>
      </c>
      <c r="AF238" s="2">
        <v>0</v>
      </c>
      <c r="AG238" s="14">
        <f>SUMIF('consultant-gross'!D:D,eslam.data!AQ238,'consultant-gross'!F:F)</f>
        <v>14005522.660000004</v>
      </c>
      <c r="AH238" s="14">
        <f>SUMIF('consultant-gross'!D:D,eslam.data!AQ238,'consultant-gross'!G:G)</f>
        <v>66078250.560000002</v>
      </c>
      <c r="AI238" s="14">
        <f>SUMIF('consultant-net'!D:D,eslam.data!AQ238,'consultant-net'!F:F)</f>
        <v>13304274.449999999</v>
      </c>
      <c r="AJ238" s="2" t="str">
        <f>VLOOKUP(A238,'eslam-to-invoicing'!A:B,2,0)</f>
        <v>EGAT Pelletizing Plant</v>
      </c>
      <c r="AQ238" s="2" t="str">
        <f t="shared" si="42"/>
        <v>EGAT Pelletizing Plant7</v>
      </c>
      <c r="AR238" s="2" t="str">
        <f t="shared" si="43"/>
        <v>EGAT Pelletizing Plant7</v>
      </c>
    </row>
    <row r="239" spans="1:44" hidden="1" x14ac:dyDescent="0.3">
      <c r="A239" s="6" t="s">
        <v>71</v>
      </c>
      <c r="B239" s="6">
        <f>VLOOKUP(A239,Sheet1!A:B,2,0)</f>
        <v>1</v>
      </c>
      <c r="C239" s="6">
        <v>8</v>
      </c>
      <c r="D239" s="25"/>
      <c r="E239" s="2">
        <v>12121253.25</v>
      </c>
      <c r="F239" s="26">
        <f>_xlfn.MAXIFS('data-from-invoicing'!E:E,'data-from-invoicing'!D:D,eslam.data!AR239)</f>
        <v>12121253.24</v>
      </c>
      <c r="G239" s="2">
        <f t="shared" si="40"/>
        <v>-9.9999997764825821E-3</v>
      </c>
      <c r="H239" s="2"/>
      <c r="I239" s="23"/>
      <c r="J239" s="2">
        <f>SUMIF('collection only'!D:D,eslam.data!AQ239,'collection only'!E:E)</f>
        <v>241455129.94999999</v>
      </c>
      <c r="K239" s="26">
        <f>SUMIF('data-from-invoicing'!D:D,eslam.data!AR239,'data-from-invoicing'!F:F)</f>
        <v>11759283.891999999</v>
      </c>
      <c r="L239" s="2">
        <f t="shared" si="41"/>
        <v>-229695846.058</v>
      </c>
      <c r="M239" s="2"/>
      <c r="N239" s="2">
        <v>200000000</v>
      </c>
      <c r="Q239" s="23"/>
      <c r="R239" s="2">
        <v>11576342.49</v>
      </c>
      <c r="S239" s="1">
        <v>44561</v>
      </c>
      <c r="T239" s="1">
        <v>44566</v>
      </c>
      <c r="U239" s="1">
        <v>44567</v>
      </c>
      <c r="V239">
        <v>42</v>
      </c>
      <c r="W239" s="1">
        <v>44609</v>
      </c>
      <c r="X239" s="1">
        <v>44579</v>
      </c>
      <c r="Y239" s="2">
        <v>78199503.810000002</v>
      </c>
      <c r="AF239" s="2">
        <v>0</v>
      </c>
      <c r="AG239" s="14">
        <f>SUMIF('consultant-gross'!D:D,eslam.data!AQ239,'consultant-gross'!F:F)</f>
        <v>12121253.25</v>
      </c>
      <c r="AH239" s="14">
        <f>SUMIF('consultant-gross'!D:D,eslam.data!AQ239,'consultant-gross'!G:G)</f>
        <v>78199503.810000002</v>
      </c>
      <c r="AI239" s="14">
        <f>SUMIF('consultant-net'!D:D,eslam.data!AQ239,'consultant-net'!F:F)</f>
        <v>11576342.49</v>
      </c>
      <c r="AJ239" s="2" t="str">
        <f>VLOOKUP(A239,'eslam-to-invoicing'!A:B,2,0)</f>
        <v>EGAT Pelletizing Plant</v>
      </c>
      <c r="AQ239" s="2" t="str">
        <f t="shared" si="42"/>
        <v>EGAT Pelletizing Plant8</v>
      </c>
      <c r="AR239" s="2" t="str">
        <f t="shared" si="43"/>
        <v>EGAT Pelletizing Plant8</v>
      </c>
    </row>
    <row r="240" spans="1:44" hidden="1" x14ac:dyDescent="0.3">
      <c r="A240" s="6" t="s">
        <v>71</v>
      </c>
      <c r="B240" s="6">
        <f>VLOOKUP(A240,Sheet1!A:B,2,0)</f>
        <v>1</v>
      </c>
      <c r="C240" s="6">
        <v>9</v>
      </c>
      <c r="D240" s="25"/>
      <c r="E240" s="2">
        <v>15797419.95999999</v>
      </c>
      <c r="F240" s="26">
        <f>_xlfn.MAXIFS('data-from-invoicing'!E:E,'data-from-invoicing'!D:D,eslam.data!AR240)</f>
        <v>15797419.960000001</v>
      </c>
      <c r="G240" s="2">
        <f t="shared" si="40"/>
        <v>0</v>
      </c>
      <c r="H240" s="2"/>
      <c r="I240" s="23"/>
      <c r="J240" s="2">
        <f>SUMIF('collection only'!D:D,eslam.data!AQ240,'collection only'!E:E)</f>
        <v>71197856.25</v>
      </c>
      <c r="K240" s="26">
        <f>SUMIF('data-from-invoicing'!D:D,eslam.data!AR240,'data-from-invoicing'!F:F)</f>
        <v>15809146.998</v>
      </c>
      <c r="L240" s="2">
        <f t="shared" si="41"/>
        <v>-55388709.252000004</v>
      </c>
      <c r="M240" s="2"/>
      <c r="N240" s="2">
        <v>26309409.25</v>
      </c>
      <c r="Q240" s="23"/>
      <c r="R240" s="2">
        <v>15046421.199999999</v>
      </c>
      <c r="S240" s="1">
        <v>44592</v>
      </c>
      <c r="T240" s="1">
        <v>44597</v>
      </c>
      <c r="U240" s="1">
        <v>44600</v>
      </c>
      <c r="V240">
        <v>42</v>
      </c>
      <c r="W240" s="1">
        <v>44642</v>
      </c>
      <c r="X240" s="1">
        <v>44616</v>
      </c>
      <c r="Y240" s="2">
        <v>93996923.769999996</v>
      </c>
      <c r="AF240" s="2">
        <v>0</v>
      </c>
      <c r="AG240" s="14">
        <f>SUMIF('consultant-gross'!D:D,eslam.data!AQ240,'consultant-gross'!F:F)</f>
        <v>15797419.959999993</v>
      </c>
      <c r="AH240" s="14">
        <f>SUMIF('consultant-gross'!D:D,eslam.data!AQ240,'consultant-gross'!G:G)</f>
        <v>93996923.769999996</v>
      </c>
      <c r="AI240" s="14">
        <f>SUMIF('consultant-net'!D:D,eslam.data!AQ240,'consultant-net'!F:F)</f>
        <v>15046421.199999999</v>
      </c>
      <c r="AJ240" s="2" t="str">
        <f>VLOOKUP(A240,'eslam-to-invoicing'!A:B,2,0)</f>
        <v>EGAT Pelletizing Plant</v>
      </c>
      <c r="AQ240" s="2" t="str">
        <f t="shared" si="42"/>
        <v>EGAT Pelletizing Plant9</v>
      </c>
      <c r="AR240" s="2" t="str">
        <f t="shared" si="43"/>
        <v>EGAT Pelletizing Plant9</v>
      </c>
    </row>
    <row r="241" spans="1:44" x14ac:dyDescent="0.3">
      <c r="A241" s="32" t="s">
        <v>71</v>
      </c>
      <c r="B241" s="35">
        <f>VLOOKUP(A241,Sheet1!A:B,2,0)</f>
        <v>1</v>
      </c>
      <c r="C241" s="6">
        <v>10</v>
      </c>
      <c r="D241" s="25"/>
      <c r="E241" s="2">
        <v>13671163.109999999</v>
      </c>
      <c r="F241" s="26">
        <f>_xlfn.MAXIFS('data-from-invoicing'!E:E,'data-from-invoicing'!D:D,eslam.data!AR241)</f>
        <v>17027897.289999999</v>
      </c>
      <c r="G241" s="2">
        <f t="shared" si="40"/>
        <v>3356734.1799999997</v>
      </c>
      <c r="I241" s="23"/>
      <c r="J241" s="2">
        <f>SUMIF('collection only'!D:D,eslam.data!AQ241,'collection only'!E:E)</f>
        <v>41034098.600000001</v>
      </c>
      <c r="K241" s="26">
        <f>SUMIF('data-from-invoicing'!D:D,eslam.data!AR241,'data-from-invoicing'!F:F)</f>
        <v>19539421.100000001</v>
      </c>
      <c r="L241" s="2">
        <f t="shared" si="41"/>
        <v>-21494677.5</v>
      </c>
      <c r="Q241" s="23"/>
      <c r="R241" s="2">
        <v>13017478.470000001</v>
      </c>
      <c r="S241" s="1">
        <v>44620</v>
      </c>
      <c r="T241" s="1">
        <v>44630</v>
      </c>
      <c r="U241" s="1">
        <v>44634</v>
      </c>
      <c r="V241">
        <v>42</v>
      </c>
      <c r="W241" s="1">
        <v>44676</v>
      </c>
      <c r="X241" s="1">
        <v>44663</v>
      </c>
      <c r="Y241" s="2">
        <v>107668086.88</v>
      </c>
      <c r="AF241" s="2">
        <v>0</v>
      </c>
      <c r="AG241" s="14">
        <f>SUMIF('consultant-gross'!D:D,eslam.data!AQ241,'consultant-gross'!F:F)</f>
        <v>13671163.109999999</v>
      </c>
      <c r="AH241" s="14">
        <f>SUMIF('consultant-gross'!D:D,eslam.data!AQ241,'consultant-gross'!G:G)</f>
        <v>107668086.88</v>
      </c>
      <c r="AI241" s="14">
        <f>SUMIF('consultant-net'!D:D,eslam.data!AQ241,'consultant-net'!F:F)</f>
        <v>13017478.470000001</v>
      </c>
      <c r="AJ241" s="2" t="str">
        <f>VLOOKUP(A241,'eslam-to-invoicing'!A:B,2,0)</f>
        <v>EGAT Pelletizing Plant</v>
      </c>
      <c r="AQ241" s="2" t="str">
        <f t="shared" si="42"/>
        <v>EGAT Pelletizing Plant10</v>
      </c>
      <c r="AR241" s="2" t="str">
        <f t="shared" si="43"/>
        <v>EGAT Pelletizing Plant10</v>
      </c>
    </row>
    <row r="242" spans="1:44" hidden="1" x14ac:dyDescent="0.3">
      <c r="A242" s="6" t="s">
        <v>71</v>
      </c>
      <c r="B242" s="6">
        <f>VLOOKUP(A242,Sheet1!A:B,2,0)</f>
        <v>1</v>
      </c>
      <c r="C242" s="6">
        <v>11</v>
      </c>
      <c r="D242" s="25"/>
      <c r="E242" s="2">
        <v>14893958.07000001</v>
      </c>
      <c r="F242" s="26">
        <f>_xlfn.MAXIFS('data-from-invoicing'!E:E,'data-from-invoicing'!D:D,eslam.data!AR242)</f>
        <v>14893958.08</v>
      </c>
      <c r="G242" s="2">
        <f t="shared" si="40"/>
        <v>9.9999904632568359E-3</v>
      </c>
      <c r="H242" s="2"/>
      <c r="I242" s="23"/>
      <c r="J242" s="2">
        <f>SUMIF('collection only'!D:D,eslam.data!AQ242,'collection only'!E:E)</f>
        <v>34151886.789999999</v>
      </c>
      <c r="K242" s="26">
        <f>SUMIF('data-from-invoicing'!D:D,eslam.data!AR242,'data-from-invoicing'!F:F)</f>
        <v>17868099.304499999</v>
      </c>
      <c r="L242" s="2">
        <f t="shared" si="41"/>
        <v>-16283787.4855</v>
      </c>
      <c r="M242" s="2"/>
      <c r="Q242" s="23"/>
      <c r="R242" s="2">
        <v>14300826.369999999</v>
      </c>
      <c r="S242" s="1">
        <v>44651</v>
      </c>
      <c r="T242" s="1">
        <v>44661</v>
      </c>
      <c r="U242" s="1">
        <v>44663</v>
      </c>
      <c r="V242">
        <v>42</v>
      </c>
      <c r="W242" s="1">
        <v>44705</v>
      </c>
      <c r="X242" s="1">
        <v>44672</v>
      </c>
      <c r="Y242" s="2">
        <v>122562044.95</v>
      </c>
      <c r="AF242" s="2">
        <v>0</v>
      </c>
      <c r="AG242" s="14">
        <f>SUMIF('consultant-gross'!D:D,eslam.data!AQ242,'consultant-gross'!F:F)</f>
        <v>14893958.070000008</v>
      </c>
      <c r="AH242" s="14">
        <f>SUMIF('consultant-gross'!D:D,eslam.data!AQ242,'consultant-gross'!G:G)</f>
        <v>122562044.95</v>
      </c>
      <c r="AI242" s="14">
        <f>SUMIF('consultant-net'!D:D,eslam.data!AQ242,'consultant-net'!F:F)</f>
        <v>14300826.369999999</v>
      </c>
      <c r="AJ242" s="2" t="str">
        <f>VLOOKUP(A242,'eslam-to-invoicing'!A:B,2,0)</f>
        <v>EGAT Pelletizing Plant</v>
      </c>
      <c r="AQ242" s="2" t="str">
        <f t="shared" si="42"/>
        <v>EGAT Pelletizing Plant11</v>
      </c>
      <c r="AR242" s="2" t="str">
        <f t="shared" si="43"/>
        <v>EGAT Pelletizing Plant11</v>
      </c>
    </row>
    <row r="243" spans="1:44" hidden="1" x14ac:dyDescent="0.3">
      <c r="A243" s="6" t="s">
        <v>71</v>
      </c>
      <c r="B243" s="6">
        <f>VLOOKUP(A243,Sheet1!A:B,2,0)</f>
        <v>1</v>
      </c>
      <c r="C243" s="6">
        <v>12</v>
      </c>
      <c r="D243" s="25"/>
      <c r="E243" s="2">
        <v>8116943.049999997</v>
      </c>
      <c r="F243" s="26">
        <f>_xlfn.MAXIFS('data-from-invoicing'!E:E,'data-from-invoicing'!D:D,eslam.data!AR243)</f>
        <v>8116942.79</v>
      </c>
      <c r="G243" s="2">
        <f t="shared" si="40"/>
        <v>-0.25999999698251486</v>
      </c>
      <c r="H243" s="2"/>
      <c r="I243" s="23"/>
      <c r="J243" s="2">
        <f>SUMIF('collection only'!D:D,eslam.data!AQ243,'collection only'!E:E)</f>
        <v>23500000</v>
      </c>
      <c r="K243" s="26">
        <f>SUMIF('data-from-invoicing'!D:D,eslam.data!AR243,'data-from-invoicing'!F:F)</f>
        <v>8787503.2355000004</v>
      </c>
      <c r="L243" s="2">
        <f t="shared" si="41"/>
        <v>-14712496.7645</v>
      </c>
      <c r="M243" s="2"/>
      <c r="Q243" s="23"/>
      <c r="R243" s="2">
        <v>7722438.9000000004</v>
      </c>
      <c r="S243" s="1">
        <v>44681</v>
      </c>
      <c r="T243" s="1">
        <v>44679</v>
      </c>
      <c r="U243" s="1">
        <v>44679</v>
      </c>
      <c r="V243">
        <v>42</v>
      </c>
      <c r="W243" s="1">
        <v>44721</v>
      </c>
      <c r="X243" s="1">
        <v>44704</v>
      </c>
      <c r="Y243" s="2">
        <v>130678988</v>
      </c>
      <c r="AA243" s="2">
        <v>5987660</v>
      </c>
      <c r="AF243" s="2">
        <v>0</v>
      </c>
      <c r="AG243" s="14">
        <f>SUMIF('consultant-gross'!D:D,eslam.data!AQ243,'consultant-gross'!F:F)</f>
        <v>8116943.049999997</v>
      </c>
      <c r="AH243" s="14">
        <f>SUMIF('consultant-gross'!D:D,eslam.data!AQ243,'consultant-gross'!G:G)</f>
        <v>130678988</v>
      </c>
      <c r="AI243" s="14">
        <f>SUMIF('consultant-net'!D:D,eslam.data!AQ243,'consultant-net'!F:F)</f>
        <v>7722438.9000000004</v>
      </c>
      <c r="AJ243" s="2" t="str">
        <f>VLOOKUP(A243,'eslam-to-invoicing'!A:B,2,0)</f>
        <v>EGAT Pelletizing Plant</v>
      </c>
      <c r="AQ243" s="2" t="str">
        <f t="shared" si="42"/>
        <v>EGAT Pelletizing Plant12</v>
      </c>
      <c r="AR243" s="2" t="str">
        <f t="shared" si="43"/>
        <v>EGAT Pelletizing Plant12</v>
      </c>
    </row>
    <row r="244" spans="1:44" x14ac:dyDescent="0.3">
      <c r="A244" s="32" t="s">
        <v>71</v>
      </c>
      <c r="B244" s="35">
        <f>VLOOKUP(A244,Sheet1!A:B,2,0)</f>
        <v>1</v>
      </c>
      <c r="C244" s="6">
        <v>13</v>
      </c>
      <c r="D244" s="25"/>
      <c r="E244" s="2">
        <v>13958441.78999999</v>
      </c>
      <c r="F244" s="26">
        <f>_xlfn.MAXIFS('data-from-invoicing'!E:E,'data-from-invoicing'!D:D,eslam.data!AR244)</f>
        <v>22223108.960000001</v>
      </c>
      <c r="G244" s="2">
        <f t="shared" si="40"/>
        <v>8264667.1700000111</v>
      </c>
      <c r="I244" s="23"/>
      <c r="J244" s="2">
        <f>SUMIF('collection only'!D:D,eslam.data!AQ244,'collection only'!E:E)</f>
        <v>53397068.579999998</v>
      </c>
      <c r="K244" s="26">
        <f>SUMIF('data-from-invoicing'!D:D,eslam.data!AR244,'data-from-invoicing'!F:F)</f>
        <v>21971546.517499994</v>
      </c>
      <c r="L244" s="2">
        <f t="shared" si="41"/>
        <v>-31425522.062500004</v>
      </c>
      <c r="Q244" s="23"/>
      <c r="R244" s="2">
        <v>13285393.01</v>
      </c>
      <c r="S244" s="1">
        <v>44712</v>
      </c>
      <c r="T244" s="1">
        <v>44717</v>
      </c>
      <c r="U244" s="1">
        <v>44724</v>
      </c>
      <c r="V244">
        <v>42</v>
      </c>
      <c r="W244" s="1">
        <v>44766</v>
      </c>
      <c r="X244" s="1">
        <v>44747</v>
      </c>
      <c r="Y244" s="2">
        <v>144637429.78999999</v>
      </c>
      <c r="AA244" s="2">
        <v>6236391</v>
      </c>
      <c r="AF244" s="2">
        <v>0</v>
      </c>
      <c r="AG244" s="14">
        <f>SUMIF('consultant-gross'!D:D,eslam.data!AQ244,'consultant-gross'!F:F)</f>
        <v>13958441.789999992</v>
      </c>
      <c r="AH244" s="14">
        <f>SUMIF('consultant-gross'!D:D,eslam.data!AQ244,'consultant-gross'!G:G)</f>
        <v>144637429.78999999</v>
      </c>
      <c r="AI244" s="14">
        <f>SUMIF('consultant-net'!D:D,eslam.data!AQ244,'consultant-net'!F:F)</f>
        <v>13285393.01</v>
      </c>
      <c r="AJ244" s="2" t="str">
        <f>VLOOKUP(A244,'eslam-to-invoicing'!A:B,2,0)</f>
        <v>EGAT Pelletizing Plant</v>
      </c>
      <c r="AQ244" s="2" t="str">
        <f t="shared" si="42"/>
        <v>EGAT Pelletizing Plant13</v>
      </c>
      <c r="AR244" s="2" t="str">
        <f t="shared" si="43"/>
        <v>EGAT Pelletizing Plant13</v>
      </c>
    </row>
    <row r="245" spans="1:44" hidden="1" x14ac:dyDescent="0.3">
      <c r="A245" s="6" t="s">
        <v>71</v>
      </c>
      <c r="B245" s="6">
        <f>VLOOKUP(A245,Sheet1!A:B,2,0)</f>
        <v>1</v>
      </c>
      <c r="C245" s="6">
        <v>14</v>
      </c>
      <c r="D245" s="25"/>
      <c r="E245" s="2">
        <v>8283062.8400000036</v>
      </c>
      <c r="F245" s="26">
        <f>_xlfn.MAXIFS('data-from-invoicing'!E:E,'data-from-invoicing'!D:D,eslam.data!AR245)</f>
        <v>8283062.8600000003</v>
      </c>
      <c r="G245" s="2">
        <f t="shared" si="40"/>
        <v>1.999999675899744E-2</v>
      </c>
      <c r="H245" s="2"/>
      <c r="I245" s="23"/>
      <c r="J245" s="2">
        <f>SUMIF('collection only'!D:D,eslam.data!AQ245,'collection only'!E:E)</f>
        <v>17794639.629999999</v>
      </c>
      <c r="K245" s="26">
        <f>SUMIF('data-from-invoicing'!D:D,eslam.data!AR245,'data-from-invoicing'!F:F)</f>
        <v>10704026.927999999</v>
      </c>
      <c r="L245" s="2">
        <f t="shared" si="41"/>
        <v>-7090612.7019999996</v>
      </c>
      <c r="M245" s="2"/>
      <c r="Q245" s="23"/>
      <c r="R245" s="2">
        <v>7877469.9900000002</v>
      </c>
      <c r="S245" s="1">
        <v>44742</v>
      </c>
      <c r="T245" s="1">
        <v>44747</v>
      </c>
      <c r="U245" s="1">
        <v>44748</v>
      </c>
      <c r="V245">
        <v>42</v>
      </c>
      <c r="W245" s="1">
        <v>44790</v>
      </c>
      <c r="X245" s="1">
        <v>44796</v>
      </c>
      <c r="Y245" s="2">
        <v>152920492.63</v>
      </c>
      <c r="AA245" s="2">
        <v>6321993.8200000003</v>
      </c>
      <c r="AF245" s="2">
        <v>0</v>
      </c>
      <c r="AG245" s="14">
        <f>SUMIF('consultant-gross'!D:D,eslam.data!AQ245,'consultant-gross'!F:F)</f>
        <v>8283062.8400000036</v>
      </c>
      <c r="AH245" s="14">
        <f>SUMIF('consultant-gross'!D:D,eslam.data!AQ245,'consultant-gross'!G:G)</f>
        <v>152920492.63</v>
      </c>
      <c r="AI245" s="14">
        <f>SUMIF('consultant-net'!D:D,eslam.data!AQ245,'consultant-net'!F:F)</f>
        <v>7877469.9900000002</v>
      </c>
      <c r="AJ245" s="2" t="str">
        <f>VLOOKUP(A245,'eslam-to-invoicing'!A:B,2,0)</f>
        <v>EGAT Pelletizing Plant</v>
      </c>
      <c r="AQ245" s="2" t="str">
        <f t="shared" si="42"/>
        <v>EGAT Pelletizing Plant14</v>
      </c>
      <c r="AR245" s="2" t="str">
        <f t="shared" si="43"/>
        <v>EGAT Pelletizing Plant14</v>
      </c>
    </row>
    <row r="246" spans="1:44" hidden="1" x14ac:dyDescent="0.3">
      <c r="A246" s="6" t="s">
        <v>71</v>
      </c>
      <c r="B246" s="6">
        <f>VLOOKUP(A246,Sheet1!A:B,2,0)</f>
        <v>1</v>
      </c>
      <c r="C246" s="6">
        <v>15</v>
      </c>
      <c r="D246" s="25"/>
      <c r="E246" s="2">
        <v>20298475.01000002</v>
      </c>
      <c r="F246" s="26">
        <f>_xlfn.MAXIFS('data-from-invoicing'!E:E,'data-from-invoicing'!D:D,eslam.data!AR246)</f>
        <v>20298475.239999998</v>
      </c>
      <c r="G246" s="2">
        <f t="shared" si="40"/>
        <v>0.22999997809529305</v>
      </c>
      <c r="H246" s="2"/>
      <c r="I246" s="23"/>
      <c r="J246" s="2">
        <f>SUMIF('collection only'!D:D,eslam.data!AQ246,'collection only'!E:E)</f>
        <v>29186530.100000001</v>
      </c>
      <c r="K246" s="26">
        <f>SUMIF('data-from-invoicing'!D:D,eslam.data!AR246,'data-from-invoicing'!F:F)</f>
        <v>19186530.252</v>
      </c>
      <c r="L246" s="2">
        <f t="shared" si="41"/>
        <v>-9999999.8480000012</v>
      </c>
      <c r="M246" s="2"/>
      <c r="Q246" s="23"/>
      <c r="R246" s="2">
        <v>19389514.84</v>
      </c>
      <c r="S246" s="1">
        <v>44773</v>
      </c>
      <c r="T246" s="1">
        <v>44783</v>
      </c>
      <c r="U246" s="1">
        <v>44788</v>
      </c>
      <c r="V246">
        <v>42</v>
      </c>
      <c r="W246" s="1">
        <v>44830</v>
      </c>
      <c r="X246" s="1">
        <v>44797</v>
      </c>
      <c r="Y246" s="2">
        <v>173218967.63999999</v>
      </c>
      <c r="AA246" s="2">
        <v>7381629.6100000003</v>
      </c>
      <c r="AF246" s="2">
        <v>0</v>
      </c>
      <c r="AG246" s="14">
        <f>SUMIF('consultant-gross'!D:D,eslam.data!AQ246,'consultant-gross'!F:F)</f>
        <v>20298475.01000002</v>
      </c>
      <c r="AH246" s="14">
        <f>SUMIF('consultant-gross'!D:D,eslam.data!AQ246,'consultant-gross'!G:G)</f>
        <v>173218967.64000002</v>
      </c>
      <c r="AI246" s="14">
        <f>SUMIF('consultant-net'!D:D,eslam.data!AQ246,'consultant-net'!F:F)</f>
        <v>19389514.84</v>
      </c>
      <c r="AJ246" s="2" t="str">
        <f>VLOOKUP(A246,'eslam-to-invoicing'!A:B,2,0)</f>
        <v>EGAT Pelletizing Plant</v>
      </c>
      <c r="AQ246" s="2" t="str">
        <f t="shared" si="42"/>
        <v>EGAT Pelletizing Plant15</v>
      </c>
      <c r="AR246" s="2" t="str">
        <f t="shared" si="43"/>
        <v>EGAT Pelletizing Plant15</v>
      </c>
    </row>
    <row r="247" spans="1:44" hidden="1" x14ac:dyDescent="0.3">
      <c r="A247" s="6" t="s">
        <v>71</v>
      </c>
      <c r="B247" s="6">
        <f>VLOOKUP(A247,Sheet1!A:B,2,0)</f>
        <v>1</v>
      </c>
      <c r="C247" s="6">
        <v>16</v>
      </c>
      <c r="D247" s="25"/>
      <c r="E247" s="2">
        <v>14282809.34999999</v>
      </c>
      <c r="F247" s="26">
        <f>_xlfn.MAXIFS('data-from-invoicing'!E:E,'data-from-invoicing'!D:D,eslam.data!AR247)</f>
        <v>14282809.35</v>
      </c>
      <c r="G247" s="2">
        <f t="shared" si="40"/>
        <v>0</v>
      </c>
      <c r="H247" s="2"/>
      <c r="I247" s="23"/>
      <c r="J247" s="2">
        <f>SUMIF('collection only'!D:D,eslam.data!AQ247,'collection only'!E:E)</f>
        <v>23336148.649999999</v>
      </c>
      <c r="K247" s="26">
        <f>SUMIF('data-from-invoicing'!D:D,eslam.data!AR247,'data-from-invoicing'!F:F)</f>
        <v>14096166.627500001</v>
      </c>
      <c r="L247" s="2">
        <f t="shared" si="41"/>
        <v>-9239982.0224999972</v>
      </c>
      <c r="M247" s="2"/>
      <c r="Q247" s="23"/>
      <c r="R247" s="2">
        <v>14238994.720000001</v>
      </c>
      <c r="S247" s="1">
        <v>44804</v>
      </c>
      <c r="T247" s="1">
        <v>44814</v>
      </c>
      <c r="U247" s="1">
        <v>44824</v>
      </c>
      <c r="V247">
        <v>42</v>
      </c>
      <c r="W247" s="1">
        <v>44866</v>
      </c>
      <c r="X247" s="1">
        <v>44844</v>
      </c>
      <c r="Y247" s="2">
        <v>187501776.99000001</v>
      </c>
      <c r="AA247" s="2">
        <v>14084887.93</v>
      </c>
      <c r="AF247" s="2">
        <v>0</v>
      </c>
      <c r="AG247" s="14">
        <f>SUMIF('consultant-gross'!D:D,eslam.data!AQ247,'consultant-gross'!F:F)</f>
        <v>14282809.349999994</v>
      </c>
      <c r="AH247" s="14">
        <f>SUMIF('consultant-gross'!D:D,eslam.data!AQ247,'consultant-gross'!G:G)</f>
        <v>187501776.99000001</v>
      </c>
      <c r="AI247" s="14">
        <f>SUMIF('consultant-net'!D:D,eslam.data!AQ247,'consultant-net'!F:F)</f>
        <v>14238994.720000001</v>
      </c>
      <c r="AJ247" s="2" t="str">
        <f>VLOOKUP(A247,'eslam-to-invoicing'!A:B,2,0)</f>
        <v>EGAT Pelletizing Plant</v>
      </c>
      <c r="AQ247" s="2" t="str">
        <f t="shared" si="42"/>
        <v>EGAT Pelletizing Plant16</v>
      </c>
      <c r="AR247" s="2" t="str">
        <f t="shared" si="43"/>
        <v>EGAT Pelletizing Plant16</v>
      </c>
    </row>
    <row r="248" spans="1:44" x14ac:dyDescent="0.3">
      <c r="A248" s="32" t="s">
        <v>71</v>
      </c>
      <c r="B248" s="35">
        <f>VLOOKUP(A248,Sheet1!A:B,2,0)</f>
        <v>1</v>
      </c>
      <c r="C248" s="6">
        <v>17</v>
      </c>
      <c r="D248" s="25"/>
      <c r="E248" s="2">
        <v>16943574.979999989</v>
      </c>
      <c r="F248" s="26">
        <f>_xlfn.MAXIFS('data-from-invoicing'!E:E,'data-from-invoicing'!D:D,eslam.data!AR248)</f>
        <v>20596124.760000002</v>
      </c>
      <c r="G248" s="2">
        <f t="shared" si="40"/>
        <v>3652549.7800000124</v>
      </c>
      <c r="I248" s="23"/>
      <c r="J248" s="2">
        <f>SUMIF('collection only'!D:D,eslam.data!AQ248,'collection only'!E:E)</f>
        <v>39257376.649999999</v>
      </c>
      <c r="K248" s="26">
        <f>SUMIF('data-from-invoicing'!D:D,eslam.data!AR248,'data-from-invoicing'!F:F)</f>
        <v>15969082.719000001</v>
      </c>
      <c r="L248" s="2">
        <f t="shared" si="41"/>
        <v>-23288293.930999998</v>
      </c>
      <c r="Q248" s="23"/>
      <c r="R248" s="2">
        <v>16138518.460000001</v>
      </c>
      <c r="S248" s="1">
        <v>44865</v>
      </c>
      <c r="T248" s="1">
        <v>44859</v>
      </c>
      <c r="U248" s="1">
        <v>44861</v>
      </c>
      <c r="V248">
        <v>42</v>
      </c>
      <c r="W248" s="1">
        <v>44903</v>
      </c>
      <c r="X248" s="1">
        <v>44888</v>
      </c>
      <c r="Y248" s="2">
        <v>204445351.97</v>
      </c>
      <c r="AA248" s="2">
        <v>14506110.34</v>
      </c>
      <c r="AF248" s="2">
        <v>0</v>
      </c>
      <c r="AG248" s="14">
        <f>SUMIF('consultant-gross'!D:D,eslam.data!AQ248,'consultant-gross'!F:F)</f>
        <v>16943574.979999989</v>
      </c>
      <c r="AH248" s="14">
        <f>SUMIF('consultant-gross'!D:D,eslam.data!AQ248,'consultant-gross'!G:G)</f>
        <v>204445351.97</v>
      </c>
      <c r="AI248" s="14">
        <f>SUMIF('consultant-net'!D:D,eslam.data!AQ248,'consultant-net'!F:F)</f>
        <v>16138518.460000001</v>
      </c>
      <c r="AJ248" s="2" t="str">
        <f>VLOOKUP(A248,'eslam-to-invoicing'!A:B,2,0)</f>
        <v>EGAT Pelletizing Plant</v>
      </c>
      <c r="AQ248" s="2" t="str">
        <f t="shared" si="42"/>
        <v>EGAT Pelletizing Plant17</v>
      </c>
      <c r="AR248" s="2" t="str">
        <f t="shared" si="43"/>
        <v>EGAT Pelletizing Plant17</v>
      </c>
    </row>
    <row r="249" spans="1:44" x14ac:dyDescent="0.3">
      <c r="A249" s="32" t="s">
        <v>71</v>
      </c>
      <c r="B249" s="35">
        <f>VLOOKUP(A249,Sheet1!A:B,2,0)</f>
        <v>1</v>
      </c>
      <c r="C249" s="6">
        <v>18</v>
      </c>
      <c r="D249" s="25"/>
      <c r="E249" s="2">
        <v>13727755.25</v>
      </c>
      <c r="F249" s="26">
        <f>_xlfn.MAXIFS('data-from-invoicing'!E:E,'data-from-invoicing'!D:D,eslam.data!AR249)</f>
        <v>930523.4</v>
      </c>
      <c r="G249" s="2">
        <f t="shared" si="40"/>
        <v>-12797231.85</v>
      </c>
      <c r="I249" s="23"/>
      <c r="J249" s="2">
        <f>SUMIF('collection only'!D:D,eslam.data!AQ249,'collection only'!E:E)</f>
        <v>35000000</v>
      </c>
      <c r="K249" s="26">
        <f>SUMIF('data-from-invoicing'!D:D,eslam.data!AR249,'data-from-invoicing'!F:F)</f>
        <v>0</v>
      </c>
      <c r="L249" s="2">
        <f t="shared" si="41"/>
        <v>-35000000</v>
      </c>
      <c r="Q249" s="23"/>
      <c r="R249" s="2">
        <v>12845007.220000001</v>
      </c>
      <c r="S249" s="1">
        <v>44895</v>
      </c>
      <c r="T249" s="1">
        <v>44885</v>
      </c>
      <c r="U249" s="1">
        <v>44889</v>
      </c>
      <c r="V249">
        <v>42</v>
      </c>
      <c r="W249" s="1">
        <v>44931</v>
      </c>
      <c r="X249" s="1">
        <v>44914</v>
      </c>
      <c r="Y249" s="2">
        <v>218173107.22</v>
      </c>
      <c r="AA249" s="2">
        <v>14925857.699999999</v>
      </c>
      <c r="AF249" s="2">
        <v>0</v>
      </c>
      <c r="AG249" s="14">
        <f>SUMIF('consultant-gross'!D:D,eslam.data!AQ249,'consultant-gross'!F:F)</f>
        <v>13727755.25</v>
      </c>
      <c r="AH249" s="14">
        <f>SUMIF('consultant-gross'!D:D,eslam.data!AQ249,'consultant-gross'!G:G)</f>
        <v>218173107.22</v>
      </c>
      <c r="AI249" s="14">
        <f>SUMIF('consultant-net'!D:D,eslam.data!AQ249,'consultant-net'!F:F)</f>
        <v>12845007.220000001</v>
      </c>
      <c r="AJ249" s="2" t="str">
        <f>VLOOKUP(A249,'eslam-to-invoicing'!A:B,2,0)</f>
        <v>EGAT Pelletizing Plant</v>
      </c>
      <c r="AQ249" s="2" t="str">
        <f t="shared" si="42"/>
        <v>EGAT Pelletizing Plant18</v>
      </c>
      <c r="AR249" s="2" t="str">
        <f t="shared" si="43"/>
        <v>EGAT Pelletizing Plant18</v>
      </c>
    </row>
    <row r="250" spans="1:44" hidden="1" x14ac:dyDescent="0.3">
      <c r="A250" s="6" t="s">
        <v>71</v>
      </c>
      <c r="B250" s="6">
        <f>VLOOKUP(A250,Sheet1!A:B,2,0)</f>
        <v>1</v>
      </c>
      <c r="C250" s="6">
        <v>19</v>
      </c>
      <c r="D250" s="25"/>
      <c r="E250" s="2">
        <v>20329650.190000001</v>
      </c>
      <c r="F250" s="26">
        <f>_xlfn.MAXIFS('data-from-invoicing'!E:E,'data-from-invoicing'!D:D,eslam.data!AR250)</f>
        <v>20329650.190000001</v>
      </c>
      <c r="G250" s="2">
        <f t="shared" si="40"/>
        <v>0</v>
      </c>
      <c r="H250" s="2"/>
      <c r="I250" s="23"/>
      <c r="J250" s="2">
        <f>SUMIF('collection only'!D:D,eslam.data!AQ250,'collection only'!E:E)</f>
        <v>42197351.200000003</v>
      </c>
      <c r="K250" s="26">
        <f>SUMIF('data-from-invoicing'!D:D,eslam.data!AR250,'data-from-invoicing'!F:F)</f>
        <v>19169766.1895</v>
      </c>
      <c r="L250" s="2">
        <f t="shared" si="41"/>
        <v>-23027585.010500003</v>
      </c>
      <c r="M250" s="2"/>
      <c r="Q250" s="23"/>
      <c r="R250" s="2">
        <v>19373062.690000001</v>
      </c>
      <c r="S250" s="1">
        <v>44926</v>
      </c>
      <c r="T250" s="1">
        <v>44922</v>
      </c>
      <c r="U250" s="1">
        <v>44922</v>
      </c>
      <c r="V250">
        <v>42</v>
      </c>
      <c r="W250" s="1">
        <v>44964</v>
      </c>
      <c r="X250" s="1">
        <v>44971</v>
      </c>
      <c r="Y250" s="2">
        <v>238502757.41</v>
      </c>
      <c r="AA250" s="2">
        <v>15524807.77</v>
      </c>
      <c r="AF250" s="2">
        <v>0</v>
      </c>
      <c r="AG250" s="14">
        <f>SUMIF('consultant-gross'!D:D,eslam.data!AQ250,'consultant-gross'!F:F)</f>
        <v>20329650.189999998</v>
      </c>
      <c r="AH250" s="14">
        <f>SUMIF('consultant-gross'!D:D,eslam.data!AQ250,'consultant-gross'!G:G)</f>
        <v>238502757.41</v>
      </c>
      <c r="AI250" s="14">
        <f>SUMIF('consultant-net'!D:D,eslam.data!AQ250,'consultant-net'!F:F)</f>
        <v>19373062.690000001</v>
      </c>
      <c r="AJ250" s="2" t="str">
        <f>VLOOKUP(A250,'eslam-to-invoicing'!A:B,2,0)</f>
        <v>EGAT Pelletizing Plant</v>
      </c>
      <c r="AQ250" s="2" t="str">
        <f t="shared" si="42"/>
        <v>EGAT Pelletizing Plant19</v>
      </c>
      <c r="AR250" s="2" t="str">
        <f t="shared" si="43"/>
        <v>EGAT Pelletizing Plant19</v>
      </c>
    </row>
    <row r="251" spans="1:44" hidden="1" x14ac:dyDescent="0.3">
      <c r="A251" s="6" t="s">
        <v>71</v>
      </c>
      <c r="B251" s="6">
        <f>VLOOKUP(A251,Sheet1!A:B,2,0)</f>
        <v>1</v>
      </c>
      <c r="C251" s="6">
        <v>20</v>
      </c>
      <c r="D251" s="25"/>
      <c r="F251" s="26">
        <f>_xlfn.MAXIFS('data-from-invoicing'!E:E,'data-from-invoicing'!D:D,eslam.data!AR251)</f>
        <v>0</v>
      </c>
      <c r="G251" s="2">
        <f t="shared" si="40"/>
        <v>0</v>
      </c>
      <c r="H251" s="2"/>
      <c r="I251" s="23"/>
      <c r="J251" s="2">
        <f>SUMIF('collection only'!D:D,eslam.data!AQ251,'collection only'!E:E)</f>
        <v>40000000.000009999</v>
      </c>
      <c r="K251" s="26">
        <f>SUMIF('data-from-invoicing'!D:D,eslam.data!AR251,'data-from-invoicing'!F:F)</f>
        <v>0</v>
      </c>
      <c r="L251" s="2">
        <f t="shared" si="41"/>
        <v>-40000000.000009999</v>
      </c>
      <c r="M251" s="2"/>
      <c r="Q251" s="23"/>
      <c r="S251" s="1">
        <v>45016</v>
      </c>
      <c r="T251" s="1">
        <v>45015</v>
      </c>
      <c r="U251" s="1">
        <v>45015</v>
      </c>
      <c r="V251">
        <v>42</v>
      </c>
      <c r="W251" s="1">
        <v>45057</v>
      </c>
      <c r="AF251" s="2">
        <v>0</v>
      </c>
      <c r="AG251" s="14">
        <f>SUMIF('consultant-gross'!D:D,eslam.data!AQ251,'consultant-gross'!F:F)</f>
        <v>0</v>
      </c>
      <c r="AH251" s="14">
        <f>SUMIF('consultant-gross'!D:D,eslam.data!AQ251,'consultant-gross'!G:G)</f>
        <v>0</v>
      </c>
      <c r="AI251" s="14">
        <f>SUMIF('consultant-net'!D:D,eslam.data!AQ251,'consultant-net'!F:F)</f>
        <v>0</v>
      </c>
      <c r="AJ251" s="2" t="str">
        <f>VLOOKUP(A251,'eslam-to-invoicing'!A:B,2,0)</f>
        <v>EGAT Pelletizing Plant</v>
      </c>
      <c r="AQ251" s="2" t="str">
        <f t="shared" si="42"/>
        <v>EGAT Pelletizing Plant20</v>
      </c>
      <c r="AR251" s="2" t="str">
        <f t="shared" si="43"/>
        <v>EGAT Pelletizing Plant20</v>
      </c>
    </row>
    <row r="252" spans="1:44" x14ac:dyDescent="0.3">
      <c r="A252" s="32" t="s">
        <v>71</v>
      </c>
      <c r="B252" s="35">
        <f>VLOOKUP(A252,Sheet1!A:B,2,0)</f>
        <v>1</v>
      </c>
      <c r="C252" s="6">
        <v>21</v>
      </c>
      <c r="D252" s="25"/>
      <c r="F252" s="26">
        <f>_xlfn.MAXIFS('data-from-invoicing'!E:E,'data-from-invoicing'!D:D,eslam.data!AR252)</f>
        <v>37437141.5</v>
      </c>
      <c r="G252" s="2">
        <f t="shared" si="40"/>
        <v>37437141.5</v>
      </c>
      <c r="I252" s="23"/>
      <c r="J252" s="2">
        <f>SUMIF('collection only'!D:D,eslam.data!AQ252,'collection only'!E:E)</f>
        <v>20000000.000009999</v>
      </c>
      <c r="K252" s="26">
        <f>SUMIF('data-from-invoicing'!D:D,eslam.data!AR252,'data-from-invoicing'!F:F)</f>
        <v>38934627.164999999</v>
      </c>
      <c r="L252" s="2">
        <f t="shared" si="41"/>
        <v>18934627.16499</v>
      </c>
      <c r="Q252" s="23"/>
      <c r="S252" s="1">
        <v>45077</v>
      </c>
      <c r="T252" s="1">
        <v>45077</v>
      </c>
      <c r="U252" s="1">
        <v>45098</v>
      </c>
      <c r="V252">
        <v>42</v>
      </c>
      <c r="W252" s="1">
        <v>45140</v>
      </c>
      <c r="AF252" s="2">
        <v>0</v>
      </c>
      <c r="AG252" s="14">
        <f>SUMIF('consultant-gross'!D:D,eslam.data!AQ252,'consultant-gross'!F:F)</f>
        <v>0</v>
      </c>
      <c r="AH252" s="14">
        <f>SUMIF('consultant-gross'!D:D,eslam.data!AQ252,'consultant-gross'!G:G)</f>
        <v>0</v>
      </c>
      <c r="AI252" s="14">
        <f>SUMIF('consultant-net'!D:D,eslam.data!AQ252,'consultant-net'!F:F)</f>
        <v>0</v>
      </c>
      <c r="AJ252" s="2" t="str">
        <f>VLOOKUP(A252,'eslam-to-invoicing'!A:B,2,0)</f>
        <v>EGAT Pelletizing Plant</v>
      </c>
      <c r="AQ252" s="2" t="str">
        <f t="shared" si="42"/>
        <v>EGAT Pelletizing Plant21</v>
      </c>
      <c r="AR252" s="2" t="str">
        <f t="shared" si="43"/>
        <v>EGAT Pelletizing Plant21</v>
      </c>
    </row>
    <row r="253" spans="1:44" hidden="1" x14ac:dyDescent="0.3">
      <c r="A253" s="6" t="s">
        <v>71</v>
      </c>
      <c r="B253" s="6">
        <f>VLOOKUP(A253,Sheet1!A:B,2,0)</f>
        <v>1</v>
      </c>
      <c r="C253" s="6">
        <v>22</v>
      </c>
      <c r="D253" s="25"/>
      <c r="F253" s="26">
        <f>_xlfn.MAXIFS('data-from-invoicing'!E:E,'data-from-invoicing'!D:D,eslam.data!AR253)</f>
        <v>0</v>
      </c>
      <c r="G253" s="2">
        <f t="shared" si="40"/>
        <v>0</v>
      </c>
      <c r="H253" s="2"/>
      <c r="I253" s="23"/>
      <c r="J253" s="2">
        <f>SUMIF('collection only'!D:D,eslam.data!AQ253,'collection only'!E:E)</f>
        <v>50000000.000009999</v>
      </c>
      <c r="K253" s="26">
        <f>SUMIF('data-from-invoicing'!D:D,eslam.data!AR253,'data-from-invoicing'!F:F)</f>
        <v>0</v>
      </c>
      <c r="L253" s="2">
        <f t="shared" si="41"/>
        <v>-50000000.000009999</v>
      </c>
      <c r="M253" s="2"/>
      <c r="Q253" s="23"/>
      <c r="S253" s="1">
        <v>45107</v>
      </c>
      <c r="T253" s="1">
        <v>45107</v>
      </c>
      <c r="U253" s="1">
        <v>45107</v>
      </c>
      <c r="V253">
        <v>42</v>
      </c>
      <c r="W253" s="1">
        <v>45149</v>
      </c>
      <c r="AF253" s="2">
        <v>0</v>
      </c>
      <c r="AG253" s="14">
        <f>SUMIF('consultant-gross'!D:D,eslam.data!AQ253,'consultant-gross'!F:F)</f>
        <v>0</v>
      </c>
      <c r="AH253" s="14">
        <f>SUMIF('consultant-gross'!D:D,eslam.data!AQ253,'consultant-gross'!G:G)</f>
        <v>0</v>
      </c>
      <c r="AI253" s="14">
        <f>SUMIF('consultant-net'!D:D,eslam.data!AQ253,'consultant-net'!F:F)</f>
        <v>0</v>
      </c>
      <c r="AJ253" s="2" t="str">
        <f>VLOOKUP(A253,'eslam-to-invoicing'!A:B,2,0)</f>
        <v>EGAT Pelletizing Plant</v>
      </c>
      <c r="AQ253" s="2" t="str">
        <f t="shared" si="42"/>
        <v>EGAT Pelletizing Plant22</v>
      </c>
      <c r="AR253" s="2" t="str">
        <f t="shared" si="43"/>
        <v>EGAT Pelletizing Plant22</v>
      </c>
    </row>
    <row r="254" spans="1:44" x14ac:dyDescent="0.3">
      <c r="A254" s="32" t="s">
        <v>71</v>
      </c>
      <c r="B254" s="35">
        <f>VLOOKUP(A254,Sheet1!A:B,2,0)</f>
        <v>1</v>
      </c>
      <c r="C254" s="6">
        <v>23</v>
      </c>
      <c r="D254" s="25"/>
      <c r="E254" s="2">
        <v>165505167.47</v>
      </c>
      <c r="F254" s="26">
        <f>_xlfn.MAXIFS('data-from-invoicing'!E:E,'data-from-invoicing'!D:D,eslam.data!AR254)</f>
        <v>0</v>
      </c>
      <c r="G254" s="2">
        <f t="shared" si="40"/>
        <v>-165505167.47</v>
      </c>
      <c r="I254" s="23"/>
      <c r="J254" s="2">
        <f>SUMIF('collection only'!D:D,eslam.data!AQ254,'collection only'!E:E)</f>
        <v>15000000</v>
      </c>
      <c r="K254" s="26">
        <f>SUMIF('data-from-invoicing'!D:D,eslam.data!AR254,'data-from-invoicing'!F:F)</f>
        <v>0</v>
      </c>
      <c r="L254" s="2">
        <f t="shared" si="41"/>
        <v>-15000000</v>
      </c>
      <c r="Q254" s="23"/>
      <c r="R254" s="2">
        <v>284426280.44999999</v>
      </c>
      <c r="S254" s="1">
        <v>45322</v>
      </c>
      <c r="T254" s="1">
        <v>45322</v>
      </c>
      <c r="U254" s="1">
        <v>45414</v>
      </c>
      <c r="V254">
        <v>42</v>
      </c>
      <c r="W254" s="1">
        <v>45456</v>
      </c>
      <c r="X254" s="1">
        <v>45414</v>
      </c>
      <c r="Y254" s="2">
        <v>533590339.98000002</v>
      </c>
      <c r="AA254" s="2">
        <v>85167648</v>
      </c>
      <c r="AC254" s="2">
        <v>7000000</v>
      </c>
      <c r="AF254" s="2">
        <v>0</v>
      </c>
      <c r="AG254" s="14">
        <f>SUMIF('consultant-gross'!D:D,eslam.data!AQ254,'consultant-gross'!F:F)</f>
        <v>0</v>
      </c>
      <c r="AH254" s="14">
        <f>SUMIF('consultant-gross'!D:D,eslam.data!AQ254,'consultant-gross'!G:G)</f>
        <v>0</v>
      </c>
      <c r="AI254" s="14">
        <f>SUMIF('consultant-net'!D:D,eslam.data!AQ254,'consultant-net'!F:F)</f>
        <v>0</v>
      </c>
      <c r="AJ254" s="2" t="str">
        <f>VLOOKUP(A254,'eslam-to-invoicing'!A:B,2,0)</f>
        <v>EGAT Pelletizing Plant</v>
      </c>
      <c r="AQ254" s="2" t="str">
        <f t="shared" si="42"/>
        <v>EGAT Pelletizing Plant23</v>
      </c>
      <c r="AR254" s="2" t="str">
        <f t="shared" si="43"/>
        <v>EGAT Pelletizing Plant23</v>
      </c>
    </row>
    <row r="255" spans="1:44" x14ac:dyDescent="0.3">
      <c r="A255" s="32" t="s">
        <v>71</v>
      </c>
      <c r="B255" s="35">
        <f>VLOOKUP(A255,Sheet1!A:B,2,0)</f>
        <v>1</v>
      </c>
      <c r="C255" s="6">
        <v>24</v>
      </c>
      <c r="D255" s="25"/>
      <c r="E255" s="2">
        <v>65988515.569999933</v>
      </c>
      <c r="F255" s="26">
        <f>_xlfn.MAXIFS('data-from-invoicing'!E:E,'data-from-invoicing'!D:D,eslam.data!AR255)</f>
        <v>0</v>
      </c>
      <c r="G255" s="2">
        <f t="shared" si="40"/>
        <v>-65988515.569999933</v>
      </c>
      <c r="I255" s="23"/>
      <c r="J255" s="2">
        <f>SUMIF('collection only'!D:D,eslam.data!AQ255,'collection only'!E:E)</f>
        <v>10000000</v>
      </c>
      <c r="K255" s="26">
        <f>SUMIF('data-from-invoicing'!D:D,eslam.data!AR255,'data-from-invoicing'!F:F)</f>
        <v>0</v>
      </c>
      <c r="L255" s="2">
        <f t="shared" si="41"/>
        <v>-10000000</v>
      </c>
      <c r="Q255" s="23"/>
      <c r="R255" s="2">
        <v>38934626.460000001</v>
      </c>
      <c r="S255" s="1">
        <v>45412</v>
      </c>
      <c r="T255" s="1">
        <v>45397</v>
      </c>
      <c r="U255" s="1">
        <v>45413</v>
      </c>
      <c r="V255">
        <v>42</v>
      </c>
      <c r="W255" s="1">
        <v>45455</v>
      </c>
      <c r="X255" s="1">
        <v>45414</v>
      </c>
      <c r="Y255" s="2">
        <v>599578855.54999995</v>
      </c>
      <c r="AA255" s="2">
        <v>96518287.150000006</v>
      </c>
      <c r="AC255" s="2">
        <v>7000000</v>
      </c>
      <c r="AF255" s="2">
        <v>0</v>
      </c>
      <c r="AG255" s="14">
        <f>SUMIF('consultant-gross'!D:D,eslam.data!AQ255,'consultant-gross'!F:F)</f>
        <v>0</v>
      </c>
      <c r="AH255" s="14">
        <f>SUMIF('consultant-gross'!D:D,eslam.data!AQ255,'consultant-gross'!G:G)</f>
        <v>0</v>
      </c>
      <c r="AI255" s="14">
        <f>SUMIF('consultant-net'!D:D,eslam.data!AQ255,'consultant-net'!F:F)</f>
        <v>0</v>
      </c>
      <c r="AJ255" s="2" t="str">
        <f>VLOOKUP(A255,'eslam-to-invoicing'!A:B,2,0)</f>
        <v>EGAT Pelletizing Plant</v>
      </c>
      <c r="AQ255" s="2" t="str">
        <f t="shared" si="42"/>
        <v>EGAT Pelletizing Plant24</v>
      </c>
      <c r="AR255" s="2" t="str">
        <f t="shared" si="43"/>
        <v>EGAT Pelletizing Plant24</v>
      </c>
    </row>
    <row r="256" spans="1:44" hidden="1" x14ac:dyDescent="0.3">
      <c r="A256" s="6" t="s">
        <v>71</v>
      </c>
      <c r="B256" s="6">
        <f>VLOOKUP(A256,Sheet1!A:B,2,0)</f>
        <v>1</v>
      </c>
      <c r="C256" s="6">
        <v>25</v>
      </c>
      <c r="D256" s="25"/>
      <c r="F256" s="26">
        <f>_xlfn.MAXIFS('data-from-invoicing'!E:E,'data-from-invoicing'!D:D,eslam.data!AR256)</f>
        <v>0</v>
      </c>
      <c r="G256" s="2">
        <f t="shared" si="40"/>
        <v>0</v>
      </c>
      <c r="H256" s="2"/>
      <c r="I256" s="23"/>
      <c r="J256" s="2">
        <f>SUMIF('collection only'!D:D,eslam.data!AQ256,'collection only'!E:E)</f>
        <v>10000000</v>
      </c>
      <c r="K256" s="26">
        <f>SUMIF('data-from-invoicing'!D:D,eslam.data!AR256,'data-from-invoicing'!F:F)</f>
        <v>0</v>
      </c>
      <c r="L256" s="2">
        <f t="shared" si="41"/>
        <v>-10000000</v>
      </c>
      <c r="M256" s="2"/>
      <c r="Q256" s="23"/>
      <c r="S256" s="1">
        <v>45473</v>
      </c>
      <c r="T256" s="1">
        <v>45473</v>
      </c>
      <c r="U256" s="1">
        <v>45489</v>
      </c>
      <c r="V256">
        <v>42</v>
      </c>
      <c r="W256" s="1">
        <v>45531</v>
      </c>
      <c r="AF256" s="2">
        <v>0</v>
      </c>
      <c r="AG256" s="14">
        <f>SUMIF('consultant-gross'!D:D,eslam.data!AQ256,'consultant-gross'!F:F)</f>
        <v>0</v>
      </c>
      <c r="AH256" s="14">
        <f>SUMIF('consultant-gross'!D:D,eslam.data!AQ256,'consultant-gross'!G:G)</f>
        <v>0</v>
      </c>
      <c r="AI256" s="14">
        <f>SUMIF('consultant-net'!D:D,eslam.data!AQ256,'consultant-net'!F:F)</f>
        <v>0</v>
      </c>
      <c r="AJ256" s="2" t="str">
        <f>VLOOKUP(A256,'eslam-to-invoicing'!A:B,2,0)</f>
        <v>EGAT Pelletizing Plant</v>
      </c>
      <c r="AQ256" s="2" t="str">
        <f t="shared" si="42"/>
        <v>EGAT Pelletizing Plant25</v>
      </c>
      <c r="AR256" s="2" t="str">
        <f t="shared" si="43"/>
        <v>EGAT Pelletizing Plant25</v>
      </c>
    </row>
    <row r="257" spans="1:44" hidden="1" x14ac:dyDescent="0.3">
      <c r="A257" s="6" t="s">
        <v>140</v>
      </c>
      <c r="B257" s="6">
        <f>VLOOKUP(A257,Sheet1!A:B,2,0)</f>
        <v>1</v>
      </c>
      <c r="C257" s="6">
        <v>1</v>
      </c>
      <c r="D257" s="25"/>
      <c r="E257" s="2">
        <v>61566718.68</v>
      </c>
      <c r="F257" s="26">
        <f>_xlfn.MAXIFS('data-from-invoicing'!E:E,'data-from-invoicing'!D:D,eslam.data!AR257)</f>
        <v>61566718.68</v>
      </c>
      <c r="G257" s="2">
        <f t="shared" si="40"/>
        <v>0</v>
      </c>
      <c r="H257" s="2"/>
      <c r="I257" s="23"/>
      <c r="J257" s="2">
        <f>SUMIF('collection only'!D:D,eslam.data!AQ257,'collection only'!E:E)</f>
        <v>0</v>
      </c>
      <c r="K257" s="26">
        <f>SUMIF('data-from-invoicing'!D:D,eslam.data!AR257,'data-from-invoicing'!F:F)</f>
        <v>83153826.783799991</v>
      </c>
      <c r="L257" s="2">
        <f t="shared" si="41"/>
        <v>83153826.783799991</v>
      </c>
      <c r="M257" s="2"/>
      <c r="Q257" s="23"/>
      <c r="R257" s="2">
        <v>27089356.219999999</v>
      </c>
      <c r="S257" s="1">
        <v>45322</v>
      </c>
      <c r="T257" s="1">
        <v>45322</v>
      </c>
      <c r="U257" s="1">
        <v>45414</v>
      </c>
      <c r="V257">
        <v>42</v>
      </c>
      <c r="W257" s="1">
        <v>45456</v>
      </c>
      <c r="X257" s="1">
        <v>45414</v>
      </c>
      <c r="Y257" s="2">
        <v>61566718.68</v>
      </c>
      <c r="AF257" s="2">
        <v>0</v>
      </c>
      <c r="AG257" s="14">
        <f>SUMIF('consultant-gross'!D:D,eslam.data!AQ257,'consultant-gross'!F:F)</f>
        <v>0</v>
      </c>
      <c r="AH257" s="14">
        <f>SUMIF('consultant-gross'!D:D,eslam.data!AQ257,'consultant-gross'!G:G)</f>
        <v>0</v>
      </c>
      <c r="AI257" s="14">
        <f>SUMIF('consultant-net'!D:D,eslam.data!AQ257,'consultant-net'!F:F)</f>
        <v>0</v>
      </c>
      <c r="AJ257" s="2" t="str">
        <f>VLOOKUP(A257,'eslam-to-invoicing'!A:B,2,0)</f>
        <v>EGAT Pelletizing Plant</v>
      </c>
      <c r="AQ257" s="2" t="str">
        <f t="shared" si="42"/>
        <v>EGAT Pelletizing Plant - Admin Building1</v>
      </c>
      <c r="AR257" s="2" t="str">
        <f t="shared" si="43"/>
        <v>EGAT Pelletizing Plant1</v>
      </c>
    </row>
    <row r="258" spans="1:44" hidden="1" x14ac:dyDescent="0.3">
      <c r="A258" s="6" t="s">
        <v>140</v>
      </c>
      <c r="B258" s="6">
        <f>VLOOKUP(A258,Sheet1!A:B,2,0)</f>
        <v>1</v>
      </c>
      <c r="C258" s="6">
        <v>2</v>
      </c>
      <c r="D258" s="25"/>
      <c r="E258" s="2">
        <v>53673231.500000007</v>
      </c>
      <c r="F258" s="26">
        <f>_xlfn.MAXIFS('data-from-invoicing'!E:E,'data-from-invoicing'!D:D,eslam.data!AR258)</f>
        <v>53673231.5</v>
      </c>
      <c r="G258" s="2">
        <f t="shared" si="40"/>
        <v>0</v>
      </c>
      <c r="H258" s="2"/>
      <c r="I258" s="23"/>
      <c r="J258" s="2">
        <f>SUMIF('collection only'!D:D,eslam.data!AQ258,'collection only'!E:E)</f>
        <v>0</v>
      </c>
      <c r="K258" s="26">
        <f>SUMIF('data-from-invoicing'!D:D,eslam.data!AR258,'data-from-invoicing'!F:F)</f>
        <v>39460085.897199996</v>
      </c>
      <c r="L258" s="2">
        <f t="shared" si="41"/>
        <v>39460085.897199996</v>
      </c>
      <c r="M258" s="2"/>
      <c r="Q258" s="23"/>
      <c r="R258" s="2">
        <v>23616221.859999999</v>
      </c>
      <c r="S258" s="1">
        <v>45412</v>
      </c>
      <c r="T258" s="1">
        <v>45397</v>
      </c>
      <c r="U258" s="1">
        <v>45413</v>
      </c>
      <c r="V258">
        <v>42</v>
      </c>
      <c r="W258" s="1">
        <v>45455</v>
      </c>
      <c r="X258" s="1">
        <v>45414</v>
      </c>
      <c r="Y258" s="2">
        <v>115239950.18000001</v>
      </c>
      <c r="AF258" s="2">
        <v>0</v>
      </c>
      <c r="AG258" s="14">
        <f>SUMIF('consultant-gross'!D:D,eslam.data!AQ258,'consultant-gross'!F:F)</f>
        <v>0</v>
      </c>
      <c r="AH258" s="14">
        <f>SUMIF('consultant-gross'!D:D,eslam.data!AQ258,'consultant-gross'!G:G)</f>
        <v>0</v>
      </c>
      <c r="AI258" s="14">
        <f>SUMIF('consultant-net'!D:D,eslam.data!AQ258,'consultant-net'!F:F)</f>
        <v>0</v>
      </c>
      <c r="AJ258" s="2" t="str">
        <f>VLOOKUP(A258,'eslam-to-invoicing'!A:B,2,0)</f>
        <v>EGAT Pelletizing Plant</v>
      </c>
      <c r="AQ258" s="2" t="str">
        <f t="shared" si="42"/>
        <v>EGAT Pelletizing Plant - Admin Building2</v>
      </c>
      <c r="AR258" s="2" t="str">
        <f t="shared" si="43"/>
        <v>EGAT Pelletizing Plant2</v>
      </c>
    </row>
    <row r="259" spans="1:44" x14ac:dyDescent="0.3">
      <c r="A259" s="32" t="s">
        <v>140</v>
      </c>
      <c r="B259" s="35">
        <f>VLOOKUP(A259,Sheet1!A:B,2,0)</f>
        <v>1</v>
      </c>
      <c r="C259" s="6">
        <v>3</v>
      </c>
      <c r="D259" s="25"/>
      <c r="F259" s="26">
        <f>_xlfn.MAXIFS('data-from-invoicing'!E:E,'data-from-invoicing'!D:D,eslam.data!AR259)</f>
        <v>11779040</v>
      </c>
      <c r="G259" s="2">
        <f t="shared" si="40"/>
        <v>11779040</v>
      </c>
      <c r="I259" s="23"/>
      <c r="J259" s="2">
        <f>SUMIF('collection only'!D:D,eslam.data!AQ259,'collection only'!E:E)</f>
        <v>0</v>
      </c>
      <c r="K259" s="26">
        <f>SUMIF('data-from-invoicing'!D:D,eslam.data!AR259,'data-from-invoicing'!F:F)</f>
        <v>7687509.5247</v>
      </c>
      <c r="L259" s="2">
        <f t="shared" si="41"/>
        <v>7687509.5247</v>
      </c>
      <c r="Q259" s="23"/>
      <c r="S259" s="1">
        <v>45473</v>
      </c>
      <c r="T259" s="1">
        <v>45473</v>
      </c>
      <c r="U259" s="1">
        <v>45489</v>
      </c>
      <c r="V259">
        <v>42</v>
      </c>
      <c r="W259" s="1">
        <v>45531</v>
      </c>
      <c r="AF259" s="2">
        <v>0</v>
      </c>
      <c r="AG259" s="14">
        <f>SUMIF('consultant-gross'!D:D,eslam.data!AQ259,'consultant-gross'!F:F)</f>
        <v>0</v>
      </c>
      <c r="AH259" s="14">
        <f>SUMIF('consultant-gross'!D:D,eslam.data!AQ259,'consultant-gross'!G:G)</f>
        <v>0</v>
      </c>
      <c r="AI259" s="14">
        <f>SUMIF('consultant-net'!D:D,eslam.data!AQ259,'consultant-net'!F:F)</f>
        <v>0</v>
      </c>
      <c r="AJ259" s="2" t="str">
        <f>VLOOKUP(A259,'eslam-to-invoicing'!A:B,2,0)</f>
        <v>EGAT Pelletizing Plant</v>
      </c>
      <c r="AQ259" s="2" t="str">
        <f t="shared" si="42"/>
        <v>EGAT Pelletizing Plant - Admin Building3</v>
      </c>
      <c r="AR259" s="2" t="str">
        <f t="shared" si="43"/>
        <v>EGAT Pelletizing Plant3</v>
      </c>
    </row>
    <row r="260" spans="1:44" x14ac:dyDescent="0.3">
      <c r="A260" s="32" t="s">
        <v>123</v>
      </c>
      <c r="B260" s="35">
        <f>VLOOKUP(A260,Sheet1!A:B,2,0)</f>
        <v>1</v>
      </c>
      <c r="C260" s="6">
        <v>1</v>
      </c>
      <c r="D260" s="25"/>
      <c r="E260" s="2">
        <v>1390180.36</v>
      </c>
      <c r="F260" s="26">
        <f>_xlfn.MAXIFS('data-from-invoicing'!E:E,'data-from-invoicing'!D:D,eslam.data!AR260)</f>
        <v>61566718.68</v>
      </c>
      <c r="G260" s="2">
        <f t="shared" si="40"/>
        <v>60176538.32</v>
      </c>
      <c r="I260" s="23"/>
      <c r="J260" s="2">
        <f>SUMIF('collection only'!D:D,eslam.data!AQ260,'collection only'!E:E)</f>
        <v>1570903.44</v>
      </c>
      <c r="K260" s="26">
        <f>SUMIF('data-from-invoicing'!D:D,eslam.data!AR260,'data-from-invoicing'!F:F)</f>
        <v>83153826.783799991</v>
      </c>
      <c r="L260" s="2">
        <f t="shared" si="41"/>
        <v>81582923.343799993</v>
      </c>
      <c r="Q260" s="23"/>
      <c r="R260" s="2">
        <v>1584805.61</v>
      </c>
      <c r="S260" s="1">
        <v>45138</v>
      </c>
      <c r="T260" s="1">
        <v>45133</v>
      </c>
      <c r="U260" s="1">
        <v>45133</v>
      </c>
      <c r="V260">
        <v>42</v>
      </c>
      <c r="W260" s="1">
        <v>45175</v>
      </c>
      <c r="X260" s="1">
        <v>45133</v>
      </c>
      <c r="Y260" s="2">
        <v>1390180.36</v>
      </c>
      <c r="AF260" s="2">
        <v>0</v>
      </c>
      <c r="AG260" s="14">
        <f>SUMIF('consultant-gross'!D:D,eslam.data!AQ260,'consultant-gross'!F:F)</f>
        <v>0</v>
      </c>
      <c r="AH260" s="14">
        <f>SUMIF('consultant-gross'!D:D,eslam.data!AQ260,'consultant-gross'!G:G)</f>
        <v>0</v>
      </c>
      <c r="AI260" s="14">
        <f>SUMIF('consultant-net'!D:D,eslam.data!AQ260,'consultant-net'!F:F)</f>
        <v>0</v>
      </c>
      <c r="AJ260" s="2" t="str">
        <f>VLOOKUP(A260,'eslam-to-invoicing'!A:B,2,0)</f>
        <v>EGAT Pelletizing Plant</v>
      </c>
      <c r="AQ260" s="2" t="str">
        <f t="shared" si="42"/>
        <v>EGAT Pelletizing Plant - Supply1</v>
      </c>
      <c r="AR260" s="2" t="str">
        <f t="shared" si="43"/>
        <v>EGAT Pelletizing Plant1</v>
      </c>
    </row>
    <row r="261" spans="1:44" x14ac:dyDescent="0.3">
      <c r="A261" s="32" t="s">
        <v>126</v>
      </c>
      <c r="B261" s="35">
        <f>VLOOKUP(A261,Sheet1!A:B,2,0)</f>
        <v>1</v>
      </c>
      <c r="C261" s="6">
        <v>1</v>
      </c>
      <c r="D261" s="25"/>
      <c r="F261" s="26">
        <f>_xlfn.MAXIFS('data-from-invoicing'!E:E,'data-from-invoicing'!D:D,eslam.data!AR261)</f>
        <v>61566718.68</v>
      </c>
      <c r="G261" s="2">
        <f t="shared" si="40"/>
        <v>61566718.68</v>
      </c>
      <c r="I261" s="23"/>
      <c r="J261" s="2">
        <f>SUMIF('collection only'!D:D,eslam.data!AQ261,'collection only'!E:E)</f>
        <v>1.0000000000000001E-5</v>
      </c>
      <c r="K261" s="26">
        <f>SUMIF('data-from-invoicing'!D:D,eslam.data!AR261,'data-from-invoicing'!F:F)</f>
        <v>83153826.783799991</v>
      </c>
      <c r="L261" s="2">
        <f t="shared" si="41"/>
        <v>83153826.783789992</v>
      </c>
      <c r="Q261" s="23"/>
      <c r="S261" s="1">
        <v>45107</v>
      </c>
      <c r="T261" s="1">
        <v>45107</v>
      </c>
      <c r="U261" s="1">
        <v>45107</v>
      </c>
      <c r="V261">
        <v>42</v>
      </c>
      <c r="W261" s="1">
        <v>45149</v>
      </c>
      <c r="AF261" s="2">
        <v>0</v>
      </c>
      <c r="AG261" s="14">
        <f>SUMIF('consultant-gross'!D:D,eslam.data!AQ261,'consultant-gross'!F:F)</f>
        <v>0</v>
      </c>
      <c r="AH261" s="14">
        <f>SUMIF('consultant-gross'!D:D,eslam.data!AQ261,'consultant-gross'!G:G)</f>
        <v>0</v>
      </c>
      <c r="AI261" s="14">
        <f>SUMIF('consultant-net'!D:D,eslam.data!AQ261,'consultant-net'!F:F)</f>
        <v>0</v>
      </c>
      <c r="AJ261" s="2" t="str">
        <f>VLOOKUP(A261,'eslam-to-invoicing'!A:B,2,0)</f>
        <v>EGAT Pelletizing Plant</v>
      </c>
      <c r="AQ261" s="2" t="str">
        <f t="shared" si="42"/>
        <v>EGAT Pelletizing Plant-Concrete Infra1</v>
      </c>
      <c r="AR261" s="2" t="str">
        <f t="shared" si="43"/>
        <v>EGAT Pelletizing Plant1</v>
      </c>
    </row>
    <row r="262" spans="1:44" x14ac:dyDescent="0.3">
      <c r="A262" s="32" t="s">
        <v>125</v>
      </c>
      <c r="B262" s="35">
        <f>VLOOKUP(A262,Sheet1!A:B,2,0)</f>
        <v>1</v>
      </c>
      <c r="C262" s="6">
        <v>1</v>
      </c>
      <c r="D262" s="25"/>
      <c r="F262" s="26">
        <f>_xlfn.MAXIFS('data-from-invoicing'!E:E,'data-from-invoicing'!D:D,eslam.data!AR262)</f>
        <v>61566718.68</v>
      </c>
      <c r="G262" s="2">
        <f t="shared" si="40"/>
        <v>61566718.68</v>
      </c>
      <c r="I262" s="23"/>
      <c r="J262" s="2">
        <f>SUMIF('collection only'!D:D,eslam.data!AQ262,'collection only'!E:E)</f>
        <v>1.0000000000000001E-5</v>
      </c>
      <c r="K262" s="26">
        <f>SUMIF('data-from-invoicing'!D:D,eslam.data!AR262,'data-from-invoicing'!F:F)</f>
        <v>83153826.783799991</v>
      </c>
      <c r="L262" s="2">
        <f t="shared" si="41"/>
        <v>83153826.783789992</v>
      </c>
      <c r="Q262" s="23"/>
      <c r="S262" s="1">
        <v>45107</v>
      </c>
      <c r="T262" s="1">
        <v>45107</v>
      </c>
      <c r="U262" s="1">
        <v>45107</v>
      </c>
      <c r="V262">
        <v>42</v>
      </c>
      <c r="W262" s="1">
        <v>45149</v>
      </c>
      <c r="AF262" s="2">
        <v>0</v>
      </c>
      <c r="AG262" s="14">
        <f>SUMIF('consultant-gross'!D:D,eslam.data!AQ262,'consultant-gross'!F:F)</f>
        <v>0</v>
      </c>
      <c r="AH262" s="14">
        <f>SUMIF('consultant-gross'!D:D,eslam.data!AQ262,'consultant-gross'!G:G)</f>
        <v>0</v>
      </c>
      <c r="AI262" s="14">
        <f>SUMIF('consultant-net'!D:D,eslam.data!AQ262,'consultant-net'!F:F)</f>
        <v>0</v>
      </c>
      <c r="AJ262" s="2" t="str">
        <f>VLOOKUP(A262,'eslam-to-invoicing'!A:B,2,0)</f>
        <v>EGAT Pelletizing Plant</v>
      </c>
      <c r="AQ262" s="2" t="str">
        <f t="shared" si="42"/>
        <v>EGAT Pelletizing Plant-Mechanical Installation1</v>
      </c>
      <c r="AR262" s="2" t="str">
        <f t="shared" si="43"/>
        <v>EGAT Pelletizing Plant1</v>
      </c>
    </row>
    <row r="263" spans="1:44" hidden="1" x14ac:dyDescent="0.3">
      <c r="A263" s="6" t="s">
        <v>125</v>
      </c>
      <c r="B263" s="6">
        <f>VLOOKUP(A263,Sheet1!A:B,2,0)</f>
        <v>1</v>
      </c>
      <c r="C263" s="6" t="s">
        <v>8711</v>
      </c>
      <c r="D263" s="25"/>
      <c r="F263" s="26">
        <f>_xlfn.MAXIFS('data-from-invoicing'!E:E,'data-from-invoicing'!D:D,eslam.data!AR263)</f>
        <v>0</v>
      </c>
      <c r="G263" s="2">
        <f t="shared" si="40"/>
        <v>0</v>
      </c>
      <c r="H263" s="2"/>
      <c r="I263" s="23"/>
      <c r="J263" s="2">
        <f>SUMIF('collection only'!D:D,eslam.data!AQ263,'collection only'!E:E)</f>
        <v>0</v>
      </c>
      <c r="K263" s="26">
        <f>SUMIF('data-from-invoicing'!D:D,eslam.data!AR263,'data-from-invoicing'!F:F)</f>
        <v>0</v>
      </c>
      <c r="L263" s="2">
        <f t="shared" si="41"/>
        <v>0</v>
      </c>
      <c r="M263" s="2"/>
      <c r="Q263" s="23"/>
      <c r="S263" s="1">
        <v>45322</v>
      </c>
      <c r="V263">
        <v>42</v>
      </c>
      <c r="W263" s="1">
        <v>42</v>
      </c>
      <c r="AG263" s="14">
        <f>SUMIF('consultant-gross'!D:D,eslam.data!AQ263,'consultant-gross'!F:F)</f>
        <v>0</v>
      </c>
      <c r="AH263" s="14">
        <f>SUMIF('consultant-gross'!D:D,eslam.data!AQ263,'consultant-gross'!G:G)</f>
        <v>0</v>
      </c>
      <c r="AI263" s="14">
        <f>SUMIF('consultant-net'!D:D,eslam.data!AQ263,'consultant-net'!F:F)</f>
        <v>0</v>
      </c>
      <c r="AJ263" s="2" t="str">
        <f>VLOOKUP(A263,'eslam-to-invoicing'!A:B,2,0)</f>
        <v>EGAT Pelletizing Plant</v>
      </c>
      <c r="AQ263" s="2" t="str">
        <f t="shared" si="42"/>
        <v>EGAT Pelletizing Plant-Mechanical Installationwrong</v>
      </c>
      <c r="AR263" s="2" t="str">
        <f t="shared" si="43"/>
        <v>EGAT Pelletizing Plantwrong</v>
      </c>
    </row>
    <row r="264" spans="1:44" hidden="1" x14ac:dyDescent="0.3">
      <c r="A264" s="6" t="s">
        <v>125</v>
      </c>
      <c r="B264" s="6">
        <f>VLOOKUP(A264,Sheet1!A:B,2,0)</f>
        <v>1</v>
      </c>
      <c r="C264" s="6" t="s">
        <v>8711</v>
      </c>
      <c r="D264" s="25"/>
      <c r="F264" s="26">
        <f>_xlfn.MAXIFS('data-from-invoicing'!E:E,'data-from-invoicing'!D:D,eslam.data!AR264)</f>
        <v>0</v>
      </c>
      <c r="G264" s="2">
        <f t="shared" ref="G264:G295" si="44">F264-E264</f>
        <v>0</v>
      </c>
      <c r="H264" s="2"/>
      <c r="I264" s="23"/>
      <c r="J264" s="2">
        <f>SUMIF('collection only'!D:D,eslam.data!AQ264,'collection only'!E:E)</f>
        <v>0</v>
      </c>
      <c r="K264" s="26">
        <f>SUMIF('data-from-invoicing'!D:D,eslam.data!AR264,'data-from-invoicing'!F:F)</f>
        <v>0</v>
      </c>
      <c r="L264" s="2">
        <f t="shared" ref="L264:L295" si="45">K264-J264</f>
        <v>0</v>
      </c>
      <c r="M264" s="2"/>
      <c r="Q264" s="23"/>
      <c r="S264" s="1">
        <v>45351</v>
      </c>
      <c r="V264">
        <v>42</v>
      </c>
      <c r="W264" s="1">
        <v>42</v>
      </c>
      <c r="AG264" s="14">
        <f>SUMIF('consultant-gross'!D:D,eslam.data!AQ264,'consultant-gross'!F:F)</f>
        <v>0</v>
      </c>
      <c r="AH264" s="14">
        <f>SUMIF('consultant-gross'!D:D,eslam.data!AQ264,'consultant-gross'!G:G)</f>
        <v>0</v>
      </c>
      <c r="AI264" s="14">
        <f>SUMIF('consultant-net'!D:D,eslam.data!AQ264,'consultant-net'!F:F)</f>
        <v>0</v>
      </c>
      <c r="AJ264" s="2" t="str">
        <f>VLOOKUP(A264,'eslam-to-invoicing'!A:B,2,0)</f>
        <v>EGAT Pelletizing Plant</v>
      </c>
      <c r="AQ264" s="2" t="str">
        <f t="shared" ref="AQ264:AQ295" si="46">A264&amp;C264</f>
        <v>EGAT Pelletizing Plant-Mechanical Installationwrong</v>
      </c>
      <c r="AR264" s="2" t="str">
        <f t="shared" ref="AR264:AR295" si="47">AJ264&amp;C264</f>
        <v>EGAT Pelletizing Plantwrong</v>
      </c>
    </row>
    <row r="265" spans="1:44" hidden="1" x14ac:dyDescent="0.3">
      <c r="A265" s="6" t="s">
        <v>125</v>
      </c>
      <c r="B265" s="6">
        <f>VLOOKUP(A265,Sheet1!A:B,2,0)</f>
        <v>1</v>
      </c>
      <c r="C265" s="6" t="s">
        <v>8711</v>
      </c>
      <c r="D265" s="25"/>
      <c r="F265" s="26">
        <f>_xlfn.MAXIFS('data-from-invoicing'!E:E,'data-from-invoicing'!D:D,eslam.data!AR265)</f>
        <v>0</v>
      </c>
      <c r="G265" s="2">
        <f t="shared" si="44"/>
        <v>0</v>
      </c>
      <c r="H265" s="2"/>
      <c r="I265" s="23"/>
      <c r="J265" s="2">
        <f>SUMIF('collection only'!D:D,eslam.data!AQ265,'collection only'!E:E)</f>
        <v>0</v>
      </c>
      <c r="K265" s="26">
        <f>SUMIF('data-from-invoicing'!D:D,eslam.data!AR265,'data-from-invoicing'!F:F)</f>
        <v>0</v>
      </c>
      <c r="L265" s="2">
        <f t="shared" si="45"/>
        <v>0</v>
      </c>
      <c r="M265" s="2"/>
      <c r="Q265" s="23"/>
      <c r="S265" s="1">
        <v>45382</v>
      </c>
      <c r="V265">
        <v>42</v>
      </c>
      <c r="W265" s="1">
        <v>42</v>
      </c>
      <c r="AG265" s="14">
        <f>SUMIF('consultant-gross'!D:D,eslam.data!AQ265,'consultant-gross'!F:F)</f>
        <v>0</v>
      </c>
      <c r="AH265" s="14">
        <f>SUMIF('consultant-gross'!D:D,eslam.data!AQ265,'consultant-gross'!G:G)</f>
        <v>0</v>
      </c>
      <c r="AI265" s="14">
        <f>SUMIF('consultant-net'!D:D,eslam.data!AQ265,'consultant-net'!F:F)</f>
        <v>0</v>
      </c>
      <c r="AJ265" s="2" t="str">
        <f>VLOOKUP(A265,'eslam-to-invoicing'!A:B,2,0)</f>
        <v>EGAT Pelletizing Plant</v>
      </c>
      <c r="AQ265" s="2" t="str">
        <f t="shared" si="46"/>
        <v>EGAT Pelletizing Plant-Mechanical Installationwrong</v>
      </c>
      <c r="AR265" s="2" t="str">
        <f t="shared" si="47"/>
        <v>EGAT Pelletizing Plantwrong</v>
      </c>
    </row>
    <row r="266" spans="1:44" hidden="1" x14ac:dyDescent="0.3">
      <c r="A266" s="6" t="s">
        <v>125</v>
      </c>
      <c r="B266" s="6">
        <f>VLOOKUP(A266,Sheet1!A:B,2,0)</f>
        <v>1</v>
      </c>
      <c r="C266" s="6" t="s">
        <v>8711</v>
      </c>
      <c r="D266" s="25"/>
      <c r="F266" s="26">
        <f>_xlfn.MAXIFS('data-from-invoicing'!E:E,'data-from-invoicing'!D:D,eslam.data!AR266)</f>
        <v>0</v>
      </c>
      <c r="G266" s="2">
        <f t="shared" si="44"/>
        <v>0</v>
      </c>
      <c r="H266" s="2"/>
      <c r="I266" s="23"/>
      <c r="J266" s="2">
        <f>SUMIF('collection only'!D:D,eslam.data!AQ266,'collection only'!E:E)</f>
        <v>0</v>
      </c>
      <c r="K266" s="26">
        <f>SUMIF('data-from-invoicing'!D:D,eslam.data!AR266,'data-from-invoicing'!F:F)</f>
        <v>0</v>
      </c>
      <c r="L266" s="2">
        <f t="shared" si="45"/>
        <v>0</v>
      </c>
      <c r="M266" s="2"/>
      <c r="Q266" s="23"/>
      <c r="S266" s="1">
        <v>45412</v>
      </c>
      <c r="V266">
        <v>42</v>
      </c>
      <c r="W266" s="1">
        <v>42</v>
      </c>
      <c r="AG266" s="14">
        <f>SUMIF('consultant-gross'!D:D,eslam.data!AQ266,'consultant-gross'!F:F)</f>
        <v>0</v>
      </c>
      <c r="AH266" s="14">
        <f>SUMIF('consultant-gross'!D:D,eslam.data!AQ266,'consultant-gross'!G:G)</f>
        <v>0</v>
      </c>
      <c r="AI266" s="14">
        <f>SUMIF('consultant-net'!D:D,eslam.data!AQ266,'consultant-net'!F:F)</f>
        <v>0</v>
      </c>
      <c r="AJ266" s="2" t="str">
        <f>VLOOKUP(A266,'eslam-to-invoicing'!A:B,2,0)</f>
        <v>EGAT Pelletizing Plant</v>
      </c>
      <c r="AQ266" s="2" t="str">
        <f t="shared" si="46"/>
        <v>EGAT Pelletizing Plant-Mechanical Installationwrong</v>
      </c>
      <c r="AR266" s="2" t="str">
        <f t="shared" si="47"/>
        <v>EGAT Pelletizing Plantwrong</v>
      </c>
    </row>
    <row r="267" spans="1:44" x14ac:dyDescent="0.3">
      <c r="A267" s="32" t="s">
        <v>74</v>
      </c>
      <c r="B267" s="35">
        <f>VLOOKUP(A267,Sheet1!A:B,2,0)</f>
        <v>1</v>
      </c>
      <c r="C267" s="6">
        <v>1</v>
      </c>
      <c r="D267" s="25"/>
      <c r="E267" s="2">
        <v>2011978.5</v>
      </c>
      <c r="F267" s="26">
        <f>_xlfn.MAXIFS('data-from-invoicing'!E:E,'data-from-invoicing'!D:D,eslam.data!AR267)</f>
        <v>61566718.68</v>
      </c>
      <c r="G267" s="2">
        <f t="shared" si="44"/>
        <v>59554740.18</v>
      </c>
      <c r="I267" s="23"/>
      <c r="J267" s="2">
        <f>SUMIF('collection only'!D:D,eslam.data!AQ267,'collection only'!E:E)</f>
        <v>1.0000000000000001E-5</v>
      </c>
      <c r="K267" s="26">
        <f>SUMIF('data-from-invoicing'!D:D,eslam.data!AR267,'data-from-invoicing'!F:F)</f>
        <v>83153826.783799991</v>
      </c>
      <c r="L267" s="2">
        <f t="shared" si="45"/>
        <v>83153826.783789992</v>
      </c>
      <c r="Q267" s="23"/>
      <c r="R267" s="2">
        <v>2112577.42</v>
      </c>
      <c r="S267" s="1">
        <v>44316</v>
      </c>
      <c r="T267" s="1">
        <v>44316</v>
      </c>
      <c r="U267" s="1">
        <v>44327</v>
      </c>
      <c r="V267">
        <v>42</v>
      </c>
      <c r="W267" s="1">
        <v>44369</v>
      </c>
      <c r="X267" s="1">
        <v>44433</v>
      </c>
      <c r="Y267" s="2">
        <v>2011978.5</v>
      </c>
      <c r="AF267" s="2">
        <v>0</v>
      </c>
      <c r="AG267" s="14">
        <f>SUMIF('consultant-gross'!D:D,eslam.data!AQ267,'consultant-gross'!F:F)</f>
        <v>2011978.5</v>
      </c>
      <c r="AH267" s="14">
        <f>SUMIF('consultant-gross'!D:D,eslam.data!AQ267,'consultant-gross'!G:G)</f>
        <v>2011978.5</v>
      </c>
      <c r="AI267" s="14">
        <f>SUMIF('consultant-net'!D:D,eslam.data!AQ267,'consultant-net'!F:F)</f>
        <v>2112577.42</v>
      </c>
      <c r="AJ267" s="2" t="str">
        <f>VLOOKUP(A267,'eslam-to-invoicing'!A:B,2,0)</f>
        <v>EGAT Pelletizing Plant</v>
      </c>
      <c r="AQ267" s="2" t="str">
        <f t="shared" si="46"/>
        <v>EGAT Pelletizing Plant-MEP1</v>
      </c>
      <c r="AR267" s="2" t="str">
        <f t="shared" si="47"/>
        <v>EGAT Pelletizing Plant1</v>
      </c>
    </row>
    <row r="268" spans="1:44" x14ac:dyDescent="0.3">
      <c r="A268" s="32" t="s">
        <v>74</v>
      </c>
      <c r="B268" s="35">
        <f>VLOOKUP(A268,Sheet1!A:B,2,0)</f>
        <v>1</v>
      </c>
      <c r="C268" s="6">
        <v>2</v>
      </c>
      <c r="D268" s="25"/>
      <c r="E268" s="2">
        <v>112937.5</v>
      </c>
      <c r="F268" s="26">
        <f>_xlfn.MAXIFS('data-from-invoicing'!E:E,'data-from-invoicing'!D:D,eslam.data!AR268)</f>
        <v>53673231.5</v>
      </c>
      <c r="G268" s="2">
        <f t="shared" si="44"/>
        <v>53560294</v>
      </c>
      <c r="I268" s="23"/>
      <c r="J268" s="2">
        <f>SUMIF('collection only'!D:D,eslam.data!AQ268,'collection only'!E:E)</f>
        <v>1.0000000000000001E-5</v>
      </c>
      <c r="K268" s="26">
        <f>SUMIF('data-from-invoicing'!D:D,eslam.data!AR268,'data-from-invoicing'!F:F)</f>
        <v>39460085.897199996</v>
      </c>
      <c r="L268" s="2">
        <f t="shared" si="45"/>
        <v>39460085.897189997</v>
      </c>
      <c r="Q268" s="23"/>
      <c r="R268" s="2">
        <v>118584.38</v>
      </c>
      <c r="S268" s="1">
        <v>44620</v>
      </c>
      <c r="T268" s="1">
        <v>44614</v>
      </c>
      <c r="U268" s="1">
        <v>44616</v>
      </c>
      <c r="V268">
        <v>42</v>
      </c>
      <c r="W268" s="1">
        <v>44658</v>
      </c>
      <c r="X268" s="1">
        <v>44614</v>
      </c>
      <c r="Y268" s="2">
        <v>2124916</v>
      </c>
      <c r="AF268" s="2">
        <v>0</v>
      </c>
      <c r="AG268" s="14">
        <f>SUMIF('consultant-gross'!D:D,eslam.data!AQ268,'consultant-gross'!F:F)</f>
        <v>112937.5</v>
      </c>
      <c r="AH268" s="14">
        <f>SUMIF('consultant-gross'!D:D,eslam.data!AQ268,'consultant-gross'!G:G)</f>
        <v>2124916</v>
      </c>
      <c r="AI268" s="14">
        <f>SUMIF('consultant-net'!D:D,eslam.data!AQ268,'consultant-net'!F:F)</f>
        <v>118584.38</v>
      </c>
      <c r="AJ268" s="2" t="str">
        <f>VLOOKUP(A268,'eslam-to-invoicing'!A:B,2,0)</f>
        <v>EGAT Pelletizing Plant</v>
      </c>
      <c r="AQ268" s="2" t="str">
        <f t="shared" si="46"/>
        <v>EGAT Pelletizing Plant-MEP2</v>
      </c>
      <c r="AR268" s="2" t="str">
        <f t="shared" si="47"/>
        <v>EGAT Pelletizing Plant2</v>
      </c>
    </row>
    <row r="269" spans="1:44" x14ac:dyDescent="0.3">
      <c r="A269" s="32" t="s">
        <v>74</v>
      </c>
      <c r="B269" s="35">
        <f>VLOOKUP(A269,Sheet1!A:B,2,0)</f>
        <v>1</v>
      </c>
      <c r="C269" s="6">
        <v>3</v>
      </c>
      <c r="D269" s="25"/>
      <c r="E269" s="2">
        <v>1723067.19</v>
      </c>
      <c r="F269" s="26">
        <f>_xlfn.MAXIFS('data-from-invoicing'!E:E,'data-from-invoicing'!D:D,eslam.data!AR269)</f>
        <v>11779040</v>
      </c>
      <c r="G269" s="2">
        <f t="shared" si="44"/>
        <v>10055972.810000001</v>
      </c>
      <c r="I269" s="23"/>
      <c r="J269" s="2">
        <f>SUMIF('collection only'!D:D,eslam.data!AQ269,'collection only'!E:E)</f>
        <v>1.0000000000000001E-5</v>
      </c>
      <c r="K269" s="26">
        <f>SUMIF('data-from-invoicing'!D:D,eslam.data!AR269,'data-from-invoicing'!F:F)</f>
        <v>7687509.5247</v>
      </c>
      <c r="L269" s="2">
        <f t="shared" si="45"/>
        <v>7687509.5246900003</v>
      </c>
      <c r="Q269" s="23"/>
      <c r="R269" s="2">
        <v>1329462.73</v>
      </c>
      <c r="S269" s="1">
        <v>44712</v>
      </c>
      <c r="T269" s="1">
        <v>44717</v>
      </c>
      <c r="U269" s="1">
        <v>44718</v>
      </c>
      <c r="V269">
        <v>42</v>
      </c>
      <c r="W269" s="1">
        <v>44760</v>
      </c>
      <c r="X269" s="1">
        <v>44969</v>
      </c>
      <c r="Y269" s="2">
        <v>3847983.19</v>
      </c>
      <c r="AF269" s="2">
        <v>0</v>
      </c>
      <c r="AG269" s="14">
        <f>SUMIF('consultant-gross'!D:D,eslam.data!AQ269,'consultant-gross'!F:F)</f>
        <v>1723067.19</v>
      </c>
      <c r="AH269" s="14">
        <f>SUMIF('consultant-gross'!D:D,eslam.data!AQ269,'consultant-gross'!G:G)</f>
        <v>3847983.19</v>
      </c>
      <c r="AI269" s="14">
        <f>SUMIF('consultant-net'!D:D,eslam.data!AQ269,'consultant-net'!F:F)</f>
        <v>1329462.73</v>
      </c>
      <c r="AJ269" s="2" t="str">
        <f>VLOOKUP(A269,'eslam-to-invoicing'!A:B,2,0)</f>
        <v>EGAT Pelletizing Plant</v>
      </c>
      <c r="AQ269" s="2" t="str">
        <f t="shared" si="46"/>
        <v>EGAT Pelletizing Plant-MEP3</v>
      </c>
      <c r="AR269" s="2" t="str">
        <f t="shared" si="47"/>
        <v>EGAT Pelletizing Plant3</v>
      </c>
    </row>
    <row r="270" spans="1:44" x14ac:dyDescent="0.3">
      <c r="A270" s="32" t="s">
        <v>127</v>
      </c>
      <c r="B270" s="35">
        <f>VLOOKUP(A270,Sheet1!A:B,2,0)</f>
        <v>1</v>
      </c>
      <c r="C270" s="6">
        <v>1</v>
      </c>
      <c r="D270" s="25"/>
      <c r="F270" s="26">
        <f>_xlfn.MAXIFS('data-from-invoicing'!E:E,'data-from-invoicing'!D:D,eslam.data!AR270)</f>
        <v>61566718.68</v>
      </c>
      <c r="G270" s="2">
        <f t="shared" si="44"/>
        <v>61566718.68</v>
      </c>
      <c r="I270" s="23"/>
      <c r="J270" s="2">
        <f>SUMIF('collection only'!D:D,eslam.data!AQ270,'collection only'!E:E)</f>
        <v>1.0000000000000001E-5</v>
      </c>
      <c r="K270" s="26">
        <f>SUMIF('data-from-invoicing'!D:D,eslam.data!AR270,'data-from-invoicing'!F:F)</f>
        <v>83153826.783799991</v>
      </c>
      <c r="L270" s="2">
        <f t="shared" si="45"/>
        <v>83153826.783789992</v>
      </c>
      <c r="Q270" s="23"/>
      <c r="S270" s="1">
        <v>45107</v>
      </c>
      <c r="T270" s="1">
        <v>45107</v>
      </c>
      <c r="U270" s="1">
        <v>45107</v>
      </c>
      <c r="V270">
        <v>42</v>
      </c>
      <c r="W270" s="1">
        <v>45149</v>
      </c>
      <c r="AF270" s="2">
        <v>0</v>
      </c>
      <c r="AG270" s="14">
        <f>SUMIF('consultant-gross'!D:D,eslam.data!AQ270,'consultant-gross'!F:F)</f>
        <v>0</v>
      </c>
      <c r="AH270" s="14">
        <f>SUMIF('consultant-gross'!D:D,eslam.data!AQ270,'consultant-gross'!G:G)</f>
        <v>0</v>
      </c>
      <c r="AI270" s="14">
        <f>SUMIF('consultant-net'!D:D,eslam.data!AQ270,'consultant-net'!F:F)</f>
        <v>0</v>
      </c>
      <c r="AJ270" s="2" t="str">
        <f>VLOOKUP(A270,'eslam-to-invoicing'!A:B,2,0)</f>
        <v>EGAT Pelletizing Plant</v>
      </c>
      <c r="AQ270" s="2" t="str">
        <f t="shared" si="46"/>
        <v>EGAT Pelletizing Plant-MEP Coordination1</v>
      </c>
      <c r="AR270" s="2" t="str">
        <f t="shared" si="47"/>
        <v>EGAT Pelletizing Plant1</v>
      </c>
    </row>
    <row r="271" spans="1:44" x14ac:dyDescent="0.3">
      <c r="A271" s="32" t="s">
        <v>72</v>
      </c>
      <c r="B271" s="35">
        <f>VLOOKUP(A271,Sheet1!A:B,2,0)</f>
        <v>1</v>
      </c>
      <c r="C271" s="6">
        <v>1</v>
      </c>
      <c r="D271" s="25"/>
      <c r="E271" s="2">
        <v>3274479.04</v>
      </c>
      <c r="F271" s="26">
        <f>_xlfn.MAXIFS('data-from-invoicing'!E:E,'data-from-invoicing'!D:D,eslam.data!AR271)</f>
        <v>61566718.68</v>
      </c>
      <c r="G271" s="2">
        <f t="shared" si="44"/>
        <v>58292239.640000001</v>
      </c>
      <c r="I271" s="23"/>
      <c r="J271" s="2">
        <f>SUMIF('collection only'!D:D,eslam.data!AQ271,'collection only'!E:E)</f>
        <v>3241734.16</v>
      </c>
      <c r="K271" s="26">
        <f>SUMIF('data-from-invoicing'!D:D,eslam.data!AR271,'data-from-invoicing'!F:F)</f>
        <v>83153826.783799991</v>
      </c>
      <c r="L271" s="2">
        <f t="shared" si="45"/>
        <v>79912092.623799995</v>
      </c>
      <c r="Q271" s="23"/>
      <c r="R271" s="2">
        <v>3438202.99</v>
      </c>
      <c r="S271" s="1">
        <v>44347</v>
      </c>
      <c r="T271" s="1">
        <v>44347</v>
      </c>
      <c r="U271" s="1">
        <v>44354</v>
      </c>
      <c r="V271">
        <v>42</v>
      </c>
      <c r="W271" s="1">
        <v>44396</v>
      </c>
      <c r="X271" s="1">
        <v>44369</v>
      </c>
      <c r="Y271" s="2">
        <v>3274479.04</v>
      </c>
      <c r="AF271" s="2">
        <v>0</v>
      </c>
      <c r="AG271" s="14">
        <f>SUMIF('consultant-gross'!D:D,eslam.data!AQ271,'consultant-gross'!F:F)</f>
        <v>3274479.04</v>
      </c>
      <c r="AH271" s="14">
        <f>SUMIF('consultant-gross'!D:D,eslam.data!AQ271,'consultant-gross'!G:G)</f>
        <v>3274479.04</v>
      </c>
      <c r="AI271" s="14">
        <f>SUMIF('consultant-net'!D:D,eslam.data!AQ271,'consultant-net'!F:F)</f>
        <v>3438202.99</v>
      </c>
      <c r="AJ271" s="2" t="str">
        <f>VLOOKUP(A271,'eslam-to-invoicing'!A:B,2,0)</f>
        <v>EGAT Pelletizing Plant</v>
      </c>
      <c r="AQ271" s="2" t="str">
        <f t="shared" si="46"/>
        <v>EGAT Pelletizing Plant-Water Tank1</v>
      </c>
      <c r="AR271" s="2" t="str">
        <f t="shared" si="47"/>
        <v>EGAT Pelletizing Plant1</v>
      </c>
    </row>
    <row r="272" spans="1:44" x14ac:dyDescent="0.3">
      <c r="A272" s="32" t="s">
        <v>72</v>
      </c>
      <c r="B272" s="35">
        <f>VLOOKUP(A272,Sheet1!A:B,2,0)</f>
        <v>1</v>
      </c>
      <c r="C272" s="6">
        <v>2</v>
      </c>
      <c r="D272" s="25"/>
      <c r="E272" s="2">
        <v>2028589.79</v>
      </c>
      <c r="F272" s="26">
        <f>_xlfn.MAXIFS('data-from-invoicing'!E:E,'data-from-invoicing'!D:D,eslam.data!AR272)</f>
        <v>53673231.5</v>
      </c>
      <c r="G272" s="2">
        <f t="shared" si="44"/>
        <v>51644641.710000001</v>
      </c>
      <c r="I272" s="23"/>
      <c r="J272" s="2">
        <f>SUMIF('collection only'!D:D,eslam.data!AQ272,'collection only'!E:E)</f>
        <v>2008304.1</v>
      </c>
      <c r="K272" s="26">
        <f>SUMIF('data-from-invoicing'!D:D,eslam.data!AR272,'data-from-invoicing'!F:F)</f>
        <v>39460085.897199996</v>
      </c>
      <c r="L272" s="2">
        <f t="shared" si="45"/>
        <v>37451781.797199994</v>
      </c>
      <c r="Q272" s="23"/>
      <c r="R272" s="2">
        <v>2130019.2799999998</v>
      </c>
      <c r="S272" s="1">
        <v>44377</v>
      </c>
      <c r="T272" s="1">
        <v>44377</v>
      </c>
      <c r="U272" s="1">
        <v>44377</v>
      </c>
      <c r="V272">
        <v>42</v>
      </c>
      <c r="W272" s="1">
        <v>44419</v>
      </c>
      <c r="X272" s="1">
        <v>44389</v>
      </c>
      <c r="Y272" s="2">
        <v>5303068.83</v>
      </c>
      <c r="AF272" s="2">
        <v>0</v>
      </c>
      <c r="AG272" s="14">
        <f>SUMIF('consultant-gross'!D:D,eslam.data!AQ272,'consultant-gross'!F:F)</f>
        <v>2028589.79</v>
      </c>
      <c r="AH272" s="14">
        <f>SUMIF('consultant-gross'!D:D,eslam.data!AQ272,'consultant-gross'!G:G)</f>
        <v>5303068.83</v>
      </c>
      <c r="AI272" s="14">
        <f>SUMIF('consultant-net'!D:D,eslam.data!AQ272,'consultant-net'!F:F)</f>
        <v>2130019.2799999998</v>
      </c>
      <c r="AJ272" s="2" t="str">
        <f>VLOOKUP(A272,'eslam-to-invoicing'!A:B,2,0)</f>
        <v>EGAT Pelletizing Plant</v>
      </c>
      <c r="AQ272" s="2" t="str">
        <f t="shared" si="46"/>
        <v>EGAT Pelletizing Plant-Water Tank2</v>
      </c>
      <c r="AR272" s="2" t="str">
        <f t="shared" si="47"/>
        <v>EGAT Pelletizing Plant2</v>
      </c>
    </row>
    <row r="273" spans="1:44" x14ac:dyDescent="0.3">
      <c r="A273" s="32" t="s">
        <v>72</v>
      </c>
      <c r="B273" s="35">
        <f>VLOOKUP(A273,Sheet1!A:B,2,0)</f>
        <v>1</v>
      </c>
      <c r="C273" s="6">
        <v>3</v>
      </c>
      <c r="D273" s="25"/>
      <c r="E273" s="2">
        <v>725357.84999999963</v>
      </c>
      <c r="F273" s="26">
        <f>_xlfn.MAXIFS('data-from-invoicing'!E:E,'data-from-invoicing'!D:D,eslam.data!AR273)</f>
        <v>11779040</v>
      </c>
      <c r="G273" s="2">
        <f t="shared" si="44"/>
        <v>11053682.15</v>
      </c>
      <c r="I273" s="23"/>
      <c r="J273" s="2">
        <f>SUMIF('collection only'!D:D,eslam.data!AQ273,'collection only'!E:E)</f>
        <v>718104.27</v>
      </c>
      <c r="K273" s="26">
        <f>SUMIF('data-from-invoicing'!D:D,eslam.data!AR273,'data-from-invoicing'!F:F)</f>
        <v>7687509.5247</v>
      </c>
      <c r="L273" s="2">
        <f t="shared" si="45"/>
        <v>6969405.2546999995</v>
      </c>
      <c r="Q273" s="23"/>
      <c r="R273" s="2">
        <v>761625.75</v>
      </c>
      <c r="S273" s="1">
        <v>44408</v>
      </c>
      <c r="T273" s="1">
        <v>44412</v>
      </c>
      <c r="U273" s="1">
        <v>44413</v>
      </c>
      <c r="V273">
        <v>42</v>
      </c>
      <c r="W273" s="1">
        <v>44455</v>
      </c>
      <c r="X273" s="1">
        <v>44427</v>
      </c>
      <c r="Y273" s="2">
        <v>6028426.6799999997</v>
      </c>
      <c r="AF273" s="2">
        <v>0</v>
      </c>
      <c r="AG273" s="14">
        <f>SUMIF('consultant-gross'!D:D,eslam.data!AQ273,'consultant-gross'!F:F)</f>
        <v>725357.84999999963</v>
      </c>
      <c r="AH273" s="14">
        <f>SUMIF('consultant-gross'!D:D,eslam.data!AQ273,'consultant-gross'!G:G)</f>
        <v>6028426.6799999997</v>
      </c>
      <c r="AI273" s="14">
        <f>SUMIF('consultant-net'!D:D,eslam.data!AQ273,'consultant-net'!F:F)</f>
        <v>761625.75</v>
      </c>
      <c r="AJ273" s="2" t="str">
        <f>VLOOKUP(A273,'eslam-to-invoicing'!A:B,2,0)</f>
        <v>EGAT Pelletizing Plant</v>
      </c>
      <c r="AQ273" s="2" t="str">
        <f t="shared" si="46"/>
        <v>EGAT Pelletizing Plant-Water Tank3</v>
      </c>
      <c r="AR273" s="2" t="str">
        <f t="shared" si="47"/>
        <v>EGAT Pelletizing Plant3</v>
      </c>
    </row>
    <row r="274" spans="1:44" x14ac:dyDescent="0.3">
      <c r="A274" s="32" t="s">
        <v>72</v>
      </c>
      <c r="B274" s="35">
        <f>VLOOKUP(A274,Sheet1!A:B,2,0)</f>
        <v>1</v>
      </c>
      <c r="C274" s="6">
        <v>4</v>
      </c>
      <c r="D274" s="25"/>
      <c r="E274" s="2">
        <v>766173.48000000045</v>
      </c>
      <c r="F274" s="26">
        <f>_xlfn.MAXIFS('data-from-invoicing'!E:E,'data-from-invoicing'!D:D,eslam.data!AR274)</f>
        <v>7555014.4400000004</v>
      </c>
      <c r="G274" s="2">
        <f t="shared" si="44"/>
        <v>6788840.96</v>
      </c>
      <c r="I274" s="23"/>
      <c r="J274" s="2">
        <f>SUMIF('collection only'!D:D,eslam.data!AQ274,'collection only'!E:E)</f>
        <v>758512.36</v>
      </c>
      <c r="K274" s="26">
        <f>SUMIF('data-from-invoicing'!D:D,eslam.data!AR274,'data-from-invoicing'!F:F)</f>
        <v>10595646.663800001</v>
      </c>
      <c r="L274" s="2">
        <f t="shared" si="45"/>
        <v>9837134.3038000017</v>
      </c>
      <c r="Q274" s="23"/>
      <c r="R274" s="2">
        <v>804482.15</v>
      </c>
      <c r="S274" s="1">
        <v>44439</v>
      </c>
      <c r="T274" s="1">
        <v>44439</v>
      </c>
      <c r="U274" s="1">
        <v>44440</v>
      </c>
      <c r="V274">
        <v>42</v>
      </c>
      <c r="W274" s="1">
        <v>44482</v>
      </c>
      <c r="X274" s="1">
        <v>44444</v>
      </c>
      <c r="Y274" s="2">
        <v>6794600.1600000001</v>
      </c>
      <c r="AF274" s="2">
        <v>0</v>
      </c>
      <c r="AG274" s="14">
        <f>SUMIF('consultant-gross'!D:D,eslam.data!AQ274,'consultant-gross'!F:F)</f>
        <v>766173.48000000045</v>
      </c>
      <c r="AH274" s="14">
        <f>SUMIF('consultant-gross'!D:D,eslam.data!AQ274,'consultant-gross'!G:G)</f>
        <v>6794600.1600000001</v>
      </c>
      <c r="AI274" s="14">
        <f>SUMIF('consultant-net'!D:D,eslam.data!AQ274,'consultant-net'!F:F)</f>
        <v>804482.15</v>
      </c>
      <c r="AJ274" s="2" t="str">
        <f>VLOOKUP(A274,'eslam-to-invoicing'!A:B,2,0)</f>
        <v>EGAT Pelletizing Plant</v>
      </c>
      <c r="AQ274" s="2" t="str">
        <f t="shared" si="46"/>
        <v>EGAT Pelletizing Plant-Water Tank4</v>
      </c>
      <c r="AR274" s="2" t="str">
        <f t="shared" si="47"/>
        <v>EGAT Pelletizing Plant4</v>
      </c>
    </row>
    <row r="275" spans="1:44" x14ac:dyDescent="0.3">
      <c r="A275" s="32" t="s">
        <v>72</v>
      </c>
      <c r="B275" s="35">
        <f>VLOOKUP(A275,Sheet1!A:B,2,0)</f>
        <v>1</v>
      </c>
      <c r="C275" s="6">
        <v>5</v>
      </c>
      <c r="D275" s="25"/>
      <c r="E275" s="2">
        <v>923594.33999999985</v>
      </c>
      <c r="F275" s="26">
        <f>_xlfn.MAXIFS('data-from-invoicing'!E:E,'data-from-invoicing'!D:D,eslam.data!AR275)</f>
        <v>14565397.439999999</v>
      </c>
      <c r="G275" s="2">
        <f t="shared" si="44"/>
        <v>13641803.1</v>
      </c>
      <c r="I275" s="23"/>
      <c r="J275" s="2">
        <f>SUMIF('collection only'!D:D,eslam.data!AQ275,'collection only'!E:E)</f>
        <v>914358.66</v>
      </c>
      <c r="K275" s="26">
        <f>SUMIF('data-from-invoicing'!D:D,eslam.data!AR275,'data-from-invoicing'!F:F)</f>
        <v>14877796.758499999</v>
      </c>
      <c r="L275" s="2">
        <f t="shared" si="45"/>
        <v>13963438.098499998</v>
      </c>
      <c r="Q275" s="23"/>
      <c r="R275" s="2">
        <v>969774.05</v>
      </c>
      <c r="S275" s="1">
        <v>44469</v>
      </c>
      <c r="T275" s="1">
        <v>44469</v>
      </c>
      <c r="U275" s="1">
        <v>44475</v>
      </c>
      <c r="V275">
        <v>42</v>
      </c>
      <c r="W275" s="1">
        <v>44517</v>
      </c>
      <c r="X275" s="1">
        <v>44481</v>
      </c>
      <c r="Y275" s="2">
        <v>7718194.5</v>
      </c>
      <c r="AF275" s="2">
        <v>0</v>
      </c>
      <c r="AG275" s="14">
        <f>SUMIF('consultant-gross'!D:D,eslam.data!AQ275,'consultant-gross'!F:F)</f>
        <v>923594.33999999985</v>
      </c>
      <c r="AH275" s="14">
        <f>SUMIF('consultant-gross'!D:D,eslam.data!AQ275,'consultant-gross'!G:G)</f>
        <v>7718194.5</v>
      </c>
      <c r="AI275" s="14">
        <f>SUMIF('consultant-net'!D:D,eslam.data!AQ275,'consultant-net'!F:F)</f>
        <v>969774.05</v>
      </c>
      <c r="AJ275" s="2" t="str">
        <f>VLOOKUP(A275,'eslam-to-invoicing'!A:B,2,0)</f>
        <v>EGAT Pelletizing Plant</v>
      </c>
      <c r="AQ275" s="2" t="str">
        <f t="shared" si="46"/>
        <v>EGAT Pelletizing Plant-Water Tank5</v>
      </c>
      <c r="AR275" s="2" t="str">
        <f t="shared" si="47"/>
        <v>EGAT Pelletizing Plant5</v>
      </c>
    </row>
    <row r="276" spans="1:44" x14ac:dyDescent="0.3">
      <c r="A276" s="32" t="s">
        <v>72</v>
      </c>
      <c r="B276" s="35">
        <f>VLOOKUP(A276,Sheet1!A:B,2,0)</f>
        <v>1</v>
      </c>
      <c r="C276" s="6">
        <v>6</v>
      </c>
      <c r="D276" s="25"/>
      <c r="E276" s="2">
        <v>1464316.6</v>
      </c>
      <c r="F276" s="26">
        <f>_xlfn.MAXIFS('data-from-invoicing'!E:E,'data-from-invoicing'!D:D,eslam.data!AR276)</f>
        <v>11102739.539999999</v>
      </c>
      <c r="G276" s="2">
        <f t="shared" si="44"/>
        <v>9638422.9399999995</v>
      </c>
      <c r="I276" s="23"/>
      <c r="J276" s="2">
        <f>SUMIF('collection only'!D:D,eslam.data!AQ276,'collection only'!E:E)</f>
        <v>1449673.43</v>
      </c>
      <c r="K276" s="26">
        <f>SUMIF('data-from-invoicing'!D:D,eslam.data!AR276,'data-from-invoicing'!F:F)</f>
        <v>11723923.506999999</v>
      </c>
      <c r="L276" s="2">
        <f t="shared" si="45"/>
        <v>10274250.077</v>
      </c>
      <c r="Q276" s="23"/>
      <c r="R276" s="2">
        <v>1537532.43</v>
      </c>
      <c r="S276" s="1">
        <v>44500</v>
      </c>
      <c r="T276" s="1">
        <v>44506</v>
      </c>
      <c r="U276" s="1">
        <v>44506</v>
      </c>
      <c r="V276">
        <v>42</v>
      </c>
      <c r="W276" s="1">
        <v>44548</v>
      </c>
      <c r="X276" s="1">
        <v>44509</v>
      </c>
      <c r="Y276" s="2">
        <v>9182511.0999999996</v>
      </c>
      <c r="AF276" s="2">
        <v>0</v>
      </c>
      <c r="AG276" s="14">
        <f>SUMIF('consultant-gross'!D:D,eslam.data!AQ276,'consultant-gross'!F:F)</f>
        <v>1464316.5999999996</v>
      </c>
      <c r="AH276" s="14">
        <f>SUMIF('consultant-gross'!D:D,eslam.data!AQ276,'consultant-gross'!G:G)</f>
        <v>9182511.0999999996</v>
      </c>
      <c r="AI276" s="14">
        <f>SUMIF('consultant-net'!D:D,eslam.data!AQ276,'consultant-net'!F:F)</f>
        <v>1537532.43</v>
      </c>
      <c r="AJ276" s="2" t="str">
        <f>VLOOKUP(A276,'eslam-to-invoicing'!A:B,2,0)</f>
        <v>EGAT Pelletizing Plant</v>
      </c>
      <c r="AQ276" s="2" t="str">
        <f t="shared" si="46"/>
        <v>EGAT Pelletizing Plant-Water Tank6</v>
      </c>
      <c r="AR276" s="2" t="str">
        <f t="shared" si="47"/>
        <v>EGAT Pelletizing Plant6</v>
      </c>
    </row>
    <row r="277" spans="1:44" x14ac:dyDescent="0.3">
      <c r="A277" s="32" t="s">
        <v>72</v>
      </c>
      <c r="B277" s="35">
        <f>VLOOKUP(A277,Sheet1!A:B,2,0)</f>
        <v>1</v>
      </c>
      <c r="C277" s="6">
        <v>7</v>
      </c>
      <c r="D277" s="25"/>
      <c r="E277" s="2">
        <v>399729.30000000069</v>
      </c>
      <c r="F277" s="26">
        <f>_xlfn.MAXIFS('data-from-invoicing'!E:E,'data-from-invoicing'!D:D,eslam.data!AR277)</f>
        <v>12829691.380000001</v>
      </c>
      <c r="G277" s="2">
        <f t="shared" si="44"/>
        <v>12429962.08</v>
      </c>
      <c r="I277" s="23"/>
      <c r="J277" s="2">
        <f>SUMIF('collection only'!D:D,eslam.data!AQ277,'collection only'!E:E)</f>
        <v>395732.02</v>
      </c>
      <c r="K277" s="26">
        <f>SUMIF('data-from-invoicing'!D:D,eslam.data!AR277,'data-from-invoicing'!F:F)</f>
        <v>13543523.308</v>
      </c>
      <c r="L277" s="2">
        <f t="shared" si="45"/>
        <v>13147791.288000001</v>
      </c>
      <c r="Q277" s="23"/>
      <c r="R277" s="2">
        <v>419715.76</v>
      </c>
      <c r="S277" s="1">
        <v>44530</v>
      </c>
      <c r="T277" s="1">
        <v>44536</v>
      </c>
      <c r="U277" s="1">
        <v>44536</v>
      </c>
      <c r="V277">
        <v>42</v>
      </c>
      <c r="W277" s="1">
        <v>44578</v>
      </c>
      <c r="X277" s="1">
        <v>44539</v>
      </c>
      <c r="Y277" s="2">
        <v>9582240.4000000004</v>
      </c>
      <c r="AF277" s="2">
        <v>0</v>
      </c>
      <c r="AG277" s="14">
        <f>SUMIF('consultant-gross'!D:D,eslam.data!AQ277,'consultant-gross'!F:F)</f>
        <v>399729.30000000075</v>
      </c>
      <c r="AH277" s="14">
        <f>SUMIF('consultant-gross'!D:D,eslam.data!AQ277,'consultant-gross'!G:G)</f>
        <v>9582240.4000000004</v>
      </c>
      <c r="AI277" s="14">
        <f>SUMIF('consultant-net'!D:D,eslam.data!AQ277,'consultant-net'!F:F)</f>
        <v>419715.76</v>
      </c>
      <c r="AJ277" s="2" t="str">
        <f>VLOOKUP(A277,'eslam-to-invoicing'!A:B,2,0)</f>
        <v>EGAT Pelletizing Plant</v>
      </c>
      <c r="AQ277" s="2" t="str">
        <f t="shared" si="46"/>
        <v>EGAT Pelletizing Plant-Water Tank7</v>
      </c>
      <c r="AR277" s="2" t="str">
        <f t="shared" si="47"/>
        <v>EGAT Pelletizing Plant7</v>
      </c>
    </row>
    <row r="278" spans="1:44" x14ac:dyDescent="0.3">
      <c r="A278" s="32" t="s">
        <v>72</v>
      </c>
      <c r="B278" s="35">
        <f>VLOOKUP(A278,Sheet1!A:B,2,0)</f>
        <v>1</v>
      </c>
      <c r="C278" s="6">
        <v>8</v>
      </c>
      <c r="D278" s="25"/>
      <c r="E278" s="2">
        <v>307226.19999999931</v>
      </c>
      <c r="F278" s="26">
        <f>_xlfn.MAXIFS('data-from-invoicing'!E:E,'data-from-invoicing'!D:D,eslam.data!AR278)</f>
        <v>12121253.24</v>
      </c>
      <c r="G278" s="2">
        <f t="shared" si="44"/>
        <v>11814027.040000001</v>
      </c>
      <c r="I278" s="23"/>
      <c r="J278" s="2">
        <f>SUMIF('collection only'!D:D,eslam.data!AQ278,'collection only'!E:E)</f>
        <v>304153.94</v>
      </c>
      <c r="K278" s="26">
        <f>SUMIF('data-from-invoicing'!D:D,eslam.data!AR278,'data-from-invoicing'!F:F)</f>
        <v>11759283.891999999</v>
      </c>
      <c r="L278" s="2">
        <f t="shared" si="45"/>
        <v>11455129.952</v>
      </c>
      <c r="Q278" s="23"/>
      <c r="R278" s="2">
        <v>322587.51</v>
      </c>
      <c r="S278" s="1">
        <v>44561</v>
      </c>
      <c r="T278" s="1">
        <v>44566</v>
      </c>
      <c r="U278" s="1">
        <v>44567</v>
      </c>
      <c r="V278">
        <v>42</v>
      </c>
      <c r="W278" s="1">
        <v>44609</v>
      </c>
      <c r="X278" s="1">
        <v>44567</v>
      </c>
      <c r="Y278" s="2">
        <v>9889466.5999999996</v>
      </c>
      <c r="AF278" s="2">
        <v>0</v>
      </c>
      <c r="AG278" s="14">
        <f>SUMIF('consultant-gross'!D:D,eslam.data!AQ278,'consultant-gross'!F:F)</f>
        <v>307226.19999999925</v>
      </c>
      <c r="AH278" s="14">
        <f>SUMIF('consultant-gross'!D:D,eslam.data!AQ278,'consultant-gross'!G:G)</f>
        <v>9889466.5999999996</v>
      </c>
      <c r="AI278" s="14">
        <f>SUMIF('consultant-net'!D:D,eslam.data!AQ278,'consultant-net'!F:F)</f>
        <v>322587.51</v>
      </c>
      <c r="AJ278" s="2" t="str">
        <f>VLOOKUP(A278,'eslam-to-invoicing'!A:B,2,0)</f>
        <v>EGAT Pelletizing Plant</v>
      </c>
      <c r="AQ278" s="2" t="str">
        <f t="shared" si="46"/>
        <v>EGAT Pelletizing Plant-Water Tank8</v>
      </c>
      <c r="AR278" s="2" t="str">
        <f t="shared" si="47"/>
        <v>EGAT Pelletizing Plant8</v>
      </c>
    </row>
    <row r="279" spans="1:44" x14ac:dyDescent="0.3">
      <c r="A279" s="32" t="s">
        <v>72</v>
      </c>
      <c r="B279" s="35">
        <f>VLOOKUP(A279,Sheet1!A:B,2,0)</f>
        <v>1</v>
      </c>
      <c r="C279" s="6">
        <v>9</v>
      </c>
      <c r="D279" s="25"/>
      <c r="E279" s="2">
        <v>1064224</v>
      </c>
      <c r="F279" s="26">
        <f>_xlfn.MAXIFS('data-from-invoicing'!E:E,'data-from-invoicing'!D:D,eslam.data!AR279)</f>
        <v>15797419.960000001</v>
      </c>
      <c r="G279" s="2">
        <f t="shared" si="44"/>
        <v>14733195.960000001</v>
      </c>
      <c r="I279" s="23"/>
      <c r="J279" s="2">
        <f>SUMIF('collection only'!D:D,eslam.data!AQ279,'collection only'!E:E)</f>
        <v>967200</v>
      </c>
      <c r="K279" s="26">
        <f>SUMIF('data-from-invoicing'!D:D,eslam.data!AR279,'data-from-invoicing'!F:F)</f>
        <v>15809146.998</v>
      </c>
      <c r="L279" s="2">
        <f t="shared" si="45"/>
        <v>14841946.998</v>
      </c>
      <c r="Q279" s="23"/>
      <c r="R279" s="2">
        <v>1117435.2</v>
      </c>
      <c r="S279" s="1">
        <v>44592</v>
      </c>
      <c r="T279" s="1">
        <v>44599</v>
      </c>
      <c r="U279" s="1">
        <v>44600</v>
      </c>
      <c r="V279">
        <v>42</v>
      </c>
      <c r="W279" s="1">
        <v>44642</v>
      </c>
      <c r="X279" s="1">
        <v>44622</v>
      </c>
      <c r="Y279" s="2">
        <v>10953690.6</v>
      </c>
      <c r="AF279" s="2">
        <v>0</v>
      </c>
      <c r="AG279" s="14">
        <f>SUMIF('consultant-gross'!D:D,eslam.data!AQ279,'consultant-gross'!F:F)</f>
        <v>1064224</v>
      </c>
      <c r="AH279" s="14">
        <f>SUMIF('consultant-gross'!D:D,eslam.data!AQ279,'consultant-gross'!G:G)</f>
        <v>10953690.6</v>
      </c>
      <c r="AI279" s="14">
        <f>SUMIF('consultant-net'!D:D,eslam.data!AQ279,'consultant-net'!F:F)</f>
        <v>1117435.2</v>
      </c>
      <c r="AJ279" s="2" t="str">
        <f>VLOOKUP(A279,'eslam-to-invoicing'!A:B,2,0)</f>
        <v>EGAT Pelletizing Plant</v>
      </c>
      <c r="AQ279" s="2" t="str">
        <f t="shared" si="46"/>
        <v>EGAT Pelletizing Plant-Water Tank9</v>
      </c>
      <c r="AR279" s="2" t="str">
        <f t="shared" si="47"/>
        <v>EGAT Pelletizing Plant9</v>
      </c>
    </row>
    <row r="280" spans="1:44" x14ac:dyDescent="0.3">
      <c r="A280" s="32" t="s">
        <v>72</v>
      </c>
      <c r="B280" s="35">
        <f>VLOOKUP(A280,Sheet1!A:B,2,0)</f>
        <v>1</v>
      </c>
      <c r="C280" s="6">
        <v>10</v>
      </c>
      <c r="D280" s="25"/>
      <c r="E280" s="2">
        <v>3540729.8000000012</v>
      </c>
      <c r="F280" s="26">
        <f>_xlfn.MAXIFS('data-from-invoicing'!E:E,'data-from-invoicing'!D:D,eslam.data!AR280)</f>
        <v>17027897.289999999</v>
      </c>
      <c r="G280" s="2">
        <f t="shared" si="44"/>
        <v>13487167.489999998</v>
      </c>
      <c r="I280" s="23"/>
      <c r="J280" s="2">
        <f>SUMIF('collection only'!D:D,eslam.data!AQ280,'collection only'!E:E)</f>
        <v>3505322.5</v>
      </c>
      <c r="K280" s="26">
        <f>SUMIF('data-from-invoicing'!D:D,eslam.data!AR280,'data-from-invoicing'!F:F)</f>
        <v>19539421.100000001</v>
      </c>
      <c r="L280" s="2">
        <f t="shared" si="45"/>
        <v>16034098.600000001</v>
      </c>
      <c r="Q280" s="23"/>
      <c r="R280" s="2">
        <v>3717766.29</v>
      </c>
      <c r="S280" s="1">
        <v>44620</v>
      </c>
      <c r="T280" s="1">
        <v>44625</v>
      </c>
      <c r="U280" s="1">
        <v>44634</v>
      </c>
      <c r="V280">
        <v>42</v>
      </c>
      <c r="W280" s="1">
        <v>44676</v>
      </c>
      <c r="X280" s="1">
        <v>44634</v>
      </c>
      <c r="Y280" s="2">
        <v>14494420.4</v>
      </c>
      <c r="AF280" s="2">
        <v>0</v>
      </c>
      <c r="AG280" s="14">
        <f>SUMIF('consultant-gross'!D:D,eslam.data!AQ280,'consultant-gross'!F:F)</f>
        <v>3540729.8000000007</v>
      </c>
      <c r="AH280" s="14">
        <f>SUMIF('consultant-gross'!D:D,eslam.data!AQ280,'consultant-gross'!G:G)</f>
        <v>14494420.4</v>
      </c>
      <c r="AI280" s="14">
        <f>SUMIF('consultant-net'!D:D,eslam.data!AQ280,'consultant-net'!F:F)</f>
        <v>3717766.29</v>
      </c>
      <c r="AJ280" s="2" t="str">
        <f>VLOOKUP(A280,'eslam-to-invoicing'!A:B,2,0)</f>
        <v>EGAT Pelletizing Plant</v>
      </c>
      <c r="AQ280" s="2" t="str">
        <f t="shared" si="46"/>
        <v>EGAT Pelletizing Plant-Water Tank10</v>
      </c>
      <c r="AR280" s="2" t="str">
        <f t="shared" si="47"/>
        <v>EGAT Pelletizing Plant10</v>
      </c>
    </row>
    <row r="281" spans="1:44" x14ac:dyDescent="0.3">
      <c r="A281" s="32" t="s">
        <v>72</v>
      </c>
      <c r="B281" s="35">
        <f>VLOOKUP(A281,Sheet1!A:B,2,0)</f>
        <v>1</v>
      </c>
      <c r="C281" s="6">
        <v>11</v>
      </c>
      <c r="D281" s="25"/>
      <c r="E281" s="2">
        <v>3753750.319999998</v>
      </c>
      <c r="F281" s="26">
        <f>_xlfn.MAXIFS('data-from-invoicing'!E:E,'data-from-invoicing'!D:D,eslam.data!AR281)</f>
        <v>14893958.08</v>
      </c>
      <c r="G281" s="2">
        <f t="shared" si="44"/>
        <v>11140207.760000002</v>
      </c>
      <c r="I281" s="23"/>
      <c r="J281" s="2">
        <f>SUMIF('collection only'!D:D,eslam.data!AQ281,'collection only'!E:E)</f>
        <v>3903900.34</v>
      </c>
      <c r="K281" s="26">
        <f>SUMIF('data-from-invoicing'!D:D,eslam.data!AR281,'data-from-invoicing'!F:F)</f>
        <v>17868099.304499999</v>
      </c>
      <c r="L281" s="2">
        <f t="shared" si="45"/>
        <v>13964198.964499999</v>
      </c>
      <c r="Q281" s="23"/>
      <c r="R281" s="2">
        <v>3941437.84</v>
      </c>
      <c r="S281" s="1">
        <v>44651</v>
      </c>
      <c r="T281" s="1">
        <v>44625</v>
      </c>
      <c r="U281" s="1">
        <v>44718</v>
      </c>
      <c r="V281">
        <v>42</v>
      </c>
      <c r="W281" s="1">
        <v>44760</v>
      </c>
      <c r="X281" s="1">
        <v>44796</v>
      </c>
      <c r="Y281" s="2">
        <v>18248170.719999999</v>
      </c>
      <c r="AF281" s="2">
        <v>0</v>
      </c>
      <c r="AG281" s="14">
        <f>SUMIF('consultant-gross'!D:D,eslam.data!AQ281,'consultant-gross'!F:F)</f>
        <v>3753750.3199999984</v>
      </c>
      <c r="AH281" s="14">
        <f>SUMIF('consultant-gross'!D:D,eslam.data!AQ281,'consultant-gross'!G:G)</f>
        <v>18248170.719999999</v>
      </c>
      <c r="AI281" s="14">
        <f>SUMIF('consultant-net'!D:D,eslam.data!AQ281,'consultant-net'!F:F)</f>
        <v>3941437.84</v>
      </c>
      <c r="AJ281" s="2" t="str">
        <f>VLOOKUP(A281,'eslam-to-invoicing'!A:B,2,0)</f>
        <v>EGAT Pelletizing Plant</v>
      </c>
      <c r="AQ281" s="2" t="str">
        <f t="shared" si="46"/>
        <v>EGAT Pelletizing Plant-Water Tank11</v>
      </c>
      <c r="AR281" s="2" t="str">
        <f t="shared" si="47"/>
        <v>EGAT Pelletizing Plant11</v>
      </c>
    </row>
    <row r="282" spans="1:44" x14ac:dyDescent="0.3">
      <c r="A282" s="32" t="s">
        <v>72</v>
      </c>
      <c r="B282" s="35">
        <f>VLOOKUP(A282,Sheet1!A:B,2,0)</f>
        <v>1</v>
      </c>
      <c r="C282" s="6">
        <v>12</v>
      </c>
      <c r="D282" s="25"/>
      <c r="F282" s="26">
        <f>_xlfn.MAXIFS('data-from-invoicing'!E:E,'data-from-invoicing'!D:D,eslam.data!AR282)</f>
        <v>8116942.79</v>
      </c>
      <c r="G282" s="2">
        <f t="shared" si="44"/>
        <v>8116942.79</v>
      </c>
      <c r="I282" s="23"/>
      <c r="J282" s="2">
        <f>SUMIF('collection only'!D:D,eslam.data!AQ282,'collection only'!E:E)</f>
        <v>1.0000000000000001E-5</v>
      </c>
      <c r="K282" s="26">
        <f>SUMIF('data-from-invoicing'!D:D,eslam.data!AR282,'data-from-invoicing'!F:F)</f>
        <v>8787503.2355000004</v>
      </c>
      <c r="L282" s="2">
        <f t="shared" si="45"/>
        <v>8787503.2354899999</v>
      </c>
      <c r="Q282" s="23"/>
      <c r="S282" s="1">
        <v>44834</v>
      </c>
      <c r="T282" s="1">
        <v>44819</v>
      </c>
      <c r="U282" s="1">
        <v>44823</v>
      </c>
      <c r="V282">
        <v>42</v>
      </c>
      <c r="W282" s="1">
        <v>44865</v>
      </c>
      <c r="AF282" s="2">
        <v>0</v>
      </c>
      <c r="AG282" s="14">
        <f>SUMIF('consultant-gross'!D:D,eslam.data!AQ282,'consultant-gross'!F:F)</f>
        <v>0</v>
      </c>
      <c r="AH282" s="14">
        <f>SUMIF('consultant-gross'!D:D,eslam.data!AQ282,'consultant-gross'!G:G)</f>
        <v>0</v>
      </c>
      <c r="AI282" s="14">
        <f>SUMIF('consultant-net'!D:D,eslam.data!AQ282,'consultant-net'!F:F)</f>
        <v>0</v>
      </c>
      <c r="AJ282" s="2" t="str">
        <f>VLOOKUP(A282,'eslam-to-invoicing'!A:B,2,0)</f>
        <v>EGAT Pelletizing Plant</v>
      </c>
      <c r="AQ282" s="2" t="str">
        <f t="shared" si="46"/>
        <v>EGAT Pelletizing Plant-Water Tank12</v>
      </c>
      <c r="AR282" s="2" t="str">
        <f t="shared" si="47"/>
        <v>EGAT Pelletizing Plant12</v>
      </c>
    </row>
    <row r="283" spans="1:44" x14ac:dyDescent="0.3">
      <c r="A283" s="32" t="s">
        <v>72</v>
      </c>
      <c r="B283" s="35">
        <f>VLOOKUP(A283,Sheet1!A:B,2,0)</f>
        <v>1</v>
      </c>
      <c r="C283" s="6">
        <v>13</v>
      </c>
      <c r="D283" s="25"/>
      <c r="F283" s="26">
        <f>_xlfn.MAXIFS('data-from-invoicing'!E:E,'data-from-invoicing'!D:D,eslam.data!AR283)</f>
        <v>22223108.960000001</v>
      </c>
      <c r="G283" s="2">
        <f t="shared" si="44"/>
        <v>22223108.960000001</v>
      </c>
      <c r="I283" s="23"/>
      <c r="J283" s="2">
        <f>SUMIF('collection only'!D:D,eslam.data!AQ283,'collection only'!E:E)</f>
        <v>391272.95</v>
      </c>
      <c r="K283" s="26">
        <f>SUMIF('data-from-invoicing'!D:D,eslam.data!AR283,'data-from-invoicing'!F:F)</f>
        <v>21971546.517499994</v>
      </c>
      <c r="L283" s="2">
        <f t="shared" si="45"/>
        <v>21580273.567499995</v>
      </c>
      <c r="Q283" s="23"/>
      <c r="S283" s="1">
        <v>44865</v>
      </c>
      <c r="T283" s="1">
        <v>44844</v>
      </c>
      <c r="U283" s="1">
        <v>44866</v>
      </c>
      <c r="V283">
        <v>42</v>
      </c>
      <c r="W283" s="1">
        <v>44908</v>
      </c>
      <c r="AF283" s="2">
        <v>0</v>
      </c>
      <c r="AG283" s="14">
        <f>SUMIF('consultant-gross'!D:D,eslam.data!AQ283,'consultant-gross'!F:F)</f>
        <v>0</v>
      </c>
      <c r="AH283" s="14">
        <f>SUMIF('consultant-gross'!D:D,eslam.data!AQ283,'consultant-gross'!G:G)</f>
        <v>0</v>
      </c>
      <c r="AI283" s="14">
        <f>SUMIF('consultant-net'!D:D,eslam.data!AQ283,'consultant-net'!F:F)</f>
        <v>0</v>
      </c>
      <c r="AJ283" s="2" t="str">
        <f>VLOOKUP(A283,'eslam-to-invoicing'!A:B,2,0)</f>
        <v>EGAT Pelletizing Plant</v>
      </c>
      <c r="AQ283" s="2" t="str">
        <f t="shared" si="46"/>
        <v>EGAT Pelletizing Plant-Water Tank13</v>
      </c>
      <c r="AR283" s="2" t="str">
        <f t="shared" si="47"/>
        <v>EGAT Pelletizing Plant13</v>
      </c>
    </row>
    <row r="284" spans="1:44" x14ac:dyDescent="0.3">
      <c r="A284" s="32" t="s">
        <v>72</v>
      </c>
      <c r="B284" s="35">
        <f>VLOOKUP(A284,Sheet1!A:B,2,0)</f>
        <v>1</v>
      </c>
      <c r="C284" s="6">
        <v>14</v>
      </c>
      <c r="D284" s="25"/>
      <c r="F284" s="26">
        <f>_xlfn.MAXIFS('data-from-invoicing'!E:E,'data-from-invoicing'!D:D,eslam.data!AR284)</f>
        <v>8283062.8600000003</v>
      </c>
      <c r="G284" s="2">
        <f t="shared" si="44"/>
        <v>8283062.8600000003</v>
      </c>
      <c r="I284" s="23"/>
      <c r="J284" s="2">
        <f>SUMIF('collection only'!D:D,eslam.data!AQ284,'collection only'!E:E)</f>
        <v>1.0000000000000001E-5</v>
      </c>
      <c r="K284" s="26">
        <f>SUMIF('data-from-invoicing'!D:D,eslam.data!AR284,'data-from-invoicing'!F:F)</f>
        <v>10704026.927999999</v>
      </c>
      <c r="L284" s="2">
        <f t="shared" si="45"/>
        <v>10704026.927989999</v>
      </c>
      <c r="Q284" s="23"/>
      <c r="S284" s="1">
        <v>45107</v>
      </c>
      <c r="T284" s="1">
        <v>45107</v>
      </c>
      <c r="U284" s="1">
        <v>45107</v>
      </c>
      <c r="V284">
        <v>42</v>
      </c>
      <c r="W284" s="1">
        <v>45149</v>
      </c>
      <c r="AF284" s="2">
        <v>0</v>
      </c>
      <c r="AG284" s="14">
        <f>SUMIF('consultant-gross'!D:D,eslam.data!AQ284,'consultant-gross'!F:F)</f>
        <v>0</v>
      </c>
      <c r="AH284" s="14">
        <f>SUMIF('consultant-gross'!D:D,eslam.data!AQ284,'consultant-gross'!G:G)</f>
        <v>0</v>
      </c>
      <c r="AI284" s="14">
        <f>SUMIF('consultant-net'!D:D,eslam.data!AQ284,'consultant-net'!F:F)</f>
        <v>0</v>
      </c>
      <c r="AJ284" s="2" t="str">
        <f>VLOOKUP(A284,'eslam-to-invoicing'!A:B,2,0)</f>
        <v>EGAT Pelletizing Plant</v>
      </c>
      <c r="AQ284" s="2" t="str">
        <f t="shared" si="46"/>
        <v>EGAT Pelletizing Plant-Water Tank14</v>
      </c>
      <c r="AR284" s="2" t="str">
        <f t="shared" si="47"/>
        <v>EGAT Pelletizing Plant14</v>
      </c>
    </row>
    <row r="285" spans="1:44" x14ac:dyDescent="0.3">
      <c r="A285" s="32" t="s">
        <v>72</v>
      </c>
      <c r="B285" s="35">
        <f>VLOOKUP(A285,Sheet1!A:B,2,0)</f>
        <v>1</v>
      </c>
      <c r="C285" s="6">
        <v>15</v>
      </c>
      <c r="D285" s="25"/>
      <c r="E285" s="2">
        <v>0.19000000134110451</v>
      </c>
      <c r="F285" s="26">
        <f>_xlfn.MAXIFS('data-from-invoicing'!E:E,'data-from-invoicing'!D:D,eslam.data!AR285)</f>
        <v>20298475.239999998</v>
      </c>
      <c r="G285" s="2">
        <f t="shared" si="44"/>
        <v>20298475.049999997</v>
      </c>
      <c r="I285" s="23"/>
      <c r="J285" s="2">
        <f>SUMIF('collection only'!D:D,eslam.data!AQ285,'collection only'!E:E)</f>
        <v>0</v>
      </c>
      <c r="K285" s="26">
        <f>SUMIF('data-from-invoicing'!D:D,eslam.data!AR285,'data-from-invoicing'!F:F)</f>
        <v>19186530.252</v>
      </c>
      <c r="L285" s="2">
        <f t="shared" si="45"/>
        <v>19186530.252</v>
      </c>
      <c r="Q285" s="23"/>
      <c r="R285" s="2">
        <v>2909387.53</v>
      </c>
      <c r="S285" s="1">
        <v>45322</v>
      </c>
      <c r="T285" s="1">
        <v>45322</v>
      </c>
      <c r="U285" s="1">
        <v>45350</v>
      </c>
      <c r="V285">
        <v>42</v>
      </c>
      <c r="W285" s="1">
        <v>45392</v>
      </c>
      <c r="X285" s="1">
        <v>45414</v>
      </c>
      <c r="Y285" s="2">
        <v>21082133.030000001</v>
      </c>
      <c r="AF285" s="2">
        <v>0</v>
      </c>
      <c r="AG285" s="14">
        <f>SUMIF('consultant-gross'!D:D,eslam.data!AQ285,'consultant-gross'!F:F)</f>
        <v>0</v>
      </c>
      <c r="AH285" s="14">
        <f>SUMIF('consultant-gross'!D:D,eslam.data!AQ285,'consultant-gross'!G:G)</f>
        <v>0</v>
      </c>
      <c r="AI285" s="14">
        <f>SUMIF('consultant-net'!D:D,eslam.data!AQ285,'consultant-net'!F:F)</f>
        <v>0</v>
      </c>
      <c r="AJ285" s="2" t="str">
        <f>VLOOKUP(A285,'eslam-to-invoicing'!A:B,2,0)</f>
        <v>EGAT Pelletizing Plant</v>
      </c>
      <c r="AQ285" s="2" t="str">
        <f t="shared" si="46"/>
        <v>EGAT Pelletizing Plant-Water Tank15</v>
      </c>
      <c r="AR285" s="2" t="str">
        <f t="shared" si="47"/>
        <v>EGAT Pelletizing Plant15</v>
      </c>
    </row>
    <row r="286" spans="1:44" hidden="1" x14ac:dyDescent="0.3">
      <c r="A286" s="6" t="s">
        <v>42</v>
      </c>
      <c r="B286" s="6">
        <f>VLOOKUP(A286,Sheet1!A:B,2,0)</f>
        <v>1</v>
      </c>
      <c r="C286" s="6">
        <v>1</v>
      </c>
      <c r="D286" s="25"/>
      <c r="F286" s="26">
        <f>_xlfn.MAXIFS('data-from-invoicing'!E:E,'data-from-invoicing'!D:D,eslam.data!AR286)</f>
        <v>0</v>
      </c>
      <c r="G286" s="2">
        <f t="shared" si="44"/>
        <v>0</v>
      </c>
      <c r="H286" s="2"/>
      <c r="I286" s="23"/>
      <c r="J286" s="2">
        <f>SUMIF('collection only'!D:D,eslam.data!AQ286,'collection only'!E:E)</f>
        <v>598688</v>
      </c>
      <c r="K286" s="26">
        <f>SUMIF('data-from-invoicing'!D:D,eslam.data!AR286,'data-from-invoicing'!F:F)</f>
        <v>0</v>
      </c>
      <c r="L286" s="2">
        <f t="shared" si="45"/>
        <v>-598688</v>
      </c>
      <c r="M286" s="2"/>
      <c r="Q286" s="23"/>
      <c r="S286" s="1">
        <v>43677</v>
      </c>
      <c r="T286" s="1">
        <v>43677</v>
      </c>
      <c r="U286" s="1">
        <v>43678</v>
      </c>
      <c r="V286">
        <v>15</v>
      </c>
      <c r="W286" s="1">
        <v>43693</v>
      </c>
      <c r="AG286" s="14">
        <f>SUMIF('consultant-gross'!D:D,eslam.data!AQ286,'consultant-gross'!F:F)</f>
        <v>0</v>
      </c>
      <c r="AH286" s="14">
        <f>SUMIF('consultant-gross'!D:D,eslam.data!AQ286,'consultant-gross'!G:G)</f>
        <v>0</v>
      </c>
      <c r="AI286" s="14">
        <f>SUMIF('consultant-net'!D:D,eslam.data!AQ286,'consultant-net'!F:F)</f>
        <v>0</v>
      </c>
      <c r="AJ286" s="2">
        <f>VLOOKUP(A286,'eslam-to-invoicing'!A:B,2,0)</f>
        <v>0</v>
      </c>
      <c r="AQ286" s="2" t="str">
        <f t="shared" si="46"/>
        <v>EGAT-Asphalt1</v>
      </c>
      <c r="AR286" s="2" t="str">
        <f t="shared" si="47"/>
        <v>01</v>
      </c>
    </row>
    <row r="287" spans="1:44" hidden="1" x14ac:dyDescent="0.3">
      <c r="A287" s="6" t="s">
        <v>40</v>
      </c>
      <c r="B287" s="6">
        <f>VLOOKUP(A287,Sheet1!A:B,2,0)</f>
        <v>1</v>
      </c>
      <c r="C287" s="6">
        <v>1</v>
      </c>
      <c r="D287" s="25"/>
      <c r="F287" s="26">
        <f>_xlfn.MAXIFS('data-from-invoicing'!E:E,'data-from-invoicing'!D:D,eslam.data!AR287)</f>
        <v>0</v>
      </c>
      <c r="G287" s="2">
        <f t="shared" si="44"/>
        <v>0</v>
      </c>
      <c r="H287" s="2"/>
      <c r="I287" s="23"/>
      <c r="J287" s="2">
        <f>SUMIF('collection only'!D:D,eslam.data!AQ287,'collection only'!E:E)</f>
        <v>195752.6</v>
      </c>
      <c r="K287" s="26">
        <f>SUMIF('data-from-invoicing'!D:D,eslam.data!AR287,'data-from-invoicing'!F:F)</f>
        <v>0</v>
      </c>
      <c r="L287" s="2">
        <f t="shared" si="45"/>
        <v>-195752.6</v>
      </c>
      <c r="M287" s="2"/>
      <c r="Q287" s="23"/>
      <c r="S287" s="1">
        <v>43677</v>
      </c>
      <c r="T287" s="1">
        <v>43677</v>
      </c>
      <c r="U287" s="1">
        <v>43678</v>
      </c>
      <c r="V287">
        <v>15</v>
      </c>
      <c r="W287" s="1">
        <v>43693</v>
      </c>
      <c r="AG287" s="14">
        <f>SUMIF('consultant-gross'!D:D,eslam.data!AQ287,'consultant-gross'!F:F)</f>
        <v>0</v>
      </c>
      <c r="AH287" s="14">
        <f>SUMIF('consultant-gross'!D:D,eslam.data!AQ287,'consultant-gross'!G:G)</f>
        <v>0</v>
      </c>
      <c r="AI287" s="14">
        <f>SUMIF('consultant-net'!D:D,eslam.data!AQ287,'consultant-net'!F:F)</f>
        <v>0</v>
      </c>
      <c r="AJ287" s="2">
        <f>VLOOKUP(A287,'eslam-to-invoicing'!A:B,2,0)</f>
        <v>0</v>
      </c>
      <c r="AQ287" s="2" t="str">
        <f t="shared" si="46"/>
        <v>EGAT-Fence1</v>
      </c>
      <c r="AR287" s="2" t="str">
        <f t="shared" si="47"/>
        <v>01</v>
      </c>
    </row>
    <row r="288" spans="1:44" x14ac:dyDescent="0.3">
      <c r="A288" s="32" t="s">
        <v>40</v>
      </c>
      <c r="B288" s="35">
        <f>VLOOKUP(A288,Sheet1!A:B,2,0)</f>
        <v>1</v>
      </c>
      <c r="C288" s="6">
        <v>2</v>
      </c>
      <c r="D288" s="25"/>
      <c r="E288" s="2">
        <v>-616810.91999999806</v>
      </c>
      <c r="F288" s="26">
        <f>_xlfn.MAXIFS('data-from-invoicing'!E:E,'data-from-invoicing'!D:D,eslam.data!AR288)</f>
        <v>0</v>
      </c>
      <c r="G288" s="2">
        <f t="shared" si="44"/>
        <v>616810.91999999806</v>
      </c>
      <c r="H288" s="14" t="s">
        <v>8866</v>
      </c>
      <c r="I288" s="23"/>
      <c r="J288" s="2">
        <f>SUMIF('collection only'!D:D,eslam.data!AQ288,'collection only'!E:E)</f>
        <v>1E-3</v>
      </c>
      <c r="K288" s="26">
        <f>SUMIF('data-from-invoicing'!D:D,eslam.data!AR288,'data-from-invoicing'!F:F)</f>
        <v>0</v>
      </c>
      <c r="L288" s="2">
        <f t="shared" si="45"/>
        <v>-1E-3</v>
      </c>
      <c r="M288" s="14" t="s">
        <v>8866</v>
      </c>
      <c r="Q288" s="23"/>
      <c r="R288" s="2">
        <v>-575046.56915259582</v>
      </c>
      <c r="S288" s="1">
        <v>43708</v>
      </c>
      <c r="T288" s="1">
        <v>43708</v>
      </c>
      <c r="U288" s="1">
        <v>43718</v>
      </c>
      <c r="V288">
        <v>15</v>
      </c>
      <c r="W288" s="1">
        <v>43733</v>
      </c>
      <c r="X288" s="1">
        <v>43746</v>
      </c>
      <c r="Y288" s="2">
        <v>18362278.120000001</v>
      </c>
      <c r="AG288" s="14">
        <f>SUMIF('consultant-gross'!D:D,eslam.data!AQ288,'consultant-gross'!F:F)</f>
        <v>0</v>
      </c>
      <c r="AH288" s="14">
        <f>SUMIF('consultant-gross'!D:D,eslam.data!AQ288,'consultant-gross'!G:G)</f>
        <v>0</v>
      </c>
      <c r="AI288" s="14">
        <f>SUMIF('consultant-net'!D:D,eslam.data!AQ288,'consultant-net'!F:F)</f>
        <v>0</v>
      </c>
      <c r="AJ288" s="2">
        <f>VLOOKUP(A288,'eslam-to-invoicing'!A:B,2,0)</f>
        <v>0</v>
      </c>
      <c r="AQ288" s="2" t="str">
        <f t="shared" si="46"/>
        <v>EGAT-Fence2</v>
      </c>
      <c r="AR288" s="2" t="str">
        <f t="shared" si="47"/>
        <v>02</v>
      </c>
    </row>
    <row r="289" spans="1:44" hidden="1" x14ac:dyDescent="0.3">
      <c r="A289" s="6" t="s">
        <v>40</v>
      </c>
      <c r="B289" s="6">
        <f>VLOOKUP(A289,Sheet1!A:B,2,0)</f>
        <v>1</v>
      </c>
      <c r="C289" s="6">
        <v>3</v>
      </c>
      <c r="D289" s="25"/>
      <c r="F289" s="26">
        <f>_xlfn.MAXIFS('data-from-invoicing'!E:E,'data-from-invoicing'!D:D,eslam.data!AR289)</f>
        <v>0</v>
      </c>
      <c r="G289" s="2">
        <f t="shared" si="44"/>
        <v>0</v>
      </c>
      <c r="H289" s="2"/>
      <c r="I289" s="23"/>
      <c r="J289" s="2">
        <f>SUMIF('collection only'!D:D,eslam.data!AQ289,'collection only'!E:E)</f>
        <v>695045.68280858838</v>
      </c>
      <c r="K289" s="26">
        <f>SUMIF('data-from-invoicing'!D:D,eslam.data!AR289,'data-from-invoicing'!F:F)</f>
        <v>0</v>
      </c>
      <c r="L289" s="2">
        <f t="shared" si="45"/>
        <v>-695045.68280858838</v>
      </c>
      <c r="M289" s="2"/>
      <c r="Q289" s="23"/>
      <c r="S289" s="1">
        <v>43738</v>
      </c>
      <c r="T289" s="1">
        <v>43738</v>
      </c>
      <c r="U289" s="1">
        <v>43752</v>
      </c>
      <c r="V289">
        <v>15</v>
      </c>
      <c r="W289" s="1">
        <v>43767</v>
      </c>
      <c r="AG289" s="14">
        <f>SUMIF('consultant-gross'!D:D,eslam.data!AQ289,'consultant-gross'!F:F)</f>
        <v>0</v>
      </c>
      <c r="AH289" s="14">
        <f>SUMIF('consultant-gross'!D:D,eslam.data!AQ289,'consultant-gross'!G:G)</f>
        <v>0</v>
      </c>
      <c r="AI289" s="14">
        <f>SUMIF('consultant-net'!D:D,eslam.data!AQ289,'consultant-net'!F:F)</f>
        <v>0</v>
      </c>
      <c r="AJ289" s="2">
        <f>VLOOKUP(A289,'eslam-to-invoicing'!A:B,2,0)</f>
        <v>0</v>
      </c>
      <c r="AQ289" s="2" t="str">
        <f t="shared" si="46"/>
        <v>EGAT-Fence3</v>
      </c>
      <c r="AR289" s="2" t="str">
        <f t="shared" si="47"/>
        <v>03</v>
      </c>
    </row>
    <row r="290" spans="1:44" hidden="1" x14ac:dyDescent="0.3">
      <c r="A290" s="6" t="s">
        <v>40</v>
      </c>
      <c r="B290" s="6">
        <f>VLOOKUP(A290,Sheet1!A:B,2,0)</f>
        <v>1</v>
      </c>
      <c r="C290" s="6">
        <v>4</v>
      </c>
      <c r="D290" s="25"/>
      <c r="F290" s="26">
        <f>_xlfn.MAXIFS('data-from-invoicing'!E:E,'data-from-invoicing'!D:D,eslam.data!AR290)</f>
        <v>0</v>
      </c>
      <c r="G290" s="2">
        <f t="shared" si="44"/>
        <v>0</v>
      </c>
      <c r="H290" s="2"/>
      <c r="I290" s="23"/>
      <c r="J290" s="2">
        <f>SUMIF('collection only'!D:D,eslam.data!AQ290,'collection only'!E:E)</f>
        <v>2891036.0621914114</v>
      </c>
      <c r="K290" s="26">
        <f>SUMIF('data-from-invoicing'!D:D,eslam.data!AR290,'data-from-invoicing'!F:F)</f>
        <v>0</v>
      </c>
      <c r="L290" s="2">
        <f t="shared" si="45"/>
        <v>-2891036.0621914114</v>
      </c>
      <c r="M290" s="2"/>
      <c r="Q290" s="23"/>
      <c r="S290" s="1">
        <v>43769</v>
      </c>
      <c r="T290" s="1">
        <v>43818</v>
      </c>
      <c r="U290" s="1">
        <v>43870</v>
      </c>
      <c r="V290">
        <v>15</v>
      </c>
      <c r="W290" s="1">
        <v>43885</v>
      </c>
      <c r="AG290" s="14">
        <f>SUMIF('consultant-gross'!D:D,eslam.data!AQ290,'consultant-gross'!F:F)</f>
        <v>0</v>
      </c>
      <c r="AH290" s="14">
        <f>SUMIF('consultant-gross'!D:D,eslam.data!AQ290,'consultant-gross'!G:G)</f>
        <v>0</v>
      </c>
      <c r="AI290" s="14">
        <f>SUMIF('consultant-net'!D:D,eslam.data!AQ290,'consultant-net'!F:F)</f>
        <v>0</v>
      </c>
      <c r="AJ290" s="2">
        <f>VLOOKUP(A290,'eslam-to-invoicing'!A:B,2,0)</f>
        <v>0</v>
      </c>
      <c r="AQ290" s="2" t="str">
        <f t="shared" si="46"/>
        <v>EGAT-Fence4</v>
      </c>
      <c r="AR290" s="2" t="str">
        <f t="shared" si="47"/>
        <v>04</v>
      </c>
    </row>
    <row r="291" spans="1:44" hidden="1" x14ac:dyDescent="0.3">
      <c r="A291" s="6" t="s">
        <v>41</v>
      </c>
      <c r="B291" s="6">
        <f>VLOOKUP(A291,Sheet1!A:B,2,0)</f>
        <v>1</v>
      </c>
      <c r="C291" s="6">
        <v>1</v>
      </c>
      <c r="D291" s="25"/>
      <c r="F291" s="26">
        <f>_xlfn.MAXIFS('data-from-invoicing'!E:E,'data-from-invoicing'!D:D,eslam.data!AR291)</f>
        <v>0</v>
      </c>
      <c r="G291" s="2">
        <f t="shared" si="44"/>
        <v>0</v>
      </c>
      <c r="H291" s="2"/>
      <c r="I291" s="23"/>
      <c r="J291" s="2">
        <f>SUMIF('collection only'!D:D,eslam.data!AQ291,'collection only'!E:E)</f>
        <v>755798.13</v>
      </c>
      <c r="K291" s="26">
        <f>SUMIF('data-from-invoicing'!D:D,eslam.data!AR291,'data-from-invoicing'!F:F)</f>
        <v>0</v>
      </c>
      <c r="L291" s="2">
        <f t="shared" si="45"/>
        <v>-755798.13</v>
      </c>
      <c r="M291" s="2"/>
      <c r="Q291" s="23"/>
      <c r="S291" s="1">
        <v>43677</v>
      </c>
      <c r="T291" s="1">
        <v>43677</v>
      </c>
      <c r="U291" s="1">
        <v>43678</v>
      </c>
      <c r="V291">
        <v>15</v>
      </c>
      <c r="W291" s="1">
        <v>43693</v>
      </c>
      <c r="AG291" s="14">
        <f>SUMIF('consultant-gross'!D:D,eslam.data!AQ291,'consultant-gross'!F:F)</f>
        <v>0</v>
      </c>
      <c r="AH291" s="14">
        <f>SUMIF('consultant-gross'!D:D,eslam.data!AQ291,'consultant-gross'!G:G)</f>
        <v>0</v>
      </c>
      <c r="AI291" s="14">
        <f>SUMIF('consultant-net'!D:D,eslam.data!AQ291,'consultant-net'!F:F)</f>
        <v>0</v>
      </c>
      <c r="AJ291" s="2">
        <f>VLOOKUP(A291,'eslam-to-invoicing'!A:B,2,0)</f>
        <v>0</v>
      </c>
      <c r="AQ291" s="2" t="str">
        <f t="shared" si="46"/>
        <v>EGAT-HeliPad1</v>
      </c>
      <c r="AR291" s="2" t="str">
        <f t="shared" si="47"/>
        <v>01</v>
      </c>
    </row>
    <row r="292" spans="1:44" hidden="1" x14ac:dyDescent="0.3">
      <c r="A292" s="6" t="s">
        <v>41</v>
      </c>
      <c r="B292" s="6">
        <f>VLOOKUP(A292,Sheet1!A:B,2,0)</f>
        <v>1</v>
      </c>
      <c r="C292" s="6">
        <v>2</v>
      </c>
      <c r="D292" s="25"/>
      <c r="F292" s="26">
        <f>_xlfn.MAXIFS('data-from-invoicing'!E:E,'data-from-invoicing'!D:D,eslam.data!AR292)</f>
        <v>0</v>
      </c>
      <c r="G292" s="2">
        <f t="shared" si="44"/>
        <v>0</v>
      </c>
      <c r="H292" s="2"/>
      <c r="I292" s="23"/>
      <c r="J292" s="2">
        <f>SUMIF('collection only'!D:D,eslam.data!AQ292,'collection only'!E:E)</f>
        <v>500000</v>
      </c>
      <c r="K292" s="26">
        <f>SUMIF('data-from-invoicing'!D:D,eslam.data!AR292,'data-from-invoicing'!F:F)</f>
        <v>0</v>
      </c>
      <c r="L292" s="2">
        <f t="shared" si="45"/>
        <v>-500000</v>
      </c>
      <c r="M292" s="2"/>
      <c r="Q292" s="23"/>
      <c r="S292" s="1">
        <v>43708</v>
      </c>
      <c r="T292" s="1">
        <v>43720</v>
      </c>
      <c r="U292" s="1">
        <v>43866</v>
      </c>
      <c r="V292">
        <v>15</v>
      </c>
      <c r="W292" s="1">
        <v>43881</v>
      </c>
      <c r="AG292" s="14">
        <f>SUMIF('consultant-gross'!D:D,eslam.data!AQ292,'consultant-gross'!F:F)</f>
        <v>0</v>
      </c>
      <c r="AH292" s="14">
        <f>SUMIF('consultant-gross'!D:D,eslam.data!AQ292,'consultant-gross'!G:G)</f>
        <v>0</v>
      </c>
      <c r="AI292" s="14">
        <f>SUMIF('consultant-net'!D:D,eslam.data!AQ292,'consultant-net'!F:F)</f>
        <v>0</v>
      </c>
      <c r="AJ292" s="2">
        <f>VLOOKUP(A292,'eslam-to-invoicing'!A:B,2,0)</f>
        <v>0</v>
      </c>
      <c r="AQ292" s="2" t="str">
        <f t="shared" si="46"/>
        <v>EGAT-HeliPad2</v>
      </c>
      <c r="AR292" s="2" t="str">
        <f t="shared" si="47"/>
        <v>02</v>
      </c>
    </row>
    <row r="293" spans="1:44" hidden="1" x14ac:dyDescent="0.3">
      <c r="A293" s="6" t="s">
        <v>85</v>
      </c>
      <c r="B293" s="6">
        <f>VLOOKUP(A293,Sheet1!A:B,2,0)</f>
        <v>1</v>
      </c>
      <c r="C293" s="6">
        <v>1</v>
      </c>
      <c r="D293" s="25"/>
      <c r="E293" s="2">
        <v>5018202.5</v>
      </c>
      <c r="F293" s="26">
        <f>_xlfn.MAXIFS('data-from-invoicing'!E:E,'data-from-invoicing'!D:D,eslam.data!AR293)</f>
        <v>5018202.5</v>
      </c>
      <c r="G293" s="2">
        <f t="shared" si="44"/>
        <v>0</v>
      </c>
      <c r="H293" s="2"/>
      <c r="I293" s="23"/>
      <c r="J293" s="2">
        <f>SUMIF('collection only'!D:D,eslam.data!AQ293,'collection only'!E:E)</f>
        <v>10117110.35</v>
      </c>
      <c r="K293" s="26">
        <f>SUMIF('data-from-invoicing'!D:D,eslam.data!AR293,'data-from-invoicing'!F:F)</f>
        <v>4717110.3449999997</v>
      </c>
      <c r="L293" s="2">
        <f t="shared" si="45"/>
        <v>-5400000.0049999999</v>
      </c>
      <c r="M293" s="2"/>
      <c r="Q293" s="23"/>
      <c r="R293" s="2">
        <v>4767292.38</v>
      </c>
      <c r="S293" s="1">
        <v>44592</v>
      </c>
      <c r="T293" s="1">
        <v>44599</v>
      </c>
      <c r="U293" s="1">
        <v>44600</v>
      </c>
      <c r="V293">
        <v>42</v>
      </c>
      <c r="W293" s="1">
        <v>44642</v>
      </c>
      <c r="X293" s="1">
        <v>44616</v>
      </c>
      <c r="Y293" s="2">
        <v>5018202.5</v>
      </c>
      <c r="AF293" s="2">
        <v>0</v>
      </c>
      <c r="AG293" s="14">
        <f>SUMIF('consultant-gross'!D:D,eslam.data!AQ293,'consultant-gross'!F:F)</f>
        <v>5018202.5</v>
      </c>
      <c r="AH293" s="14">
        <f>SUMIF('consultant-gross'!D:D,eslam.data!AQ293,'consultant-gross'!G:G)</f>
        <v>5018202.5</v>
      </c>
      <c r="AI293" s="14">
        <f>SUMIF('consultant-net'!D:D,eslam.data!AQ293,'consultant-net'!F:F)</f>
        <v>4767292.38</v>
      </c>
      <c r="AJ293" s="2" t="str">
        <f>VLOOKUP(A293,'eslam-to-invoicing'!A:B,2,0)</f>
        <v>EGAT Lock &amp; Load</v>
      </c>
      <c r="AQ293" s="2" t="str">
        <f t="shared" si="46"/>
        <v>EGAT-Lock &amp; Load1</v>
      </c>
      <c r="AR293" s="2" t="str">
        <f t="shared" si="47"/>
        <v>EGAT Lock &amp; Load1</v>
      </c>
    </row>
    <row r="294" spans="1:44" hidden="1" x14ac:dyDescent="0.3">
      <c r="A294" s="6" t="s">
        <v>85</v>
      </c>
      <c r="B294" s="6">
        <f>VLOOKUP(A294,Sheet1!A:B,2,0)</f>
        <v>1</v>
      </c>
      <c r="C294" s="6">
        <v>2</v>
      </c>
      <c r="D294" s="25"/>
      <c r="E294" s="2">
        <v>2362059.16</v>
      </c>
      <c r="F294" s="26">
        <f>_xlfn.MAXIFS('data-from-invoicing'!E:E,'data-from-invoicing'!D:D,eslam.data!AR294)</f>
        <v>2362059.16</v>
      </c>
      <c r="G294" s="2">
        <f t="shared" si="44"/>
        <v>0</v>
      </c>
      <c r="H294" s="2"/>
      <c r="I294" s="23"/>
      <c r="J294" s="2">
        <f>SUMIF('collection only'!D:D,eslam.data!AQ294,'collection only'!E:E)</f>
        <v>2773213.88</v>
      </c>
      <c r="K294" s="26">
        <f>SUMIF('data-from-invoicing'!D:D,eslam.data!AR294,'data-from-invoicing'!F:F)</f>
        <v>2220335.608</v>
      </c>
      <c r="L294" s="2">
        <f t="shared" si="45"/>
        <v>-552878.27199999988</v>
      </c>
      <c r="M294" s="2"/>
      <c r="Q294" s="23"/>
      <c r="R294" s="2">
        <v>2243956.2000000002</v>
      </c>
      <c r="S294" s="1">
        <v>44620</v>
      </c>
      <c r="T294" s="1">
        <v>44625</v>
      </c>
      <c r="U294" s="1">
        <v>44634</v>
      </c>
      <c r="V294">
        <v>42</v>
      </c>
      <c r="W294" s="1">
        <v>44676</v>
      </c>
      <c r="X294" s="1">
        <v>44626</v>
      </c>
      <c r="Y294" s="2">
        <v>7380261.6600000001</v>
      </c>
      <c r="AF294" s="2">
        <v>0</v>
      </c>
      <c r="AG294" s="14">
        <f>SUMIF('consultant-gross'!D:D,eslam.data!AQ294,'consultant-gross'!F:F)</f>
        <v>2362059.16</v>
      </c>
      <c r="AH294" s="14">
        <f>SUMIF('consultant-gross'!D:D,eslam.data!AQ294,'consultant-gross'!G:G)</f>
        <v>7380261.6600000001</v>
      </c>
      <c r="AI294" s="14">
        <f>SUMIF('consultant-net'!D:D,eslam.data!AQ294,'consultant-net'!F:F)</f>
        <v>2243956.2000000002</v>
      </c>
      <c r="AJ294" s="2" t="str">
        <f>VLOOKUP(A294,'eslam-to-invoicing'!A:B,2,0)</f>
        <v>EGAT Lock &amp; Load</v>
      </c>
      <c r="AQ294" s="2" t="str">
        <f t="shared" si="46"/>
        <v>EGAT-Lock &amp; Load2</v>
      </c>
      <c r="AR294" s="2" t="str">
        <f t="shared" si="47"/>
        <v>EGAT Lock &amp; Load2</v>
      </c>
    </row>
    <row r="295" spans="1:44" hidden="1" x14ac:dyDescent="0.3">
      <c r="A295" s="6" t="s">
        <v>85</v>
      </c>
      <c r="B295" s="6">
        <f>VLOOKUP(A295,Sheet1!A:B,2,0)</f>
        <v>1</v>
      </c>
      <c r="C295" s="6">
        <v>3</v>
      </c>
      <c r="D295" s="25"/>
      <c r="E295" s="2">
        <v>1772326.51</v>
      </c>
      <c r="F295" s="26">
        <f>_xlfn.MAXIFS('data-from-invoicing'!E:E,'data-from-invoicing'!D:D,eslam.data!AR295)</f>
        <v>1772326.5</v>
      </c>
      <c r="G295" s="2">
        <f t="shared" si="44"/>
        <v>-1.0000000009313226E-2</v>
      </c>
      <c r="H295" s="2"/>
      <c r="I295" s="23"/>
      <c r="J295" s="2">
        <f>SUMIF('collection only'!D:D,eslam.data!AQ295,'collection only'!E:E)</f>
        <v>1665986.92</v>
      </c>
      <c r="K295" s="26">
        <f>SUMIF('data-from-invoicing'!D:D,eslam.data!AR295,'data-from-invoicing'!F:F)</f>
        <v>1665986.905</v>
      </c>
      <c r="L295" s="2">
        <f t="shared" si="45"/>
        <v>-1.4999999897554517E-2</v>
      </c>
      <c r="M295" s="2"/>
      <c r="Q295" s="23"/>
      <c r="R295" s="2">
        <v>1683710.18</v>
      </c>
      <c r="S295" s="1">
        <v>44651</v>
      </c>
      <c r="T295" s="1">
        <v>44661</v>
      </c>
      <c r="U295" s="1">
        <v>44663</v>
      </c>
      <c r="V295">
        <v>42</v>
      </c>
      <c r="W295" s="1">
        <v>44705</v>
      </c>
      <c r="X295" s="1">
        <v>44663</v>
      </c>
      <c r="Y295" s="2">
        <v>9152588.1699999999</v>
      </c>
      <c r="AF295" s="2">
        <v>0</v>
      </c>
      <c r="AG295" s="14">
        <f>SUMIF('consultant-gross'!D:D,eslam.data!AQ295,'consultant-gross'!F:F)</f>
        <v>1772326.5099999998</v>
      </c>
      <c r="AH295" s="14">
        <f>SUMIF('consultant-gross'!D:D,eslam.data!AQ295,'consultant-gross'!G:G)</f>
        <v>9152588.1699999999</v>
      </c>
      <c r="AI295" s="14">
        <f>SUMIF('consultant-net'!D:D,eslam.data!AQ295,'consultant-net'!F:F)</f>
        <v>1683710.18</v>
      </c>
      <c r="AJ295" s="2" t="str">
        <f>VLOOKUP(A295,'eslam-to-invoicing'!A:B,2,0)</f>
        <v>EGAT Lock &amp; Load</v>
      </c>
      <c r="AQ295" s="2" t="str">
        <f t="shared" si="46"/>
        <v>EGAT-Lock &amp; Load3</v>
      </c>
      <c r="AR295" s="2" t="str">
        <f t="shared" si="47"/>
        <v>EGAT Lock &amp; Load3</v>
      </c>
    </row>
    <row r="296" spans="1:44" x14ac:dyDescent="0.3">
      <c r="A296" s="32" t="s">
        <v>85</v>
      </c>
      <c r="B296" s="35">
        <f>VLOOKUP(A296,Sheet1!A:B,2,0)</f>
        <v>1</v>
      </c>
      <c r="C296" s="6">
        <v>4</v>
      </c>
      <c r="D296" s="25"/>
      <c r="F296" s="26">
        <f>_xlfn.MAXIFS('data-from-invoicing'!E:E,'data-from-invoicing'!D:D,eslam.data!AR296)</f>
        <v>879124</v>
      </c>
      <c r="G296" s="2">
        <f t="shared" ref="G296:G314" si="48">F296-E296</f>
        <v>879124</v>
      </c>
      <c r="I296" s="23"/>
      <c r="J296" s="2">
        <f>SUMIF('collection only'!D:D,eslam.data!AQ296,'collection only'!E:E)</f>
        <v>747255.39</v>
      </c>
      <c r="K296" s="26">
        <f>SUMIF('data-from-invoicing'!D:D,eslam.data!AR296,'data-from-invoicing'!F:F)</f>
        <v>826376.56</v>
      </c>
      <c r="L296" s="2">
        <f t="shared" ref="L296:L314" si="49">K296-J296</f>
        <v>79121.170000000042</v>
      </c>
      <c r="Q296" s="23"/>
      <c r="S296" s="1">
        <v>44681</v>
      </c>
      <c r="T296" s="1">
        <v>44679</v>
      </c>
      <c r="U296" s="1">
        <v>44679</v>
      </c>
      <c r="V296">
        <v>42</v>
      </c>
      <c r="W296" s="1">
        <v>44721</v>
      </c>
      <c r="AF296" s="2">
        <v>0</v>
      </c>
      <c r="AG296" s="14">
        <f>SUMIF('consultant-gross'!D:D,eslam.data!AQ296,'consultant-gross'!F:F)</f>
        <v>0</v>
      </c>
      <c r="AH296" s="14">
        <f>SUMIF('consultant-gross'!D:D,eslam.data!AQ296,'consultant-gross'!G:G)</f>
        <v>0</v>
      </c>
      <c r="AI296" s="14">
        <f>SUMIF('consultant-net'!D:D,eslam.data!AQ296,'consultant-net'!F:F)</f>
        <v>0</v>
      </c>
      <c r="AJ296" s="2" t="str">
        <f>VLOOKUP(A296,'eslam-to-invoicing'!A:B,2,0)</f>
        <v>EGAT Lock &amp; Load</v>
      </c>
      <c r="AQ296" s="2" t="str">
        <f t="shared" ref="AQ296:AQ314" si="50">A296&amp;C296</f>
        <v>EGAT-Lock &amp; Load4</v>
      </c>
      <c r="AR296" s="2" t="str">
        <f t="shared" ref="AR296:AR314" si="51">AJ296&amp;C296</f>
        <v>EGAT Lock &amp; Load4</v>
      </c>
    </row>
    <row r="297" spans="1:44" hidden="1" x14ac:dyDescent="0.3">
      <c r="A297" s="6" t="s">
        <v>85</v>
      </c>
      <c r="B297" s="6">
        <f>VLOOKUP(A297,Sheet1!A:B,2,0)</f>
        <v>1</v>
      </c>
      <c r="C297" s="6">
        <v>5</v>
      </c>
      <c r="D297" s="25"/>
      <c r="E297" s="2">
        <v>3180176.34</v>
      </c>
      <c r="F297" s="26">
        <f>_xlfn.MAXIFS('data-from-invoicing'!E:E,'data-from-invoicing'!D:D,eslam.data!AR297)</f>
        <v>3180176.34</v>
      </c>
      <c r="G297" s="2">
        <f t="shared" si="48"/>
        <v>0</v>
      </c>
      <c r="H297" s="2"/>
      <c r="I297" s="23"/>
      <c r="J297" s="2">
        <f>SUMIF('collection only'!D:D,eslam.data!AQ297,'collection only'!E:E)</f>
        <v>2436487.5099999998</v>
      </c>
      <c r="K297" s="26">
        <f>SUMIF('data-from-invoicing'!D:D,eslam.data!AR297,'data-from-invoicing'!F:F)</f>
        <v>2989365.767</v>
      </c>
      <c r="L297" s="2">
        <f t="shared" si="49"/>
        <v>552878.25700000022</v>
      </c>
      <c r="M297" s="2"/>
      <c r="Q297" s="23"/>
      <c r="R297" s="2">
        <v>3021167.52</v>
      </c>
      <c r="S297" s="1">
        <v>44712</v>
      </c>
      <c r="T297" s="1">
        <v>44709</v>
      </c>
      <c r="U297" s="1">
        <v>44718</v>
      </c>
      <c r="V297">
        <v>42</v>
      </c>
      <c r="W297" s="1">
        <v>44760</v>
      </c>
      <c r="X297" s="1">
        <v>44719</v>
      </c>
      <c r="Y297" s="2">
        <v>13211888.51</v>
      </c>
      <c r="AF297" s="2">
        <v>0</v>
      </c>
      <c r="AG297" s="14">
        <f>SUMIF('consultant-gross'!D:D,eslam.data!AQ297,'consultant-gross'!F:F)</f>
        <v>3180176.34</v>
      </c>
      <c r="AH297" s="14">
        <f>SUMIF('consultant-gross'!D:D,eslam.data!AQ297,'consultant-gross'!G:G)</f>
        <v>13211888.51</v>
      </c>
      <c r="AI297" s="14">
        <f>SUMIF('consultant-net'!D:D,eslam.data!AQ297,'consultant-net'!F:F)</f>
        <v>3021167.52</v>
      </c>
      <c r="AJ297" s="2" t="str">
        <f>VLOOKUP(A297,'eslam-to-invoicing'!A:B,2,0)</f>
        <v>EGAT Lock &amp; Load</v>
      </c>
      <c r="AQ297" s="2" t="str">
        <f t="shared" si="50"/>
        <v>EGAT-Lock &amp; Load5</v>
      </c>
      <c r="AR297" s="2" t="str">
        <f t="shared" si="51"/>
        <v>EGAT Lock &amp; Load5</v>
      </c>
    </row>
    <row r="298" spans="1:44" hidden="1" x14ac:dyDescent="0.3">
      <c r="A298" s="6" t="s">
        <v>85</v>
      </c>
      <c r="B298" s="6">
        <f>VLOOKUP(A298,Sheet1!A:B,2,0)</f>
        <v>1</v>
      </c>
      <c r="C298" s="6">
        <v>6</v>
      </c>
      <c r="D298" s="25"/>
      <c r="E298" s="2">
        <v>3378839.59</v>
      </c>
      <c r="F298" s="26">
        <f>_xlfn.MAXIFS('data-from-invoicing'!E:E,'data-from-invoicing'!D:D,eslam.data!AR298)</f>
        <v>3378839.59</v>
      </c>
      <c r="G298" s="2">
        <f t="shared" si="48"/>
        <v>0</v>
      </c>
      <c r="H298" s="2"/>
      <c r="I298" s="23"/>
      <c r="J298" s="2">
        <f>SUMIF('collection only'!D:D,eslam.data!AQ298,'collection only'!E:E)</f>
        <v>3176089.21</v>
      </c>
      <c r="K298" s="26">
        <f>SUMIF('data-from-invoicing'!D:D,eslam.data!AR298,'data-from-invoicing'!F:F)</f>
        <v>3176109.2094999999</v>
      </c>
      <c r="L298" s="2">
        <f t="shared" si="49"/>
        <v>19.999499999918044</v>
      </c>
      <c r="M298" s="2"/>
      <c r="Q298" s="23"/>
      <c r="R298" s="2">
        <v>3209897.61</v>
      </c>
      <c r="S298" s="1">
        <v>44742</v>
      </c>
      <c r="T298" s="1">
        <v>44747</v>
      </c>
      <c r="U298" s="1">
        <v>44748</v>
      </c>
      <c r="V298">
        <v>42</v>
      </c>
      <c r="W298" s="1">
        <v>44790</v>
      </c>
      <c r="X298" s="1">
        <v>44748</v>
      </c>
      <c r="Y298" s="2">
        <v>16590728.1</v>
      </c>
      <c r="AF298" s="2">
        <v>0</v>
      </c>
      <c r="AG298" s="14">
        <f>SUMIF('consultant-gross'!D:D,eslam.data!AQ298,'consultant-gross'!F:F)</f>
        <v>3378839.59</v>
      </c>
      <c r="AH298" s="14">
        <f>SUMIF('consultant-gross'!D:D,eslam.data!AQ298,'consultant-gross'!G:G)</f>
        <v>16590728.1</v>
      </c>
      <c r="AI298" s="14">
        <f>SUMIF('consultant-net'!D:D,eslam.data!AQ298,'consultant-net'!F:F)</f>
        <v>3209897.61</v>
      </c>
      <c r="AJ298" s="2" t="str">
        <f>VLOOKUP(A298,'eslam-to-invoicing'!A:B,2,0)</f>
        <v>EGAT Lock &amp; Load</v>
      </c>
      <c r="AQ298" s="2" t="str">
        <f t="shared" si="50"/>
        <v>EGAT-Lock &amp; Load6</v>
      </c>
      <c r="AR298" s="2" t="str">
        <f t="shared" si="51"/>
        <v>EGAT Lock &amp; Load6</v>
      </c>
    </row>
    <row r="299" spans="1:44" hidden="1" x14ac:dyDescent="0.3">
      <c r="A299" s="6" t="s">
        <v>85</v>
      </c>
      <c r="B299" s="6">
        <f>VLOOKUP(A299,Sheet1!A:B,2,0)</f>
        <v>1</v>
      </c>
      <c r="C299" s="6">
        <v>7</v>
      </c>
      <c r="D299" s="25"/>
      <c r="E299" s="2">
        <v>1415984.0700000019</v>
      </c>
      <c r="F299" s="26">
        <f>_xlfn.MAXIFS('data-from-invoicing'!E:E,'data-from-invoicing'!D:D,eslam.data!AR299)</f>
        <v>1415984.07</v>
      </c>
      <c r="G299" s="2">
        <f t="shared" si="48"/>
        <v>-1.862645149230957E-9</v>
      </c>
      <c r="H299" s="2"/>
      <c r="I299" s="23"/>
      <c r="J299" s="2">
        <f>SUMIF('collection only'!D:D,eslam.data!AQ299,'collection only'!E:E)</f>
        <v>1319107.4900000002</v>
      </c>
      <c r="K299" s="26">
        <f>SUMIF('data-from-invoicing'!D:D,eslam.data!AR299,'data-from-invoicing'!F:F)</f>
        <v>1331025.0235000001</v>
      </c>
      <c r="L299" s="2">
        <f t="shared" si="49"/>
        <v>11917.533499999903</v>
      </c>
      <c r="M299" s="2"/>
      <c r="Q299" s="23"/>
      <c r="R299" s="2">
        <v>1345184.87</v>
      </c>
      <c r="S299" s="1">
        <v>44773</v>
      </c>
      <c r="T299" s="1">
        <v>44783</v>
      </c>
      <c r="U299" s="1">
        <v>44789</v>
      </c>
      <c r="V299">
        <v>42</v>
      </c>
      <c r="W299" s="1">
        <v>44831</v>
      </c>
      <c r="X299" s="1">
        <v>44789</v>
      </c>
      <c r="Y299" s="2">
        <v>18006712.170000002</v>
      </c>
      <c r="AF299" s="2">
        <v>0</v>
      </c>
      <c r="AG299" s="14">
        <f>SUMIF('consultant-gross'!D:D,eslam.data!AQ299,'consultant-gross'!F:F)</f>
        <v>1415984.0700000022</v>
      </c>
      <c r="AH299" s="14">
        <f>SUMIF('consultant-gross'!D:D,eslam.data!AQ299,'consultant-gross'!G:G)</f>
        <v>18006712.170000002</v>
      </c>
      <c r="AI299" s="14">
        <f>SUMIF('consultant-net'!D:D,eslam.data!AQ299,'consultant-net'!F:F)</f>
        <v>1345184.87</v>
      </c>
      <c r="AJ299" s="2" t="str">
        <f>VLOOKUP(A299,'eslam-to-invoicing'!A:B,2,0)</f>
        <v>EGAT Lock &amp; Load</v>
      </c>
      <c r="AQ299" s="2" t="str">
        <f t="shared" si="50"/>
        <v>EGAT-Lock &amp; Load7</v>
      </c>
      <c r="AR299" s="2" t="str">
        <f t="shared" si="51"/>
        <v>EGAT Lock &amp; Load7</v>
      </c>
    </row>
    <row r="300" spans="1:44" hidden="1" x14ac:dyDescent="0.3">
      <c r="A300" s="6" t="s">
        <v>85</v>
      </c>
      <c r="B300" s="6">
        <f>VLOOKUP(A300,Sheet1!A:B,2,0)</f>
        <v>1</v>
      </c>
      <c r="C300" s="6">
        <v>8</v>
      </c>
      <c r="D300" s="25"/>
      <c r="E300" s="2">
        <v>2786604.0999999982</v>
      </c>
      <c r="F300" s="26">
        <f>_xlfn.MAXIFS('data-from-invoicing'!E:E,'data-from-invoicing'!D:D,eslam.data!AR300)</f>
        <v>2786604.1</v>
      </c>
      <c r="G300" s="2">
        <f t="shared" si="48"/>
        <v>0</v>
      </c>
      <c r="H300" s="2"/>
      <c r="I300" s="23"/>
      <c r="J300" s="2">
        <f>SUMIF('collection only'!D:D,eslam.data!AQ300,'collection only'!E:E)</f>
        <v>2619387.85</v>
      </c>
      <c r="K300" s="26">
        <f>SUMIF('data-from-invoicing'!D:D,eslam.data!AR300,'data-from-invoicing'!F:F)</f>
        <v>2619407.855</v>
      </c>
      <c r="L300" s="2">
        <f t="shared" si="49"/>
        <v>20.004999999888241</v>
      </c>
      <c r="M300" s="2"/>
      <c r="Q300" s="23"/>
      <c r="R300" s="2">
        <v>2647273.89</v>
      </c>
      <c r="S300" s="1">
        <v>44804</v>
      </c>
      <c r="T300" s="1">
        <v>44814</v>
      </c>
      <c r="U300" s="1">
        <v>44815</v>
      </c>
      <c r="V300">
        <v>42</v>
      </c>
      <c r="W300" s="1">
        <v>44857</v>
      </c>
      <c r="X300" s="1">
        <v>44815</v>
      </c>
      <c r="Y300" s="2">
        <v>20793316.27</v>
      </c>
      <c r="AF300" s="2">
        <v>0</v>
      </c>
      <c r="AG300" s="14">
        <f>SUMIF('consultant-gross'!D:D,eslam.data!AQ300,'consultant-gross'!F:F)</f>
        <v>2786604.0999999978</v>
      </c>
      <c r="AH300" s="14">
        <f>SUMIF('consultant-gross'!D:D,eslam.data!AQ300,'consultant-gross'!G:G)</f>
        <v>20793316.27</v>
      </c>
      <c r="AI300" s="14">
        <f>SUMIF('consultant-net'!D:D,eslam.data!AQ300,'consultant-net'!F:F)</f>
        <v>2647273.89</v>
      </c>
      <c r="AJ300" s="2" t="str">
        <f>VLOOKUP(A300,'eslam-to-invoicing'!A:B,2,0)</f>
        <v>EGAT Lock &amp; Load</v>
      </c>
      <c r="AQ300" s="2" t="str">
        <f t="shared" si="50"/>
        <v>EGAT-Lock &amp; Load8</v>
      </c>
      <c r="AR300" s="2" t="str">
        <f t="shared" si="51"/>
        <v>EGAT Lock &amp; Load8</v>
      </c>
    </row>
    <row r="301" spans="1:44" hidden="1" x14ac:dyDescent="0.3">
      <c r="A301" s="6" t="s">
        <v>85</v>
      </c>
      <c r="B301" s="6">
        <f>VLOOKUP(A301,Sheet1!A:B,2,0)</f>
        <v>1</v>
      </c>
      <c r="C301" s="6">
        <v>9</v>
      </c>
      <c r="D301" s="25"/>
      <c r="E301" s="2">
        <v>3980460.75</v>
      </c>
      <c r="F301" s="26">
        <f>_xlfn.MAXIFS('data-from-invoicing'!E:E,'data-from-invoicing'!D:D,eslam.data!AR301)</f>
        <v>3980460.75</v>
      </c>
      <c r="G301" s="2">
        <f t="shared" si="48"/>
        <v>0</v>
      </c>
      <c r="H301" s="2"/>
      <c r="I301" s="23"/>
      <c r="J301" s="2">
        <f>SUMIF('collection only'!D:D,eslam.data!AQ301,'collection only'!E:E)</f>
        <v>3741613.11</v>
      </c>
      <c r="K301" s="26">
        <f>SUMIF('data-from-invoicing'!D:D,eslam.data!AR301,'data-from-invoicing'!F:F)</f>
        <v>3741633.0974999997</v>
      </c>
      <c r="L301" s="2">
        <f t="shared" si="49"/>
        <v>19.987499999813735</v>
      </c>
      <c r="M301" s="2"/>
      <c r="Q301" s="23"/>
      <c r="R301" s="2">
        <v>3781437.71</v>
      </c>
      <c r="S301" s="1">
        <v>44834</v>
      </c>
      <c r="T301" s="1">
        <v>44814</v>
      </c>
      <c r="U301" s="1">
        <v>44851</v>
      </c>
      <c r="V301">
        <v>42</v>
      </c>
      <c r="W301" s="1">
        <v>44893</v>
      </c>
      <c r="X301" s="1">
        <v>44852</v>
      </c>
      <c r="Y301" s="2">
        <v>24773777.02</v>
      </c>
      <c r="AF301" s="2">
        <v>0</v>
      </c>
      <c r="AG301" s="14">
        <f>SUMIF('consultant-gross'!D:D,eslam.data!AQ301,'consultant-gross'!F:F)</f>
        <v>3980460.75</v>
      </c>
      <c r="AH301" s="14">
        <f>SUMIF('consultant-gross'!D:D,eslam.data!AQ301,'consultant-gross'!G:G)</f>
        <v>24773777.02</v>
      </c>
      <c r="AI301" s="14">
        <f>SUMIF('consultant-net'!D:D,eslam.data!AQ301,'consultant-net'!F:F)</f>
        <v>3781437.71</v>
      </c>
      <c r="AJ301" s="2" t="str">
        <f>VLOOKUP(A301,'eslam-to-invoicing'!A:B,2,0)</f>
        <v>EGAT Lock &amp; Load</v>
      </c>
      <c r="AQ301" s="2" t="str">
        <f t="shared" si="50"/>
        <v>EGAT-Lock &amp; Load9</v>
      </c>
      <c r="AR301" s="2" t="str">
        <f t="shared" si="51"/>
        <v>EGAT Lock &amp; Load9</v>
      </c>
    </row>
    <row r="302" spans="1:44" x14ac:dyDescent="0.3">
      <c r="A302" s="32" t="s">
        <v>85</v>
      </c>
      <c r="B302" s="35">
        <f>VLOOKUP(A302,Sheet1!A:B,2,0)</f>
        <v>1</v>
      </c>
      <c r="C302" s="6">
        <v>10</v>
      </c>
      <c r="D302" s="25"/>
      <c r="E302" s="2">
        <v>1157252.5599999989</v>
      </c>
      <c r="F302" s="26">
        <f>_xlfn.MAXIFS('data-from-invoicing'!E:E,'data-from-invoicing'!D:D,eslam.data!AR302)</f>
        <v>931996.59</v>
      </c>
      <c r="G302" s="2">
        <f t="shared" si="48"/>
        <v>-225255.96999999892</v>
      </c>
      <c r="I302" s="23"/>
      <c r="J302" s="2">
        <f>SUMIF('collection only'!D:D,eslam.data!AQ302,'collection only'!E:E)</f>
        <v>1099389.93</v>
      </c>
      <c r="K302" s="26">
        <f>SUMIF('data-from-invoicing'!D:D,eslam.data!AR302,'data-from-invoicing'!F:F)</f>
        <v>1087817.398</v>
      </c>
      <c r="L302" s="2">
        <f t="shared" si="49"/>
        <v>-11572.53199999989</v>
      </c>
      <c r="Q302" s="23"/>
      <c r="R302" s="2">
        <v>1099389.93</v>
      </c>
      <c r="S302" s="1">
        <v>44865</v>
      </c>
      <c r="T302" s="1">
        <v>44865</v>
      </c>
      <c r="U302" s="1">
        <v>44866</v>
      </c>
      <c r="V302">
        <v>42</v>
      </c>
      <c r="W302" s="1">
        <v>44908</v>
      </c>
      <c r="X302" s="1">
        <v>44868</v>
      </c>
      <c r="Y302" s="2">
        <v>25931029.579999998</v>
      </c>
      <c r="AF302" s="2">
        <v>0</v>
      </c>
      <c r="AG302" s="14">
        <f>SUMIF('consultant-gross'!D:D,eslam.data!AQ302,'consultant-gross'!F:F)</f>
        <v>1157252.5599999987</v>
      </c>
      <c r="AH302" s="14">
        <f>SUMIF('consultant-gross'!D:D,eslam.data!AQ302,'consultant-gross'!G:G)</f>
        <v>25931029.579999998</v>
      </c>
      <c r="AI302" s="14">
        <f>SUMIF('consultant-net'!D:D,eslam.data!AQ302,'consultant-net'!F:F)</f>
        <v>1099389.93</v>
      </c>
      <c r="AJ302" s="2" t="str">
        <f>VLOOKUP(A302,'eslam-to-invoicing'!A:B,2,0)</f>
        <v>EGAT Lock &amp; Load</v>
      </c>
      <c r="AQ302" s="2" t="str">
        <f t="shared" si="50"/>
        <v>EGAT-Lock &amp; Load10</v>
      </c>
      <c r="AR302" s="2" t="str">
        <f t="shared" si="51"/>
        <v>EGAT Lock &amp; Load10</v>
      </c>
    </row>
    <row r="303" spans="1:44" hidden="1" x14ac:dyDescent="0.3">
      <c r="A303" s="6" t="s">
        <v>85</v>
      </c>
      <c r="B303" s="6">
        <f>VLOOKUP(A303,Sheet1!A:B,2,0)</f>
        <v>1</v>
      </c>
      <c r="C303" s="6">
        <v>11</v>
      </c>
      <c r="D303" s="25"/>
      <c r="E303" s="2">
        <v>1992889.650000002</v>
      </c>
      <c r="F303" s="26">
        <f>_xlfn.MAXIFS('data-from-invoicing'!E:E,'data-from-invoicing'!D:D,eslam.data!AR303)</f>
        <v>1992889.6499999997</v>
      </c>
      <c r="G303" s="2">
        <f t="shared" si="48"/>
        <v>-2.3283064365386963E-9</v>
      </c>
      <c r="H303" s="2"/>
      <c r="I303" s="23"/>
      <c r="J303" s="2">
        <f>SUMIF('collection only'!D:D,eslam.data!AQ303,'collection only'!E:E)</f>
        <v>1873296.27</v>
      </c>
      <c r="K303" s="26">
        <f>SUMIF('data-from-invoicing'!D:D,eslam.data!AR303,'data-from-invoicing'!F:F)</f>
        <v>1873316.2725</v>
      </c>
      <c r="L303" s="2">
        <f t="shared" si="49"/>
        <v>20.002499999944121</v>
      </c>
      <c r="M303" s="2"/>
      <c r="Q303" s="23"/>
      <c r="R303" s="2">
        <v>1893245.16</v>
      </c>
      <c r="S303" s="1">
        <v>44895</v>
      </c>
      <c r="T303" s="1">
        <v>44895</v>
      </c>
      <c r="U303" s="1">
        <v>44895</v>
      </c>
      <c r="V303">
        <v>42</v>
      </c>
      <c r="W303" s="1">
        <v>44937</v>
      </c>
      <c r="X303" s="1">
        <v>44902</v>
      </c>
      <c r="Y303" s="2">
        <v>27923919.23</v>
      </c>
      <c r="AF303" s="2">
        <v>0</v>
      </c>
      <c r="AG303" s="14">
        <f>SUMIF('consultant-gross'!D:D,eslam.data!AQ303,'consultant-gross'!F:F)</f>
        <v>1992889.6500000022</v>
      </c>
      <c r="AH303" s="14">
        <f>SUMIF('consultant-gross'!D:D,eslam.data!AQ303,'consultant-gross'!G:G)</f>
        <v>27923919.23</v>
      </c>
      <c r="AI303" s="14">
        <f>SUMIF('consultant-net'!D:D,eslam.data!AQ303,'consultant-net'!F:F)</f>
        <v>1893245.16</v>
      </c>
      <c r="AJ303" s="2" t="str">
        <f>VLOOKUP(A303,'eslam-to-invoicing'!A:B,2,0)</f>
        <v>EGAT Lock &amp; Load</v>
      </c>
      <c r="AQ303" s="2" t="str">
        <f t="shared" si="50"/>
        <v>EGAT-Lock &amp; Load11</v>
      </c>
      <c r="AR303" s="2" t="str">
        <f t="shared" si="51"/>
        <v>EGAT Lock &amp; Load11</v>
      </c>
    </row>
    <row r="304" spans="1:44" hidden="1" x14ac:dyDescent="0.3">
      <c r="A304" s="6" t="s">
        <v>85</v>
      </c>
      <c r="B304" s="6">
        <f>VLOOKUP(A304,Sheet1!A:B,2,0)</f>
        <v>1</v>
      </c>
      <c r="C304" s="6">
        <v>12</v>
      </c>
      <c r="D304" s="25"/>
      <c r="E304" s="2">
        <v>1778896.469999999</v>
      </c>
      <c r="F304" s="26">
        <f>_xlfn.MAXIFS('data-from-invoicing'!E:E,'data-from-invoicing'!D:D,eslam.data!AR304)</f>
        <v>1778896.47</v>
      </c>
      <c r="G304" s="2">
        <f t="shared" si="48"/>
        <v>0</v>
      </c>
      <c r="H304" s="2"/>
      <c r="I304" s="23"/>
      <c r="J304" s="2">
        <f>SUMIF('collection only'!D:D,eslam.data!AQ304,'collection only'!E:E)</f>
        <v>1672142.68</v>
      </c>
      <c r="K304" s="26">
        <f>SUMIF('data-from-invoicing'!D:D,eslam.data!AR304,'data-from-invoicing'!F:F)</f>
        <v>1672162.6835</v>
      </c>
      <c r="L304" s="2">
        <f t="shared" si="49"/>
        <v>20.003500000108033</v>
      </c>
      <c r="M304" s="2"/>
      <c r="Q304" s="23"/>
      <c r="R304" s="2">
        <v>1689951.65</v>
      </c>
      <c r="S304" s="1">
        <v>44926</v>
      </c>
      <c r="T304" s="1">
        <v>44920</v>
      </c>
      <c r="U304" s="1">
        <v>44923</v>
      </c>
      <c r="V304">
        <v>42</v>
      </c>
      <c r="W304" s="1">
        <v>44965</v>
      </c>
      <c r="X304" s="1">
        <v>44923</v>
      </c>
      <c r="Y304" s="2">
        <v>29702815.699999999</v>
      </c>
      <c r="AF304" s="2">
        <v>0</v>
      </c>
      <c r="AG304" s="14">
        <f>SUMIF('consultant-gross'!D:D,eslam.data!AQ304,'consultant-gross'!F:F)</f>
        <v>1778896.4699999988</v>
      </c>
      <c r="AH304" s="14">
        <f>SUMIF('consultant-gross'!D:D,eslam.data!AQ304,'consultant-gross'!G:G)</f>
        <v>29702815.699999999</v>
      </c>
      <c r="AI304" s="14">
        <f>SUMIF('consultant-net'!D:D,eslam.data!AQ304,'consultant-net'!F:F)</f>
        <v>1689951.65</v>
      </c>
      <c r="AJ304" s="2" t="str">
        <f>VLOOKUP(A304,'eslam-to-invoicing'!A:B,2,0)</f>
        <v>EGAT Lock &amp; Load</v>
      </c>
      <c r="AQ304" s="2" t="str">
        <f t="shared" si="50"/>
        <v>EGAT-Lock &amp; Load12</v>
      </c>
      <c r="AR304" s="2" t="str">
        <f t="shared" si="51"/>
        <v>EGAT Lock &amp; Load12</v>
      </c>
    </row>
    <row r="305" spans="1:44" hidden="1" x14ac:dyDescent="0.3">
      <c r="A305" s="6" t="s">
        <v>85</v>
      </c>
      <c r="B305" s="6">
        <f>VLOOKUP(A305,Sheet1!A:B,2,0)</f>
        <v>1</v>
      </c>
      <c r="C305" s="6">
        <v>13</v>
      </c>
      <c r="D305" s="25"/>
      <c r="E305" s="2">
        <v>2116780.4300000002</v>
      </c>
      <c r="F305" s="26">
        <f>_xlfn.MAXIFS('data-from-invoicing'!E:E,'data-from-invoicing'!D:D,eslam.data!AR305)</f>
        <v>2116780.44</v>
      </c>
      <c r="G305" s="2">
        <f t="shared" si="48"/>
        <v>9.9999997764825821E-3</v>
      </c>
      <c r="H305" s="2"/>
      <c r="I305" s="23"/>
      <c r="J305" s="2">
        <f>SUMIF('collection only'!D:D,eslam.data!AQ305,'collection only'!E:E)</f>
        <v>1.0000000000000001E-5</v>
      </c>
      <c r="K305" s="26">
        <f>SUMIF('data-from-invoicing'!D:D,eslam.data!AR305,'data-from-invoicing'!F:F)</f>
        <v>1989773.622</v>
      </c>
      <c r="L305" s="2">
        <f t="shared" si="49"/>
        <v>1989773.6219899999</v>
      </c>
      <c r="M305" s="2"/>
      <c r="Q305" s="23"/>
      <c r="R305" s="2">
        <v>2010941.41</v>
      </c>
      <c r="S305" s="1">
        <v>44957</v>
      </c>
      <c r="T305" s="1">
        <v>44957</v>
      </c>
      <c r="U305" s="1">
        <v>44958</v>
      </c>
      <c r="V305">
        <v>42</v>
      </c>
      <c r="W305" s="1">
        <v>45000</v>
      </c>
      <c r="X305" s="1">
        <v>44964</v>
      </c>
      <c r="Y305" s="2">
        <v>31819596.129999999</v>
      </c>
      <c r="AF305" s="2">
        <v>0</v>
      </c>
      <c r="AG305" s="14">
        <f>SUMIF('consultant-gross'!D:D,eslam.data!AQ305,'consultant-gross'!F:F)</f>
        <v>2116780.4299999997</v>
      </c>
      <c r="AH305" s="14">
        <f>SUMIF('consultant-gross'!D:D,eslam.data!AQ305,'consultant-gross'!G:G)</f>
        <v>31819596.129999999</v>
      </c>
      <c r="AI305" s="14">
        <f>SUMIF('consultant-net'!D:D,eslam.data!AQ305,'consultant-net'!F:F)</f>
        <v>2010941.41</v>
      </c>
      <c r="AJ305" s="2" t="str">
        <f>VLOOKUP(A305,'eslam-to-invoicing'!A:B,2,0)</f>
        <v>EGAT Lock &amp; Load</v>
      </c>
      <c r="AQ305" s="2" t="str">
        <f t="shared" si="50"/>
        <v>EGAT-Lock &amp; Load13</v>
      </c>
      <c r="AR305" s="2" t="str">
        <f t="shared" si="51"/>
        <v>EGAT Lock &amp; Load13</v>
      </c>
    </row>
    <row r="306" spans="1:44" hidden="1" x14ac:dyDescent="0.3">
      <c r="A306" s="6" t="s">
        <v>85</v>
      </c>
      <c r="B306" s="6">
        <f>VLOOKUP(A306,Sheet1!A:B,2,0)</f>
        <v>1</v>
      </c>
      <c r="C306" s="6">
        <v>14</v>
      </c>
      <c r="D306" s="25"/>
      <c r="E306" s="2">
        <v>2768145.620000001</v>
      </c>
      <c r="F306" s="26">
        <f>_xlfn.MAXIFS('data-from-invoicing'!E:E,'data-from-invoicing'!D:D,eslam.data!AR306)</f>
        <v>2768145.62</v>
      </c>
      <c r="G306" s="2">
        <f t="shared" si="48"/>
        <v>0</v>
      </c>
      <c r="H306" s="2"/>
      <c r="I306" s="23"/>
      <c r="J306" s="2">
        <f>SUMIF('collection only'!D:D,eslam.data!AQ306,'collection only'!E:E)</f>
        <v>1.0000000000000001E-5</v>
      </c>
      <c r="K306" s="26">
        <f>SUMIF('data-from-invoicing'!D:D,eslam.data!AR306,'data-from-invoicing'!F:F)</f>
        <v>2602056.8848000001</v>
      </c>
      <c r="L306" s="2">
        <f t="shared" si="49"/>
        <v>2602056.88479</v>
      </c>
      <c r="M306" s="2"/>
      <c r="Q306" s="23"/>
      <c r="R306" s="2">
        <v>2629738.34</v>
      </c>
      <c r="S306" s="1">
        <v>44985</v>
      </c>
      <c r="T306" s="1">
        <v>44985</v>
      </c>
      <c r="U306" s="1">
        <v>44987</v>
      </c>
      <c r="V306">
        <v>42</v>
      </c>
      <c r="W306" s="1">
        <v>45029</v>
      </c>
      <c r="X306" s="1">
        <v>44993</v>
      </c>
      <c r="Y306" s="2">
        <v>34587741.75</v>
      </c>
      <c r="AF306" s="2">
        <v>0</v>
      </c>
      <c r="AG306" s="14">
        <f>SUMIF('consultant-gross'!D:D,eslam.data!AQ306,'consultant-gross'!F:F)</f>
        <v>2768145.620000001</v>
      </c>
      <c r="AH306" s="14">
        <f>SUMIF('consultant-gross'!D:D,eslam.data!AQ306,'consultant-gross'!G:G)</f>
        <v>34587741.75</v>
      </c>
      <c r="AI306" s="14">
        <f>SUMIF('consultant-net'!D:D,eslam.data!AQ306,'consultant-net'!F:F)</f>
        <v>2629738.34</v>
      </c>
      <c r="AJ306" s="2" t="str">
        <f>VLOOKUP(A306,'eslam-to-invoicing'!A:B,2,0)</f>
        <v>EGAT Lock &amp; Load</v>
      </c>
      <c r="AQ306" s="2" t="str">
        <f t="shared" si="50"/>
        <v>EGAT-Lock &amp; Load14</v>
      </c>
      <c r="AR306" s="2" t="str">
        <f t="shared" si="51"/>
        <v>EGAT Lock &amp; Load14</v>
      </c>
    </row>
    <row r="307" spans="1:44" x14ac:dyDescent="0.3">
      <c r="A307" s="32" t="s">
        <v>85</v>
      </c>
      <c r="B307" s="35">
        <f>VLOOKUP(A307,Sheet1!A:B,2,0)</f>
        <v>1</v>
      </c>
      <c r="C307" s="6">
        <v>15</v>
      </c>
      <c r="D307" s="25"/>
      <c r="F307" s="26">
        <f>_xlfn.MAXIFS('data-from-invoicing'!E:E,'data-from-invoicing'!D:D,eslam.data!AR307)</f>
        <v>19312258.25</v>
      </c>
      <c r="G307" s="2">
        <f t="shared" si="48"/>
        <v>19312258.25</v>
      </c>
      <c r="I307" s="23"/>
      <c r="J307" s="2">
        <f>SUMIF('collection only'!D:D,eslam.data!AQ307,'collection only'!E:E)</f>
        <v>1.0000000000000001E-5</v>
      </c>
      <c r="K307" s="26">
        <f>SUMIF('data-from-invoicing'!D:D,eslam.data!AR307,'data-from-invoicing'!F:F)</f>
        <v>18153522.75</v>
      </c>
      <c r="L307" s="2">
        <f t="shared" si="49"/>
        <v>18153522.749990001</v>
      </c>
      <c r="Q307" s="23"/>
      <c r="S307" s="1">
        <v>45077</v>
      </c>
      <c r="T307" s="1">
        <v>45077</v>
      </c>
      <c r="U307" s="1">
        <v>45098</v>
      </c>
      <c r="V307">
        <v>42</v>
      </c>
      <c r="W307" s="1">
        <v>45140</v>
      </c>
      <c r="AF307" s="2">
        <v>0</v>
      </c>
      <c r="AG307" s="14">
        <f>SUMIF('consultant-gross'!D:D,eslam.data!AQ307,'consultant-gross'!F:F)</f>
        <v>0</v>
      </c>
      <c r="AH307" s="14">
        <f>SUMIF('consultant-gross'!D:D,eslam.data!AQ307,'consultant-gross'!G:G)</f>
        <v>0</v>
      </c>
      <c r="AI307" s="14">
        <f>SUMIF('consultant-net'!D:D,eslam.data!AQ307,'consultant-net'!F:F)</f>
        <v>0</v>
      </c>
      <c r="AJ307" s="2" t="str">
        <f>VLOOKUP(A307,'eslam-to-invoicing'!A:B,2,0)</f>
        <v>EGAT Lock &amp; Load</v>
      </c>
      <c r="AQ307" s="2" t="str">
        <f t="shared" si="50"/>
        <v>EGAT-Lock &amp; Load15</v>
      </c>
      <c r="AR307" s="2" t="str">
        <f t="shared" si="51"/>
        <v>EGAT Lock &amp; Load15</v>
      </c>
    </row>
    <row r="308" spans="1:44" x14ac:dyDescent="0.3">
      <c r="A308" s="32" t="s">
        <v>85</v>
      </c>
      <c r="B308" s="35">
        <f>VLOOKUP(A308,Sheet1!A:B,2,0)</f>
        <v>1</v>
      </c>
      <c r="C308" s="6">
        <v>16</v>
      </c>
      <c r="D308" s="25"/>
      <c r="F308" s="26">
        <f>_xlfn.MAXIFS('data-from-invoicing'!E:E,'data-from-invoicing'!D:D,eslam.data!AR308)</f>
        <v>1100000</v>
      </c>
      <c r="G308" s="2">
        <f t="shared" si="48"/>
        <v>1100000</v>
      </c>
      <c r="I308" s="23"/>
      <c r="J308" s="2">
        <f>SUMIF('collection only'!D:D,eslam.data!AQ308,'collection only'!E:E)</f>
        <v>1.0000000000000001E-5</v>
      </c>
      <c r="K308" s="26">
        <f>SUMIF('data-from-invoicing'!D:D,eslam.data!AR308,'data-from-invoicing'!F:F)</f>
        <v>1134000.01</v>
      </c>
      <c r="L308" s="2">
        <f t="shared" si="49"/>
        <v>1134000.0099899999</v>
      </c>
      <c r="Q308" s="23"/>
      <c r="S308" s="1">
        <v>45107</v>
      </c>
      <c r="T308" s="1">
        <v>45107</v>
      </c>
      <c r="U308" s="1">
        <v>45107</v>
      </c>
      <c r="V308">
        <v>42</v>
      </c>
      <c r="W308" s="1">
        <v>45149</v>
      </c>
      <c r="AF308" s="2">
        <v>0</v>
      </c>
      <c r="AG308" s="14">
        <f>SUMIF('consultant-gross'!D:D,eslam.data!AQ308,'consultant-gross'!F:F)</f>
        <v>0</v>
      </c>
      <c r="AH308" s="14">
        <f>SUMIF('consultant-gross'!D:D,eslam.data!AQ308,'consultant-gross'!G:G)</f>
        <v>0</v>
      </c>
      <c r="AI308" s="14">
        <f>SUMIF('consultant-net'!D:D,eslam.data!AQ308,'consultant-net'!F:F)</f>
        <v>0</v>
      </c>
      <c r="AJ308" s="2" t="str">
        <f>VLOOKUP(A308,'eslam-to-invoicing'!A:B,2,0)</f>
        <v>EGAT Lock &amp; Load</v>
      </c>
      <c r="AQ308" s="2" t="str">
        <f t="shared" si="50"/>
        <v>EGAT-Lock &amp; Load16</v>
      </c>
      <c r="AR308" s="2" t="str">
        <f t="shared" si="51"/>
        <v>EGAT Lock &amp; Load16</v>
      </c>
    </row>
    <row r="309" spans="1:44" x14ac:dyDescent="0.3">
      <c r="A309" s="32" t="s">
        <v>85</v>
      </c>
      <c r="B309" s="35">
        <f>VLOOKUP(A309,Sheet1!A:B,2,0)</f>
        <v>1</v>
      </c>
      <c r="C309" s="6">
        <v>17</v>
      </c>
      <c r="D309" s="25"/>
      <c r="E309" s="2">
        <v>-100000</v>
      </c>
      <c r="F309" s="26">
        <f>_xlfn.MAXIFS('data-from-invoicing'!E:E,'data-from-invoicing'!D:D,eslam.data!AR309)</f>
        <v>0</v>
      </c>
      <c r="G309" s="2">
        <f t="shared" si="48"/>
        <v>100000</v>
      </c>
      <c r="I309" s="23"/>
      <c r="J309" s="2">
        <f>SUMIF('collection only'!D:D,eslam.data!AQ309,'collection only'!E:E)</f>
        <v>0</v>
      </c>
      <c r="K309" s="26">
        <f>SUMIF('data-from-invoicing'!D:D,eslam.data!AR309,'data-from-invoicing'!F:F)</f>
        <v>0</v>
      </c>
      <c r="L309" s="2">
        <f t="shared" si="49"/>
        <v>0</v>
      </c>
      <c r="Q309" s="23"/>
      <c r="R309" s="2">
        <v>18153522.75</v>
      </c>
      <c r="S309" s="1">
        <v>45322</v>
      </c>
      <c r="T309" s="1">
        <v>45322</v>
      </c>
      <c r="U309" s="1">
        <v>45414</v>
      </c>
      <c r="V309">
        <v>42</v>
      </c>
      <c r="W309" s="1">
        <v>45456</v>
      </c>
      <c r="X309" s="1">
        <v>45350</v>
      </c>
      <c r="Y309" s="2">
        <v>53900000</v>
      </c>
      <c r="AF309" s="2">
        <v>0</v>
      </c>
      <c r="AG309" s="14">
        <f>SUMIF('consultant-gross'!D:D,eslam.data!AQ309,'consultant-gross'!F:F)</f>
        <v>0</v>
      </c>
      <c r="AH309" s="14">
        <f>SUMIF('consultant-gross'!D:D,eslam.data!AQ309,'consultant-gross'!G:G)</f>
        <v>0</v>
      </c>
      <c r="AI309" s="14">
        <f>SUMIF('consultant-net'!D:D,eslam.data!AQ309,'consultant-net'!F:F)</f>
        <v>0</v>
      </c>
      <c r="AJ309" s="2" t="str">
        <f>VLOOKUP(A309,'eslam-to-invoicing'!A:B,2,0)</f>
        <v>EGAT Lock &amp; Load</v>
      </c>
      <c r="AQ309" s="2" t="str">
        <f t="shared" si="50"/>
        <v>EGAT-Lock &amp; Load17</v>
      </c>
      <c r="AR309" s="2" t="str">
        <f t="shared" si="51"/>
        <v>EGAT Lock &amp; Load17</v>
      </c>
    </row>
    <row r="310" spans="1:44" x14ac:dyDescent="0.3">
      <c r="A310" s="32" t="s">
        <v>85</v>
      </c>
      <c r="B310" s="35">
        <f>VLOOKUP(A310,Sheet1!A:B,2,0)</f>
        <v>1</v>
      </c>
      <c r="C310" s="6">
        <v>18</v>
      </c>
      <c r="D310" s="25"/>
      <c r="E310" s="2">
        <v>1100000</v>
      </c>
      <c r="F310" s="26">
        <f>_xlfn.MAXIFS('data-from-invoicing'!E:E,'data-from-invoicing'!D:D,eslam.data!AR310)</f>
        <v>0</v>
      </c>
      <c r="G310" s="2">
        <f t="shared" si="48"/>
        <v>-1100000</v>
      </c>
      <c r="I310" s="23"/>
      <c r="J310" s="2">
        <f>SUMIF('collection only'!D:D,eslam.data!AQ310,'collection only'!E:E)</f>
        <v>0</v>
      </c>
      <c r="K310" s="26">
        <f>SUMIF('data-from-invoicing'!D:D,eslam.data!AR310,'data-from-invoicing'!F:F)</f>
        <v>0</v>
      </c>
      <c r="L310" s="2">
        <f t="shared" si="49"/>
        <v>0</v>
      </c>
      <c r="Q310" s="23"/>
      <c r="R310" s="2">
        <v>1134000</v>
      </c>
      <c r="S310" s="1">
        <v>45412</v>
      </c>
      <c r="T310" s="1">
        <v>45397</v>
      </c>
      <c r="U310" s="1">
        <v>45413</v>
      </c>
      <c r="V310">
        <v>42</v>
      </c>
      <c r="W310" s="1">
        <v>45455</v>
      </c>
      <c r="X310" s="1">
        <v>45414</v>
      </c>
      <c r="Y310" s="2">
        <v>55000000</v>
      </c>
      <c r="AF310" s="2">
        <v>0</v>
      </c>
      <c r="AG310" s="14">
        <f>SUMIF('consultant-gross'!D:D,eslam.data!AQ310,'consultant-gross'!F:F)</f>
        <v>0</v>
      </c>
      <c r="AH310" s="14">
        <f>SUMIF('consultant-gross'!D:D,eslam.data!AQ310,'consultant-gross'!G:G)</f>
        <v>0</v>
      </c>
      <c r="AI310" s="14">
        <f>SUMIF('consultant-net'!D:D,eslam.data!AQ310,'consultant-net'!F:F)</f>
        <v>0</v>
      </c>
      <c r="AJ310" s="2" t="str">
        <f>VLOOKUP(A310,'eslam-to-invoicing'!A:B,2,0)</f>
        <v>EGAT Lock &amp; Load</v>
      </c>
      <c r="AQ310" s="2" t="str">
        <f t="shared" si="50"/>
        <v>EGAT-Lock &amp; Load18</v>
      </c>
      <c r="AR310" s="2" t="str">
        <f t="shared" si="51"/>
        <v>EGAT Lock &amp; Load18</v>
      </c>
    </row>
    <row r="311" spans="1:44" x14ac:dyDescent="0.3">
      <c r="A311" s="32" t="s">
        <v>36</v>
      </c>
      <c r="B311" s="35">
        <f>VLOOKUP(A311,Sheet1!A:B,2,0)</f>
        <v>1</v>
      </c>
      <c r="C311" s="6">
        <v>1</v>
      </c>
      <c r="D311" s="25"/>
      <c r="E311" s="2">
        <v>6085108</v>
      </c>
      <c r="F311" s="26">
        <f>_xlfn.MAXIFS('data-from-invoicing'!E:E,'data-from-invoicing'!D:D,eslam.data!AR311)</f>
        <v>0</v>
      </c>
      <c r="G311" s="2">
        <f t="shared" si="48"/>
        <v>-6085108</v>
      </c>
      <c r="H311" s="14" t="s">
        <v>8866</v>
      </c>
      <c r="I311" s="23"/>
      <c r="J311" s="2">
        <f>SUMIF('collection only'!D:D,eslam.data!AQ311,'collection only'!E:E)</f>
        <v>4624356.6500000004</v>
      </c>
      <c r="K311" s="26">
        <f>SUMIF('data-from-invoicing'!D:D,eslam.data!AR311,'data-from-invoicing'!F:F)</f>
        <v>0</v>
      </c>
      <c r="L311" s="2">
        <f t="shared" si="49"/>
        <v>-4624356.6500000004</v>
      </c>
      <c r="M311" s="14" t="s">
        <v>8866</v>
      </c>
      <c r="Q311" s="23"/>
      <c r="R311" s="2">
        <v>4624356.6500000004</v>
      </c>
      <c r="S311" s="1">
        <v>43555</v>
      </c>
      <c r="T311" s="1">
        <v>43551</v>
      </c>
      <c r="U311" s="1">
        <v>43551</v>
      </c>
      <c r="V311">
        <v>15</v>
      </c>
      <c r="W311" s="1">
        <v>43566</v>
      </c>
      <c r="X311" s="1">
        <v>43556</v>
      </c>
      <c r="Y311" s="2">
        <v>6085108</v>
      </c>
      <c r="AG311" s="14">
        <f>SUMIF('consultant-gross'!D:D,eslam.data!AQ311,'consultant-gross'!F:F)</f>
        <v>0</v>
      </c>
      <c r="AH311" s="14">
        <f>SUMIF('consultant-gross'!D:D,eslam.data!AQ311,'consultant-gross'!G:G)</f>
        <v>0</v>
      </c>
      <c r="AI311" s="14">
        <f>SUMIF('consultant-net'!D:D,eslam.data!AQ311,'consultant-net'!F:F)</f>
        <v>0</v>
      </c>
      <c r="AJ311" s="2">
        <f>VLOOKUP(A311,'eslam-to-invoicing'!A:B,2,0)</f>
        <v>0</v>
      </c>
      <c r="AQ311" s="2" t="str">
        <f t="shared" si="50"/>
        <v>EGAT-SZ1</v>
      </c>
      <c r="AR311" s="2" t="str">
        <f t="shared" si="51"/>
        <v>01</v>
      </c>
    </row>
    <row r="312" spans="1:44" hidden="1" x14ac:dyDescent="0.3">
      <c r="A312" s="6" t="s">
        <v>36</v>
      </c>
      <c r="B312" s="6">
        <f>VLOOKUP(A312,Sheet1!A:B,2,0)</f>
        <v>1</v>
      </c>
      <c r="C312" s="6">
        <v>2</v>
      </c>
      <c r="D312" s="25"/>
      <c r="F312" s="26">
        <f>_xlfn.MAXIFS('data-from-invoicing'!E:E,'data-from-invoicing'!D:D,eslam.data!AR312)</f>
        <v>0</v>
      </c>
      <c r="G312" s="2">
        <f t="shared" si="48"/>
        <v>0</v>
      </c>
      <c r="H312" s="2"/>
      <c r="I312" s="23"/>
      <c r="J312" s="2">
        <f>SUMIF('collection only'!D:D,eslam.data!AQ312,'collection only'!E:E)</f>
        <v>10000000</v>
      </c>
      <c r="K312" s="26">
        <f>SUMIF('data-from-invoicing'!D:D,eslam.data!AR312,'data-from-invoicing'!F:F)</f>
        <v>0</v>
      </c>
      <c r="L312" s="2">
        <f t="shared" si="49"/>
        <v>-10000000</v>
      </c>
      <c r="M312" s="2"/>
      <c r="Q312" s="23"/>
      <c r="S312" s="1">
        <v>43555</v>
      </c>
      <c r="T312" s="1">
        <v>43565</v>
      </c>
      <c r="U312" s="1">
        <v>43558</v>
      </c>
      <c r="V312">
        <v>15</v>
      </c>
      <c r="W312" s="1">
        <v>43573</v>
      </c>
      <c r="AG312" s="14">
        <f>SUMIF('consultant-gross'!D:D,eslam.data!AQ312,'consultant-gross'!F:F)</f>
        <v>0</v>
      </c>
      <c r="AH312" s="14">
        <f>SUMIF('consultant-gross'!D:D,eslam.data!AQ312,'consultant-gross'!G:G)</f>
        <v>0</v>
      </c>
      <c r="AI312" s="14">
        <f>SUMIF('consultant-net'!D:D,eslam.data!AQ312,'consultant-net'!F:F)</f>
        <v>0</v>
      </c>
      <c r="AJ312" s="2">
        <f>VLOOKUP(A312,'eslam-to-invoicing'!A:B,2,0)</f>
        <v>0</v>
      </c>
      <c r="AQ312" s="2" t="str">
        <f t="shared" si="50"/>
        <v>EGAT-SZ2</v>
      </c>
      <c r="AR312" s="2" t="str">
        <f t="shared" si="51"/>
        <v>02</v>
      </c>
    </row>
    <row r="313" spans="1:44" hidden="1" x14ac:dyDescent="0.3">
      <c r="A313" s="6" t="s">
        <v>36</v>
      </c>
      <c r="B313" s="6">
        <f>VLOOKUP(A313,Sheet1!A:B,2,0)</f>
        <v>1</v>
      </c>
      <c r="C313" s="6">
        <v>3</v>
      </c>
      <c r="D313" s="25"/>
      <c r="F313" s="26">
        <f>_xlfn.MAXIFS('data-from-invoicing'!E:E,'data-from-invoicing'!D:D,eslam.data!AR313)</f>
        <v>0</v>
      </c>
      <c r="G313" s="2">
        <f t="shared" si="48"/>
        <v>0</v>
      </c>
      <c r="H313" s="2"/>
      <c r="I313" s="23"/>
      <c r="J313" s="2">
        <f>SUMIF('collection only'!D:D,eslam.data!AQ313,'collection only'!E:E)</f>
        <v>6070502.71</v>
      </c>
      <c r="K313" s="26">
        <f>SUMIF('data-from-invoicing'!D:D,eslam.data!AR313,'data-from-invoicing'!F:F)</f>
        <v>0</v>
      </c>
      <c r="L313" s="2">
        <f t="shared" si="49"/>
        <v>-6070502.71</v>
      </c>
      <c r="M313" s="2"/>
      <c r="Q313" s="23"/>
      <c r="S313" s="1">
        <v>43646</v>
      </c>
      <c r="T313" s="1">
        <v>43642</v>
      </c>
      <c r="U313" s="1">
        <v>43678</v>
      </c>
      <c r="V313">
        <v>15</v>
      </c>
      <c r="W313" s="1">
        <v>43693</v>
      </c>
      <c r="AG313" s="14">
        <f>SUMIF('consultant-gross'!D:D,eslam.data!AQ313,'consultant-gross'!F:F)</f>
        <v>0</v>
      </c>
      <c r="AH313" s="14">
        <f>SUMIF('consultant-gross'!D:D,eslam.data!AQ313,'consultant-gross'!G:G)</f>
        <v>0</v>
      </c>
      <c r="AI313" s="14">
        <f>SUMIF('consultant-net'!D:D,eslam.data!AQ313,'consultant-net'!F:F)</f>
        <v>0</v>
      </c>
      <c r="AJ313" s="2">
        <f>VLOOKUP(A313,'eslam-to-invoicing'!A:B,2,0)</f>
        <v>0</v>
      </c>
      <c r="AQ313" s="2" t="str">
        <f t="shared" si="50"/>
        <v>EGAT-SZ3</v>
      </c>
      <c r="AR313" s="2" t="str">
        <f t="shared" si="51"/>
        <v>03</v>
      </c>
    </row>
    <row r="314" spans="1:44" hidden="1" x14ac:dyDescent="0.3">
      <c r="A314" s="6" t="s">
        <v>53</v>
      </c>
      <c r="B314" s="6">
        <f>VLOOKUP(A314,Sheet1!A:B,2,0)</f>
        <v>1</v>
      </c>
      <c r="C314" s="6">
        <v>1</v>
      </c>
      <c r="D314" s="25"/>
      <c r="F314" s="26">
        <f>_xlfn.MAXIFS('data-from-invoicing'!E:E,'data-from-invoicing'!D:D,eslam.data!AR314)</f>
        <v>0</v>
      </c>
      <c r="G314" s="2">
        <f t="shared" si="48"/>
        <v>0</v>
      </c>
      <c r="H314" s="2"/>
      <c r="I314" s="23"/>
      <c r="J314" s="2">
        <f>SUMIF('collection only'!D:D,eslam.data!AQ314,'collection only'!E:E)</f>
        <v>923651.33499999996</v>
      </c>
      <c r="K314" s="26">
        <f>SUMIF('data-from-invoicing'!D:D,eslam.data!AR314,'data-from-invoicing'!F:F)</f>
        <v>0</v>
      </c>
      <c r="L314" s="2">
        <f t="shared" si="49"/>
        <v>-923651.33499999996</v>
      </c>
      <c r="M314" s="2"/>
      <c r="Q314" s="23"/>
      <c r="S314" s="1">
        <v>43708</v>
      </c>
      <c r="T314" s="1">
        <v>43720</v>
      </c>
      <c r="U314" s="1">
        <v>43866</v>
      </c>
      <c r="V314">
        <v>15</v>
      </c>
      <c r="W314" s="1">
        <v>43881</v>
      </c>
      <c r="AG314" s="14">
        <f>SUMIF('consultant-gross'!D:D,eslam.data!AQ314,'consultant-gross'!F:F)</f>
        <v>0</v>
      </c>
      <c r="AH314" s="14">
        <f>SUMIF('consultant-gross'!D:D,eslam.data!AQ314,'consultant-gross'!G:G)</f>
        <v>0</v>
      </c>
      <c r="AI314" s="14">
        <f>SUMIF('consultant-net'!D:D,eslam.data!AQ314,'consultant-net'!F:F)</f>
        <v>0</v>
      </c>
      <c r="AJ314" s="2">
        <f>VLOOKUP(A314,'eslam-to-invoicing'!A:B,2,0)</f>
        <v>0</v>
      </c>
      <c r="AQ314" s="2" t="str">
        <f t="shared" si="50"/>
        <v>EGAT-Warehouse1</v>
      </c>
      <c r="AR314" s="2" t="str">
        <f t="shared" si="51"/>
        <v>01</v>
      </c>
    </row>
    <row r="315" spans="1:44" x14ac:dyDescent="0.3">
      <c r="B315" s="35" t="e">
        <f>VLOOKUP(A315,Sheet1!A:B,2,0)</f>
        <v>#N/A</v>
      </c>
      <c r="D315" s="25"/>
      <c r="F315" s="26">
        <f>_xlfn.MAXIFS('data-from-invoicing'!E:E,'data-from-invoicing'!D:D,eslam.data!AR315)</f>
        <v>0</v>
      </c>
      <c r="I315" s="23"/>
      <c r="K315" s="26"/>
      <c r="Q315" s="23"/>
    </row>
    <row r="316" spans="1:44" x14ac:dyDescent="0.3">
      <c r="A316" s="6" t="s">
        <v>103</v>
      </c>
      <c r="B316" s="35">
        <f>VLOOKUP(A316,Sheet1!A:B,2,0)</f>
        <v>1</v>
      </c>
      <c r="C316" s="6">
        <v>1</v>
      </c>
      <c r="D316" s="25"/>
      <c r="E316" s="2">
        <v>9332911.1600000001</v>
      </c>
      <c r="F316" s="26">
        <f>_xlfn.MAXIFS('data-from-invoicing'!E:E,'data-from-invoicing'!D:D,eslam.data!AR316)</f>
        <v>12192163.199999999</v>
      </c>
      <c r="G316" s="2">
        <f t="shared" ref="G316:G335" si="52">F316-E316</f>
        <v>2859252.0399999991</v>
      </c>
      <c r="I316" s="23"/>
      <c r="J316" s="2">
        <f>SUMIF('collection only'!D:D,eslam.data!AQ316,'collection only'!E:E)</f>
        <v>180532933.37</v>
      </c>
      <c r="K316" s="26">
        <f>SUMIF('data-from-invoicing'!D:D,eslam.data!AR316,'data-from-invoicing'!F:F)</f>
        <v>12050858.57</v>
      </c>
      <c r="L316" s="2">
        <f t="shared" ref="L316:L335" si="53">K316-J316</f>
        <v>-168482074.80000001</v>
      </c>
      <c r="N316" s="2">
        <v>83482074.799999997</v>
      </c>
      <c r="Q316" s="23"/>
      <c r="R316" s="2">
        <v>12050858.57</v>
      </c>
      <c r="S316" s="1">
        <v>44895</v>
      </c>
      <c r="T316" s="1">
        <v>44890</v>
      </c>
      <c r="U316" s="1">
        <v>44914</v>
      </c>
      <c r="V316">
        <v>35</v>
      </c>
      <c r="W316" s="1">
        <v>44949</v>
      </c>
      <c r="X316" s="1">
        <v>44920</v>
      </c>
      <c r="Y316" s="2">
        <v>9332911.1600000001</v>
      </c>
      <c r="Z316" s="2">
        <v>2859252.04</v>
      </c>
      <c r="AA316" s="2">
        <v>393834.3</v>
      </c>
      <c r="AD316" s="2">
        <v>304804.08</v>
      </c>
      <c r="AE316" s="2">
        <v>304804.08</v>
      </c>
      <c r="AF316" s="2">
        <v>0</v>
      </c>
      <c r="AG316" s="14">
        <f>SUMIF('consultant-gross'!D:D,eslam.data!AQ316,'consultant-gross'!F:F)</f>
        <v>0</v>
      </c>
      <c r="AH316" s="14">
        <f>SUMIF('consultant-gross'!D:D,eslam.data!AQ316,'consultant-gross'!G:G)</f>
        <v>0</v>
      </c>
      <c r="AI316" s="14">
        <f>SUMIF('consultant-net'!D:D,eslam.data!AQ316,'consultant-net'!F:F)</f>
        <v>0</v>
      </c>
      <c r="AJ316" s="2" t="str">
        <f>VLOOKUP(A316,'eslam-to-invoicing'!A:B,2,0)</f>
        <v>EPICO 3 Facility</v>
      </c>
      <c r="AQ316" s="2" t="str">
        <f t="shared" ref="AQ316:AQ335" si="54">A316&amp;C316</f>
        <v>EIPICO1</v>
      </c>
      <c r="AR316" s="2" t="str">
        <f t="shared" ref="AR316:AR335" si="55">AJ316&amp;C316</f>
        <v>EPICO 3 Facility1</v>
      </c>
    </row>
    <row r="317" spans="1:44" x14ac:dyDescent="0.3">
      <c r="A317" s="6" t="s">
        <v>103</v>
      </c>
      <c r="B317" s="35">
        <f>VLOOKUP(A317,Sheet1!A:B,2,0)</f>
        <v>1</v>
      </c>
      <c r="C317" s="6">
        <v>2</v>
      </c>
      <c r="D317" s="25"/>
      <c r="E317" s="2">
        <v>13142288.210000001</v>
      </c>
      <c r="F317" s="26">
        <f>_xlfn.MAXIFS('data-from-invoicing'!E:E,'data-from-invoicing'!D:D,eslam.data!AR317)</f>
        <v>13487203.1</v>
      </c>
      <c r="G317" s="2">
        <f t="shared" si="52"/>
        <v>344914.88999999873</v>
      </c>
      <c r="I317" s="23"/>
      <c r="J317" s="2">
        <f>SUMIF('collection only'!D:D,eslam.data!AQ317,'collection only'!E:E)</f>
        <v>23338534.969999999</v>
      </c>
      <c r="K317" s="26">
        <f>SUMIF('data-from-invoicing'!D:D,eslam.data!AR317,'data-from-invoicing'!F:F)</f>
        <v>13338534.970000001</v>
      </c>
      <c r="L317" s="2">
        <f t="shared" si="53"/>
        <v>-9999999.9999999981</v>
      </c>
      <c r="Q317" s="23"/>
      <c r="R317" s="2">
        <v>13338534.970000001</v>
      </c>
      <c r="S317" s="1">
        <v>44926</v>
      </c>
      <c r="T317" s="1">
        <v>44920</v>
      </c>
      <c r="U317" s="1">
        <v>44922</v>
      </c>
      <c r="V317">
        <v>35</v>
      </c>
      <c r="W317" s="1">
        <v>44957</v>
      </c>
      <c r="X317" s="1">
        <v>44977</v>
      </c>
      <c r="Y317" s="2">
        <v>22475199.370000001</v>
      </c>
      <c r="Z317" s="2">
        <v>3204166.92</v>
      </c>
      <c r="AA317" s="2">
        <v>795852.42</v>
      </c>
      <c r="AD317" s="2">
        <v>641984.15500000003</v>
      </c>
      <c r="AE317" s="2">
        <v>641984.15500000003</v>
      </c>
      <c r="AF317" s="2">
        <v>0</v>
      </c>
      <c r="AG317" s="14">
        <f>SUMIF('consultant-gross'!D:D,eslam.data!AQ317,'consultant-gross'!F:F)</f>
        <v>0</v>
      </c>
      <c r="AH317" s="14">
        <f>SUMIF('consultant-gross'!D:D,eslam.data!AQ317,'consultant-gross'!G:G)</f>
        <v>0</v>
      </c>
      <c r="AI317" s="14">
        <f>SUMIF('consultant-net'!D:D,eslam.data!AQ317,'consultant-net'!F:F)</f>
        <v>0</v>
      </c>
      <c r="AJ317" s="2" t="str">
        <f>VLOOKUP(A317,'eslam-to-invoicing'!A:B,2,0)</f>
        <v>EPICO 3 Facility</v>
      </c>
      <c r="AQ317" s="2" t="str">
        <f t="shared" si="54"/>
        <v>EIPICO2</v>
      </c>
      <c r="AR317" s="2" t="str">
        <f t="shared" si="55"/>
        <v>EPICO 3 Facility2</v>
      </c>
    </row>
    <row r="318" spans="1:44" x14ac:dyDescent="0.3">
      <c r="A318" s="6" t="s">
        <v>103</v>
      </c>
      <c r="B318" s="35">
        <f>VLOOKUP(A318,Sheet1!A:B,2,0)</f>
        <v>1</v>
      </c>
      <c r="C318" s="6">
        <v>3</v>
      </c>
      <c r="D318" s="25"/>
      <c r="E318" s="2">
        <v>11426647.210000001</v>
      </c>
      <c r="F318" s="26">
        <f>_xlfn.MAXIFS('data-from-invoicing'!E:E,'data-from-invoicing'!D:D,eslam.data!AR318)</f>
        <v>8222480.29</v>
      </c>
      <c r="G318" s="2">
        <f t="shared" si="52"/>
        <v>-3204166.9200000009</v>
      </c>
      <c r="I318" s="23"/>
      <c r="J318" s="2">
        <f>SUMIF('collection only'!D:D,eslam.data!AQ318,'collection only'!E:E)</f>
        <v>13033885</v>
      </c>
      <c r="K318" s="26">
        <f>SUMIF('data-from-invoicing'!D:D,eslam.data!AR318,'data-from-invoicing'!F:F)</f>
        <v>13033885</v>
      </c>
      <c r="L318" s="2">
        <f t="shared" si="53"/>
        <v>0</v>
      </c>
      <c r="Q318" s="23"/>
      <c r="R318" s="2">
        <v>13033884.609999999</v>
      </c>
      <c r="S318" s="1">
        <v>44957</v>
      </c>
      <c r="T318" s="1">
        <v>44951</v>
      </c>
      <c r="U318" s="1">
        <v>44969</v>
      </c>
      <c r="V318">
        <v>35</v>
      </c>
      <c r="W318" s="1">
        <v>45004</v>
      </c>
      <c r="X318" s="1">
        <v>44999</v>
      </c>
      <c r="Y318" s="2">
        <v>33901846.579999998</v>
      </c>
      <c r="Z318" s="2">
        <v>4910817.01</v>
      </c>
      <c r="AA318" s="2">
        <v>1876208.86</v>
      </c>
      <c r="AC318" s="2">
        <v>611410.75</v>
      </c>
      <c r="AD318" s="2">
        <v>847546.16500000004</v>
      </c>
      <c r="AE318" s="2">
        <v>847546.16500000004</v>
      </c>
      <c r="AF318" s="2">
        <v>0</v>
      </c>
      <c r="AG318" s="14">
        <f>SUMIF('consultant-gross'!D:D,eslam.data!AQ318,'consultant-gross'!F:F)</f>
        <v>0</v>
      </c>
      <c r="AH318" s="14">
        <f>SUMIF('consultant-gross'!D:D,eslam.data!AQ318,'consultant-gross'!G:G)</f>
        <v>0</v>
      </c>
      <c r="AI318" s="14">
        <f>SUMIF('consultant-net'!D:D,eslam.data!AQ318,'consultant-net'!F:F)</f>
        <v>0</v>
      </c>
      <c r="AJ318" s="2" t="str">
        <f>VLOOKUP(A318,'eslam-to-invoicing'!A:B,2,0)</f>
        <v>EPICO 3 Facility</v>
      </c>
      <c r="AQ318" s="2" t="str">
        <f t="shared" si="54"/>
        <v>EIPICO3</v>
      </c>
      <c r="AR318" s="2" t="str">
        <f t="shared" si="55"/>
        <v>EPICO 3 Facility3</v>
      </c>
    </row>
    <row r="319" spans="1:44" hidden="1" x14ac:dyDescent="0.3">
      <c r="A319" s="6" t="s">
        <v>103</v>
      </c>
      <c r="B319" s="6">
        <f>VLOOKUP(A319,Sheet1!A:B,2,0)</f>
        <v>1</v>
      </c>
      <c r="C319" s="6">
        <v>4</v>
      </c>
      <c r="D319" s="25"/>
      <c r="E319" s="2">
        <v>8374674.1724999994</v>
      </c>
      <c r="F319" s="26">
        <f>_xlfn.MAXIFS('data-from-invoicing'!E:E,'data-from-invoicing'!D:D,eslam.data!AR319)</f>
        <v>8374674.1799999997</v>
      </c>
      <c r="G319" s="2">
        <f t="shared" si="52"/>
        <v>7.5000002980232239E-3</v>
      </c>
      <c r="H319" s="2"/>
      <c r="I319" s="23"/>
      <c r="J319" s="2">
        <f>SUMIF('collection only'!D:D,eslam.data!AQ319,'collection only'!E:E)</f>
        <v>7344659</v>
      </c>
      <c r="K319" s="26">
        <f>SUMIF('data-from-invoicing'!D:D,eslam.data!AR319,'data-from-invoicing'!F:F)</f>
        <v>7344658.4299999997</v>
      </c>
      <c r="L319" s="2">
        <f t="shared" si="53"/>
        <v>-0.57000000029802322</v>
      </c>
      <c r="M319" s="2"/>
      <c r="Q319" s="23"/>
      <c r="R319" s="2">
        <v>7345011.2000000002</v>
      </c>
      <c r="S319" s="1">
        <v>44985</v>
      </c>
      <c r="T319" s="1">
        <v>44985</v>
      </c>
      <c r="U319" s="1">
        <v>44984</v>
      </c>
      <c r="V319">
        <v>35</v>
      </c>
      <c r="W319" s="1">
        <v>45019</v>
      </c>
      <c r="X319" s="1">
        <v>45000</v>
      </c>
      <c r="Y319" s="2">
        <v>42276520.752499998</v>
      </c>
      <c r="Z319" s="2">
        <v>6456809.6644032095</v>
      </c>
      <c r="AA319" s="2">
        <v>3032593.7925</v>
      </c>
      <c r="AC319" s="2">
        <v>611410.75184800848</v>
      </c>
      <c r="AD319" s="2">
        <v>1056913.0149999999</v>
      </c>
      <c r="AE319" s="2">
        <v>1056913.0149999999</v>
      </c>
      <c r="AF319" s="2">
        <v>0</v>
      </c>
      <c r="AG319" s="14">
        <f>SUMIF('consultant-gross'!D:D,eslam.data!AQ319,'consultant-gross'!F:F)</f>
        <v>8374674.1724999994</v>
      </c>
      <c r="AH319" s="14">
        <f>SUMIF('consultant-gross'!D:D,eslam.data!AQ319,'consultant-gross'!G:G)</f>
        <v>42276520.752499998</v>
      </c>
      <c r="AI319" s="14">
        <f>SUMIF('consultant-net'!D:D,eslam.data!AQ319,'consultant-net'!F:F)</f>
        <v>7345011.2000000002</v>
      </c>
      <c r="AJ319" s="2" t="str">
        <f>VLOOKUP(A319,'eslam-to-invoicing'!A:B,2,0)</f>
        <v>EPICO 3 Facility</v>
      </c>
      <c r="AQ319" s="2" t="str">
        <f t="shared" si="54"/>
        <v>EIPICO4</v>
      </c>
      <c r="AR319" s="2" t="str">
        <f t="shared" si="55"/>
        <v>EPICO 3 Facility4</v>
      </c>
    </row>
    <row r="320" spans="1:44" hidden="1" x14ac:dyDescent="0.3">
      <c r="A320" s="6" t="s">
        <v>103</v>
      </c>
      <c r="B320" s="6">
        <f>VLOOKUP(A320,Sheet1!A:B,2,0)</f>
        <v>1</v>
      </c>
      <c r="C320" s="6">
        <v>5</v>
      </c>
      <c r="D320" s="25"/>
      <c r="E320" s="2">
        <v>13210447.2775</v>
      </c>
      <c r="F320" s="26">
        <f>_xlfn.MAXIFS('data-from-invoicing'!E:E,'data-from-invoicing'!D:D,eslam.data!AR320)</f>
        <v>13210447.27</v>
      </c>
      <c r="G320" s="2">
        <f t="shared" si="52"/>
        <v>-7.5000002980232239E-3</v>
      </c>
      <c r="H320" s="2"/>
      <c r="I320" s="23"/>
      <c r="J320" s="2">
        <f>SUMIF('collection only'!D:D,eslam.data!AQ320,'collection only'!E:E)</f>
        <v>10064340.119999999</v>
      </c>
      <c r="K320" s="26">
        <f>SUMIF('data-from-invoicing'!D:D,eslam.data!AR320,'data-from-invoicing'!F:F)</f>
        <v>10064340.119999999</v>
      </c>
      <c r="L320" s="2">
        <f t="shared" si="53"/>
        <v>0</v>
      </c>
      <c r="M320" s="2"/>
      <c r="Q320" s="23"/>
      <c r="R320" s="2">
        <v>10066271.07</v>
      </c>
      <c r="S320" s="1">
        <v>45016</v>
      </c>
      <c r="T320" s="1">
        <v>45016</v>
      </c>
      <c r="U320" s="1">
        <v>45013</v>
      </c>
      <c r="V320">
        <v>35</v>
      </c>
      <c r="W320" s="1">
        <v>45048</v>
      </c>
      <c r="X320" s="1">
        <v>45026</v>
      </c>
      <c r="Y320" s="2">
        <v>55486968.030000001</v>
      </c>
      <c r="Z320" s="2">
        <v>6862783.1699999999</v>
      </c>
      <c r="AA320" s="2">
        <v>3640633.73</v>
      </c>
      <c r="AC320" s="2">
        <v>4882891.8899999997</v>
      </c>
      <c r="AD320" s="2">
        <v>1387174.2</v>
      </c>
      <c r="AE320" s="2">
        <v>1387174.2</v>
      </c>
      <c r="AF320" s="2">
        <v>0</v>
      </c>
      <c r="AG320" s="14">
        <f>SUMIF('consultant-gross'!D:D,eslam.data!AQ320,'consultant-gross'!F:F)</f>
        <v>13210447.277500004</v>
      </c>
      <c r="AH320" s="14">
        <f>SUMIF('consultant-gross'!D:D,eslam.data!AQ320,'consultant-gross'!G:G)</f>
        <v>55486968.030000001</v>
      </c>
      <c r="AI320" s="14">
        <f>SUMIF('consultant-net'!D:D,eslam.data!AQ320,'consultant-net'!F:F)</f>
        <v>10066271.07</v>
      </c>
      <c r="AJ320" s="2" t="str">
        <f>VLOOKUP(A320,'eslam-to-invoicing'!A:B,2,0)</f>
        <v>EPICO 3 Facility</v>
      </c>
      <c r="AQ320" s="2" t="str">
        <f t="shared" si="54"/>
        <v>EIPICO5</v>
      </c>
      <c r="AR320" s="2" t="str">
        <f t="shared" si="55"/>
        <v>EPICO 3 Facility5</v>
      </c>
    </row>
    <row r="321" spans="1:44" hidden="1" x14ac:dyDescent="0.3">
      <c r="A321" s="6" t="s">
        <v>103</v>
      </c>
      <c r="B321" s="6">
        <f>VLOOKUP(A321,Sheet1!A:B,2,0)</f>
        <v>1</v>
      </c>
      <c r="C321" s="6">
        <v>6</v>
      </c>
      <c r="D321" s="25"/>
      <c r="E321" s="2">
        <v>6910722.7699999958</v>
      </c>
      <c r="F321" s="26">
        <f>_xlfn.MAXIFS('data-from-invoicing'!E:E,'data-from-invoicing'!D:D,eslam.data!AR321)</f>
        <v>6910722.7699999996</v>
      </c>
      <c r="G321" s="2">
        <f t="shared" si="52"/>
        <v>0</v>
      </c>
      <c r="H321" s="2"/>
      <c r="I321" s="23"/>
      <c r="J321" s="2">
        <f>SUMIF('collection only'!D:D,eslam.data!AQ321,'collection only'!E:E)</f>
        <v>5949568.7400000002</v>
      </c>
      <c r="K321" s="26">
        <f>SUMIF('data-from-invoicing'!D:D,eslam.data!AR321,'data-from-invoicing'!F:F)</f>
        <v>5949568.7400000002</v>
      </c>
      <c r="L321" s="2">
        <f t="shared" si="53"/>
        <v>0</v>
      </c>
      <c r="M321" s="2"/>
      <c r="Q321" s="23"/>
      <c r="R321" s="2">
        <v>5949977.8399999999</v>
      </c>
      <c r="S321" s="1">
        <v>45046</v>
      </c>
      <c r="T321" s="1">
        <v>45046</v>
      </c>
      <c r="U321" s="1">
        <v>45047</v>
      </c>
      <c r="V321">
        <v>35</v>
      </c>
      <c r="W321" s="1">
        <v>45082</v>
      </c>
      <c r="X321" s="1">
        <v>45063</v>
      </c>
      <c r="Y321" s="2">
        <v>62397690.799999997</v>
      </c>
      <c r="Z321" s="2">
        <v>8009743.2599999998</v>
      </c>
      <c r="AA321" s="2">
        <v>3788186.81</v>
      </c>
      <c r="AC321" s="2">
        <v>4882891.8899999997</v>
      </c>
      <c r="AD321" s="2">
        <v>1559942.27</v>
      </c>
      <c r="AE321" s="2">
        <v>1559942.27</v>
      </c>
      <c r="AF321" s="2">
        <v>0</v>
      </c>
      <c r="AG321" s="14">
        <f>SUMIF('consultant-gross'!D:D,eslam.data!AQ321,'consultant-gross'!F:F)</f>
        <v>6910722.7699999958</v>
      </c>
      <c r="AH321" s="14">
        <f>SUMIF('consultant-gross'!D:D,eslam.data!AQ321,'consultant-gross'!G:G)</f>
        <v>62397690.799999997</v>
      </c>
      <c r="AI321" s="14">
        <f>SUMIF('consultant-net'!D:D,eslam.data!AQ321,'consultant-net'!F:F)</f>
        <v>5949977.8399999999</v>
      </c>
      <c r="AJ321" s="2" t="str">
        <f>VLOOKUP(A321,'eslam-to-invoicing'!A:B,2,0)</f>
        <v>EPICO 3 Facility</v>
      </c>
      <c r="AQ321" s="2" t="str">
        <f t="shared" si="54"/>
        <v>EIPICO6</v>
      </c>
      <c r="AR321" s="2" t="str">
        <f t="shared" si="55"/>
        <v>EPICO 3 Facility6</v>
      </c>
    </row>
    <row r="322" spans="1:44" x14ac:dyDescent="0.3">
      <c r="A322" s="6" t="s">
        <v>103</v>
      </c>
      <c r="B322" s="35">
        <f>VLOOKUP(A322,Sheet1!A:B,2,0)</f>
        <v>1</v>
      </c>
      <c r="C322" s="6">
        <v>7</v>
      </c>
      <c r="D322" s="25"/>
      <c r="E322" s="2">
        <v>1928406.3300000059</v>
      </c>
      <c r="F322" s="26">
        <f>_xlfn.MAXIFS('data-from-invoicing'!E:E,'data-from-invoicing'!D:D,eslam.data!AR322)</f>
        <v>7955142.8700000001</v>
      </c>
      <c r="G322" s="2">
        <f t="shared" si="52"/>
        <v>6026736.5399999944</v>
      </c>
      <c r="I322" s="23"/>
      <c r="J322" s="2">
        <f>SUMIF('collection only'!D:D,eslam.data!AQ322,'collection only'!E:E)</f>
        <v>6395645.7300000004</v>
      </c>
      <c r="K322" s="26">
        <f>SUMIF('data-from-invoicing'!D:D,eslam.data!AR322,'data-from-invoicing'!F:F)</f>
        <v>6395645.7300000004</v>
      </c>
      <c r="L322" s="2">
        <f t="shared" si="53"/>
        <v>0</v>
      </c>
      <c r="Q322" s="23"/>
      <c r="R322" s="2">
        <v>6395645.7300000004</v>
      </c>
      <c r="S322" s="1">
        <v>45077</v>
      </c>
      <c r="T322" s="1">
        <v>45076</v>
      </c>
      <c r="U322" s="1">
        <v>45090</v>
      </c>
      <c r="V322">
        <v>35</v>
      </c>
      <c r="W322" s="1">
        <v>45125</v>
      </c>
      <c r="X322" s="1">
        <v>45123</v>
      </c>
      <c r="Y322" s="2">
        <v>64326097.130000003</v>
      </c>
      <c r="Z322" s="2">
        <v>8718966.1199999992</v>
      </c>
      <c r="AA322" s="2">
        <v>6026736.54</v>
      </c>
      <c r="AC322" s="2">
        <v>4882891.8899999997</v>
      </c>
      <c r="AD322" s="2">
        <v>1758820.84</v>
      </c>
      <c r="AE322" s="2">
        <v>1758820.84</v>
      </c>
      <c r="AF322" s="2">
        <v>0</v>
      </c>
      <c r="AG322" s="14">
        <f>SUMIF('consultant-gross'!D:D,eslam.data!AQ322,'consultant-gross'!F:F)</f>
        <v>0</v>
      </c>
      <c r="AH322" s="14">
        <f>SUMIF('consultant-gross'!D:D,eslam.data!AQ322,'consultant-gross'!G:G)</f>
        <v>0</v>
      </c>
      <c r="AI322" s="14">
        <f>SUMIF('consultant-net'!D:D,eslam.data!AQ322,'consultant-net'!F:F)</f>
        <v>0</v>
      </c>
      <c r="AJ322" s="2" t="str">
        <f>VLOOKUP(A322,'eslam-to-invoicing'!A:B,2,0)</f>
        <v>EPICO 3 Facility</v>
      </c>
      <c r="AQ322" s="2" t="str">
        <f t="shared" si="54"/>
        <v>EIPICO7</v>
      </c>
      <c r="AR322" s="2" t="str">
        <f t="shared" si="55"/>
        <v>EPICO 3 Facility7</v>
      </c>
    </row>
    <row r="323" spans="1:44" x14ac:dyDescent="0.3">
      <c r="A323" s="6" t="s">
        <v>103</v>
      </c>
      <c r="B323" s="35">
        <f>VLOOKUP(A323,Sheet1!A:B,2,0)</f>
        <v>1</v>
      </c>
      <c r="C323" s="6">
        <v>8</v>
      </c>
      <c r="D323" s="25"/>
      <c r="E323" s="2">
        <v>24151774.289999999</v>
      </c>
      <c r="F323" s="26">
        <f>_xlfn.MAXIFS('data-from-invoicing'!E:E,'data-from-invoicing'!D:D,eslam.data!AR323)</f>
        <v>18125037.75</v>
      </c>
      <c r="G323" s="2">
        <f t="shared" si="52"/>
        <v>-6026736.5399999991</v>
      </c>
      <c r="I323" s="23"/>
      <c r="J323" s="2">
        <f>SUMIF('collection only'!D:D,eslam.data!AQ323,'collection only'!E:E)</f>
        <v>20317361.34</v>
      </c>
      <c r="K323" s="26">
        <f>SUMIF('data-from-invoicing'!D:D,eslam.data!AR323,'data-from-invoicing'!F:F)</f>
        <v>20317361.34</v>
      </c>
      <c r="L323" s="2">
        <f t="shared" si="53"/>
        <v>0</v>
      </c>
      <c r="Q323" s="23"/>
      <c r="R323" s="2">
        <v>20317361.34</v>
      </c>
      <c r="S323" s="1">
        <v>45107</v>
      </c>
      <c r="T323" s="1">
        <v>45107</v>
      </c>
      <c r="U323" s="1">
        <v>45113</v>
      </c>
      <c r="V323">
        <v>35</v>
      </c>
      <c r="W323" s="1">
        <v>45148</v>
      </c>
      <c r="X323" s="1">
        <v>45169</v>
      </c>
      <c r="Y323" s="2">
        <v>88477871.420000002</v>
      </c>
      <c r="Z323" s="2">
        <v>17971072.100000001</v>
      </c>
      <c r="AA323" s="2">
        <v>8593156.5999999996</v>
      </c>
      <c r="AC323" s="2">
        <v>15010831.83</v>
      </c>
      <c r="AD323" s="2">
        <v>2211946.7850000001</v>
      </c>
      <c r="AE323" s="2">
        <v>2211946.7850000001</v>
      </c>
      <c r="AF323" s="2">
        <v>0</v>
      </c>
      <c r="AG323" s="14">
        <f>SUMIF('consultant-gross'!D:D,eslam.data!AQ323,'consultant-gross'!F:F)</f>
        <v>24151774.289999999</v>
      </c>
      <c r="AH323" s="14">
        <f>SUMIF('consultant-gross'!D:D,eslam.data!AQ323,'consultant-gross'!G:G)</f>
        <v>88477871.420000002</v>
      </c>
      <c r="AI323" s="14">
        <f>SUMIF('consultant-net'!D:D,eslam.data!AQ323,'consultant-net'!F:F)</f>
        <v>20317779.300000001</v>
      </c>
      <c r="AJ323" s="2" t="str">
        <f>VLOOKUP(A323,'eslam-to-invoicing'!A:B,2,0)</f>
        <v>EPICO 3 Facility</v>
      </c>
      <c r="AQ323" s="2" t="str">
        <f t="shared" si="54"/>
        <v>EIPICO8</v>
      </c>
      <c r="AR323" s="2" t="str">
        <f t="shared" si="55"/>
        <v>EPICO 3 Facility8</v>
      </c>
    </row>
    <row r="324" spans="1:44" hidden="1" x14ac:dyDescent="0.3">
      <c r="A324" s="6" t="s">
        <v>103</v>
      </c>
      <c r="B324" s="6">
        <f>VLOOKUP(A324,Sheet1!A:B,2,0)</f>
        <v>1</v>
      </c>
      <c r="C324" s="6">
        <v>9</v>
      </c>
      <c r="D324" s="25"/>
      <c r="E324" s="2">
        <v>35000000</v>
      </c>
      <c r="F324" s="26">
        <f>_xlfn.MAXIFS('data-from-invoicing'!E:E,'data-from-invoicing'!D:D,eslam.data!AR324)</f>
        <v>35000000</v>
      </c>
      <c r="G324" s="2">
        <f t="shared" si="52"/>
        <v>0</v>
      </c>
      <c r="H324" s="2"/>
      <c r="I324" s="23"/>
      <c r="J324" s="2">
        <f>SUMIF('collection only'!D:D,eslam.data!AQ324,'collection only'!E:E)</f>
        <v>34650000</v>
      </c>
      <c r="K324" s="26">
        <f>SUMIF('data-from-invoicing'!D:D,eslam.data!AR324,'data-from-invoicing'!F:F)</f>
        <v>34650000</v>
      </c>
      <c r="L324" s="2">
        <f t="shared" si="53"/>
        <v>0</v>
      </c>
      <c r="M324" s="2"/>
      <c r="Q324" s="23"/>
      <c r="R324" s="2">
        <v>34650000</v>
      </c>
      <c r="S324" s="1">
        <v>45138</v>
      </c>
      <c r="T324" s="1">
        <v>45138</v>
      </c>
      <c r="U324" s="1">
        <v>45140</v>
      </c>
      <c r="V324">
        <v>35</v>
      </c>
      <c r="W324" s="1">
        <v>45175</v>
      </c>
      <c r="X324" s="1">
        <v>45160</v>
      </c>
      <c r="Y324" s="2">
        <v>123477871.42</v>
      </c>
      <c r="Z324" s="2">
        <v>17971072.100000001</v>
      </c>
      <c r="AA324" s="2">
        <v>43593156.600000001</v>
      </c>
      <c r="AC324" s="2">
        <v>15010831.83</v>
      </c>
      <c r="AD324" s="2">
        <v>3086946.7850000001</v>
      </c>
      <c r="AE324" s="2">
        <v>3086946.7850000001</v>
      </c>
      <c r="AF324" s="2">
        <v>0</v>
      </c>
      <c r="AG324" s="14">
        <f>SUMIF('consultant-gross'!D:D,eslam.data!AQ324,'consultant-gross'!F:F)</f>
        <v>0</v>
      </c>
      <c r="AH324" s="14">
        <f>SUMIF('consultant-gross'!D:D,eslam.data!AQ324,'consultant-gross'!G:G)</f>
        <v>0</v>
      </c>
      <c r="AI324" s="14">
        <f>SUMIF('consultant-net'!D:D,eslam.data!AQ324,'consultant-net'!F:F)</f>
        <v>0</v>
      </c>
      <c r="AJ324" s="2" t="str">
        <f>VLOOKUP(A324,'eslam-to-invoicing'!A:B,2,0)</f>
        <v>EPICO 3 Facility</v>
      </c>
      <c r="AQ324" s="2" t="str">
        <f t="shared" si="54"/>
        <v>EIPICO9</v>
      </c>
      <c r="AR324" s="2" t="str">
        <f t="shared" si="55"/>
        <v>EPICO 3 Facility9</v>
      </c>
    </row>
    <row r="325" spans="1:44" hidden="1" x14ac:dyDescent="0.3">
      <c r="A325" s="6" t="s">
        <v>103</v>
      </c>
      <c r="B325" s="6">
        <f>VLOOKUP(A325,Sheet1!A:B,2,0)</f>
        <v>1</v>
      </c>
      <c r="C325" s="6">
        <v>10</v>
      </c>
      <c r="D325" s="25"/>
      <c r="E325" s="2">
        <v>9818518.7899999917</v>
      </c>
      <c r="F325" s="26">
        <f>_xlfn.MAXIFS('data-from-invoicing'!E:E,'data-from-invoicing'!D:D,eslam.data!AR325)</f>
        <v>9818518.7899999991</v>
      </c>
      <c r="G325" s="2">
        <f t="shared" si="52"/>
        <v>0</v>
      </c>
      <c r="H325" s="2"/>
      <c r="I325" s="23"/>
      <c r="J325" s="2">
        <f>SUMIF('collection only'!D:D,eslam.data!AQ325,'collection only'!E:E)</f>
        <v>1.0000000000000001E-5</v>
      </c>
      <c r="K325" s="26">
        <f>SUMIF('data-from-invoicing'!D:D,eslam.data!AR325,'data-from-invoicing'!F:F)</f>
        <v>0</v>
      </c>
      <c r="L325" s="2">
        <f t="shared" si="53"/>
        <v>-1.0000000000000001E-5</v>
      </c>
      <c r="M325" s="2"/>
      <c r="Q325" s="23"/>
      <c r="R325" s="2">
        <v>6328465.7800000003</v>
      </c>
      <c r="S325" s="1">
        <v>45138</v>
      </c>
      <c r="T325" s="1">
        <v>45138</v>
      </c>
      <c r="U325" s="1">
        <v>45166</v>
      </c>
      <c r="V325">
        <v>35</v>
      </c>
      <c r="W325" s="1">
        <v>45201</v>
      </c>
      <c r="X325" s="1">
        <v>45228</v>
      </c>
      <c r="Y325" s="2">
        <v>133296390.20999999</v>
      </c>
      <c r="Z325" s="2">
        <v>16843609</v>
      </c>
      <c r="AA325" s="2">
        <v>47694027.060000002</v>
      </c>
      <c r="AC325" s="2">
        <v>15663610.710000001</v>
      </c>
      <c r="AD325" s="2">
        <v>3332409.7549999999</v>
      </c>
      <c r="AE325" s="2">
        <v>3332409.7549999999</v>
      </c>
      <c r="AF325" s="2">
        <v>0</v>
      </c>
      <c r="AG325" s="14">
        <f>SUMIF('consultant-gross'!D:D,eslam.data!AQ325,'consultant-gross'!F:F)</f>
        <v>9818518.7899999917</v>
      </c>
      <c r="AH325" s="14">
        <f>SUMIF('consultant-gross'!D:D,eslam.data!AQ325,'consultant-gross'!G:G)</f>
        <v>133296390.20999999</v>
      </c>
      <c r="AI325" s="14">
        <f>SUMIF('consultant-net'!D:D,eslam.data!AQ325,'consultant-net'!F:F)</f>
        <v>6328837.0499999998</v>
      </c>
      <c r="AJ325" s="2" t="str">
        <f>VLOOKUP(A325,'eslam-to-invoicing'!A:B,2,0)</f>
        <v>EPICO 3 Facility</v>
      </c>
      <c r="AQ325" s="2" t="str">
        <f t="shared" si="54"/>
        <v>EIPICO10</v>
      </c>
      <c r="AR325" s="2" t="str">
        <f t="shared" si="55"/>
        <v>EPICO 3 Facility10</v>
      </c>
    </row>
    <row r="326" spans="1:44" hidden="1" x14ac:dyDescent="0.3">
      <c r="A326" s="6" t="s">
        <v>103</v>
      </c>
      <c r="B326" s="6">
        <f>VLOOKUP(A326,Sheet1!A:B,2,0)</f>
        <v>1</v>
      </c>
      <c r="C326" s="6">
        <v>11</v>
      </c>
      <c r="D326" s="25"/>
      <c r="E326" s="2">
        <v>27259074.640000001</v>
      </c>
      <c r="F326" s="26">
        <f>_xlfn.MAXIFS('data-from-invoicing'!E:E,'data-from-invoicing'!D:D,eslam.data!AR326)</f>
        <v>27259074.640000001</v>
      </c>
      <c r="G326" s="2">
        <f t="shared" si="52"/>
        <v>0</v>
      </c>
      <c r="H326" s="2"/>
      <c r="I326" s="23"/>
      <c r="J326" s="2">
        <f>SUMIF('collection only'!D:D,eslam.data!AQ326,'collection only'!E:E)</f>
        <v>23263190.120000001</v>
      </c>
      <c r="K326" s="26">
        <f>SUMIF('data-from-invoicing'!D:D,eslam.data!AR326,'data-from-invoicing'!F:F)</f>
        <v>23263190.120000001</v>
      </c>
      <c r="L326" s="2">
        <f t="shared" si="53"/>
        <v>0</v>
      </c>
      <c r="M326" s="2"/>
      <c r="Q326" s="23"/>
      <c r="R326" s="2">
        <v>30654533.460000001</v>
      </c>
      <c r="S326" s="1">
        <v>45199</v>
      </c>
      <c r="T326" s="1">
        <v>45199</v>
      </c>
      <c r="U326" s="1">
        <v>45209</v>
      </c>
      <c r="V326">
        <v>35</v>
      </c>
      <c r="W326" s="1">
        <v>45244</v>
      </c>
      <c r="X326" s="1">
        <v>45258</v>
      </c>
      <c r="Y326" s="2">
        <v>160555464.84999999</v>
      </c>
      <c r="Z326" s="2">
        <v>30897743.789999999</v>
      </c>
      <c r="AA326" s="2">
        <v>49443090.43</v>
      </c>
      <c r="AC326" s="2">
        <v>24919582.390000001</v>
      </c>
      <c r="AD326" s="2">
        <v>4013886.62</v>
      </c>
      <c r="AE326" s="2">
        <v>4013886.62</v>
      </c>
      <c r="AF326" s="2">
        <v>0</v>
      </c>
      <c r="AG326" s="14">
        <f>SUMIF('consultant-gross'!D:D,eslam.data!AQ326,'consultant-gross'!F:F)</f>
        <v>27259074.640000001</v>
      </c>
      <c r="AH326" s="14">
        <f>SUMIF('consultant-gross'!D:D,eslam.data!AQ326,'consultant-gross'!G:G)</f>
        <v>160555464.84999999</v>
      </c>
      <c r="AI326" s="14">
        <f>SUMIF('consultant-net'!D:D,eslam.data!AQ326,'consultant-net'!F:F)</f>
        <v>30655535.07</v>
      </c>
      <c r="AJ326" s="2" t="str">
        <f>VLOOKUP(A326,'eslam-to-invoicing'!A:B,2,0)</f>
        <v>EPICO 3 Facility</v>
      </c>
      <c r="AQ326" s="2" t="str">
        <f t="shared" si="54"/>
        <v>EIPICO11</v>
      </c>
      <c r="AR326" s="2" t="str">
        <f t="shared" si="55"/>
        <v>EPICO 3 Facility11</v>
      </c>
    </row>
    <row r="327" spans="1:44" hidden="1" x14ac:dyDescent="0.3">
      <c r="A327" s="6" t="s">
        <v>103</v>
      </c>
      <c r="B327" s="6">
        <f>VLOOKUP(A327,Sheet1!A:B,2,0)</f>
        <v>1</v>
      </c>
      <c r="C327" s="6">
        <v>12</v>
      </c>
      <c r="D327" s="25"/>
      <c r="E327" s="2">
        <v>13086699.84999999</v>
      </c>
      <c r="F327" s="26">
        <f>_xlfn.MAXIFS('data-from-invoicing'!E:E,'data-from-invoicing'!D:D,eslam.data!AR327)</f>
        <v>13086699.859999999</v>
      </c>
      <c r="G327" s="2">
        <f t="shared" si="52"/>
        <v>1.0000009089708328E-2</v>
      </c>
      <c r="H327" s="2"/>
      <c r="I327" s="23"/>
      <c r="J327" s="2">
        <f>SUMIF('collection only'!D:D,eslam.data!AQ327,'collection only'!E:E)</f>
        <v>25548194.949999999</v>
      </c>
      <c r="K327" s="26">
        <f>SUMIF('data-from-invoicing'!D:D,eslam.data!AR327,'data-from-invoicing'!F:F)</f>
        <v>25548194.949999999</v>
      </c>
      <c r="L327" s="2">
        <f t="shared" si="53"/>
        <v>0</v>
      </c>
      <c r="M327" s="2"/>
      <c r="Q327" s="23"/>
      <c r="R327" s="2">
        <v>25548194.949999999</v>
      </c>
      <c r="S327" s="1">
        <v>45230</v>
      </c>
      <c r="T327" s="1">
        <v>45230</v>
      </c>
      <c r="U327" s="1">
        <v>45228</v>
      </c>
      <c r="V327">
        <v>35</v>
      </c>
      <c r="W327" s="1">
        <v>45263</v>
      </c>
      <c r="X327" s="1">
        <v>45293</v>
      </c>
      <c r="Y327" s="2">
        <v>173642164.69999999</v>
      </c>
      <c r="Z327" s="2">
        <v>56153346.770000003</v>
      </c>
      <c r="AA327" s="2">
        <v>51092750.030000001</v>
      </c>
      <c r="AC327" s="2">
        <v>24919582.390000001</v>
      </c>
      <c r="AD327" s="2">
        <v>4341054.12</v>
      </c>
      <c r="AE327" s="2">
        <v>4341054.12</v>
      </c>
      <c r="AF327" s="2">
        <v>0</v>
      </c>
      <c r="AG327" s="14">
        <f>SUMIF('consultant-gross'!D:D,eslam.data!AQ327,'consultant-gross'!F:F)</f>
        <v>13086699.849999994</v>
      </c>
      <c r="AH327" s="14">
        <f>SUMIF('consultant-gross'!D:D,eslam.data!AQ327,'consultant-gross'!G:G)</f>
        <v>173642164.69999999</v>
      </c>
      <c r="AI327" s="14">
        <f>SUMIF('consultant-net'!D:D,eslam.data!AQ327,'consultant-net'!F:F)</f>
        <v>28595406.989999998</v>
      </c>
      <c r="AJ327" s="2" t="str">
        <f>VLOOKUP(A327,'eslam-to-invoicing'!A:B,2,0)</f>
        <v>EPICO 3 Facility</v>
      </c>
      <c r="AQ327" s="2" t="str">
        <f t="shared" si="54"/>
        <v>EIPICO12</v>
      </c>
      <c r="AR327" s="2" t="str">
        <f t="shared" si="55"/>
        <v>EPICO 3 Facility12</v>
      </c>
    </row>
    <row r="328" spans="1:44" hidden="1" x14ac:dyDescent="0.3">
      <c r="A328" s="6" t="s">
        <v>103</v>
      </c>
      <c r="B328" s="6">
        <f>VLOOKUP(A328,Sheet1!A:B,2,0)</f>
        <v>1</v>
      </c>
      <c r="C328" s="6">
        <v>13</v>
      </c>
      <c r="D328" s="25"/>
      <c r="E328" s="2">
        <v>50645327.079999998</v>
      </c>
      <c r="F328" s="26">
        <f>_xlfn.MAXIFS('data-from-invoicing'!E:E,'data-from-invoicing'!D:D,eslam.data!AR328)</f>
        <v>50645327.080000006</v>
      </c>
      <c r="G328" s="2">
        <f t="shared" si="52"/>
        <v>0</v>
      </c>
      <c r="H328" s="2"/>
      <c r="I328" s="23"/>
      <c r="J328" s="2">
        <f>SUMIF('collection only'!D:D,eslam.data!AQ328,'collection only'!E:E)</f>
        <v>2882568.41</v>
      </c>
      <c r="K328" s="26">
        <f>SUMIF('data-from-invoicing'!D:D,eslam.data!AR328,'data-from-invoicing'!F:F)</f>
        <v>2882568.41</v>
      </c>
      <c r="L328" s="2">
        <f t="shared" si="53"/>
        <v>0</v>
      </c>
      <c r="M328" s="2"/>
      <c r="Q328" s="23"/>
      <c r="R328" s="2">
        <v>3870916.75</v>
      </c>
      <c r="S328" s="1">
        <v>45260</v>
      </c>
      <c r="T328" s="1">
        <v>45260</v>
      </c>
      <c r="U328" s="1">
        <v>45263</v>
      </c>
      <c r="V328">
        <v>35</v>
      </c>
      <c r="W328" s="1">
        <v>45298</v>
      </c>
      <c r="X328" s="1">
        <v>45292</v>
      </c>
      <c r="Y328" s="2">
        <v>224287491.78</v>
      </c>
      <c r="Z328" s="2">
        <v>34066592.920000002</v>
      </c>
      <c r="AA328" s="2">
        <v>51710056.530000001</v>
      </c>
      <c r="AC328" s="2">
        <v>25596151.449999999</v>
      </c>
      <c r="AD328" s="2">
        <v>5607188.7949999999</v>
      </c>
      <c r="AE328" s="2">
        <v>5607188.7949999999</v>
      </c>
      <c r="AF328" s="2">
        <v>1.0000000000000001E-5</v>
      </c>
      <c r="AG328" s="14">
        <f>SUMIF('consultant-gross'!D:D,eslam.data!AQ328,'consultant-gross'!F:F)</f>
        <v>50645387.030000001</v>
      </c>
      <c r="AH328" s="14">
        <f>SUMIF('consultant-gross'!D:D,eslam.data!AQ328,'consultant-gross'!G:G)</f>
        <v>224287551.72999999</v>
      </c>
      <c r="AI328" s="14">
        <f>SUMIF('consultant-net'!D:D,eslam.data!AQ328,'consultant-net'!F:F)</f>
        <v>3870961.12</v>
      </c>
      <c r="AJ328" s="2" t="str">
        <f>VLOOKUP(A328,'eslam-to-invoicing'!A:B,2,0)</f>
        <v>EPICO 3 Facility</v>
      </c>
      <c r="AQ328" s="2" t="str">
        <f t="shared" si="54"/>
        <v>EIPICO13</v>
      </c>
      <c r="AR328" s="2" t="str">
        <f t="shared" si="55"/>
        <v>EPICO 3 Facility13</v>
      </c>
    </row>
    <row r="329" spans="1:44" hidden="1" x14ac:dyDescent="0.3">
      <c r="A329" s="6" t="s">
        <v>103</v>
      </c>
      <c r="B329" s="6">
        <f>VLOOKUP(A329,Sheet1!A:B,2,0)</f>
        <v>1</v>
      </c>
      <c r="C329" s="6">
        <v>14</v>
      </c>
      <c r="D329" s="25"/>
      <c r="E329" s="2">
        <v>69127504.850000024</v>
      </c>
      <c r="F329" s="26">
        <f>_xlfn.MAXIFS('data-from-invoicing'!E:E,'data-from-invoicing'!D:D,eslam.data!AR329)</f>
        <v>69127444.900000006</v>
      </c>
      <c r="G329" s="2">
        <f t="shared" si="52"/>
        <v>-59.950000017881393</v>
      </c>
      <c r="H329" s="2"/>
      <c r="I329" s="23"/>
      <c r="J329" s="2">
        <f>SUMIF('collection only'!D:D,eslam.data!AQ329,'collection only'!E:E)</f>
        <v>26305980.07</v>
      </c>
      <c r="K329" s="26">
        <f>SUMIF('data-from-invoicing'!D:D,eslam.data!AR329,'data-from-invoicing'!F:F)</f>
        <v>36305980.07</v>
      </c>
      <c r="L329" s="2">
        <f t="shared" si="53"/>
        <v>10000000</v>
      </c>
      <c r="M329" s="2"/>
      <c r="Q329" s="23"/>
      <c r="R329" s="2">
        <v>26305980.07</v>
      </c>
      <c r="S329" s="1">
        <v>45291</v>
      </c>
      <c r="T329" s="1">
        <v>45291</v>
      </c>
      <c r="U329" s="1">
        <v>45297</v>
      </c>
      <c r="V329">
        <v>35</v>
      </c>
      <c r="W329" s="1">
        <v>45332</v>
      </c>
      <c r="X329" s="1">
        <v>45358</v>
      </c>
      <c r="Y329" s="2">
        <v>293414996.63</v>
      </c>
      <c r="Z329" s="2">
        <v>36975442.25</v>
      </c>
      <c r="AA329" s="2">
        <v>57799027.369999997</v>
      </c>
      <c r="AC329" s="2">
        <v>60908341.960000001</v>
      </c>
      <c r="AD329" s="2">
        <v>7335374.915</v>
      </c>
      <c r="AE329" s="2">
        <v>7335374.915</v>
      </c>
      <c r="AF329" s="2">
        <v>0</v>
      </c>
      <c r="AG329" s="14">
        <f>SUMIF('consultant-gross'!D:D,eslam.data!AQ329,'consultant-gross'!F:F)</f>
        <v>69127444.900000006</v>
      </c>
      <c r="AH329" s="14">
        <f>SUMIF('consultant-gross'!D:D,eslam.data!AQ329,'consultant-gross'!G:G)</f>
        <v>293414996.63</v>
      </c>
      <c r="AI329" s="14">
        <f>SUMIF('consultant-net'!D:D,eslam.data!AQ329,'consultant-net'!F:F)</f>
        <v>26305980.07</v>
      </c>
      <c r="AJ329" s="2" t="str">
        <f>VLOOKUP(A329,'eslam-to-invoicing'!A:B,2,0)</f>
        <v>EPICO 3 Facility</v>
      </c>
      <c r="AQ329" s="2" t="str">
        <f t="shared" si="54"/>
        <v>EIPICO14</v>
      </c>
      <c r="AR329" s="2" t="str">
        <f t="shared" si="55"/>
        <v>EPICO 3 Facility14</v>
      </c>
    </row>
    <row r="330" spans="1:44" hidden="1" x14ac:dyDescent="0.3">
      <c r="A330" s="6" t="s">
        <v>103</v>
      </c>
      <c r="B330" s="6">
        <f>VLOOKUP(A330,Sheet1!A:B,2,0)</f>
        <v>1</v>
      </c>
      <c r="C330" s="6">
        <v>15</v>
      </c>
      <c r="D330" s="25"/>
      <c r="E330" s="2">
        <v>41894786.25</v>
      </c>
      <c r="F330" s="26">
        <f>_xlfn.MAXIFS('data-from-invoicing'!E:E,'data-from-invoicing'!D:D,eslam.data!AR330)</f>
        <v>41894786.25</v>
      </c>
      <c r="G330" s="2">
        <f t="shared" si="52"/>
        <v>0</v>
      </c>
      <c r="H330" s="2"/>
      <c r="I330" s="23"/>
      <c r="J330" s="2">
        <f>SUMIF('collection only'!D:D,eslam.data!AQ330,'collection only'!E:E)</f>
        <v>29236256.890000001</v>
      </c>
      <c r="K330" s="26">
        <f>SUMIF('data-from-invoicing'!D:D,eslam.data!AR330,'data-from-invoicing'!F:F)</f>
        <v>29236255.982500002</v>
      </c>
      <c r="L330" s="2">
        <f t="shared" si="53"/>
        <v>-0.9074999988079071</v>
      </c>
      <c r="M330" s="2"/>
      <c r="Q330" s="23"/>
      <c r="R330" s="2">
        <v>29236256.02</v>
      </c>
      <c r="S330" s="1">
        <v>45322</v>
      </c>
      <c r="T330" s="1">
        <v>45322</v>
      </c>
      <c r="U330" s="1">
        <v>45326</v>
      </c>
      <c r="V330">
        <v>35</v>
      </c>
      <c r="W330" s="1">
        <v>45361</v>
      </c>
      <c r="X330" s="1">
        <v>45371</v>
      </c>
      <c r="Y330" s="2">
        <v>335309782.88</v>
      </c>
      <c r="Z330" s="2">
        <v>34393385.979999997</v>
      </c>
      <c r="AA330" s="2">
        <v>69350170.390000001</v>
      </c>
      <c r="AC330" s="2">
        <v>63104446.32</v>
      </c>
      <c r="AD330" s="2">
        <v>8382744.5700000003</v>
      </c>
      <c r="AE330" s="2">
        <v>8382744.5700000003</v>
      </c>
      <c r="AF330" s="2">
        <v>0</v>
      </c>
      <c r="AG330" s="14">
        <f>SUMIF('consultant-gross'!D:D,eslam.data!AQ330,'consultant-gross'!F:F)</f>
        <v>41894786.25</v>
      </c>
      <c r="AH330" s="14">
        <f>SUMIF('consultant-gross'!D:D,eslam.data!AQ330,'consultant-gross'!G:G)</f>
        <v>335309782.88</v>
      </c>
      <c r="AI330" s="14">
        <f>SUMIF('consultant-net'!D:D,eslam.data!AQ330,'consultant-net'!F:F)</f>
        <v>58472512.039999999</v>
      </c>
      <c r="AJ330" s="2" t="str">
        <f>VLOOKUP(A330,'eslam-to-invoicing'!A:B,2,0)</f>
        <v>EPICO 3 Facility</v>
      </c>
      <c r="AQ330" s="2" t="str">
        <f t="shared" si="54"/>
        <v>EIPICO15</v>
      </c>
      <c r="AR330" s="2" t="str">
        <f t="shared" si="55"/>
        <v>EPICO 3 Facility15</v>
      </c>
    </row>
    <row r="331" spans="1:44" hidden="1" x14ac:dyDescent="0.3">
      <c r="A331" s="6" t="s">
        <v>103</v>
      </c>
      <c r="B331" s="6">
        <f>VLOOKUP(A331,Sheet1!A:B,2,0)</f>
        <v>1</v>
      </c>
      <c r="C331" s="6">
        <v>16</v>
      </c>
      <c r="D331" s="25"/>
      <c r="E331" s="2">
        <v>54812520.110000007</v>
      </c>
      <c r="F331" s="26">
        <f>_xlfn.MAXIFS('data-from-invoicing'!E:E,'data-from-invoicing'!D:D,eslam.data!AR331)</f>
        <v>54812520.18</v>
      </c>
      <c r="G331" s="2">
        <f t="shared" si="52"/>
        <v>6.9999992847442627E-2</v>
      </c>
      <c r="H331" s="2"/>
      <c r="I331" s="23"/>
      <c r="J331" s="2">
        <f>SUMIF('collection only'!D:D,eslam.data!AQ331,'collection only'!E:E)</f>
        <v>26363887.399999999</v>
      </c>
      <c r="K331" s="26">
        <f>SUMIF('data-from-invoicing'!D:D,eslam.data!AR331,'data-from-invoicing'!F:F)</f>
        <v>26363887.399999999</v>
      </c>
      <c r="L331" s="2">
        <f t="shared" si="53"/>
        <v>0</v>
      </c>
      <c r="M331" s="2"/>
      <c r="Q331" s="23"/>
      <c r="R331" s="2">
        <v>26365248.98</v>
      </c>
      <c r="S331" s="1">
        <v>45382</v>
      </c>
      <c r="T331" s="1">
        <v>45382</v>
      </c>
      <c r="U331" s="1">
        <v>45385</v>
      </c>
      <c r="V331">
        <v>35</v>
      </c>
      <c r="W331" s="1">
        <v>45420</v>
      </c>
      <c r="X331" s="1">
        <v>45406</v>
      </c>
      <c r="Y331" s="2">
        <v>390122302.99000001</v>
      </c>
      <c r="Z331" s="2">
        <v>33031508.829999998</v>
      </c>
      <c r="AA331" s="2">
        <v>74589819.540000007</v>
      </c>
      <c r="AC331" s="2">
        <v>94064398.159999996</v>
      </c>
      <c r="AD331" s="2">
        <v>9753057.5749999993</v>
      </c>
      <c r="AE331" s="2">
        <v>9753057.5749999993</v>
      </c>
      <c r="AF331" s="2">
        <v>0</v>
      </c>
      <c r="AG331" s="14">
        <f>SUMIF('consultant-gross'!D:D,eslam.data!AQ331,'consultant-gross'!F:F)</f>
        <v>54812520.110000014</v>
      </c>
      <c r="AH331" s="14">
        <f>SUMIF('consultant-gross'!D:D,eslam.data!AQ331,'consultant-gross'!G:G)</f>
        <v>390122302.99000001</v>
      </c>
      <c r="AI331" s="14">
        <f>SUMIF('consultant-net'!D:D,eslam.data!AQ331,'consultant-net'!F:F)</f>
        <v>26365248.98</v>
      </c>
      <c r="AJ331" s="2" t="str">
        <f>VLOOKUP(A331,'eslam-to-invoicing'!A:B,2,0)</f>
        <v>EPICO 3 Facility</v>
      </c>
      <c r="AQ331" s="2" t="str">
        <f t="shared" si="54"/>
        <v>EIPICO16</v>
      </c>
      <c r="AR331" s="2" t="str">
        <f t="shared" si="55"/>
        <v>EPICO 3 Facility16</v>
      </c>
    </row>
    <row r="332" spans="1:44" x14ac:dyDescent="0.3">
      <c r="A332" s="6" t="s">
        <v>103</v>
      </c>
      <c r="B332" s="35">
        <f>VLOOKUP(A332,Sheet1!A:B,2,0)</f>
        <v>1</v>
      </c>
      <c r="C332" s="6">
        <v>17</v>
      </c>
      <c r="D332" s="25"/>
      <c r="E332" s="2">
        <v>30260072.00999999</v>
      </c>
      <c r="F332" s="26">
        <f>_xlfn.MAXIFS('data-from-invoicing'!E:E,'data-from-invoicing'!D:D,eslam.data!AR332)</f>
        <v>30615959.940000001</v>
      </c>
      <c r="G332" s="2">
        <f t="shared" si="52"/>
        <v>355887.93000001088</v>
      </c>
      <c r="I332" s="23"/>
      <c r="J332" s="2">
        <f>SUMIF('collection only'!D:D,eslam.data!AQ332,'collection only'!E:E)</f>
        <v>13161378.75</v>
      </c>
      <c r="K332" s="26">
        <f>SUMIF('data-from-invoicing'!D:D,eslam.data!AR332,'data-from-invoicing'!F:F)</f>
        <v>13161378.737</v>
      </c>
      <c r="L332" s="2">
        <f t="shared" si="53"/>
        <v>-1.3000000268220901E-2</v>
      </c>
      <c r="Q332" s="23"/>
      <c r="R332" s="2">
        <v>13161378</v>
      </c>
      <c r="S332" s="1">
        <v>45412</v>
      </c>
      <c r="T332" s="1">
        <v>45412</v>
      </c>
      <c r="U332" s="1">
        <v>45440</v>
      </c>
      <c r="V332">
        <v>35</v>
      </c>
      <c r="W332" s="1">
        <v>45475</v>
      </c>
      <c r="X332" s="1">
        <v>45456</v>
      </c>
      <c r="Y332" s="2">
        <v>420382375</v>
      </c>
      <c r="Z332" s="2">
        <v>32932557</v>
      </c>
      <c r="AA332" s="2">
        <v>81926235</v>
      </c>
      <c r="AC332" s="2">
        <v>110270621</v>
      </c>
      <c r="AD332" s="2">
        <v>10518279.5</v>
      </c>
      <c r="AE332" s="2">
        <v>10518279.5</v>
      </c>
      <c r="AF332" s="2">
        <v>0</v>
      </c>
      <c r="AG332" s="14">
        <f>SUMIF('consultant-gross'!D:D,eslam.data!AQ332,'consultant-gross'!F:F)</f>
        <v>30260072.00999999</v>
      </c>
      <c r="AH332" s="14">
        <f>SUMIF('consultant-gross'!D:D,eslam.data!AQ332,'consultant-gross'!G:G)</f>
        <v>420382375</v>
      </c>
      <c r="AI332" s="14">
        <f>SUMIF('consultant-net'!D:D,eslam.data!AQ332,'consultant-net'!F:F)</f>
        <v>13161378</v>
      </c>
      <c r="AJ332" s="2" t="str">
        <f>VLOOKUP(A332,'eslam-to-invoicing'!A:B,2,0)</f>
        <v>EPICO 3 Facility</v>
      </c>
      <c r="AQ332" s="2" t="str">
        <f t="shared" si="54"/>
        <v>EIPICO17</v>
      </c>
      <c r="AR332" s="2" t="str">
        <f t="shared" si="55"/>
        <v>EPICO 3 Facility17</v>
      </c>
    </row>
    <row r="333" spans="1:44" x14ac:dyDescent="0.3">
      <c r="A333" s="6" t="s">
        <v>103</v>
      </c>
      <c r="B333" s="35">
        <f>VLOOKUP(A333,Sheet1!A:B,2,0)</f>
        <v>1</v>
      </c>
      <c r="C333" s="6">
        <v>18</v>
      </c>
      <c r="D333" s="25"/>
      <c r="E333" s="2">
        <v>61471115.829999983</v>
      </c>
      <c r="F333" s="26">
        <f>_xlfn.MAXIFS('data-from-invoicing'!E:E,'data-from-invoicing'!D:D,eslam.data!AR333)</f>
        <v>61115227.869999997</v>
      </c>
      <c r="G333" s="2">
        <f t="shared" si="52"/>
        <v>-355887.95999998599</v>
      </c>
      <c r="I333" s="23"/>
      <c r="J333" s="2">
        <f>SUMIF('collection only'!D:D,eslam.data!AQ333,'collection only'!E:E)</f>
        <v>35188037.299999997</v>
      </c>
      <c r="K333" s="26">
        <f>SUMIF('data-from-invoicing'!D:D,eslam.data!AR333,'data-from-invoicing'!F:F)</f>
        <v>35188037.299999997</v>
      </c>
      <c r="L333" s="2">
        <f t="shared" si="53"/>
        <v>0</v>
      </c>
      <c r="Q333" s="23"/>
      <c r="R333" s="2">
        <v>38010351.149999999</v>
      </c>
      <c r="S333" s="1">
        <v>45473</v>
      </c>
      <c r="T333" s="1">
        <v>45473</v>
      </c>
      <c r="U333" s="1">
        <v>45488</v>
      </c>
      <c r="V333">
        <v>35</v>
      </c>
      <c r="W333" s="1">
        <v>45523</v>
      </c>
      <c r="X333" s="1">
        <v>45503</v>
      </c>
      <c r="Y333" s="2">
        <v>481853490.82999998</v>
      </c>
      <c r="Z333" s="2">
        <v>27876972.920000002</v>
      </c>
      <c r="AA333" s="2">
        <v>86364959.209999993</v>
      </c>
      <c r="AC333" s="2">
        <v>143970319.09</v>
      </c>
      <c r="AD333" s="2">
        <v>12046337.27</v>
      </c>
      <c r="AE333" s="2">
        <v>12046337.27</v>
      </c>
      <c r="AF333" s="2">
        <v>0</v>
      </c>
      <c r="AG333" s="14">
        <f>SUMIF('consultant-gross'!D:D,eslam.data!AQ333,'consultant-gross'!F:F)</f>
        <v>61471115.829999983</v>
      </c>
      <c r="AH333" s="14">
        <f>SUMIF('consultant-gross'!D:D,eslam.data!AQ333,'consultant-gross'!G:G)</f>
        <v>481853490.82999998</v>
      </c>
      <c r="AI333" s="14">
        <f>SUMIF('consultant-net'!D:D,eslam.data!AQ333,'consultant-net'!F:F)</f>
        <v>38010351.149999999</v>
      </c>
      <c r="AJ333" s="2" t="str">
        <f>VLOOKUP(A333,'eslam-to-invoicing'!A:B,2,0)</f>
        <v>EPICO 3 Facility</v>
      </c>
      <c r="AQ333" s="2" t="str">
        <f t="shared" si="54"/>
        <v>EIPICO18</v>
      </c>
      <c r="AR333" s="2" t="str">
        <f t="shared" si="55"/>
        <v>EPICO 3 Facility18</v>
      </c>
    </row>
    <row r="334" spans="1:44" hidden="1" x14ac:dyDescent="0.3">
      <c r="A334" s="6" t="s">
        <v>103</v>
      </c>
      <c r="B334" s="6">
        <f>VLOOKUP(A334,Sheet1!A:B,2,0)</f>
        <v>1</v>
      </c>
      <c r="C334" s="6">
        <v>19</v>
      </c>
      <c r="D334" s="25"/>
      <c r="E334" s="2">
        <v>35463786.170000017</v>
      </c>
      <c r="F334" s="26">
        <f>_xlfn.MAXIFS('data-from-invoicing'!E:E,'data-from-invoicing'!D:D,eslam.data!AR334)</f>
        <v>35463786.32</v>
      </c>
      <c r="G334" s="2">
        <f t="shared" si="52"/>
        <v>0.14999998360872269</v>
      </c>
      <c r="H334" s="2"/>
      <c r="I334" s="23"/>
      <c r="J334" s="2">
        <f>SUMIF('collection only'!D:D,eslam.data!AQ334,'collection only'!E:E)</f>
        <v>22436578.359999999</v>
      </c>
      <c r="K334" s="26">
        <f>SUMIF('data-from-invoicing'!D:D,eslam.data!AR334,'data-from-invoicing'!F:F)</f>
        <v>22436578.355999999</v>
      </c>
      <c r="L334" s="2">
        <f t="shared" si="53"/>
        <v>-4.0000006556510925E-3</v>
      </c>
      <c r="M334" s="2"/>
      <c r="Q334" s="23"/>
      <c r="R334" s="2">
        <v>22436578.359999999</v>
      </c>
      <c r="S334" s="1">
        <v>45535</v>
      </c>
      <c r="T334" s="1">
        <v>45535</v>
      </c>
      <c r="U334" s="1">
        <v>45538</v>
      </c>
      <c r="V334">
        <v>35</v>
      </c>
      <c r="W334" s="1">
        <v>45573</v>
      </c>
      <c r="X334" s="1">
        <v>45591</v>
      </c>
      <c r="Y334" s="2">
        <v>517317277</v>
      </c>
      <c r="Z334" s="2">
        <v>23341078</v>
      </c>
      <c r="AA334" s="2">
        <v>95950976</v>
      </c>
      <c r="AC334" s="2">
        <v>145234855</v>
      </c>
      <c r="AD334" s="2">
        <v>12932931.5</v>
      </c>
      <c r="AE334" s="2">
        <v>12932931.5</v>
      </c>
      <c r="AF334" s="2">
        <v>17754935</v>
      </c>
      <c r="AG334" s="14">
        <f>SUMIF('consultant-gross'!D:D,eslam.data!AQ334,'consultant-gross'!F:F)</f>
        <v>35463786.170000017</v>
      </c>
      <c r="AH334" s="14">
        <f>SUMIF('consultant-gross'!D:D,eslam.data!AQ334,'consultant-gross'!G:G)</f>
        <v>517317277</v>
      </c>
      <c r="AI334" s="14">
        <f>SUMIF('consultant-net'!D:D,eslam.data!AQ334,'consultant-net'!F:F)</f>
        <v>29978125.140000001</v>
      </c>
      <c r="AJ334" s="2" t="str">
        <f>VLOOKUP(A334,'eslam-to-invoicing'!A:B,2,0)</f>
        <v>EPICO 3 Facility</v>
      </c>
      <c r="AQ334" s="2" t="str">
        <f t="shared" si="54"/>
        <v>EIPICO19</v>
      </c>
      <c r="AR334" s="2" t="str">
        <f t="shared" si="55"/>
        <v>EPICO 3 Facility19</v>
      </c>
    </row>
    <row r="335" spans="1:44" x14ac:dyDescent="0.3">
      <c r="A335" s="6" t="s">
        <v>103</v>
      </c>
      <c r="B335" s="35">
        <f>VLOOKUP(A335,Sheet1!A:B,2,0)</f>
        <v>1</v>
      </c>
      <c r="C335" s="6">
        <v>20</v>
      </c>
      <c r="D335" s="25"/>
      <c r="F335" s="26">
        <f>_xlfn.MAXIFS('data-from-invoicing'!E:E,'data-from-invoicing'!D:D,eslam.data!AR335)</f>
        <v>71749002.230000004</v>
      </c>
      <c r="G335" s="2">
        <f t="shared" si="52"/>
        <v>71749002.230000004</v>
      </c>
      <c r="I335" s="23"/>
      <c r="J335" s="2">
        <f>SUMIF('collection only'!D:D,eslam.data!AQ335,'collection only'!E:E)</f>
        <v>20000000</v>
      </c>
      <c r="K335" s="26">
        <f>SUMIF('data-from-invoicing'!D:D,eslam.data!AR335,'data-from-invoicing'!F:F)</f>
        <v>62225320.009999998</v>
      </c>
      <c r="L335" s="2">
        <f t="shared" si="53"/>
        <v>42225320.009999998</v>
      </c>
      <c r="Q335" s="23"/>
      <c r="S335" s="1">
        <v>45565</v>
      </c>
      <c r="T335" s="1">
        <v>45565</v>
      </c>
      <c r="U335" s="1">
        <v>45594</v>
      </c>
      <c r="V335">
        <v>35</v>
      </c>
      <c r="W335" s="1">
        <v>45629</v>
      </c>
      <c r="AF335" s="2">
        <v>0</v>
      </c>
      <c r="AG335" s="14">
        <f>SUMIF('consultant-gross'!D:D,eslam.data!AQ335,'consultant-gross'!F:F)</f>
        <v>0</v>
      </c>
      <c r="AH335" s="14">
        <f>SUMIF('consultant-gross'!D:D,eslam.data!AQ335,'consultant-gross'!G:G)</f>
        <v>0</v>
      </c>
      <c r="AI335" s="14">
        <f>SUMIF('consultant-net'!D:D,eslam.data!AQ335,'consultant-net'!F:F)</f>
        <v>0</v>
      </c>
      <c r="AJ335" s="2" t="str">
        <f>VLOOKUP(A335,'eslam-to-invoicing'!A:B,2,0)</f>
        <v>EPICO 3 Facility</v>
      </c>
      <c r="AQ335" s="2" t="str">
        <f t="shared" si="54"/>
        <v>EIPICO20</v>
      </c>
      <c r="AR335" s="2" t="str">
        <f t="shared" si="55"/>
        <v>EPICO 3 Facility20</v>
      </c>
    </row>
    <row r="336" spans="1:44" x14ac:dyDescent="0.3">
      <c r="B336" s="35" t="e">
        <f>VLOOKUP(A336,Sheet1!A:B,2,0)</f>
        <v>#N/A</v>
      </c>
      <c r="D336" s="25"/>
      <c r="F336" s="26">
        <f>_xlfn.MAXIFS('data-from-invoicing'!E:E,'data-from-invoicing'!D:D,eslam.data!AR336)</f>
        <v>0</v>
      </c>
      <c r="I336" s="23"/>
      <c r="K336" s="26"/>
      <c r="Q336" s="23"/>
    </row>
    <row r="337" spans="1:44" x14ac:dyDescent="0.3">
      <c r="A337" s="6" t="s">
        <v>22</v>
      </c>
      <c r="B337" s="35">
        <f>VLOOKUP(A337,Sheet1!A:B,2,0)</f>
        <v>1</v>
      </c>
      <c r="C337" s="6">
        <v>1</v>
      </c>
      <c r="D337" s="25"/>
      <c r="E337" s="2">
        <v>2762087.0380952382</v>
      </c>
      <c r="F337" s="26">
        <f>_xlfn.MAXIFS('data-from-invoicing'!E:E,'data-from-invoicing'!D:D,eslam.data!AR337)</f>
        <v>1805053.36</v>
      </c>
      <c r="G337" s="2">
        <f t="shared" ref="G337:G368" si="56">F337-E337</f>
        <v>-957033.67809523805</v>
      </c>
      <c r="I337" s="23"/>
      <c r="J337" s="2">
        <f>SUMIF('collection only'!D:D,eslam.data!AQ337,'collection only'!E:E)</f>
        <v>1917993.24</v>
      </c>
      <c r="K337" s="26">
        <f>SUMIF('data-from-invoicing'!D:D,eslam.data!AR337,'data-from-invoicing'!F:F)</f>
        <v>1727255.568</v>
      </c>
      <c r="L337" s="2">
        <f t="shared" ref="L337:L368" si="57">K337-J337</f>
        <v>-190737.67200000002</v>
      </c>
      <c r="Q337" s="23"/>
      <c r="R337" s="2">
        <v>2002513.1</v>
      </c>
      <c r="S337" s="1">
        <v>43312</v>
      </c>
      <c r="T337" s="1">
        <v>43343</v>
      </c>
      <c r="U337" s="1">
        <v>43346</v>
      </c>
      <c r="V337">
        <v>4</v>
      </c>
      <c r="W337" s="1">
        <v>43392</v>
      </c>
      <c r="X337" s="1">
        <v>43388</v>
      </c>
      <c r="Y337" s="2">
        <v>2762087.0380952382</v>
      </c>
      <c r="Z337" s="2">
        <v>0</v>
      </c>
      <c r="AF337" s="2">
        <v>0</v>
      </c>
      <c r="AG337" s="14">
        <f>SUMIF('consultant-gross'!D:D,eslam.data!AQ337,'consultant-gross'!F:F)</f>
        <v>2762087.0380952382</v>
      </c>
      <c r="AH337" s="14">
        <f>SUMIF('consultant-gross'!D:D,eslam.data!AQ337,'consultant-gross'!G:G)</f>
        <v>2762087.0380952382</v>
      </c>
      <c r="AI337" s="14">
        <f>SUMIF('consultant-net'!D:D,eslam.data!AQ337,'consultant-net'!F:F)</f>
        <v>2002513.1</v>
      </c>
      <c r="AJ337" s="2" t="str">
        <f>VLOOKUP(A337,'eslam-to-invoicing'!A:B,2,0)</f>
        <v>Elsewedy Univ - Enabling Works</v>
      </c>
      <c r="AQ337" s="2" t="str">
        <f t="shared" ref="AQ337:AQ368" si="58">A337&amp;C337</f>
        <v>El Sewedy Uni.-PKG.11</v>
      </c>
      <c r="AR337" s="2" t="str">
        <f t="shared" ref="AR337:AR368" si="59">AJ337&amp;C337</f>
        <v>Elsewedy Univ - Enabling Works1</v>
      </c>
    </row>
    <row r="338" spans="1:44" x14ac:dyDescent="0.3">
      <c r="A338" s="6" t="s">
        <v>22</v>
      </c>
      <c r="B338" s="35">
        <f>VLOOKUP(A338,Sheet1!A:B,2,0)</f>
        <v>1</v>
      </c>
      <c r="C338" s="6">
        <v>2</v>
      </c>
      <c r="D338" s="25"/>
      <c r="E338" s="2">
        <v>1370079.6319047611</v>
      </c>
      <c r="F338" s="26">
        <f>_xlfn.MAXIFS('data-from-invoicing'!E:E,'data-from-invoicing'!D:D,eslam.data!AR338)</f>
        <v>4165158.06</v>
      </c>
      <c r="G338" s="2">
        <f t="shared" si="56"/>
        <v>2795078.4280952392</v>
      </c>
      <c r="I338" s="23"/>
      <c r="J338" s="2">
        <f>SUMIF('collection only'!D:D,eslam.data!AQ338,'collection only'!E:E)</f>
        <v>881744.36</v>
      </c>
      <c r="K338" s="26">
        <f>SUMIF('data-from-invoicing'!D:D,eslam.data!AR338,'data-from-invoicing'!F:F)</f>
        <v>9096115.222000001</v>
      </c>
      <c r="L338" s="2">
        <f t="shared" si="57"/>
        <v>8214370.8620000007</v>
      </c>
      <c r="Q338" s="23"/>
      <c r="R338" s="2">
        <v>951383.3</v>
      </c>
      <c r="S338" s="1">
        <v>43373</v>
      </c>
      <c r="T338" s="1">
        <v>43388</v>
      </c>
      <c r="U338" s="1">
        <v>43391</v>
      </c>
      <c r="V338">
        <v>4</v>
      </c>
      <c r="W338" s="1">
        <v>43402</v>
      </c>
      <c r="X338" s="1">
        <v>43398</v>
      </c>
      <c r="Y338" s="2">
        <v>4132166.669999999</v>
      </c>
      <c r="AF338" s="2">
        <v>0</v>
      </c>
      <c r="AG338" s="14">
        <f>SUMIF('consultant-gross'!D:D,eslam.data!AQ338,'consultant-gross'!F:F)</f>
        <v>1370079.6319047613</v>
      </c>
      <c r="AH338" s="14">
        <f>SUMIF('consultant-gross'!D:D,eslam.data!AQ338,'consultant-gross'!G:G)</f>
        <v>4132166.6699999995</v>
      </c>
      <c r="AI338" s="14">
        <f>SUMIF('consultant-net'!D:D,eslam.data!AQ338,'consultant-net'!F:F)</f>
        <v>951383.3</v>
      </c>
      <c r="AJ338" s="2" t="str">
        <f>VLOOKUP(A338,'eslam-to-invoicing'!A:B,2,0)</f>
        <v>Elsewedy Univ - Enabling Works</v>
      </c>
      <c r="AQ338" s="2" t="str">
        <f t="shared" si="58"/>
        <v>El Sewedy Uni.-PKG.12</v>
      </c>
      <c r="AR338" s="2" t="str">
        <f t="shared" si="59"/>
        <v>Elsewedy Univ - Enabling Works2</v>
      </c>
    </row>
    <row r="339" spans="1:44" x14ac:dyDescent="0.3">
      <c r="A339" s="6" t="s">
        <v>22</v>
      </c>
      <c r="B339" s="35">
        <f>VLOOKUP(A339,Sheet1!A:B,2,0)</f>
        <v>1</v>
      </c>
      <c r="C339" s="6">
        <v>3</v>
      </c>
      <c r="D339" s="25"/>
      <c r="E339" s="2">
        <v>1749696.330000001</v>
      </c>
      <c r="F339" s="26">
        <f>_xlfn.MAXIFS('data-from-invoicing'!E:E,'data-from-invoicing'!D:D,eslam.data!AR339)</f>
        <v>4458365.84</v>
      </c>
      <c r="G339" s="2">
        <f t="shared" si="56"/>
        <v>2708669.5099999988</v>
      </c>
      <c r="I339" s="23"/>
      <c r="J339" s="2">
        <f>SUMIF('collection only'!D:D,eslam.data!AQ339,'collection only'!E:E)</f>
        <v>1214989</v>
      </c>
      <c r="K339" s="26">
        <f>SUMIF('data-from-invoicing'!D:D,eslam.data!AR339,'data-from-invoicing'!F:F)</f>
        <v>10213661.2305</v>
      </c>
      <c r="L339" s="2">
        <f t="shared" si="57"/>
        <v>8998672.2304999996</v>
      </c>
      <c r="Q339" s="23"/>
      <c r="R339" s="2">
        <v>1214989.1272</v>
      </c>
      <c r="S339" s="1">
        <v>43404</v>
      </c>
      <c r="T339" s="1">
        <v>43419</v>
      </c>
      <c r="U339" s="1">
        <v>43418</v>
      </c>
      <c r="V339">
        <v>4</v>
      </c>
      <c r="W339" s="1">
        <v>43435</v>
      </c>
      <c r="X339" s="1">
        <v>43431</v>
      </c>
      <c r="Y339" s="2">
        <v>5881863</v>
      </c>
      <c r="AF339" s="2">
        <v>0</v>
      </c>
      <c r="AG339" s="14">
        <f>SUMIF('consultant-gross'!D:D,eslam.data!AQ339,'consultant-gross'!F:F)</f>
        <v>1749696.3300000005</v>
      </c>
      <c r="AH339" s="14">
        <f>SUMIF('consultant-gross'!D:D,eslam.data!AQ339,'consultant-gross'!G:G)</f>
        <v>5881863</v>
      </c>
      <c r="AI339" s="14">
        <f>SUMIF('consultant-net'!D:D,eslam.data!AQ339,'consultant-net'!F:F)</f>
        <v>1214989.1272000005</v>
      </c>
      <c r="AJ339" s="2" t="str">
        <f>VLOOKUP(A339,'eslam-to-invoicing'!A:B,2,0)</f>
        <v>Elsewedy Univ - Enabling Works</v>
      </c>
      <c r="AQ339" s="2" t="str">
        <f t="shared" si="58"/>
        <v>El Sewedy Uni.-PKG.13</v>
      </c>
      <c r="AR339" s="2" t="str">
        <f t="shared" si="59"/>
        <v>Elsewedy Univ - Enabling Works3</v>
      </c>
    </row>
    <row r="340" spans="1:44" x14ac:dyDescent="0.3">
      <c r="A340" s="6" t="s">
        <v>22</v>
      </c>
      <c r="B340" s="35">
        <f>VLOOKUP(A340,Sheet1!A:B,2,0)</f>
        <v>1</v>
      </c>
      <c r="C340" s="6">
        <v>4</v>
      </c>
      <c r="D340" s="25"/>
      <c r="E340" s="2">
        <v>1734033.5</v>
      </c>
      <c r="F340" s="26">
        <f>_xlfn.MAXIFS('data-from-invoicing'!E:E,'data-from-invoicing'!D:D,eslam.data!AR340)</f>
        <v>2548899.1</v>
      </c>
      <c r="G340" s="2">
        <f t="shared" si="56"/>
        <v>814865.60000000009</v>
      </c>
      <c r="I340" s="23"/>
      <c r="J340" s="2">
        <f>SUMIF('collection only'!D:D,eslam.data!AQ340,'collection only'!E:E)</f>
        <v>1204112.8595999996</v>
      </c>
      <c r="K340" s="26">
        <f>SUMIF('data-from-invoicing'!D:D,eslam.data!AR340,'data-from-invoicing'!F:F)</f>
        <v>1785482.76</v>
      </c>
      <c r="L340" s="2">
        <f t="shared" si="57"/>
        <v>581369.90040000039</v>
      </c>
      <c r="Q340" s="23"/>
      <c r="R340" s="2">
        <v>1204112.8596000001</v>
      </c>
      <c r="S340" s="1">
        <v>43434</v>
      </c>
      <c r="T340" s="1">
        <v>43434</v>
      </c>
      <c r="U340" s="1">
        <v>43436</v>
      </c>
      <c r="V340">
        <v>4</v>
      </c>
      <c r="W340" s="1">
        <v>43448</v>
      </c>
      <c r="X340" s="1">
        <v>43444</v>
      </c>
      <c r="Y340" s="2">
        <v>7615896.5</v>
      </c>
      <c r="AF340" s="2">
        <v>0</v>
      </c>
      <c r="AG340" s="14">
        <f>SUMIF('consultant-gross'!D:D,eslam.data!AQ340,'consultant-gross'!F:F)</f>
        <v>807197.65238095261</v>
      </c>
      <c r="AH340" s="14">
        <f>SUMIF('consultant-gross'!D:D,eslam.data!AQ340,'consultant-gross'!G:G)</f>
        <v>7615896.5</v>
      </c>
      <c r="AI340" s="14">
        <f>SUMIF('consultant-net'!D:D,eslam.data!AQ340,'consultant-net'!F:F)</f>
        <v>1204112.8595999996</v>
      </c>
      <c r="AJ340" s="2" t="str">
        <f>VLOOKUP(A340,'eslam-to-invoicing'!A:B,2,0)</f>
        <v>Elsewedy Univ - Enabling Works</v>
      </c>
      <c r="AQ340" s="2" t="str">
        <f t="shared" si="58"/>
        <v>El Sewedy Uni.-PKG.14</v>
      </c>
      <c r="AR340" s="2" t="str">
        <f t="shared" si="59"/>
        <v>Elsewedy Univ - Enabling Works4</v>
      </c>
    </row>
    <row r="341" spans="1:44" x14ac:dyDescent="0.3">
      <c r="A341" s="6" t="s">
        <v>22</v>
      </c>
      <c r="B341" s="35">
        <f>VLOOKUP(A341,Sheet1!A:B,2,0)</f>
        <v>1</v>
      </c>
      <c r="C341" s="6">
        <v>5</v>
      </c>
      <c r="D341" s="25"/>
      <c r="E341" s="2">
        <v>267331.58999999991</v>
      </c>
      <c r="F341" s="26">
        <f>_xlfn.MAXIFS('data-from-invoicing'!E:E,'data-from-invoicing'!D:D,eslam.data!AR341)</f>
        <v>18231859.57</v>
      </c>
      <c r="G341" s="2">
        <f t="shared" si="56"/>
        <v>17964527.98</v>
      </c>
      <c r="I341" s="23"/>
      <c r="J341" s="2">
        <f>SUMIF('collection only'!D:D,eslam.data!AQ341,'collection only'!E:E)</f>
        <v>185635.05569599941</v>
      </c>
      <c r="K341" s="26">
        <f>SUMIF('data-from-invoicing'!D:D,eslam.data!AR341,'data-from-invoicing'!F:F)</f>
        <v>125621602.973</v>
      </c>
      <c r="L341" s="2">
        <f t="shared" si="57"/>
        <v>125435967.91730401</v>
      </c>
      <c r="Q341" s="23"/>
      <c r="R341" s="2">
        <v>185635.05569599941</v>
      </c>
      <c r="S341" s="1">
        <v>43465</v>
      </c>
      <c r="T341" s="1">
        <v>43449</v>
      </c>
      <c r="U341" s="1">
        <v>43451</v>
      </c>
      <c r="V341">
        <v>4</v>
      </c>
      <c r="W341" s="1">
        <v>43456</v>
      </c>
      <c r="X341" s="1">
        <v>43452</v>
      </c>
      <c r="Y341" s="2">
        <v>7883228.0899999999</v>
      </c>
      <c r="AF341" s="2">
        <v>0</v>
      </c>
      <c r="AG341" s="14">
        <f>SUMIF('consultant-gross'!D:D,eslam.data!AQ341,'consultant-gross'!F:F)</f>
        <v>267331.58999999985</v>
      </c>
      <c r="AH341" s="14">
        <f>SUMIF('consultant-gross'!D:D,eslam.data!AQ341,'consultant-gross'!G:G)</f>
        <v>7883228.0899999999</v>
      </c>
      <c r="AI341" s="14">
        <f>SUMIF('consultant-net'!D:D,eslam.data!AQ341,'consultant-net'!F:F)</f>
        <v>185635.05569599941</v>
      </c>
      <c r="AJ341" s="2" t="str">
        <f>VLOOKUP(A341,'eslam-to-invoicing'!A:B,2,0)</f>
        <v>Elsewedy Univ - Enabling Works</v>
      </c>
      <c r="AQ341" s="2" t="str">
        <f t="shared" si="58"/>
        <v>El Sewedy Uni.-PKG.15</v>
      </c>
      <c r="AR341" s="2" t="str">
        <f t="shared" si="59"/>
        <v>Elsewedy Univ - Enabling Works5</v>
      </c>
    </row>
    <row r="342" spans="1:44" x14ac:dyDescent="0.3">
      <c r="A342" s="6" t="s">
        <v>22</v>
      </c>
      <c r="B342" s="35">
        <f>VLOOKUP(A342,Sheet1!A:B,2,0)</f>
        <v>1</v>
      </c>
      <c r="C342" s="6">
        <v>6</v>
      </c>
      <c r="D342" s="25"/>
      <c r="E342" s="2">
        <v>205504.28000000119</v>
      </c>
      <c r="F342" s="26">
        <f>_xlfn.MAXIFS('data-from-invoicing'!E:E,'data-from-invoicing'!D:D,eslam.data!AR342)</f>
        <v>33456554.930000003</v>
      </c>
      <c r="G342" s="2">
        <f t="shared" si="56"/>
        <v>33251050.650000002</v>
      </c>
      <c r="I342" s="23"/>
      <c r="J342" s="2">
        <f>SUMIF('collection only'!D:D,eslam.data!AQ342,'collection only'!E:E)</f>
        <v>142702.12</v>
      </c>
      <c r="K342" s="26">
        <f>SUMIF('data-from-invoicing'!D:D,eslam.data!AR342,'data-from-invoicing'!F:F)</f>
        <v>27378382.813500002</v>
      </c>
      <c r="L342" s="2">
        <f t="shared" si="57"/>
        <v>27235680.693500001</v>
      </c>
      <c r="Q342" s="23"/>
      <c r="R342" s="2">
        <v>142702.16772800131</v>
      </c>
      <c r="S342" s="1">
        <v>43465</v>
      </c>
      <c r="T342" s="1">
        <v>43459</v>
      </c>
      <c r="U342" s="1">
        <v>43463</v>
      </c>
      <c r="V342">
        <v>4</v>
      </c>
      <c r="W342" s="1">
        <v>43477</v>
      </c>
      <c r="X342" s="1">
        <v>43473</v>
      </c>
      <c r="Y342" s="2">
        <v>8088732.370000001</v>
      </c>
      <c r="AF342" s="2">
        <v>0</v>
      </c>
      <c r="AG342" s="14">
        <f>SUMIF('consultant-gross'!D:D,eslam.data!AQ342,'consultant-gross'!F:F)</f>
        <v>205504.28000000119</v>
      </c>
      <c r="AH342" s="14">
        <f>SUMIF('consultant-gross'!D:D,eslam.data!AQ342,'consultant-gross'!G:G)</f>
        <v>8088732.370000001</v>
      </c>
      <c r="AI342" s="14">
        <f>SUMIF('consultant-net'!D:D,eslam.data!AQ342,'consultant-net'!F:F)</f>
        <v>142702.16772800125</v>
      </c>
      <c r="AJ342" s="2" t="str">
        <f>VLOOKUP(A342,'eslam-to-invoicing'!A:B,2,0)</f>
        <v>Elsewedy Univ - Enabling Works</v>
      </c>
      <c r="AQ342" s="2" t="str">
        <f t="shared" si="58"/>
        <v>El Sewedy Uni.-PKG.16</v>
      </c>
      <c r="AR342" s="2" t="str">
        <f t="shared" si="59"/>
        <v>Elsewedy Univ - Enabling Works6</v>
      </c>
    </row>
    <row r="343" spans="1:44" x14ac:dyDescent="0.3">
      <c r="A343" s="6" t="s">
        <v>22</v>
      </c>
      <c r="B343" s="35">
        <f>VLOOKUP(A343,Sheet1!A:B,2,0)</f>
        <v>1</v>
      </c>
      <c r="C343" s="6">
        <v>7</v>
      </c>
      <c r="D343" s="25"/>
      <c r="E343" s="2">
        <v>410253.11999999918</v>
      </c>
      <c r="F343" s="26">
        <f>_xlfn.MAXIFS('data-from-invoicing'!E:E,'data-from-invoicing'!D:D,eslam.data!AR343)</f>
        <v>35759955.799999997</v>
      </c>
      <c r="G343" s="2">
        <f t="shared" si="56"/>
        <v>35349702.68</v>
      </c>
      <c r="I343" s="23"/>
      <c r="J343" s="2">
        <f>SUMIF('collection only'!D:D,eslam.data!AQ343,'collection only'!E:E)</f>
        <v>284879.77</v>
      </c>
      <c r="K343" s="26">
        <f>SUMIF('data-from-invoicing'!D:D,eslam.data!AR343,'data-from-invoicing'!F:F)</f>
        <v>39973819.309500001</v>
      </c>
      <c r="L343" s="2">
        <f t="shared" si="57"/>
        <v>39688939.539499998</v>
      </c>
      <c r="Q343" s="23"/>
      <c r="R343" s="2">
        <v>284879.76</v>
      </c>
      <c r="S343" s="1">
        <v>43496</v>
      </c>
      <c r="T343" s="1">
        <v>43480</v>
      </c>
      <c r="U343" s="1">
        <v>43481</v>
      </c>
      <c r="V343">
        <v>4</v>
      </c>
      <c r="W343" s="1">
        <v>43491</v>
      </c>
      <c r="X343" s="1">
        <v>43487</v>
      </c>
      <c r="Y343" s="2">
        <v>8498985.4900000002</v>
      </c>
      <c r="AF343" s="2">
        <v>0</v>
      </c>
      <c r="AG343" s="14">
        <f>SUMIF('consultant-gross'!D:D,eslam.data!AQ343,'consultant-gross'!F:F)</f>
        <v>410253.11999999918</v>
      </c>
      <c r="AH343" s="14">
        <f>SUMIF('consultant-gross'!D:D,eslam.data!AQ343,'consultant-gross'!G:G)</f>
        <v>8498985.4900000002</v>
      </c>
      <c r="AI343" s="14">
        <f>SUMIF('consultant-net'!D:D,eslam.data!AQ343,'consultant-net'!F:F)</f>
        <v>284879.76</v>
      </c>
      <c r="AJ343" s="2" t="str">
        <f>VLOOKUP(A343,'eslam-to-invoicing'!A:B,2,0)</f>
        <v>Elsewedy Univ - Enabling Works</v>
      </c>
      <c r="AQ343" s="2" t="str">
        <f t="shared" si="58"/>
        <v>El Sewedy Uni.-PKG.17</v>
      </c>
      <c r="AR343" s="2" t="str">
        <f t="shared" si="59"/>
        <v>Elsewedy Univ - Enabling Works7</v>
      </c>
    </row>
    <row r="344" spans="1:44" x14ac:dyDescent="0.3">
      <c r="A344" s="6" t="s">
        <v>22</v>
      </c>
      <c r="B344" s="35">
        <f>VLOOKUP(A344,Sheet1!A:B,2,0)</f>
        <v>1</v>
      </c>
      <c r="C344" s="6">
        <v>8</v>
      </c>
      <c r="D344" s="25"/>
      <c r="E344" s="2">
        <v>339720.12000000098</v>
      </c>
      <c r="F344" s="26">
        <f>_xlfn.MAXIFS('data-from-invoicing'!E:E,'data-from-invoicing'!D:D,eslam.data!AR344)</f>
        <v>22047683.73</v>
      </c>
      <c r="G344" s="2">
        <f t="shared" si="56"/>
        <v>21707963.609999999</v>
      </c>
      <c r="I344" s="23"/>
      <c r="J344" s="2">
        <f>SUMIF('collection only'!D:D,eslam.data!AQ344,'collection only'!E:E)</f>
        <v>235901.48</v>
      </c>
      <c r="K344" s="26">
        <f>SUMIF('data-from-invoicing'!D:D,eslam.data!AR344,'data-from-invoicing'!F:F)</f>
        <v>14971243.824999999</v>
      </c>
      <c r="L344" s="2">
        <f t="shared" si="57"/>
        <v>14735342.344999999</v>
      </c>
      <c r="Q344" s="23"/>
      <c r="R344" s="2">
        <v>235901.65558400279</v>
      </c>
      <c r="S344" s="1">
        <v>43496</v>
      </c>
      <c r="T344" s="1">
        <v>43496</v>
      </c>
      <c r="U344" s="1">
        <v>43496</v>
      </c>
      <c r="V344">
        <v>4</v>
      </c>
      <c r="W344" s="1">
        <v>43506</v>
      </c>
      <c r="X344" s="1">
        <v>43502</v>
      </c>
      <c r="Y344" s="2">
        <v>8838705.6100000013</v>
      </c>
      <c r="AF344" s="2">
        <v>0</v>
      </c>
      <c r="AG344" s="14">
        <f>SUMIF('consultant-gross'!D:D,eslam.data!AQ344,'consultant-gross'!F:F)</f>
        <v>339720.12000000104</v>
      </c>
      <c r="AH344" s="14">
        <f>SUMIF('consultant-gross'!D:D,eslam.data!AQ344,'consultant-gross'!G:G)</f>
        <v>8838705.6100000013</v>
      </c>
      <c r="AI344" s="14">
        <f>SUMIF('consultant-net'!D:D,eslam.data!AQ344,'consultant-net'!F:F)</f>
        <v>235901.65558400284</v>
      </c>
      <c r="AJ344" s="2" t="str">
        <f>VLOOKUP(A344,'eslam-to-invoicing'!A:B,2,0)</f>
        <v>Elsewedy Univ - Enabling Works</v>
      </c>
      <c r="AQ344" s="2" t="str">
        <f t="shared" si="58"/>
        <v>El Sewedy Uni.-PKG.18</v>
      </c>
      <c r="AR344" s="2" t="str">
        <f t="shared" si="59"/>
        <v>Elsewedy Univ - Enabling Works8</v>
      </c>
    </row>
    <row r="345" spans="1:44" x14ac:dyDescent="0.3">
      <c r="A345" s="6" t="s">
        <v>22</v>
      </c>
      <c r="B345" s="35">
        <f>VLOOKUP(A345,Sheet1!A:B,2,0)</f>
        <v>1</v>
      </c>
      <c r="C345" s="6">
        <v>9</v>
      </c>
      <c r="D345" s="25"/>
      <c r="E345" s="2">
        <v>104805.8899999987</v>
      </c>
      <c r="F345" s="26">
        <f>_xlfn.MAXIFS('data-from-invoicing'!E:E,'data-from-invoicing'!D:D,eslam.data!AR345)</f>
        <v>43369350.270000003</v>
      </c>
      <c r="G345" s="2">
        <f t="shared" si="56"/>
        <v>43264544.380000003</v>
      </c>
      <c r="I345" s="23"/>
      <c r="J345" s="2">
        <f>SUMIF('collection only'!D:D,eslam.data!AQ345,'collection only'!E:E)</f>
        <v>72777.299999999814</v>
      </c>
      <c r="K345" s="26">
        <f>SUMIF('data-from-invoicing'!D:D,eslam.data!AR345,'data-from-invoicing'!F:F)</f>
        <v>19546532.045000002</v>
      </c>
      <c r="L345" s="2">
        <f t="shared" si="57"/>
        <v>19473754.745000001</v>
      </c>
      <c r="Q345" s="23"/>
      <c r="R345" s="2">
        <v>72777.299999999814</v>
      </c>
      <c r="S345" s="1">
        <v>43555</v>
      </c>
      <c r="T345" s="1">
        <v>43549</v>
      </c>
      <c r="U345" s="1">
        <v>43550</v>
      </c>
      <c r="V345">
        <v>4</v>
      </c>
      <c r="W345" s="1">
        <v>43569</v>
      </c>
      <c r="X345" s="1">
        <v>43565</v>
      </c>
      <c r="Y345" s="2">
        <v>8943511.5</v>
      </c>
      <c r="AF345" s="2">
        <v>0</v>
      </c>
      <c r="AG345" s="14">
        <f>SUMIF('consultant-gross'!D:D,eslam.data!AQ345,'consultant-gross'!F:F)</f>
        <v>104805.88999999873</v>
      </c>
      <c r="AH345" s="14">
        <f>SUMIF('consultant-gross'!D:D,eslam.data!AQ345,'consultant-gross'!G:G)</f>
        <v>8943511.5</v>
      </c>
      <c r="AI345" s="14">
        <f>SUMIF('consultant-net'!D:D,eslam.data!AQ345,'consultant-net'!F:F)</f>
        <v>72777.299999999814</v>
      </c>
      <c r="AJ345" s="2" t="str">
        <f>VLOOKUP(A345,'eslam-to-invoicing'!A:B,2,0)</f>
        <v>Elsewedy Univ - Enabling Works</v>
      </c>
      <c r="AQ345" s="2" t="str">
        <f t="shared" si="58"/>
        <v>El Sewedy Uni.-PKG.19</v>
      </c>
      <c r="AR345" s="2" t="str">
        <f t="shared" si="59"/>
        <v>Elsewedy Univ - Enabling Works9</v>
      </c>
    </row>
    <row r="346" spans="1:44" x14ac:dyDescent="0.3">
      <c r="A346" s="6" t="s">
        <v>22</v>
      </c>
      <c r="B346" s="35">
        <f>VLOOKUP(A346,Sheet1!A:B,2,0)</f>
        <v>1</v>
      </c>
      <c r="C346" s="6">
        <v>10</v>
      </c>
      <c r="D346" s="25"/>
      <c r="E346" s="2">
        <v>2360</v>
      </c>
      <c r="F346" s="26">
        <f>_xlfn.MAXIFS('data-from-invoicing'!E:E,'data-from-invoicing'!D:D,eslam.data!AR346)</f>
        <v>30617684.699999999</v>
      </c>
      <c r="G346" s="2">
        <f t="shared" si="56"/>
        <v>30615324.699999999</v>
      </c>
      <c r="I346" s="23"/>
      <c r="J346" s="2">
        <f>SUMIF('collection only'!D:D,eslam.data!AQ346,'collection only'!E:E)</f>
        <v>-8913.9200000008568</v>
      </c>
      <c r="K346" s="26">
        <f>SUMIF('data-from-invoicing'!D:D,eslam.data!AR346,'data-from-invoicing'!F:F)</f>
        <v>20919758.826000001</v>
      </c>
      <c r="L346" s="2">
        <f t="shared" si="57"/>
        <v>20928672.746000003</v>
      </c>
      <c r="Q346" s="23"/>
      <c r="R346" s="2">
        <v>-8913.9200000008568</v>
      </c>
      <c r="S346" s="1">
        <v>43677</v>
      </c>
      <c r="T346" s="1">
        <v>43677</v>
      </c>
      <c r="U346" s="1">
        <v>43682</v>
      </c>
      <c r="V346">
        <v>4</v>
      </c>
      <c r="W346" s="1">
        <v>43688</v>
      </c>
      <c r="X346" s="1">
        <v>43684</v>
      </c>
      <c r="Y346" s="2">
        <v>8945871.5</v>
      </c>
      <c r="AF346" s="2">
        <v>0</v>
      </c>
      <c r="AG346" s="14">
        <f>SUMIF('consultant-gross'!D:D,eslam.data!AQ346,'consultant-gross'!F:F)</f>
        <v>2360</v>
      </c>
      <c r="AH346" s="14">
        <f>SUMIF('consultant-gross'!D:D,eslam.data!AQ346,'consultant-gross'!G:G)</f>
        <v>8945871.5</v>
      </c>
      <c r="AI346" s="14">
        <f>SUMIF('consultant-net'!D:D,eslam.data!AQ346,'consultant-net'!F:F)</f>
        <v>-8913.9200000008568</v>
      </c>
      <c r="AJ346" s="2" t="str">
        <f>VLOOKUP(A346,'eslam-to-invoicing'!A:B,2,0)</f>
        <v>Elsewedy Univ - Enabling Works</v>
      </c>
      <c r="AQ346" s="2" t="str">
        <f t="shared" si="58"/>
        <v>El Sewedy Uni.-PKG.110</v>
      </c>
      <c r="AR346" s="2" t="str">
        <f t="shared" si="59"/>
        <v>Elsewedy Univ - Enabling Works10</v>
      </c>
    </row>
    <row r="347" spans="1:44" x14ac:dyDescent="0.3">
      <c r="A347" s="6" t="s">
        <v>23</v>
      </c>
      <c r="B347" s="35">
        <f>VLOOKUP(A347,Sheet1!A:B,2,0)</f>
        <v>1</v>
      </c>
      <c r="C347" s="6">
        <v>1</v>
      </c>
      <c r="D347" s="25"/>
      <c r="E347" s="2">
        <v>4165158.06</v>
      </c>
      <c r="F347" s="26">
        <f>_xlfn.MAXIFS('data-from-invoicing'!E:E,'data-from-invoicing'!D:D,eslam.data!AR347)</f>
        <v>1805053.36</v>
      </c>
      <c r="G347" s="2">
        <f t="shared" si="56"/>
        <v>-2360104.7000000002</v>
      </c>
      <c r="I347" s="23"/>
      <c r="J347" s="2">
        <f>SUMIF('collection only'!D:D,eslam.data!AQ347,'collection only'!E:E)</f>
        <v>3110956.56</v>
      </c>
      <c r="K347" s="26">
        <f>SUMIF('data-from-invoicing'!D:D,eslam.data!AR347,'data-from-invoicing'!F:F)</f>
        <v>1727255.568</v>
      </c>
      <c r="L347" s="2">
        <f t="shared" si="57"/>
        <v>-1383700.9920000001</v>
      </c>
      <c r="Q347" s="23"/>
      <c r="R347" s="2">
        <v>3110956.56</v>
      </c>
      <c r="S347" s="1">
        <v>43373</v>
      </c>
      <c r="T347" s="1">
        <v>43368</v>
      </c>
      <c r="U347" s="1">
        <v>43370</v>
      </c>
      <c r="V347">
        <v>17</v>
      </c>
      <c r="W347" s="1">
        <v>43387</v>
      </c>
      <c r="X347" s="1">
        <v>43391</v>
      </c>
      <c r="Y347" s="2">
        <v>4165158.06</v>
      </c>
      <c r="AF347" s="2">
        <v>0</v>
      </c>
      <c r="AG347" s="14">
        <f>SUMIF('consultant-gross'!D:D,eslam.data!AQ347,'consultant-gross'!F:F)</f>
        <v>4165158.06</v>
      </c>
      <c r="AH347" s="14">
        <f>SUMIF('consultant-gross'!D:D,eslam.data!AQ347,'consultant-gross'!G:G)</f>
        <v>4165158.06</v>
      </c>
      <c r="AI347" s="14">
        <f>SUMIF('consultant-net'!D:D,eslam.data!AQ347,'consultant-net'!F:F)</f>
        <v>3110956.56</v>
      </c>
      <c r="AJ347" s="2" t="str">
        <f>VLOOKUP(A347,'eslam-to-invoicing'!A:B,2,0)</f>
        <v>Elsewedy Univ - Enabling Works</v>
      </c>
      <c r="AQ347" s="2" t="str">
        <f t="shared" si="58"/>
        <v>El Sewedy Uni.-PKG.21</v>
      </c>
      <c r="AR347" s="2" t="str">
        <f t="shared" si="59"/>
        <v>Elsewedy Univ - Enabling Works1</v>
      </c>
    </row>
    <row r="348" spans="1:44" x14ac:dyDescent="0.3">
      <c r="A348" s="6" t="s">
        <v>23</v>
      </c>
      <c r="B348" s="35">
        <f>VLOOKUP(A348,Sheet1!A:B,2,0)</f>
        <v>1</v>
      </c>
      <c r="C348" s="6">
        <v>2</v>
      </c>
      <c r="D348" s="25"/>
      <c r="E348" s="2">
        <v>5976536.2299999986</v>
      </c>
      <c r="F348" s="26">
        <f>_xlfn.MAXIFS('data-from-invoicing'!E:E,'data-from-invoicing'!D:D,eslam.data!AR348)</f>
        <v>4165158.06</v>
      </c>
      <c r="G348" s="2">
        <f t="shared" si="56"/>
        <v>-1811378.1699999985</v>
      </c>
      <c r="I348" s="23"/>
      <c r="J348" s="2">
        <f>SUMIF('collection only'!D:D,eslam.data!AQ348,'collection only'!E:E)</f>
        <v>6754267.5700000003</v>
      </c>
      <c r="K348" s="26">
        <f>SUMIF('data-from-invoicing'!D:D,eslam.data!AR348,'data-from-invoicing'!F:F)</f>
        <v>9096115.222000001</v>
      </c>
      <c r="L348" s="2">
        <f t="shared" si="57"/>
        <v>2341847.6520000007</v>
      </c>
      <c r="Q348" s="23"/>
      <c r="R348" s="2">
        <v>6088678.96</v>
      </c>
      <c r="S348" s="1">
        <v>43404</v>
      </c>
      <c r="T348" s="1">
        <v>43404</v>
      </c>
      <c r="U348" s="1">
        <v>43404</v>
      </c>
      <c r="V348">
        <v>17</v>
      </c>
      <c r="W348" s="1">
        <v>43421</v>
      </c>
      <c r="X348" s="1">
        <v>43412</v>
      </c>
      <c r="Y348" s="2">
        <v>10141694.289999999</v>
      </c>
      <c r="AF348" s="2">
        <v>0</v>
      </c>
      <c r="AG348" s="14">
        <f>SUMIF('consultant-gross'!D:D,eslam.data!AQ348,'consultant-gross'!F:F)</f>
        <v>5976536.2299999986</v>
      </c>
      <c r="AH348" s="14">
        <f>SUMIF('consultant-gross'!D:D,eslam.data!AQ348,'consultant-gross'!G:G)</f>
        <v>10141694.289999999</v>
      </c>
      <c r="AI348" s="14">
        <f>SUMIF('consultant-net'!D:D,eslam.data!AQ348,'consultant-net'!F:F)</f>
        <v>6088678.96</v>
      </c>
      <c r="AJ348" s="2" t="str">
        <f>VLOOKUP(A348,'eslam-to-invoicing'!A:B,2,0)</f>
        <v>Elsewedy Univ - Enabling Works</v>
      </c>
      <c r="AQ348" s="2" t="str">
        <f t="shared" si="58"/>
        <v>El Sewedy Uni.-PKG.22</v>
      </c>
      <c r="AR348" s="2" t="str">
        <f t="shared" si="59"/>
        <v>Elsewedy Univ - Enabling Works2</v>
      </c>
    </row>
    <row r="349" spans="1:44" hidden="1" x14ac:dyDescent="0.3">
      <c r="A349" s="6" t="s">
        <v>23</v>
      </c>
      <c r="B349" s="6">
        <f>VLOOKUP(A349,Sheet1!A:B,2,0)</f>
        <v>1</v>
      </c>
      <c r="C349" s="6">
        <v>3</v>
      </c>
      <c r="D349" s="25"/>
      <c r="E349" s="2">
        <v>4458367.3605949469</v>
      </c>
      <c r="F349" s="26">
        <f>_xlfn.MAXIFS('data-from-invoicing'!E:E,'data-from-invoicing'!D:D,eslam.data!AR349)</f>
        <v>4458365.84</v>
      </c>
      <c r="G349" s="2">
        <f t="shared" si="56"/>
        <v>-1.520594947040081</v>
      </c>
      <c r="H349" s="2"/>
      <c r="I349" s="23"/>
      <c r="J349" s="2">
        <f>SUMIF('collection only'!D:D,eslam.data!AQ349,'collection only'!E:E)</f>
        <v>3212953.45</v>
      </c>
      <c r="K349" s="26">
        <f>SUMIF('data-from-invoicing'!D:D,eslam.data!AR349,'data-from-invoicing'!F:F)</f>
        <v>10213661.2305</v>
      </c>
      <c r="L349" s="2">
        <f t="shared" si="57"/>
        <v>7000707.7804999994</v>
      </c>
      <c r="M349" s="2"/>
      <c r="Q349" s="23"/>
      <c r="R349" s="2">
        <v>3212953.616829366</v>
      </c>
      <c r="S349" s="1">
        <v>43434</v>
      </c>
      <c r="T349" s="1">
        <v>43429</v>
      </c>
      <c r="U349" s="1">
        <v>43431</v>
      </c>
      <c r="V349">
        <v>17</v>
      </c>
      <c r="W349" s="1">
        <v>43448</v>
      </c>
      <c r="X349" s="1">
        <v>43444</v>
      </c>
      <c r="Y349" s="2">
        <v>14600061.65059495</v>
      </c>
      <c r="Z349" s="2">
        <v>2173392</v>
      </c>
      <c r="AF349" s="2">
        <v>0</v>
      </c>
      <c r="AG349" s="14">
        <f>SUMIF('consultant-gross'!D:D,eslam.data!AQ349,'consultant-gross'!F:F)</f>
        <v>0</v>
      </c>
      <c r="AH349" s="14">
        <f>SUMIF('consultant-gross'!D:D,eslam.data!AQ349,'consultant-gross'!G:G)</f>
        <v>0</v>
      </c>
      <c r="AI349" s="14">
        <f>SUMIF('consultant-net'!D:D,eslam.data!AQ349,'consultant-net'!F:F)</f>
        <v>0</v>
      </c>
      <c r="AJ349" s="2" t="str">
        <f>VLOOKUP(A349,'eslam-to-invoicing'!A:B,2,0)</f>
        <v>Elsewedy Univ - Enabling Works</v>
      </c>
      <c r="AQ349" s="2" t="str">
        <f t="shared" si="58"/>
        <v>El Sewedy Uni.-PKG.23</v>
      </c>
      <c r="AR349" s="2" t="str">
        <f t="shared" si="59"/>
        <v>Elsewedy Univ - Enabling Works3</v>
      </c>
    </row>
    <row r="350" spans="1:44" x14ac:dyDescent="0.3">
      <c r="A350" s="6" t="s">
        <v>23</v>
      </c>
      <c r="B350" s="35">
        <f>VLOOKUP(A350,Sheet1!A:B,2,0)</f>
        <v>1</v>
      </c>
      <c r="C350" s="6">
        <v>4</v>
      </c>
      <c r="D350" s="25"/>
      <c r="E350" s="2">
        <v>5121900.2295488827</v>
      </c>
      <c r="F350" s="26">
        <f>_xlfn.MAXIFS('data-from-invoicing'!E:E,'data-from-invoicing'!D:D,eslam.data!AR350)</f>
        <v>2548899.1</v>
      </c>
      <c r="G350" s="2">
        <f t="shared" si="56"/>
        <v>-2573001.1295488826</v>
      </c>
      <c r="I350" s="23"/>
      <c r="J350" s="2">
        <f>SUMIF('collection only'!D:D,eslam.data!AQ350,'collection only'!E:E)</f>
        <v>3208255.76</v>
      </c>
      <c r="K350" s="26">
        <f>SUMIF('data-from-invoicing'!D:D,eslam.data!AR350,'data-from-invoicing'!F:F)</f>
        <v>1785482.76</v>
      </c>
      <c r="L350" s="2">
        <f t="shared" si="57"/>
        <v>-1422772.9999999998</v>
      </c>
      <c r="Q350" s="23"/>
      <c r="R350" s="2">
        <v>3208255.281450022</v>
      </c>
      <c r="S350" s="1">
        <v>43465</v>
      </c>
      <c r="T350" s="1">
        <v>43459</v>
      </c>
      <c r="U350" s="1">
        <v>43465</v>
      </c>
      <c r="V350">
        <v>17</v>
      </c>
      <c r="W350" s="1">
        <v>43482</v>
      </c>
      <c r="X350" s="1">
        <v>43475</v>
      </c>
      <c r="Y350" s="2">
        <v>19721961.880143829</v>
      </c>
      <c r="Z350" s="2">
        <v>1556100</v>
      </c>
      <c r="AF350" s="2">
        <v>0</v>
      </c>
      <c r="AG350" s="14">
        <f>SUMIF('consultant-gross'!D:D,eslam.data!AQ350,'consultant-gross'!F:F)</f>
        <v>5121900.2295488827</v>
      </c>
      <c r="AH350" s="14">
        <f>SUMIF('consultant-gross'!D:D,eslam.data!AQ350,'consultant-gross'!G:G)</f>
        <v>19721961.880143829</v>
      </c>
      <c r="AI350" s="14">
        <f>SUMIF('consultant-net'!D:D,eslam.data!AQ350,'consultant-net'!F:F)</f>
        <v>3208255.2814500225</v>
      </c>
      <c r="AJ350" s="2" t="str">
        <f>VLOOKUP(A350,'eslam-to-invoicing'!A:B,2,0)</f>
        <v>Elsewedy Univ - Enabling Works</v>
      </c>
      <c r="AQ350" s="2" t="str">
        <f t="shared" si="58"/>
        <v>El Sewedy Uni.-PKG.24</v>
      </c>
      <c r="AR350" s="2" t="str">
        <f t="shared" si="59"/>
        <v>Elsewedy Univ - Enabling Works4</v>
      </c>
    </row>
    <row r="351" spans="1:44" x14ac:dyDescent="0.3">
      <c r="A351" s="6" t="s">
        <v>23</v>
      </c>
      <c r="B351" s="35">
        <f>VLOOKUP(A351,Sheet1!A:B,2,0)</f>
        <v>1</v>
      </c>
      <c r="C351" s="6">
        <v>5</v>
      </c>
      <c r="D351" s="25"/>
      <c r="E351" s="2">
        <v>8018043.8083927333</v>
      </c>
      <c r="F351" s="26">
        <f>_xlfn.MAXIFS('data-from-invoicing'!E:E,'data-from-invoicing'!D:D,eslam.data!AR351)</f>
        <v>18231859.57</v>
      </c>
      <c r="G351" s="2">
        <f t="shared" si="56"/>
        <v>10213815.761607267</v>
      </c>
      <c r="I351" s="23"/>
      <c r="J351" s="2">
        <f>SUMIF('collection only'!D:D,eslam.data!AQ351,'collection only'!E:E)</f>
        <v>4527299.68</v>
      </c>
      <c r="K351" s="26">
        <f>SUMIF('data-from-invoicing'!D:D,eslam.data!AR351,'data-from-invoicing'!F:F)</f>
        <v>125621602.973</v>
      </c>
      <c r="L351" s="2">
        <f t="shared" si="57"/>
        <v>121094303.29300001</v>
      </c>
      <c r="Q351" s="23"/>
      <c r="R351" s="2">
        <v>4527299.6694928566</v>
      </c>
      <c r="S351" s="1">
        <v>43496</v>
      </c>
      <c r="T351" s="1">
        <v>43490</v>
      </c>
      <c r="U351" s="1">
        <v>43496</v>
      </c>
      <c r="V351">
        <v>17</v>
      </c>
      <c r="W351" s="1">
        <v>43513</v>
      </c>
      <c r="X351" s="1">
        <v>43506</v>
      </c>
      <c r="Y351" s="2">
        <v>27740005.688536558</v>
      </c>
      <c r="AF351" s="2">
        <v>0</v>
      </c>
      <c r="AG351" s="14">
        <f>SUMIF('consultant-gross'!D:D,eslam.data!AQ351,'consultant-gross'!F:F)</f>
        <v>8018043.8083927333</v>
      </c>
      <c r="AH351" s="14">
        <f>SUMIF('consultant-gross'!D:D,eslam.data!AQ351,'consultant-gross'!G:G)</f>
        <v>27740005.688536562</v>
      </c>
      <c r="AI351" s="14">
        <f>SUMIF('consultant-net'!D:D,eslam.data!AQ351,'consultant-net'!F:F)</f>
        <v>4527299.6694928566</v>
      </c>
      <c r="AJ351" s="2" t="str">
        <f>VLOOKUP(A351,'eslam-to-invoicing'!A:B,2,0)</f>
        <v>Elsewedy Univ - Enabling Works</v>
      </c>
      <c r="AQ351" s="2" t="str">
        <f t="shared" si="58"/>
        <v>El Sewedy Uni.-PKG.25</v>
      </c>
      <c r="AR351" s="2" t="str">
        <f t="shared" si="59"/>
        <v>Elsewedy Univ - Enabling Works5</v>
      </c>
    </row>
    <row r="352" spans="1:44" x14ac:dyDescent="0.3">
      <c r="A352" s="6" t="s">
        <v>23</v>
      </c>
      <c r="B352" s="35">
        <f>VLOOKUP(A352,Sheet1!A:B,2,0)</f>
        <v>1</v>
      </c>
      <c r="C352" s="6">
        <v>6</v>
      </c>
      <c r="D352" s="25"/>
      <c r="E352" s="2">
        <v>8105230.811463438</v>
      </c>
      <c r="F352" s="26">
        <f>_xlfn.MAXIFS('data-from-invoicing'!E:E,'data-from-invoicing'!D:D,eslam.data!AR352)</f>
        <v>33456554.930000003</v>
      </c>
      <c r="G352" s="2">
        <f t="shared" si="56"/>
        <v>25351324.118536565</v>
      </c>
      <c r="I352" s="23"/>
      <c r="J352" s="2">
        <f>SUMIF('collection only'!D:D,eslam.data!AQ352,'collection only'!E:E)</f>
        <v>7457797.2400000002</v>
      </c>
      <c r="K352" s="26">
        <f>SUMIF('data-from-invoicing'!D:D,eslam.data!AR352,'data-from-invoicing'!F:F)</f>
        <v>27378382.813500002</v>
      </c>
      <c r="L352" s="2">
        <f t="shared" si="57"/>
        <v>19920585.5735</v>
      </c>
      <c r="Q352" s="23"/>
      <c r="R352" s="2">
        <v>7457797.2000000002</v>
      </c>
      <c r="S352" s="1">
        <v>43524</v>
      </c>
      <c r="T352" s="1">
        <v>43521</v>
      </c>
      <c r="U352" s="1">
        <v>43526</v>
      </c>
      <c r="V352">
        <v>17</v>
      </c>
      <c r="W352" s="1">
        <v>43543</v>
      </c>
      <c r="X352" s="1">
        <v>43535</v>
      </c>
      <c r="Y352" s="2">
        <v>35845236.5</v>
      </c>
      <c r="Z352" s="2">
        <v>1404000</v>
      </c>
      <c r="AF352" s="2">
        <v>0</v>
      </c>
      <c r="AG352" s="14">
        <f>SUMIF('consultant-gross'!D:D,eslam.data!AQ352,'consultant-gross'!F:F)</f>
        <v>8105230.811463438</v>
      </c>
      <c r="AH352" s="14">
        <f>SUMIF('consultant-gross'!D:D,eslam.data!AQ352,'consultant-gross'!G:G)</f>
        <v>35845236.5</v>
      </c>
      <c r="AI352" s="14">
        <f>SUMIF('consultant-net'!D:D,eslam.data!AQ352,'consultant-net'!F:F)</f>
        <v>7457797.2000000002</v>
      </c>
      <c r="AJ352" s="2" t="str">
        <f>VLOOKUP(A352,'eslam-to-invoicing'!A:B,2,0)</f>
        <v>Elsewedy Univ - Enabling Works</v>
      </c>
      <c r="AQ352" s="2" t="str">
        <f t="shared" si="58"/>
        <v>El Sewedy Uni.-PKG.26</v>
      </c>
      <c r="AR352" s="2" t="str">
        <f t="shared" si="59"/>
        <v>Elsewedy Univ - Enabling Works6</v>
      </c>
    </row>
    <row r="353" spans="1:44" x14ac:dyDescent="0.3">
      <c r="A353" s="6" t="s">
        <v>23</v>
      </c>
      <c r="B353" s="35">
        <f>VLOOKUP(A353,Sheet1!A:B,2,0)</f>
        <v>1</v>
      </c>
      <c r="C353" s="6">
        <v>7</v>
      </c>
      <c r="D353" s="25"/>
      <c r="E353" s="2">
        <v>4929812</v>
      </c>
      <c r="F353" s="26">
        <f>_xlfn.MAXIFS('data-from-invoicing'!E:E,'data-from-invoicing'!D:D,eslam.data!AR353)</f>
        <v>35759955.799999997</v>
      </c>
      <c r="G353" s="2">
        <f t="shared" si="56"/>
        <v>30830143.799999997</v>
      </c>
      <c r="I353" s="23"/>
      <c r="J353" s="2">
        <f>SUMIF('collection only'!D:D,eslam.data!AQ353,'collection only'!E:E)</f>
        <v>2278076.64</v>
      </c>
      <c r="K353" s="26">
        <f>SUMIF('data-from-invoicing'!D:D,eslam.data!AR353,'data-from-invoicing'!F:F)</f>
        <v>39973819.309500001</v>
      </c>
      <c r="L353" s="2">
        <f t="shared" si="57"/>
        <v>37695742.669500001</v>
      </c>
      <c r="Q353" s="23"/>
      <c r="R353" s="2">
        <v>2278076.6</v>
      </c>
      <c r="S353" s="1">
        <v>43555</v>
      </c>
      <c r="T353" s="1">
        <v>43549</v>
      </c>
      <c r="U353" s="1">
        <v>43563</v>
      </c>
      <c r="V353">
        <v>17</v>
      </c>
      <c r="W353" s="1">
        <v>43580</v>
      </c>
      <c r="X353" s="1">
        <v>43565</v>
      </c>
      <c r="Y353" s="2">
        <v>40775048.5</v>
      </c>
      <c r="Z353" s="2">
        <v>0</v>
      </c>
      <c r="AF353" s="2">
        <v>0</v>
      </c>
      <c r="AG353" s="14">
        <f>SUMIF('consultant-gross'!D:D,eslam.data!AQ353,'consultant-gross'!F:F)</f>
        <v>4929812</v>
      </c>
      <c r="AH353" s="14">
        <f>SUMIF('consultant-gross'!D:D,eslam.data!AQ353,'consultant-gross'!G:G)</f>
        <v>40775048.5</v>
      </c>
      <c r="AI353" s="14">
        <f>SUMIF('consultant-net'!D:D,eslam.data!AQ353,'consultant-net'!F:F)</f>
        <v>2278076.6</v>
      </c>
      <c r="AJ353" s="2" t="str">
        <f>VLOOKUP(A353,'eslam-to-invoicing'!A:B,2,0)</f>
        <v>Elsewedy Univ - Enabling Works</v>
      </c>
      <c r="AQ353" s="2" t="str">
        <f t="shared" si="58"/>
        <v>El Sewedy Uni.-PKG.27</v>
      </c>
      <c r="AR353" s="2" t="str">
        <f t="shared" si="59"/>
        <v>Elsewedy Univ - Enabling Works7</v>
      </c>
    </row>
    <row r="354" spans="1:44" x14ac:dyDescent="0.3">
      <c r="A354" s="6" t="s">
        <v>23</v>
      </c>
      <c r="B354" s="35">
        <f>VLOOKUP(A354,Sheet1!A:B,2,0)</f>
        <v>1</v>
      </c>
      <c r="C354" s="6">
        <v>8</v>
      </c>
      <c r="D354" s="25"/>
      <c r="E354" s="2">
        <v>1755356.799999997</v>
      </c>
      <c r="F354" s="26">
        <f>_xlfn.MAXIFS('data-from-invoicing'!E:E,'data-from-invoicing'!D:D,eslam.data!AR354)</f>
        <v>22047683.73</v>
      </c>
      <c r="G354" s="2">
        <f t="shared" si="56"/>
        <v>20292326.930000003</v>
      </c>
      <c r="I354" s="23"/>
      <c r="J354" s="2">
        <f>SUMIF('collection only'!D:D,eslam.data!AQ354,'collection only'!E:E)</f>
        <v>2625161.63</v>
      </c>
      <c r="K354" s="26">
        <f>SUMIF('data-from-invoicing'!D:D,eslam.data!AR354,'data-from-invoicing'!F:F)</f>
        <v>14971243.824999999</v>
      </c>
      <c r="L354" s="2">
        <f t="shared" si="57"/>
        <v>12346082.195</v>
      </c>
      <c r="Q354" s="23"/>
      <c r="R354" s="2">
        <v>2625161.5</v>
      </c>
      <c r="S354" s="1">
        <v>43616</v>
      </c>
      <c r="T354" s="1">
        <v>43608</v>
      </c>
      <c r="U354" s="1">
        <v>43608</v>
      </c>
      <c r="V354">
        <v>17</v>
      </c>
      <c r="W354" s="1">
        <v>43625</v>
      </c>
      <c r="X354" s="1">
        <v>43684</v>
      </c>
      <c r="Y354" s="2">
        <v>42530405.299999997</v>
      </c>
      <c r="AF354" s="2">
        <v>50000</v>
      </c>
      <c r="AG354" s="14">
        <f>SUMIF('consultant-gross'!D:D,eslam.data!AQ354,'consultant-gross'!F:F)</f>
        <v>1755356.799999997</v>
      </c>
      <c r="AH354" s="14">
        <f>SUMIF('consultant-gross'!D:D,eslam.data!AQ354,'consultant-gross'!G:G)</f>
        <v>42530405.299999997</v>
      </c>
      <c r="AI354" s="14">
        <f>SUMIF('consultant-net'!D:D,eslam.data!AQ354,'consultant-net'!F:F)</f>
        <v>2625161.5</v>
      </c>
      <c r="AJ354" s="2" t="str">
        <f>VLOOKUP(A354,'eslam-to-invoicing'!A:B,2,0)</f>
        <v>Elsewedy Univ - Enabling Works</v>
      </c>
      <c r="AQ354" s="2" t="str">
        <f t="shared" si="58"/>
        <v>El Sewedy Uni.-PKG.28</v>
      </c>
      <c r="AR354" s="2" t="str">
        <f t="shared" si="59"/>
        <v>Elsewedy Univ - Enabling Works8</v>
      </c>
    </row>
    <row r="355" spans="1:44" x14ac:dyDescent="0.3">
      <c r="A355" s="6" t="s">
        <v>23</v>
      </c>
      <c r="B355" s="35">
        <f>VLOOKUP(A355,Sheet1!A:B,2,0)</f>
        <v>1</v>
      </c>
      <c r="C355" s="6">
        <v>9</v>
      </c>
      <c r="D355" s="25"/>
      <c r="E355" s="2">
        <v>0</v>
      </c>
      <c r="F355" s="26">
        <f>_xlfn.MAXIFS('data-from-invoicing'!E:E,'data-from-invoicing'!D:D,eslam.data!AR355)</f>
        <v>43369350.270000003</v>
      </c>
      <c r="G355" s="2">
        <f t="shared" si="56"/>
        <v>43369350.270000003</v>
      </c>
      <c r="I355" s="23"/>
      <c r="J355" s="2">
        <f>SUMIF('collection only'!D:D,eslam.data!AQ355,'collection only'!E:E)</f>
        <v>1116423</v>
      </c>
      <c r="K355" s="26">
        <f>SUMIF('data-from-invoicing'!D:D,eslam.data!AR355,'data-from-invoicing'!F:F)</f>
        <v>19546532.045000002</v>
      </c>
      <c r="L355" s="2">
        <f t="shared" si="57"/>
        <v>18430109.045000002</v>
      </c>
      <c r="Q355" s="23"/>
      <c r="R355" s="2">
        <v>1116423.1000000001</v>
      </c>
      <c r="S355" s="1">
        <v>43921</v>
      </c>
      <c r="T355" s="1">
        <v>44043</v>
      </c>
      <c r="U355" s="1">
        <v>43912</v>
      </c>
      <c r="W355" s="1">
        <v>43921</v>
      </c>
      <c r="X355" s="1">
        <v>43913</v>
      </c>
      <c r="Y355" s="2">
        <v>42530405.299999997</v>
      </c>
      <c r="AF355" s="2">
        <v>0</v>
      </c>
      <c r="AG355" s="14">
        <f>SUMIF('consultant-gross'!D:D,eslam.data!AQ355,'consultant-gross'!F:F)</f>
        <v>0</v>
      </c>
      <c r="AH355" s="14">
        <f>SUMIF('consultant-gross'!D:D,eslam.data!AQ355,'consultant-gross'!G:G)</f>
        <v>0</v>
      </c>
      <c r="AI355" s="14">
        <f>SUMIF('consultant-net'!D:D,eslam.data!AQ355,'consultant-net'!F:F)</f>
        <v>1116423.1000000001</v>
      </c>
      <c r="AJ355" s="2" t="str">
        <f>VLOOKUP(A355,'eslam-to-invoicing'!A:B,2,0)</f>
        <v>Elsewedy Univ - Enabling Works</v>
      </c>
      <c r="AQ355" s="2" t="str">
        <f t="shared" si="58"/>
        <v>El Sewedy Uni.-PKG.29</v>
      </c>
      <c r="AR355" s="2" t="str">
        <f t="shared" si="59"/>
        <v>Elsewedy Univ - Enabling Works9</v>
      </c>
    </row>
    <row r="356" spans="1:44" hidden="1" x14ac:dyDescent="0.3">
      <c r="A356" s="6" t="s">
        <v>34</v>
      </c>
      <c r="B356" s="6">
        <f>VLOOKUP(A356,Sheet1!A:B,2,0)</f>
        <v>1</v>
      </c>
      <c r="C356" s="6">
        <v>1</v>
      </c>
      <c r="D356" s="25"/>
      <c r="E356" s="2">
        <v>1805053.36625</v>
      </c>
      <c r="F356" s="26">
        <f>_xlfn.MAXIFS('data-from-invoicing'!E:E,'data-from-invoicing'!D:D,eslam.data!AR356)</f>
        <v>1805053.36</v>
      </c>
      <c r="G356" s="2">
        <f t="shared" si="56"/>
        <v>-6.2499998603016138E-3</v>
      </c>
      <c r="H356" s="2"/>
      <c r="I356" s="23"/>
      <c r="J356" s="2">
        <f>SUMIF('collection only'!D:D,eslam.data!AQ356,'collection only'!E:E)</f>
        <v>41698321.350000001</v>
      </c>
      <c r="K356" s="26">
        <f>SUMIF('data-from-invoicing'!D:D,eslam.data!AR356,'data-from-invoicing'!F:F)</f>
        <v>1727255.568</v>
      </c>
      <c r="L356" s="2">
        <f t="shared" si="57"/>
        <v>-39971065.782000005</v>
      </c>
      <c r="M356" s="2"/>
      <c r="N356" s="2">
        <v>24971065.75</v>
      </c>
      <c r="O356" s="2">
        <v>15000000</v>
      </c>
      <c r="Q356" s="23"/>
      <c r="R356" s="2">
        <v>1727255.5661646251</v>
      </c>
      <c r="S356" s="1">
        <v>43496</v>
      </c>
      <c r="T356" s="1">
        <v>43496</v>
      </c>
      <c r="U356" s="1">
        <v>43496</v>
      </c>
      <c r="V356">
        <v>14</v>
      </c>
      <c r="W356" s="1">
        <v>43510</v>
      </c>
      <c r="X356" s="1">
        <v>43514</v>
      </c>
      <c r="Y356" s="2">
        <v>1805053.36625</v>
      </c>
      <c r="AF356" s="2">
        <v>0</v>
      </c>
      <c r="AG356" s="14">
        <f>SUMIF('consultant-gross'!D:D,eslam.data!AQ356,'consultant-gross'!F:F)</f>
        <v>1805053.3662499997</v>
      </c>
      <c r="AH356" s="14">
        <f>SUMIF('consultant-gross'!D:D,eslam.data!AQ356,'consultant-gross'!G:G)</f>
        <v>1805053.3662499997</v>
      </c>
      <c r="AI356" s="14">
        <f>SUMIF('consultant-net'!D:D,eslam.data!AQ356,'consultant-net'!F:F)</f>
        <v>1727255.5661646246</v>
      </c>
      <c r="AJ356" s="2" t="str">
        <f>VLOOKUP(A356,'eslam-to-invoicing'!A:B,2,0)</f>
        <v>Elsewedy Univ - Enabling Works</v>
      </c>
      <c r="AQ356" s="2" t="str">
        <f t="shared" si="58"/>
        <v>El Sewedy Uni.-PKG.31</v>
      </c>
      <c r="AR356" s="2" t="str">
        <f t="shared" si="59"/>
        <v>Elsewedy Univ - Enabling Works1</v>
      </c>
    </row>
    <row r="357" spans="1:44" x14ac:dyDescent="0.3">
      <c r="A357" s="6" t="s">
        <v>34</v>
      </c>
      <c r="B357" s="35">
        <f>VLOOKUP(A357,Sheet1!A:B,2,0)</f>
        <v>1</v>
      </c>
      <c r="C357" s="6">
        <v>2</v>
      </c>
      <c r="D357" s="25"/>
      <c r="E357" s="2">
        <v>3340179.7019642862</v>
      </c>
      <c r="F357" s="26">
        <f>_xlfn.MAXIFS('data-from-invoicing'!E:E,'data-from-invoicing'!D:D,eslam.data!AR357)</f>
        <v>4165158.06</v>
      </c>
      <c r="G357" s="2">
        <f t="shared" si="56"/>
        <v>824978.3580357139</v>
      </c>
      <c r="I357" s="23"/>
      <c r="J357" s="2">
        <f>SUMIF('collection only'!D:D,eslam.data!AQ357,'collection only'!E:E)</f>
        <v>11185421.17</v>
      </c>
      <c r="K357" s="26">
        <f>SUMIF('data-from-invoicing'!D:D,eslam.data!AR357,'data-from-invoicing'!F:F)</f>
        <v>9096115.222000001</v>
      </c>
      <c r="L357" s="2">
        <f t="shared" si="57"/>
        <v>-2089305.9479999989</v>
      </c>
      <c r="N357" s="2">
        <v>8000000</v>
      </c>
      <c r="Q357" s="23"/>
      <c r="R357" s="2">
        <v>3185421.0010953401</v>
      </c>
      <c r="S357" s="1">
        <v>43496</v>
      </c>
      <c r="T357" s="1">
        <v>43496</v>
      </c>
      <c r="U357" s="1">
        <v>43498</v>
      </c>
      <c r="V357">
        <v>14</v>
      </c>
      <c r="W357" s="1">
        <v>43512</v>
      </c>
      <c r="X357" s="1">
        <v>43515</v>
      </c>
      <c r="Y357" s="2">
        <v>3340179.7019642862</v>
      </c>
      <c r="AF357" s="2">
        <v>0</v>
      </c>
      <c r="AG357" s="14">
        <f>SUMIF('consultant-gross'!D:D,eslam.data!AQ357,'consultant-gross'!F:F)</f>
        <v>3340179.7019642857</v>
      </c>
      <c r="AH357" s="14">
        <f>SUMIF('consultant-gross'!D:D,eslam.data!AQ357,'consultant-gross'!G:G)</f>
        <v>3340179.7019642857</v>
      </c>
      <c r="AI357" s="14">
        <f>SUMIF('consultant-net'!D:D,eslam.data!AQ357,'consultant-net'!F:F)</f>
        <v>3185421.0010953397</v>
      </c>
      <c r="AJ357" s="2" t="str">
        <f>VLOOKUP(A357,'eslam-to-invoicing'!A:B,2,0)</f>
        <v>Elsewedy Univ - Enabling Works</v>
      </c>
      <c r="AQ357" s="2" t="str">
        <f t="shared" si="58"/>
        <v>El Sewedy Uni.-PKG.32</v>
      </c>
      <c r="AR357" s="2" t="str">
        <f t="shared" si="59"/>
        <v>Elsewedy Univ - Enabling Works2</v>
      </c>
    </row>
    <row r="358" spans="1:44" x14ac:dyDescent="0.3">
      <c r="A358" s="6" t="s">
        <v>34</v>
      </c>
      <c r="B358" s="35">
        <f>VLOOKUP(A358,Sheet1!A:B,2,0)</f>
        <v>1</v>
      </c>
      <c r="C358" s="6">
        <v>3</v>
      </c>
      <c r="D358" s="25"/>
      <c r="E358" s="2">
        <v>2400436.8317857152</v>
      </c>
      <c r="F358" s="26">
        <f>_xlfn.MAXIFS('data-from-invoicing'!E:E,'data-from-invoicing'!D:D,eslam.data!AR358)</f>
        <v>4458365.84</v>
      </c>
      <c r="G358" s="2">
        <f t="shared" si="56"/>
        <v>2057929.0082142847</v>
      </c>
      <c r="I358" s="23"/>
      <c r="J358" s="2">
        <f>SUMIF('collection only'!D:D,eslam.data!AQ358,'collection only'!E:E)</f>
        <v>17785718.629999999</v>
      </c>
      <c r="K358" s="26">
        <f>SUMIF('data-from-invoicing'!D:D,eslam.data!AR358,'data-from-invoicing'!F:F)</f>
        <v>10213661.2305</v>
      </c>
      <c r="L358" s="2">
        <f t="shared" si="57"/>
        <v>-7572057.3994999994</v>
      </c>
      <c r="N358" s="2">
        <v>12000000</v>
      </c>
      <c r="Q358" s="23"/>
      <c r="R358" s="2">
        <v>5785718.6000000006</v>
      </c>
      <c r="S358" s="1">
        <v>43524</v>
      </c>
      <c r="T358" s="1">
        <v>43517</v>
      </c>
      <c r="U358" s="1">
        <v>43523</v>
      </c>
      <c r="V358">
        <v>14</v>
      </c>
      <c r="W358" s="1">
        <v>43537</v>
      </c>
      <c r="X358" s="1">
        <v>43536</v>
      </c>
      <c r="Y358" s="2">
        <v>7545669.9000000004</v>
      </c>
      <c r="Z358" s="2">
        <v>3477943.8</v>
      </c>
      <c r="AF358" s="2">
        <v>0</v>
      </c>
      <c r="AG358" s="14">
        <f>SUMIF('consultant-gross'!D:D,eslam.data!AQ358,'consultant-gross'!F:F)</f>
        <v>2400436.8317857152</v>
      </c>
      <c r="AH358" s="14">
        <f>SUMIF('consultant-gross'!D:D,eslam.data!AQ358,'consultant-gross'!G:G)</f>
        <v>7545669.9000000004</v>
      </c>
      <c r="AI358" s="14">
        <f>SUMIF('consultant-net'!D:D,eslam.data!AQ358,'consultant-net'!F:F)</f>
        <v>5785718.6000000006</v>
      </c>
      <c r="AJ358" s="2" t="str">
        <f>VLOOKUP(A358,'eslam-to-invoicing'!A:B,2,0)</f>
        <v>Elsewedy Univ - Enabling Works</v>
      </c>
      <c r="AQ358" s="2" t="str">
        <f t="shared" si="58"/>
        <v>El Sewedy Uni.-PKG.33</v>
      </c>
      <c r="AR358" s="2" t="str">
        <f t="shared" si="59"/>
        <v>Elsewedy Univ - Enabling Works3</v>
      </c>
    </row>
    <row r="359" spans="1:44" x14ac:dyDescent="0.3">
      <c r="A359" s="6" t="s">
        <v>34</v>
      </c>
      <c r="B359" s="35">
        <f>VLOOKUP(A359,Sheet1!A:B,2,0)</f>
        <v>1</v>
      </c>
      <c r="C359" s="6">
        <v>4</v>
      </c>
      <c r="D359" s="25"/>
      <c r="E359" s="2">
        <v>6026842.9000000004</v>
      </c>
      <c r="F359" s="26">
        <f>_xlfn.MAXIFS('data-from-invoicing'!E:E,'data-from-invoicing'!D:D,eslam.data!AR359)</f>
        <v>2548899.1</v>
      </c>
      <c r="G359" s="2">
        <f t="shared" si="56"/>
        <v>-3477943.8000000003</v>
      </c>
      <c r="I359" s="23"/>
      <c r="J359" s="2">
        <f>SUMIF('collection only'!D:D,eslam.data!AQ359,'collection only'!E:E)</f>
        <v>6716669.7599999998</v>
      </c>
      <c r="K359" s="26">
        <f>SUMIF('data-from-invoicing'!D:D,eslam.data!AR359,'data-from-invoicing'!F:F)</f>
        <v>1785482.76</v>
      </c>
      <c r="L359" s="2">
        <f t="shared" si="57"/>
        <v>-4931187</v>
      </c>
      <c r="N359" s="2">
        <v>4931187</v>
      </c>
      <c r="Q359" s="23"/>
      <c r="R359" s="2">
        <v>1785483.1</v>
      </c>
      <c r="S359" s="1">
        <v>43555</v>
      </c>
      <c r="T359" s="1">
        <v>43545</v>
      </c>
      <c r="U359" s="1">
        <v>43548</v>
      </c>
      <c r="V359">
        <v>14</v>
      </c>
      <c r="W359" s="1">
        <v>43562</v>
      </c>
      <c r="X359" s="1">
        <v>43565</v>
      </c>
      <c r="Y359" s="2">
        <v>13572512.800000001</v>
      </c>
      <c r="Z359" s="2">
        <v>4077447.9</v>
      </c>
      <c r="AF359" s="2">
        <v>0</v>
      </c>
      <c r="AG359" s="14">
        <f>SUMIF('consultant-gross'!D:D,eslam.data!AQ359,'consultant-gross'!F:F)</f>
        <v>6026842.9000000004</v>
      </c>
      <c r="AH359" s="14">
        <f>SUMIF('consultant-gross'!D:D,eslam.data!AQ359,'consultant-gross'!G:G)</f>
        <v>13572512.800000001</v>
      </c>
      <c r="AI359" s="14">
        <f>SUMIF('consultant-net'!D:D,eslam.data!AQ359,'consultant-net'!F:F)</f>
        <v>1785483.0999999996</v>
      </c>
      <c r="AJ359" s="2" t="str">
        <f>VLOOKUP(A359,'eslam-to-invoicing'!A:B,2,0)</f>
        <v>Elsewedy Univ - Enabling Works</v>
      </c>
      <c r="AQ359" s="2" t="str">
        <f t="shared" si="58"/>
        <v>El Sewedy Uni.-PKG.34</v>
      </c>
      <c r="AR359" s="2" t="str">
        <f t="shared" si="59"/>
        <v>Elsewedy Univ - Enabling Works4</v>
      </c>
    </row>
    <row r="360" spans="1:44" x14ac:dyDescent="0.3">
      <c r="A360" s="6" t="s">
        <v>34</v>
      </c>
      <c r="B360" s="35">
        <f>VLOOKUP(A360,Sheet1!A:B,2,0)</f>
        <v>1</v>
      </c>
      <c r="C360" s="6">
        <v>5</v>
      </c>
      <c r="D360" s="25"/>
      <c r="E360" s="2">
        <v>27458064.600000009</v>
      </c>
      <c r="F360" s="26">
        <f>_xlfn.MAXIFS('data-from-invoicing'!E:E,'data-from-invoicing'!D:D,eslam.data!AR360)</f>
        <v>18231859.57</v>
      </c>
      <c r="G360" s="2">
        <f t="shared" si="56"/>
        <v>-9226205.0300000086</v>
      </c>
      <c r="I360" s="23"/>
      <c r="J360" s="2">
        <f>SUMIF('collection only'!D:D,eslam.data!AQ360,'collection only'!E:E)</f>
        <v>24218860.600000001</v>
      </c>
      <c r="K360" s="26">
        <f>SUMIF('data-from-invoicing'!D:D,eslam.data!AR360,'data-from-invoicing'!F:F)</f>
        <v>125621602.973</v>
      </c>
      <c r="L360" s="2">
        <f t="shared" si="57"/>
        <v>101402742.373</v>
      </c>
      <c r="Q360" s="23"/>
      <c r="R360" s="2">
        <v>24218860.600000001</v>
      </c>
      <c r="S360" s="1">
        <v>43585</v>
      </c>
      <c r="T360" s="1">
        <v>43576</v>
      </c>
      <c r="U360" s="1">
        <v>43578</v>
      </c>
      <c r="V360">
        <v>14</v>
      </c>
      <c r="W360" s="1">
        <v>43592</v>
      </c>
      <c r="X360" s="1">
        <v>43590</v>
      </c>
      <c r="Y360" s="2">
        <v>41030577.400000013</v>
      </c>
      <c r="Z360" s="2">
        <v>16291927.300000001</v>
      </c>
      <c r="AF360" s="2">
        <v>0</v>
      </c>
      <c r="AG360" s="14">
        <f>SUMIF('consultant-gross'!D:D,eslam.data!AQ360,'consultant-gross'!F:F)</f>
        <v>27458064.600000005</v>
      </c>
      <c r="AH360" s="14">
        <f>SUMIF('consultant-gross'!D:D,eslam.data!AQ360,'consultant-gross'!G:G)</f>
        <v>41030577.400000006</v>
      </c>
      <c r="AI360" s="14">
        <f>SUMIF('consultant-net'!D:D,eslam.data!AQ360,'consultant-net'!F:F)</f>
        <v>24218860.600000001</v>
      </c>
      <c r="AJ360" s="2" t="str">
        <f>VLOOKUP(A360,'eslam-to-invoicing'!A:B,2,0)</f>
        <v>Elsewedy Univ - Enabling Works</v>
      </c>
      <c r="AQ360" s="2" t="str">
        <f t="shared" si="58"/>
        <v>El Sewedy Uni.-PKG.35</v>
      </c>
      <c r="AR360" s="2" t="str">
        <f t="shared" si="59"/>
        <v>Elsewedy Univ - Enabling Works5</v>
      </c>
    </row>
    <row r="361" spans="1:44" x14ac:dyDescent="0.3">
      <c r="A361" s="6" t="s">
        <v>34</v>
      </c>
      <c r="B361" s="35">
        <f>VLOOKUP(A361,Sheet1!A:B,2,0)</f>
        <v>1</v>
      </c>
      <c r="C361" s="6">
        <v>6</v>
      </c>
      <c r="D361" s="25"/>
      <c r="E361" s="2">
        <v>30765208.300000001</v>
      </c>
      <c r="F361" s="26">
        <f>_xlfn.MAXIFS('data-from-invoicing'!E:E,'data-from-invoicing'!D:D,eslam.data!AR361)</f>
        <v>33456554.930000003</v>
      </c>
      <c r="G361" s="2">
        <f t="shared" si="56"/>
        <v>2691346.6300000027</v>
      </c>
      <c r="I361" s="23"/>
      <c r="J361" s="2">
        <f>SUMIF('collection only'!D:D,eslam.data!AQ361,'collection only'!E:E)</f>
        <v>26716091.609999999</v>
      </c>
      <c r="K361" s="26">
        <f>SUMIF('data-from-invoicing'!D:D,eslam.data!AR361,'data-from-invoicing'!F:F)</f>
        <v>27378382.813500002</v>
      </c>
      <c r="L361" s="2">
        <f t="shared" si="57"/>
        <v>662291.20350000262</v>
      </c>
      <c r="Q361" s="23"/>
      <c r="R361" s="2">
        <v>26656864.300000001</v>
      </c>
      <c r="S361" s="1">
        <v>43616</v>
      </c>
      <c r="T361" s="1">
        <v>43610</v>
      </c>
      <c r="U361" s="1">
        <v>43617</v>
      </c>
      <c r="V361">
        <v>14</v>
      </c>
      <c r="W361" s="1">
        <v>43631</v>
      </c>
      <c r="X361" s="1">
        <v>43632</v>
      </c>
      <c r="Y361" s="2">
        <v>71795785.700000003</v>
      </c>
      <c r="Z361" s="2">
        <v>10815243.6</v>
      </c>
      <c r="AF361" s="2">
        <v>0</v>
      </c>
      <c r="AG361" s="14">
        <f>SUMIF('consultant-gross'!D:D,eslam.data!AQ361,'consultant-gross'!F:F)</f>
        <v>30765208.299999997</v>
      </c>
      <c r="AH361" s="14">
        <f>SUMIF('consultant-gross'!D:D,eslam.data!AQ361,'consultant-gross'!G:G)</f>
        <v>71795785.700000003</v>
      </c>
      <c r="AI361" s="14">
        <f>SUMIF('consultant-net'!D:D,eslam.data!AQ361,'consultant-net'!F:F)</f>
        <v>26656864.300000004</v>
      </c>
      <c r="AJ361" s="2" t="str">
        <f>VLOOKUP(A361,'eslam-to-invoicing'!A:B,2,0)</f>
        <v>Elsewedy Univ - Enabling Works</v>
      </c>
      <c r="AQ361" s="2" t="str">
        <f t="shared" si="58"/>
        <v>El Sewedy Uni.-PKG.36</v>
      </c>
      <c r="AR361" s="2" t="str">
        <f t="shared" si="59"/>
        <v>Elsewedy Univ - Enabling Works6</v>
      </c>
    </row>
    <row r="362" spans="1:44" x14ac:dyDescent="0.3">
      <c r="A362" s="6" t="s">
        <v>34</v>
      </c>
      <c r="B362" s="35">
        <f>VLOOKUP(A362,Sheet1!A:B,2,0)</f>
        <v>1</v>
      </c>
      <c r="C362" s="6">
        <v>7</v>
      </c>
      <c r="D362" s="25"/>
      <c r="E362" s="2">
        <v>41332921.099999987</v>
      </c>
      <c r="F362" s="26">
        <f>_xlfn.MAXIFS('data-from-invoicing'!E:E,'data-from-invoicing'!D:D,eslam.data!AR362)</f>
        <v>35759955.799999997</v>
      </c>
      <c r="G362" s="2">
        <f t="shared" si="56"/>
        <v>-5572965.2999999896</v>
      </c>
      <c r="I362" s="23"/>
      <c r="J362" s="2">
        <f>SUMIF('collection only'!D:D,eslam.data!AQ362,'collection only'!E:E)</f>
        <v>22410862.509999998</v>
      </c>
      <c r="K362" s="26">
        <f>SUMIF('data-from-invoicing'!D:D,eslam.data!AR362,'data-from-invoicing'!F:F)</f>
        <v>39973819.309500001</v>
      </c>
      <c r="L362" s="2">
        <f t="shared" si="57"/>
        <v>17562956.799500003</v>
      </c>
      <c r="Q362" s="23"/>
      <c r="R362" s="2">
        <v>22410862.510000002</v>
      </c>
      <c r="S362" s="1">
        <v>43646</v>
      </c>
      <c r="T362" s="1">
        <v>43650</v>
      </c>
      <c r="U362" s="1">
        <v>43654</v>
      </c>
      <c r="V362">
        <v>14</v>
      </c>
      <c r="W362" s="1">
        <v>43668</v>
      </c>
      <c r="X362" s="1">
        <v>43671</v>
      </c>
      <c r="Y362" s="2">
        <v>113128706.8</v>
      </c>
      <c r="Z362" s="2">
        <v>20405227.899999999</v>
      </c>
      <c r="AF362" s="2">
        <v>0</v>
      </c>
      <c r="AG362" s="14">
        <f>SUMIF('consultant-gross'!D:D,eslam.data!AQ362,'consultant-gross'!F:F)</f>
        <v>41332921.099999994</v>
      </c>
      <c r="AH362" s="14">
        <f>SUMIF('consultant-gross'!D:D,eslam.data!AQ362,'consultant-gross'!G:G)</f>
        <v>113128706.8</v>
      </c>
      <c r="AI362" s="14">
        <f>SUMIF('consultant-net'!D:D,eslam.data!AQ362,'consultant-net'!F:F)</f>
        <v>22410862.509999998</v>
      </c>
      <c r="AJ362" s="2" t="str">
        <f>VLOOKUP(A362,'eslam-to-invoicing'!A:B,2,0)</f>
        <v>Elsewedy Univ - Enabling Works</v>
      </c>
      <c r="AQ362" s="2" t="str">
        <f t="shared" si="58"/>
        <v>El Sewedy Uni.-PKG.37</v>
      </c>
      <c r="AR362" s="2" t="str">
        <f t="shared" si="59"/>
        <v>Elsewedy Univ - Enabling Works7</v>
      </c>
    </row>
    <row r="363" spans="1:44" x14ac:dyDescent="0.3">
      <c r="A363" s="6" t="s">
        <v>34</v>
      </c>
      <c r="B363" s="35">
        <f>VLOOKUP(A363,Sheet1!A:B,2,0)</f>
        <v>1</v>
      </c>
      <c r="C363" s="6">
        <v>8</v>
      </c>
      <c r="D363" s="25"/>
      <c r="E363" s="2">
        <v>23588218.300000001</v>
      </c>
      <c r="F363" s="26">
        <f>_xlfn.MAXIFS('data-from-invoicing'!E:E,'data-from-invoicing'!D:D,eslam.data!AR363)</f>
        <v>22047683.73</v>
      </c>
      <c r="G363" s="2">
        <f t="shared" si="56"/>
        <v>-1540534.5700000003</v>
      </c>
      <c r="H363" s="14" t="s">
        <v>8718</v>
      </c>
      <c r="I363" s="23"/>
      <c r="J363" s="2">
        <f>SUMIF('collection only'!D:D,eslam.data!AQ363,'collection only'!E:E)</f>
        <v>12292368.359999999</v>
      </c>
      <c r="K363" s="26">
        <f>SUMIF('data-from-invoicing'!D:D,eslam.data!AR363,'data-from-invoicing'!F:F)</f>
        <v>14971243.824999999</v>
      </c>
      <c r="L363" s="2">
        <f t="shared" si="57"/>
        <v>2678875.4649999999</v>
      </c>
      <c r="Q363" s="23"/>
      <c r="R363" s="2">
        <v>13598061.6</v>
      </c>
      <c r="S363" s="1">
        <v>43677</v>
      </c>
      <c r="T363" s="1">
        <v>43677</v>
      </c>
      <c r="U363" s="1">
        <v>43685</v>
      </c>
      <c r="V363">
        <v>14</v>
      </c>
      <c r="W363" s="1">
        <v>43699</v>
      </c>
      <c r="X363" s="1">
        <v>43701</v>
      </c>
      <c r="Y363" s="2">
        <v>136716925.09999999</v>
      </c>
      <c r="Z363" s="2">
        <v>16590818.6</v>
      </c>
      <c r="AF363" s="2">
        <v>0</v>
      </c>
      <c r="AG363" s="14">
        <f>SUMIF('consultant-gross'!D:D,eslam.data!AQ363,'consultant-gross'!F:F)</f>
        <v>23588218.299999997</v>
      </c>
      <c r="AH363" s="14">
        <f>SUMIF('consultant-gross'!D:D,eslam.data!AQ363,'consultant-gross'!G:G)</f>
        <v>136716925.09999999</v>
      </c>
      <c r="AI363" s="14">
        <f>SUMIF('consultant-net'!D:D,eslam.data!AQ363,'consultant-net'!F:F)</f>
        <v>13598061.6</v>
      </c>
      <c r="AJ363" s="2" t="str">
        <f>VLOOKUP(A363,'eslam-to-invoicing'!A:B,2,0)</f>
        <v>Elsewedy Univ - Enabling Works</v>
      </c>
      <c r="AQ363" s="2" t="str">
        <f t="shared" si="58"/>
        <v>El Sewedy Uni.-PKG.38</v>
      </c>
      <c r="AR363" s="2" t="str">
        <f t="shared" si="59"/>
        <v>Elsewedy Univ - Enabling Works8</v>
      </c>
    </row>
    <row r="364" spans="1:44" x14ac:dyDescent="0.3">
      <c r="A364" s="6" t="s">
        <v>34</v>
      </c>
      <c r="B364" s="35">
        <f>VLOOKUP(A364,Sheet1!A:B,2,0)</f>
        <v>1</v>
      </c>
      <c r="C364" s="6">
        <v>9</v>
      </c>
      <c r="D364" s="25"/>
      <c r="E364" s="2">
        <v>30130968</v>
      </c>
      <c r="F364" s="26">
        <f>_xlfn.MAXIFS('data-from-invoicing'!E:E,'data-from-invoicing'!D:D,eslam.data!AR364)</f>
        <v>43369350.270000003</v>
      </c>
      <c r="G364" s="2">
        <f t="shared" si="56"/>
        <v>13238382.270000003</v>
      </c>
      <c r="I364" s="23"/>
      <c r="J364" s="2">
        <f>SUMIF('collection only'!D:D,eslam.data!AQ364,'collection only'!E:E)</f>
        <v>19287810.690000001</v>
      </c>
      <c r="K364" s="26">
        <f>SUMIF('data-from-invoicing'!D:D,eslam.data!AR364,'data-from-invoicing'!F:F)</f>
        <v>19546532.045000002</v>
      </c>
      <c r="L364" s="2">
        <f t="shared" si="57"/>
        <v>258721.35500000045</v>
      </c>
      <c r="Q364" s="23"/>
      <c r="R364" s="2">
        <v>19410255.300000001</v>
      </c>
      <c r="S364" s="1">
        <v>43708</v>
      </c>
      <c r="T364" s="1">
        <v>43698</v>
      </c>
      <c r="U364" s="1">
        <v>43701</v>
      </c>
      <c r="V364">
        <v>14</v>
      </c>
      <c r="W364" s="1">
        <v>43715</v>
      </c>
      <c r="X364" s="1">
        <v>43705</v>
      </c>
      <c r="Y364" s="2">
        <v>166847893.09999999</v>
      </c>
      <c r="Z364" s="2">
        <v>4696608.5</v>
      </c>
      <c r="AF364" s="2">
        <v>0</v>
      </c>
      <c r="AG364" s="14">
        <f>SUMIF('consultant-gross'!D:D,eslam.data!AQ364,'consultant-gross'!F:F)</f>
        <v>30130968</v>
      </c>
      <c r="AH364" s="14">
        <f>SUMIF('consultant-gross'!D:D,eslam.data!AQ364,'consultant-gross'!G:G)</f>
        <v>166847893.09999999</v>
      </c>
      <c r="AI364" s="14">
        <f>SUMIF('consultant-net'!D:D,eslam.data!AQ364,'consultant-net'!F:F)</f>
        <v>19410255.300000001</v>
      </c>
      <c r="AJ364" s="2" t="str">
        <f>VLOOKUP(A364,'eslam-to-invoicing'!A:B,2,0)</f>
        <v>Elsewedy Univ - Enabling Works</v>
      </c>
      <c r="AQ364" s="2" t="str">
        <f t="shared" si="58"/>
        <v>El Sewedy Uni.-PKG.39</v>
      </c>
      <c r="AR364" s="2" t="str">
        <f t="shared" si="59"/>
        <v>Elsewedy Univ - Enabling Works9</v>
      </c>
    </row>
    <row r="365" spans="1:44" x14ac:dyDescent="0.3">
      <c r="A365" s="6" t="s">
        <v>34</v>
      </c>
      <c r="B365" s="35">
        <f>VLOOKUP(A365,Sheet1!A:B,2,0)</f>
        <v>1</v>
      </c>
      <c r="C365" s="6">
        <v>10</v>
      </c>
      <c r="D365" s="25"/>
      <c r="E365" s="2">
        <v>28039187.700000022</v>
      </c>
      <c r="F365" s="26">
        <f>_xlfn.MAXIFS('data-from-invoicing'!E:E,'data-from-invoicing'!D:D,eslam.data!AR365)</f>
        <v>30617684.699999999</v>
      </c>
      <c r="G365" s="2">
        <f t="shared" si="56"/>
        <v>2578496.9999999776</v>
      </c>
      <c r="I365" s="23"/>
      <c r="J365" s="2">
        <f>SUMIF('collection only'!D:D,eslam.data!AQ365,'collection only'!E:E)</f>
        <v>20919758.800000001</v>
      </c>
      <c r="K365" s="26">
        <f>SUMIF('data-from-invoicing'!D:D,eslam.data!AR365,'data-from-invoicing'!F:F)</f>
        <v>20919758.826000001</v>
      </c>
      <c r="L365" s="2">
        <f t="shared" si="57"/>
        <v>2.6000000536441803E-2</v>
      </c>
      <c r="Q365" s="23"/>
      <c r="R365" s="2">
        <v>20919758.800000001</v>
      </c>
      <c r="S365" s="1">
        <v>43708</v>
      </c>
      <c r="T365" s="1">
        <v>43718</v>
      </c>
      <c r="U365" s="1">
        <v>43724</v>
      </c>
      <c r="V365">
        <v>14</v>
      </c>
      <c r="W365" s="1">
        <v>43738</v>
      </c>
      <c r="X365" s="1">
        <v>43737</v>
      </c>
      <c r="Y365" s="2">
        <v>194887080.80000001</v>
      </c>
      <c r="Z365" s="2">
        <v>1904733.1</v>
      </c>
      <c r="AF365" s="2">
        <v>0</v>
      </c>
      <c r="AG365" s="14">
        <f>SUMIF('consultant-gross'!D:D,eslam.data!AQ365,'consultant-gross'!F:F)</f>
        <v>28039187.700000018</v>
      </c>
      <c r="AH365" s="14">
        <f>SUMIF('consultant-gross'!D:D,eslam.data!AQ365,'consultant-gross'!G:G)</f>
        <v>194887080.80000001</v>
      </c>
      <c r="AI365" s="14">
        <f>SUMIF('consultant-net'!D:D,eslam.data!AQ365,'consultant-net'!F:F)</f>
        <v>20919758.800000001</v>
      </c>
      <c r="AJ365" s="2" t="str">
        <f>VLOOKUP(A365,'eslam-to-invoicing'!A:B,2,0)</f>
        <v>Elsewedy Univ - Enabling Works</v>
      </c>
      <c r="AQ365" s="2" t="str">
        <f t="shared" si="58"/>
        <v>El Sewedy Uni.-PKG.310</v>
      </c>
      <c r="AR365" s="2" t="str">
        <f t="shared" si="59"/>
        <v>Elsewedy Univ - Enabling Works10</v>
      </c>
    </row>
    <row r="366" spans="1:44" x14ac:dyDescent="0.3">
      <c r="A366" s="6" t="s">
        <v>34</v>
      </c>
      <c r="B366" s="35">
        <f>VLOOKUP(A366,Sheet1!A:B,2,0)</f>
        <v>1</v>
      </c>
      <c r="C366" s="6">
        <v>11</v>
      </c>
      <c r="D366" s="25"/>
      <c r="E366" s="2">
        <v>16304632.09999999</v>
      </c>
      <c r="F366" s="26">
        <f>_xlfn.MAXIFS('data-from-invoicing'!E:E,'data-from-invoicing'!D:D,eslam.data!AR366)</f>
        <v>17614054.860000007</v>
      </c>
      <c r="G366" s="2">
        <f t="shared" si="56"/>
        <v>1309422.7600000165</v>
      </c>
      <c r="I366" s="23"/>
      <c r="J366" s="2">
        <f>SUMIF('collection only'!D:D,eslam.data!AQ366,'collection only'!E:E)</f>
        <v>2318161.39</v>
      </c>
      <c r="K366" s="26">
        <f>SUMIF('data-from-invoicing'!D:D,eslam.data!AR366,'data-from-invoicing'!F:F)</f>
        <v>16620031.470000001</v>
      </c>
      <c r="L366" s="2">
        <f t="shared" si="57"/>
        <v>14301870.08</v>
      </c>
      <c r="Q366" s="23"/>
      <c r="R366" s="2">
        <v>2318168.2000000002</v>
      </c>
      <c r="S366" s="1">
        <v>43769</v>
      </c>
      <c r="T366" s="1">
        <v>43769</v>
      </c>
      <c r="U366" s="1">
        <v>43821</v>
      </c>
      <c r="V366">
        <v>14</v>
      </c>
      <c r="W366" s="1">
        <v>43835</v>
      </c>
      <c r="X366" s="1">
        <v>43831</v>
      </c>
      <c r="Y366" s="2">
        <v>211191712.90000001</v>
      </c>
      <c r="AF366" s="2">
        <v>3221774.75</v>
      </c>
      <c r="AG366" s="14">
        <f>SUMIF('consultant-gross'!D:D,eslam.data!AQ366,'consultant-gross'!F:F)</f>
        <v>0</v>
      </c>
      <c r="AH366" s="14">
        <f>SUMIF('consultant-gross'!D:D,eslam.data!AQ366,'consultant-gross'!G:G)</f>
        <v>0</v>
      </c>
      <c r="AI366" s="14">
        <f>SUMIF('consultant-net'!D:D,eslam.data!AQ366,'consultant-net'!F:F)</f>
        <v>0</v>
      </c>
      <c r="AJ366" s="2" t="str">
        <f>VLOOKUP(A366,'eslam-to-invoicing'!A:B,2,0)</f>
        <v>Elsewedy Univ - Enabling Works</v>
      </c>
      <c r="AQ366" s="2" t="str">
        <f t="shared" si="58"/>
        <v>El Sewedy Uni.-PKG.311</v>
      </c>
      <c r="AR366" s="2" t="str">
        <f t="shared" si="59"/>
        <v>Elsewedy Univ - Enabling Works11</v>
      </c>
    </row>
    <row r="367" spans="1:44" hidden="1" x14ac:dyDescent="0.3">
      <c r="A367" s="6" t="s">
        <v>34</v>
      </c>
      <c r="B367" s="6">
        <f>VLOOKUP(A367,Sheet1!A:B,2,0)</f>
        <v>1</v>
      </c>
      <c r="C367" s="6">
        <v>12</v>
      </c>
      <c r="D367" s="25"/>
      <c r="E367" s="2">
        <v>0</v>
      </c>
      <c r="F367" s="26">
        <f>_xlfn.MAXIFS('data-from-invoicing'!E:E,'data-from-invoicing'!D:D,eslam.data!AR367)</f>
        <v>0</v>
      </c>
      <c r="G367" s="2">
        <f t="shared" si="56"/>
        <v>0</v>
      </c>
      <c r="H367" s="2"/>
      <c r="I367" s="23"/>
      <c r="J367" s="2">
        <f>SUMIF('collection only'!D:D,eslam.data!AQ367,'collection only'!E:E)</f>
        <v>1515470</v>
      </c>
      <c r="K367" s="26">
        <f>SUMIF('data-from-invoicing'!D:D,eslam.data!AR367,'data-from-invoicing'!F:F)</f>
        <v>0</v>
      </c>
      <c r="L367" s="2">
        <f t="shared" si="57"/>
        <v>-1515470</v>
      </c>
      <c r="M367" s="2"/>
      <c r="Q367" s="23"/>
      <c r="R367" s="2">
        <v>1515470</v>
      </c>
      <c r="S367" s="1">
        <v>43769</v>
      </c>
      <c r="T367" s="1">
        <v>43769</v>
      </c>
      <c r="U367" s="1">
        <v>43990</v>
      </c>
      <c r="V367">
        <v>14</v>
      </c>
      <c r="W367" s="1">
        <v>44004</v>
      </c>
      <c r="X367" s="1">
        <v>44003</v>
      </c>
      <c r="Y367" s="2">
        <v>211191712.90000001</v>
      </c>
      <c r="AF367" s="2">
        <v>1706304.8</v>
      </c>
      <c r="AG367" s="14">
        <f>SUMIF('consultant-gross'!D:D,eslam.data!AQ367,'consultant-gross'!F:F)</f>
        <v>0</v>
      </c>
      <c r="AH367" s="14">
        <f>SUMIF('consultant-gross'!D:D,eslam.data!AQ367,'consultant-gross'!G:G)</f>
        <v>0</v>
      </c>
      <c r="AI367" s="14">
        <f>SUMIF('consultant-net'!D:D,eslam.data!AQ367,'consultant-net'!F:F)</f>
        <v>1515470</v>
      </c>
      <c r="AJ367" s="2" t="str">
        <f>VLOOKUP(A367,'eslam-to-invoicing'!A:B,2,0)</f>
        <v>Elsewedy Univ - Enabling Works</v>
      </c>
      <c r="AQ367" s="2" t="str">
        <f t="shared" si="58"/>
        <v>El Sewedy Uni.-PKG.312</v>
      </c>
      <c r="AR367" s="2" t="str">
        <f t="shared" si="59"/>
        <v>Elsewedy Univ - Enabling Works12</v>
      </c>
    </row>
    <row r="368" spans="1:44" hidden="1" x14ac:dyDescent="0.3">
      <c r="A368" s="6" t="s">
        <v>34</v>
      </c>
      <c r="B368" s="6">
        <f>VLOOKUP(A368,Sheet1!A:B,2,0)</f>
        <v>1</v>
      </c>
      <c r="C368" s="6">
        <v>13</v>
      </c>
      <c r="D368" s="25"/>
      <c r="F368" s="26">
        <f>_xlfn.MAXIFS('data-from-invoicing'!E:E,'data-from-invoicing'!D:D,eslam.data!AR368)</f>
        <v>0</v>
      </c>
      <c r="G368" s="2">
        <f t="shared" si="56"/>
        <v>0</v>
      </c>
      <c r="H368" s="2"/>
      <c r="I368" s="23"/>
      <c r="J368" s="2">
        <f>SUMIF('collection only'!D:D,eslam.data!AQ368,'collection only'!E:E)</f>
        <v>6845790.2999999998</v>
      </c>
      <c r="K368" s="26">
        <f>SUMIF('data-from-invoicing'!D:D,eslam.data!AR368,'data-from-invoicing'!F:F)</f>
        <v>0</v>
      </c>
      <c r="L368" s="2">
        <f t="shared" si="57"/>
        <v>-6845790.2999999998</v>
      </c>
      <c r="M368" s="2"/>
      <c r="Q368" s="23"/>
      <c r="S368" s="1">
        <v>44104</v>
      </c>
      <c r="T368" s="1">
        <v>44091</v>
      </c>
      <c r="U368" s="1">
        <v>44150</v>
      </c>
      <c r="V368">
        <v>14</v>
      </c>
      <c r="W368" s="1">
        <v>44164</v>
      </c>
      <c r="AF368" s="2">
        <v>0</v>
      </c>
      <c r="AG368" s="14">
        <f>SUMIF('consultant-gross'!D:D,eslam.data!AQ368,'consultant-gross'!F:F)</f>
        <v>0</v>
      </c>
      <c r="AH368" s="14">
        <f>SUMIF('consultant-gross'!D:D,eslam.data!AQ368,'consultant-gross'!G:G)</f>
        <v>0</v>
      </c>
      <c r="AI368" s="14">
        <f>SUMIF('consultant-net'!D:D,eslam.data!AQ368,'consultant-net'!F:F)</f>
        <v>0</v>
      </c>
      <c r="AJ368" s="2" t="str">
        <f>VLOOKUP(A368,'eslam-to-invoicing'!A:B,2,0)</f>
        <v>Elsewedy Univ - Enabling Works</v>
      </c>
      <c r="AQ368" s="2" t="str">
        <f t="shared" si="58"/>
        <v>El Sewedy Uni.-PKG.313</v>
      </c>
      <c r="AR368" s="2" t="str">
        <f t="shared" si="59"/>
        <v>Elsewedy Univ - Enabling Works13</v>
      </c>
    </row>
    <row r="369" spans="1:44" x14ac:dyDescent="0.3">
      <c r="B369" s="35" t="e">
        <f>VLOOKUP(A369,Sheet1!A:B,2,0)</f>
        <v>#N/A</v>
      </c>
      <c r="D369" s="25"/>
      <c r="F369" s="26">
        <f>_xlfn.MAXIFS('data-from-invoicing'!E:E,'data-from-invoicing'!D:D,eslam.data!AR369)</f>
        <v>0</v>
      </c>
      <c r="I369" s="23"/>
      <c r="K369" s="26"/>
      <c r="Q369" s="23"/>
    </row>
    <row r="370" spans="1:44" x14ac:dyDescent="0.3">
      <c r="A370" s="6" t="s">
        <v>5</v>
      </c>
      <c r="B370" s="35">
        <f>VLOOKUP(A370,Sheet1!A:B,2,0)</f>
        <v>1</v>
      </c>
      <c r="C370" s="6">
        <v>1</v>
      </c>
      <c r="D370" s="25"/>
      <c r="E370" s="2">
        <v>17022109.469999999</v>
      </c>
      <c r="F370" s="26">
        <f>_xlfn.MAXIFS('data-from-invoicing'!E:E,'data-from-invoicing'!D:D,eslam.data!AR370)</f>
        <v>0</v>
      </c>
      <c r="G370" s="2">
        <f t="shared" ref="G370:G416" si="60">F370-E370</f>
        <v>-17022109.469999999</v>
      </c>
      <c r="I370" s="23"/>
      <c r="J370" s="2">
        <f>SUMIF('collection only'!D:D,eslam.data!AQ370,'collection only'!E:E)</f>
        <v>13532577.039999999</v>
      </c>
      <c r="K370" s="26">
        <f>SUMIF('data-from-invoicing'!D:D,eslam.data!AR370,'data-from-invoicing'!F:F)</f>
        <v>0</v>
      </c>
      <c r="L370" s="2">
        <f t="shared" ref="L370:L416" si="61">K370-J370</f>
        <v>-13532577.039999999</v>
      </c>
      <c r="Q370" s="23"/>
      <c r="R370" s="2">
        <v>13617687.58</v>
      </c>
      <c r="S370" s="1">
        <v>43008</v>
      </c>
      <c r="T370" s="1">
        <v>43009</v>
      </c>
      <c r="U370" s="1">
        <v>43009</v>
      </c>
      <c r="V370">
        <v>15</v>
      </c>
      <c r="W370" s="1">
        <v>43024</v>
      </c>
      <c r="X370" s="1">
        <v>43016</v>
      </c>
      <c r="Y370" s="2">
        <v>17022109.469999999</v>
      </c>
      <c r="AF370" s="2">
        <v>0</v>
      </c>
      <c r="AG370" s="14">
        <f>SUMIF('consultant-gross'!D:D,eslam.data!AQ370,'consultant-gross'!F:F)</f>
        <v>0</v>
      </c>
      <c r="AH370" s="14">
        <f>SUMIF('consultant-gross'!D:D,eslam.data!AQ370,'consultant-gross'!G:G)</f>
        <v>0</v>
      </c>
      <c r="AI370" s="14">
        <f>SUMIF('consultant-net'!D:D,eslam.data!AQ370,'consultant-net'!F:F)</f>
        <v>0</v>
      </c>
      <c r="AJ370" s="2" t="str">
        <f>VLOOKUP(A370,'eslam-to-invoicing'!A:B,2,0)</f>
        <v>Substation Elco Steel</v>
      </c>
      <c r="AQ370" s="2" t="str">
        <f t="shared" ref="AQ370:AQ416" si="62">A370&amp;C370</f>
        <v>Elco Steel1</v>
      </c>
      <c r="AR370" s="2" t="str">
        <f t="shared" ref="AR370:AR416" si="63">AJ370&amp;C370</f>
        <v>Substation Elco Steel1</v>
      </c>
    </row>
    <row r="371" spans="1:44" x14ac:dyDescent="0.3">
      <c r="A371" s="6" t="s">
        <v>5</v>
      </c>
      <c r="B371" s="35">
        <f>VLOOKUP(A371,Sheet1!A:B,2,0)</f>
        <v>1</v>
      </c>
      <c r="C371" s="6">
        <v>2</v>
      </c>
      <c r="D371" s="25"/>
      <c r="E371" s="2">
        <v>54045554.240000002</v>
      </c>
      <c r="F371" s="26">
        <f>_xlfn.MAXIFS('data-from-invoicing'!E:E,'data-from-invoicing'!D:D,eslam.data!AR371)</f>
        <v>1669926.8</v>
      </c>
      <c r="G371" s="2">
        <f t="shared" si="60"/>
        <v>-52375627.440000005</v>
      </c>
      <c r="I371" s="23"/>
      <c r="J371" s="2">
        <f>SUMIF('collection only'!D:D,eslam.data!AQ371,'collection only'!E:E)</f>
        <v>42881105.07</v>
      </c>
      <c r="K371" s="26">
        <f>SUMIF('data-from-invoicing'!D:D,eslam.data!AR371,'data-from-invoicing'!F:F)</f>
        <v>1160599.1300000001</v>
      </c>
      <c r="L371" s="2">
        <f t="shared" si="61"/>
        <v>-41720505.939999998</v>
      </c>
      <c r="Q371" s="23"/>
      <c r="R371" s="2">
        <v>42881105.07</v>
      </c>
      <c r="S371" s="1">
        <v>43039</v>
      </c>
      <c r="T371" s="1">
        <v>43033</v>
      </c>
      <c r="U371" s="1">
        <v>43033</v>
      </c>
      <c r="V371">
        <v>15</v>
      </c>
      <c r="W371" s="1">
        <v>43048</v>
      </c>
      <c r="X371" s="1">
        <v>43037</v>
      </c>
      <c r="Y371" s="2">
        <v>71067663.709999993</v>
      </c>
      <c r="AF371" s="2">
        <v>0</v>
      </c>
      <c r="AG371" s="14">
        <f>SUMIF('consultant-gross'!D:D,eslam.data!AQ371,'consultant-gross'!F:F)</f>
        <v>0</v>
      </c>
      <c r="AH371" s="14">
        <f>SUMIF('consultant-gross'!D:D,eslam.data!AQ371,'consultant-gross'!G:G)</f>
        <v>0</v>
      </c>
      <c r="AI371" s="14">
        <f>SUMIF('consultant-net'!D:D,eslam.data!AQ371,'consultant-net'!F:F)</f>
        <v>0</v>
      </c>
      <c r="AJ371" s="2" t="str">
        <f>VLOOKUP(A371,'eslam-to-invoicing'!A:B,2,0)</f>
        <v>Substation Elco Steel</v>
      </c>
      <c r="AQ371" s="2" t="str">
        <f t="shared" si="62"/>
        <v>Elco Steel2</v>
      </c>
      <c r="AR371" s="2" t="str">
        <f t="shared" si="63"/>
        <v>Substation Elco Steel2</v>
      </c>
    </row>
    <row r="372" spans="1:44" x14ac:dyDescent="0.3">
      <c r="A372" s="6" t="s">
        <v>5</v>
      </c>
      <c r="B372" s="35">
        <f>VLOOKUP(A372,Sheet1!A:B,2,0)</f>
        <v>1</v>
      </c>
      <c r="C372" s="6">
        <v>3</v>
      </c>
      <c r="D372" s="25"/>
      <c r="E372" s="2">
        <v>68968024.810000017</v>
      </c>
      <c r="F372" s="26">
        <f>_xlfn.MAXIFS('data-from-invoicing'!E:E,'data-from-invoicing'!D:D,eslam.data!AR372)</f>
        <v>2658220.39</v>
      </c>
      <c r="G372" s="2">
        <f t="shared" si="60"/>
        <v>-66309804.420000017</v>
      </c>
      <c r="I372" s="23"/>
      <c r="J372" s="2">
        <f>SUMIF('collection only'!D:D,eslam.data!AQ372,'collection only'!E:E)</f>
        <v>54829579.719999999</v>
      </c>
      <c r="K372" s="26">
        <f>SUMIF('data-from-invoicing'!D:D,eslam.data!AR372,'data-from-invoicing'!F:F)</f>
        <v>1834172.07</v>
      </c>
      <c r="L372" s="2">
        <f t="shared" si="61"/>
        <v>-52995407.649999999</v>
      </c>
      <c r="Q372" s="23"/>
      <c r="R372" s="2">
        <v>54829579.719999999</v>
      </c>
      <c r="S372" s="1">
        <v>43069</v>
      </c>
      <c r="T372" s="1">
        <v>43069</v>
      </c>
      <c r="U372" s="1">
        <v>43066</v>
      </c>
      <c r="V372">
        <v>15</v>
      </c>
      <c r="W372" s="1">
        <v>43081</v>
      </c>
      <c r="X372" s="1">
        <v>43067</v>
      </c>
      <c r="Y372" s="2">
        <v>140035688.52000001</v>
      </c>
      <c r="Z372" s="2">
        <v>0</v>
      </c>
      <c r="AF372" s="2">
        <v>0</v>
      </c>
      <c r="AG372" s="14">
        <f>SUMIF('consultant-gross'!D:D,eslam.data!AQ372,'consultant-gross'!F:F)</f>
        <v>0</v>
      </c>
      <c r="AH372" s="14">
        <f>SUMIF('consultant-gross'!D:D,eslam.data!AQ372,'consultant-gross'!G:G)</f>
        <v>0</v>
      </c>
      <c r="AI372" s="14">
        <f>SUMIF('consultant-net'!D:D,eslam.data!AQ372,'consultant-net'!F:F)</f>
        <v>0</v>
      </c>
      <c r="AJ372" s="2" t="str">
        <f>VLOOKUP(A372,'eslam-to-invoicing'!A:B,2,0)</f>
        <v>Substation Elco Steel</v>
      </c>
      <c r="AQ372" s="2" t="str">
        <f t="shared" si="62"/>
        <v>Elco Steel3</v>
      </c>
      <c r="AR372" s="2" t="str">
        <f t="shared" si="63"/>
        <v>Substation Elco Steel3</v>
      </c>
    </row>
    <row r="373" spans="1:44" x14ac:dyDescent="0.3">
      <c r="A373" s="6" t="s">
        <v>5</v>
      </c>
      <c r="B373" s="35">
        <f>VLOOKUP(A373,Sheet1!A:B,2,0)</f>
        <v>1</v>
      </c>
      <c r="C373" s="6">
        <v>4</v>
      </c>
      <c r="D373" s="25"/>
      <c r="E373" s="2">
        <v>45198074.670000002</v>
      </c>
      <c r="F373" s="26">
        <f>_xlfn.MAXIFS('data-from-invoicing'!E:E,'data-from-invoicing'!D:D,eslam.data!AR373)</f>
        <v>1838590.86</v>
      </c>
      <c r="G373" s="2">
        <f t="shared" si="60"/>
        <v>-43359483.810000002</v>
      </c>
      <c r="I373" s="23"/>
      <c r="J373" s="2">
        <f>SUMIF('collection only'!D:D,eslam.data!AQ373,'collection only'!E:E)</f>
        <v>35932469.350000001</v>
      </c>
      <c r="K373" s="26">
        <f>SUMIF('data-from-invoicing'!D:D,eslam.data!AR373,'data-from-invoicing'!F:F)</f>
        <v>1268627.7</v>
      </c>
      <c r="L373" s="2">
        <f t="shared" si="61"/>
        <v>-34663841.649999999</v>
      </c>
      <c r="Q373" s="23"/>
      <c r="R373" s="2">
        <v>35932469.359999999</v>
      </c>
      <c r="S373" s="1">
        <v>43100</v>
      </c>
      <c r="T373" s="1">
        <v>43100</v>
      </c>
      <c r="U373" s="1">
        <v>43096</v>
      </c>
      <c r="V373">
        <v>15</v>
      </c>
      <c r="W373" s="1">
        <v>43111</v>
      </c>
      <c r="X373" s="1">
        <v>43102</v>
      </c>
      <c r="Y373" s="2">
        <v>185233763.18000001</v>
      </c>
      <c r="Z373" s="2">
        <v>0</v>
      </c>
      <c r="AF373" s="2">
        <v>0</v>
      </c>
      <c r="AG373" s="14">
        <f>SUMIF('consultant-gross'!D:D,eslam.data!AQ373,'consultant-gross'!F:F)</f>
        <v>0</v>
      </c>
      <c r="AH373" s="14">
        <f>SUMIF('consultant-gross'!D:D,eslam.data!AQ373,'consultant-gross'!G:G)</f>
        <v>0</v>
      </c>
      <c r="AI373" s="14">
        <f>SUMIF('consultant-net'!D:D,eslam.data!AQ373,'consultant-net'!F:F)</f>
        <v>0</v>
      </c>
      <c r="AJ373" s="2" t="str">
        <f>VLOOKUP(A373,'eslam-to-invoicing'!A:B,2,0)</f>
        <v>Substation Elco Steel</v>
      </c>
      <c r="AQ373" s="2" t="str">
        <f t="shared" si="62"/>
        <v>Elco Steel4</v>
      </c>
      <c r="AR373" s="2" t="str">
        <f t="shared" si="63"/>
        <v>Substation Elco Steel4</v>
      </c>
    </row>
    <row r="374" spans="1:44" x14ac:dyDescent="0.3">
      <c r="A374" s="6" t="s">
        <v>5</v>
      </c>
      <c r="B374" s="35">
        <f>VLOOKUP(A374,Sheet1!A:B,2,0)</f>
        <v>1</v>
      </c>
      <c r="C374" s="6">
        <v>5</v>
      </c>
      <c r="D374" s="25"/>
      <c r="E374" s="2">
        <v>15262763.5</v>
      </c>
      <c r="F374" s="26">
        <f>_xlfn.MAXIFS('data-from-invoicing'!E:E,'data-from-invoicing'!D:D,eslam.data!AR374)</f>
        <v>5784479.6900000004</v>
      </c>
      <c r="G374" s="2">
        <f t="shared" si="60"/>
        <v>-9478283.8099999987</v>
      </c>
      <c r="I374" s="23"/>
      <c r="J374" s="2">
        <f>SUMIF('collection only'!D:D,eslam.data!AQ374,'collection only'!E:E)</f>
        <v>12038252.26</v>
      </c>
      <c r="K374" s="26">
        <f>SUMIF('data-from-invoicing'!D:D,eslam.data!AR374,'data-from-invoicing'!F:F)</f>
        <v>4588851.87</v>
      </c>
      <c r="L374" s="2">
        <f t="shared" si="61"/>
        <v>-7449400.3899999997</v>
      </c>
      <c r="Q374" s="23"/>
      <c r="R374" s="2">
        <v>12133896.98</v>
      </c>
      <c r="S374" s="1">
        <v>43131</v>
      </c>
      <c r="T374" s="1">
        <v>43131</v>
      </c>
      <c r="U374" s="1">
        <v>43131</v>
      </c>
      <c r="V374">
        <v>15</v>
      </c>
      <c r="W374" s="1">
        <v>43146</v>
      </c>
      <c r="X374" s="1">
        <v>43143</v>
      </c>
      <c r="Y374" s="2">
        <v>200496526.68000001</v>
      </c>
      <c r="Z374" s="2">
        <v>0</v>
      </c>
      <c r="AF374" s="2">
        <v>0</v>
      </c>
      <c r="AG374" s="14">
        <f>SUMIF('consultant-gross'!D:D,eslam.data!AQ374,'consultant-gross'!F:F)</f>
        <v>0</v>
      </c>
      <c r="AH374" s="14">
        <f>SUMIF('consultant-gross'!D:D,eslam.data!AQ374,'consultant-gross'!G:G)</f>
        <v>0</v>
      </c>
      <c r="AI374" s="14">
        <f>SUMIF('consultant-net'!D:D,eslam.data!AQ374,'consultant-net'!F:F)</f>
        <v>0</v>
      </c>
      <c r="AJ374" s="2" t="str">
        <f>VLOOKUP(A374,'eslam-to-invoicing'!A:B,2,0)</f>
        <v>Substation Elco Steel</v>
      </c>
      <c r="AQ374" s="2" t="str">
        <f t="shared" si="62"/>
        <v>Elco Steel5</v>
      </c>
      <c r="AR374" s="2" t="str">
        <f t="shared" si="63"/>
        <v>Substation Elco Steel5</v>
      </c>
    </row>
    <row r="375" spans="1:44" x14ac:dyDescent="0.3">
      <c r="A375" s="6" t="s">
        <v>5</v>
      </c>
      <c r="B375" s="35">
        <f>VLOOKUP(A375,Sheet1!A:B,2,0)</f>
        <v>1</v>
      </c>
      <c r="C375" s="6">
        <v>6</v>
      </c>
      <c r="D375" s="25"/>
      <c r="E375" s="2">
        <v>23107300.219999999</v>
      </c>
      <c r="F375" s="26">
        <f>_xlfn.MAXIFS('data-from-invoicing'!E:E,'data-from-invoicing'!D:D,eslam.data!AR375)</f>
        <v>3766431.24</v>
      </c>
      <c r="G375" s="2">
        <f t="shared" si="60"/>
        <v>-19340868.979999997</v>
      </c>
      <c r="I375" s="23"/>
      <c r="J375" s="2">
        <f>SUMIF('collection only'!D:D,eslam.data!AQ375,'collection only'!E:E)</f>
        <v>20100303</v>
      </c>
      <c r="K375" s="26">
        <f>SUMIF('data-from-invoicing'!D:D,eslam.data!AR375,'data-from-invoicing'!F:F)</f>
        <v>2598837.56</v>
      </c>
      <c r="L375" s="2">
        <f t="shared" si="61"/>
        <v>-17501465.440000001</v>
      </c>
      <c r="Q375" s="23"/>
      <c r="R375" s="2">
        <v>19914658.949999999</v>
      </c>
      <c r="S375" s="1">
        <v>43159</v>
      </c>
      <c r="T375" s="1">
        <v>43163</v>
      </c>
      <c r="U375" s="1">
        <v>43163</v>
      </c>
      <c r="V375">
        <v>15</v>
      </c>
      <c r="W375" s="1">
        <v>43178</v>
      </c>
      <c r="X375" s="1">
        <v>43172</v>
      </c>
      <c r="Y375" s="2">
        <v>223603826.90000001</v>
      </c>
      <c r="Z375" s="2">
        <v>0</v>
      </c>
      <c r="AF375" s="2">
        <v>95644.72</v>
      </c>
      <c r="AG375" s="14">
        <f>SUMIF('consultant-gross'!D:D,eslam.data!AQ375,'consultant-gross'!F:F)</f>
        <v>0</v>
      </c>
      <c r="AH375" s="14">
        <f>SUMIF('consultant-gross'!D:D,eslam.data!AQ375,'consultant-gross'!G:G)</f>
        <v>0</v>
      </c>
      <c r="AI375" s="14">
        <f>SUMIF('consultant-net'!D:D,eslam.data!AQ375,'consultant-net'!F:F)</f>
        <v>0</v>
      </c>
      <c r="AJ375" s="2" t="str">
        <f>VLOOKUP(A375,'eslam-to-invoicing'!A:B,2,0)</f>
        <v>Substation Elco Steel</v>
      </c>
      <c r="AQ375" s="2" t="str">
        <f t="shared" si="62"/>
        <v>Elco Steel6</v>
      </c>
      <c r="AR375" s="2" t="str">
        <f t="shared" si="63"/>
        <v>Substation Elco Steel6</v>
      </c>
    </row>
    <row r="376" spans="1:44" x14ac:dyDescent="0.3">
      <c r="A376" s="6" t="s">
        <v>5</v>
      </c>
      <c r="B376" s="35">
        <f>VLOOKUP(A376,Sheet1!A:B,2,0)</f>
        <v>1</v>
      </c>
      <c r="C376" s="6">
        <v>7</v>
      </c>
      <c r="D376" s="25"/>
      <c r="E376" s="2">
        <v>9962100.8200000003</v>
      </c>
      <c r="F376" s="26">
        <f>_xlfn.MAXIFS('data-from-invoicing'!E:E,'data-from-invoicing'!D:D,eslam.data!AR376)</f>
        <v>3187107.5</v>
      </c>
      <c r="G376" s="2">
        <f t="shared" si="60"/>
        <v>-6774993.3200000003</v>
      </c>
      <c r="I376" s="23"/>
      <c r="J376" s="2">
        <f>SUMIF('collection only'!D:D,eslam.data!AQ376,'collection only'!E:E)</f>
        <v>7919870.1699999999</v>
      </c>
      <c r="K376" s="26">
        <f>SUMIF('data-from-invoicing'!D:D,eslam.data!AR376,'data-from-invoicing'!F:F)</f>
        <v>2228843.15</v>
      </c>
      <c r="L376" s="2">
        <f t="shared" si="61"/>
        <v>-5691027.0199999996</v>
      </c>
      <c r="Q376" s="23"/>
      <c r="R376" s="2">
        <v>7919870.1500000004</v>
      </c>
      <c r="S376" s="1">
        <v>43190</v>
      </c>
      <c r="T376" s="1">
        <v>43186</v>
      </c>
      <c r="U376" s="1">
        <v>43199</v>
      </c>
      <c r="V376">
        <v>15</v>
      </c>
      <c r="W376" s="1">
        <v>43214</v>
      </c>
      <c r="X376" s="1">
        <v>43207</v>
      </c>
      <c r="Y376" s="2">
        <v>233565927.72</v>
      </c>
      <c r="Z376" s="2">
        <v>0</v>
      </c>
      <c r="AF376" s="2">
        <v>95644.72</v>
      </c>
      <c r="AG376" s="14">
        <f>SUMIF('consultant-gross'!D:D,eslam.data!AQ376,'consultant-gross'!F:F)</f>
        <v>0</v>
      </c>
      <c r="AH376" s="14">
        <f>SUMIF('consultant-gross'!D:D,eslam.data!AQ376,'consultant-gross'!G:G)</f>
        <v>0</v>
      </c>
      <c r="AI376" s="14">
        <f>SUMIF('consultant-net'!D:D,eslam.data!AQ376,'consultant-net'!F:F)</f>
        <v>0</v>
      </c>
      <c r="AJ376" s="2" t="str">
        <f>VLOOKUP(A376,'eslam-to-invoicing'!A:B,2,0)</f>
        <v>Substation Elco Steel</v>
      </c>
      <c r="AQ376" s="2" t="str">
        <f t="shared" si="62"/>
        <v>Elco Steel7</v>
      </c>
      <c r="AR376" s="2" t="str">
        <f t="shared" si="63"/>
        <v>Substation Elco Steel7</v>
      </c>
    </row>
    <row r="377" spans="1:44" x14ac:dyDescent="0.3">
      <c r="A377" s="6" t="s">
        <v>5</v>
      </c>
      <c r="B377" s="35">
        <f>VLOOKUP(A377,Sheet1!A:B,2,0)</f>
        <v>1</v>
      </c>
      <c r="C377" s="6">
        <v>8</v>
      </c>
      <c r="D377" s="25"/>
      <c r="E377" s="2">
        <v>7984975.6399999857</v>
      </c>
      <c r="F377" s="26">
        <f>_xlfn.MAXIFS('data-from-invoicing'!E:E,'data-from-invoicing'!D:D,eslam.data!AR377)</f>
        <v>2651758.2799999998</v>
      </c>
      <c r="G377" s="2">
        <f t="shared" si="60"/>
        <v>-5333217.3599999864</v>
      </c>
      <c r="I377" s="23"/>
      <c r="J377" s="2">
        <f>SUMIF('collection only'!D:D,eslam.data!AQ377,'collection only'!E:E)</f>
        <v>6348055.6399999997</v>
      </c>
      <c r="K377" s="26">
        <f>SUMIF('data-from-invoicing'!D:D,eslam.data!AR377,'data-from-invoicing'!F:F)</f>
        <v>1829713.22</v>
      </c>
      <c r="L377" s="2">
        <f t="shared" si="61"/>
        <v>-4518342.42</v>
      </c>
      <c r="Q377" s="23"/>
      <c r="R377" s="2">
        <v>6348055.6399999997</v>
      </c>
      <c r="S377" s="1">
        <v>43220</v>
      </c>
      <c r="T377" s="1">
        <v>43220</v>
      </c>
      <c r="U377" s="1">
        <v>43223</v>
      </c>
      <c r="V377">
        <v>15</v>
      </c>
      <c r="W377" s="1">
        <v>43238</v>
      </c>
      <c r="X377" s="1">
        <v>43246</v>
      </c>
      <c r="Y377" s="2">
        <v>241550903.36000001</v>
      </c>
      <c r="Z377" s="2">
        <v>0</v>
      </c>
      <c r="AF377" s="2">
        <v>95644.72</v>
      </c>
      <c r="AG377" s="14">
        <f>SUMIF('consultant-gross'!D:D,eslam.data!AQ377,'consultant-gross'!F:F)</f>
        <v>0</v>
      </c>
      <c r="AH377" s="14">
        <f>SUMIF('consultant-gross'!D:D,eslam.data!AQ377,'consultant-gross'!G:G)</f>
        <v>0</v>
      </c>
      <c r="AI377" s="14">
        <f>SUMIF('consultant-net'!D:D,eslam.data!AQ377,'consultant-net'!F:F)</f>
        <v>0</v>
      </c>
      <c r="AJ377" s="2" t="str">
        <f>VLOOKUP(A377,'eslam-to-invoicing'!A:B,2,0)</f>
        <v>Substation Elco Steel</v>
      </c>
      <c r="AQ377" s="2" t="str">
        <f t="shared" si="62"/>
        <v>Elco Steel8</v>
      </c>
      <c r="AR377" s="2" t="str">
        <f t="shared" si="63"/>
        <v>Substation Elco Steel8</v>
      </c>
    </row>
    <row r="378" spans="1:44" x14ac:dyDescent="0.3">
      <c r="A378" s="6" t="s">
        <v>5</v>
      </c>
      <c r="B378" s="35">
        <f>VLOOKUP(A378,Sheet1!A:B,2,0)</f>
        <v>1</v>
      </c>
      <c r="C378" s="6">
        <v>9</v>
      </c>
      <c r="D378" s="25"/>
      <c r="E378" s="2">
        <v>1027177.939999998</v>
      </c>
      <c r="F378" s="26">
        <f>_xlfn.MAXIFS('data-from-invoicing'!E:E,'data-from-invoicing'!D:D,eslam.data!AR378)</f>
        <v>1904763.72</v>
      </c>
      <c r="G378" s="2">
        <f t="shared" si="60"/>
        <v>877585.78000000201</v>
      </c>
      <c r="I378" s="23"/>
      <c r="J378" s="2">
        <f>SUMIF('collection only'!D:D,eslam.data!AQ378,'collection only'!E:E)</f>
        <v>740665.09</v>
      </c>
      <c r="K378" s="26">
        <f>SUMIF('data-from-invoicing'!D:D,eslam.data!AR378,'data-from-invoicing'!F:F)</f>
        <v>1314286.96</v>
      </c>
      <c r="L378" s="2">
        <f t="shared" si="61"/>
        <v>573621.87</v>
      </c>
      <c r="Q378" s="23"/>
      <c r="R378" s="2">
        <v>740665.1</v>
      </c>
      <c r="S378" s="1">
        <v>43251</v>
      </c>
      <c r="T378" s="1">
        <v>43251</v>
      </c>
      <c r="U378" s="1">
        <v>43258</v>
      </c>
      <c r="V378">
        <v>15</v>
      </c>
      <c r="W378" s="1">
        <v>43273</v>
      </c>
      <c r="X378" s="1">
        <v>43283</v>
      </c>
      <c r="Y378" s="2">
        <v>242578081.30000001</v>
      </c>
      <c r="Z378" s="2">
        <v>0</v>
      </c>
      <c r="AF378" s="2">
        <v>171586.08</v>
      </c>
      <c r="AG378" s="14">
        <f>SUMIF('consultant-gross'!D:D,eslam.data!AQ378,'consultant-gross'!F:F)</f>
        <v>0</v>
      </c>
      <c r="AH378" s="14">
        <f>SUMIF('consultant-gross'!D:D,eslam.data!AQ378,'consultant-gross'!G:G)</f>
        <v>0</v>
      </c>
      <c r="AI378" s="14">
        <f>SUMIF('consultant-net'!D:D,eslam.data!AQ378,'consultant-net'!F:F)</f>
        <v>0</v>
      </c>
      <c r="AJ378" s="2" t="str">
        <f>VLOOKUP(A378,'eslam-to-invoicing'!A:B,2,0)</f>
        <v>Substation Elco Steel</v>
      </c>
      <c r="AQ378" s="2" t="str">
        <f t="shared" si="62"/>
        <v>Elco Steel9</v>
      </c>
      <c r="AR378" s="2" t="str">
        <f t="shared" si="63"/>
        <v>Substation Elco Steel9</v>
      </c>
    </row>
    <row r="379" spans="1:44" x14ac:dyDescent="0.3">
      <c r="A379" s="6" t="s">
        <v>5</v>
      </c>
      <c r="B379" s="35">
        <f>VLOOKUP(A379,Sheet1!A:B,2,0)</f>
        <v>1</v>
      </c>
      <c r="C379" s="6">
        <v>10</v>
      </c>
      <c r="D379" s="25"/>
      <c r="E379" s="2">
        <v>5032217.2099999785</v>
      </c>
      <c r="F379" s="26">
        <f>_xlfn.MAXIFS('data-from-invoicing'!E:E,'data-from-invoicing'!D:D,eslam.data!AR379)</f>
        <v>4730762.03</v>
      </c>
      <c r="G379" s="2">
        <f t="shared" si="60"/>
        <v>-301455.17999997828</v>
      </c>
      <c r="H379" s="14" t="s">
        <v>8718</v>
      </c>
      <c r="I379" s="23"/>
      <c r="J379" s="2">
        <f>SUMIF('collection only'!D:D,eslam.data!AQ379,'collection only'!E:E)</f>
        <v>4000000</v>
      </c>
      <c r="K379" s="26">
        <f>SUMIF('data-from-invoicing'!D:D,eslam.data!AR379,'data-from-invoicing'!F:F)</f>
        <v>3744490.63</v>
      </c>
      <c r="L379" s="2">
        <f t="shared" si="61"/>
        <v>-255509.37000000011</v>
      </c>
      <c r="Q379" s="23"/>
      <c r="R379" s="2">
        <v>4000612.68</v>
      </c>
      <c r="S379" s="1">
        <v>43281</v>
      </c>
      <c r="T379" s="1">
        <v>43281</v>
      </c>
      <c r="U379" s="1">
        <v>43286</v>
      </c>
      <c r="V379">
        <v>15</v>
      </c>
      <c r="W379" s="1">
        <v>43301</v>
      </c>
      <c r="X379" s="1">
        <v>43298</v>
      </c>
      <c r="Y379" s="2">
        <v>247610298.50999999</v>
      </c>
      <c r="Z379" s="2">
        <v>0</v>
      </c>
      <c r="AF379" s="2">
        <v>171586.08</v>
      </c>
      <c r="AG379" s="14">
        <f>SUMIF('consultant-gross'!D:D,eslam.data!AQ379,'consultant-gross'!F:F)</f>
        <v>0</v>
      </c>
      <c r="AH379" s="14">
        <f>SUMIF('consultant-gross'!D:D,eslam.data!AQ379,'consultant-gross'!G:G)</f>
        <v>0</v>
      </c>
      <c r="AI379" s="14">
        <f>SUMIF('consultant-net'!D:D,eslam.data!AQ379,'consultant-net'!F:F)</f>
        <v>0</v>
      </c>
      <c r="AJ379" s="2" t="str">
        <f>VLOOKUP(A379,'eslam-to-invoicing'!A:B,2,0)</f>
        <v>Substation Elco Steel</v>
      </c>
      <c r="AQ379" s="2" t="str">
        <f t="shared" si="62"/>
        <v>Elco Steel10</v>
      </c>
      <c r="AR379" s="2" t="str">
        <f t="shared" si="63"/>
        <v>Substation Elco Steel10</v>
      </c>
    </row>
    <row r="380" spans="1:44" x14ac:dyDescent="0.3">
      <c r="A380" s="6" t="s">
        <v>5</v>
      </c>
      <c r="B380" s="35">
        <f>VLOOKUP(A380,Sheet1!A:B,2,0)</f>
        <v>1</v>
      </c>
      <c r="C380" s="6">
        <v>11</v>
      </c>
      <c r="D380" s="25"/>
      <c r="E380" s="2">
        <v>8902176.7600000203</v>
      </c>
      <c r="F380" s="26">
        <f>_xlfn.MAXIFS('data-from-invoicing'!E:E,'data-from-invoicing'!D:D,eslam.data!AR380)</f>
        <v>4095222.6199999996</v>
      </c>
      <c r="G380" s="2">
        <f t="shared" si="60"/>
        <v>-4806954.1400000211</v>
      </c>
      <c r="I380" s="23"/>
      <c r="J380" s="2">
        <f>SUMIF('collection only'!D:D,eslam.data!AQ380,'collection only'!E:E)</f>
        <v>7075101.6600000001</v>
      </c>
      <c r="K380" s="26">
        <f>SUMIF('data-from-invoicing'!D:D,eslam.data!AR380,'data-from-invoicing'!F:F)</f>
        <v>3142902.52</v>
      </c>
      <c r="L380" s="2">
        <f t="shared" si="61"/>
        <v>-3932199.14</v>
      </c>
      <c r="Q380" s="23"/>
      <c r="R380" s="2">
        <v>7077230.5162500441</v>
      </c>
      <c r="S380" s="1">
        <v>43312</v>
      </c>
      <c r="T380" s="1">
        <v>43312</v>
      </c>
      <c r="U380" s="1">
        <v>43324</v>
      </c>
      <c r="V380">
        <v>15</v>
      </c>
      <c r="W380" s="1">
        <v>43339</v>
      </c>
      <c r="X380" s="1">
        <v>43338</v>
      </c>
      <c r="Y380" s="2">
        <v>256512475.27000001</v>
      </c>
      <c r="Z380" s="2">
        <v>0</v>
      </c>
      <c r="AF380" s="2">
        <v>171586.08</v>
      </c>
      <c r="AG380" s="14">
        <f>SUMIF('consultant-gross'!D:D,eslam.data!AQ380,'consultant-gross'!F:F)</f>
        <v>0</v>
      </c>
      <c r="AH380" s="14">
        <f>SUMIF('consultant-gross'!D:D,eslam.data!AQ380,'consultant-gross'!G:G)</f>
        <v>0</v>
      </c>
      <c r="AI380" s="14">
        <f>SUMIF('consultant-net'!D:D,eslam.data!AQ380,'consultant-net'!F:F)</f>
        <v>0</v>
      </c>
      <c r="AJ380" s="2" t="str">
        <f>VLOOKUP(A380,'eslam-to-invoicing'!A:B,2,0)</f>
        <v>Substation Elco Steel</v>
      </c>
      <c r="AQ380" s="2" t="str">
        <f t="shared" si="62"/>
        <v>Elco Steel11</v>
      </c>
      <c r="AR380" s="2" t="str">
        <f t="shared" si="63"/>
        <v>Substation Elco Steel11</v>
      </c>
    </row>
    <row r="381" spans="1:44" hidden="1" x14ac:dyDescent="0.3">
      <c r="A381" s="6" t="s">
        <v>5</v>
      </c>
      <c r="B381" s="6">
        <f>VLOOKUP(A381,Sheet1!A:B,2,0)</f>
        <v>1</v>
      </c>
      <c r="C381" s="6">
        <v>12</v>
      </c>
      <c r="D381" s="25"/>
      <c r="F381" s="26">
        <f>_xlfn.MAXIFS('data-from-invoicing'!E:E,'data-from-invoicing'!D:D,eslam.data!AR381)</f>
        <v>0</v>
      </c>
      <c r="G381" s="2">
        <f t="shared" si="60"/>
        <v>0</v>
      </c>
      <c r="H381" s="2"/>
      <c r="I381" s="23"/>
      <c r="J381" s="2">
        <f>SUMIF('collection only'!D:D,eslam.data!AQ381,'collection only'!E:E)</f>
        <v>2485656</v>
      </c>
      <c r="K381" s="26">
        <f>SUMIF('data-from-invoicing'!D:D,eslam.data!AR381,'data-from-invoicing'!F:F)</f>
        <v>0</v>
      </c>
      <c r="L381" s="2">
        <f t="shared" si="61"/>
        <v>-2485656</v>
      </c>
      <c r="M381" s="2"/>
      <c r="Q381" s="23"/>
      <c r="S381" s="1">
        <v>43343</v>
      </c>
      <c r="T381" s="1">
        <v>43355</v>
      </c>
      <c r="U381" s="1">
        <v>43355</v>
      </c>
      <c r="V381">
        <v>15</v>
      </c>
      <c r="W381" s="1">
        <v>43370</v>
      </c>
      <c r="AF381" s="2">
        <v>0</v>
      </c>
      <c r="AG381" s="14">
        <f>SUMIF('consultant-gross'!D:D,eslam.data!AQ381,'consultant-gross'!F:F)</f>
        <v>0</v>
      </c>
      <c r="AH381" s="14">
        <f>SUMIF('consultant-gross'!D:D,eslam.data!AQ381,'consultant-gross'!G:G)</f>
        <v>0</v>
      </c>
      <c r="AI381" s="14">
        <f>SUMIF('consultant-net'!D:D,eslam.data!AQ381,'consultant-net'!F:F)</f>
        <v>0</v>
      </c>
      <c r="AJ381" s="2" t="str">
        <f>VLOOKUP(A381,'eslam-to-invoicing'!A:B,2,0)</f>
        <v>Substation Elco Steel</v>
      </c>
      <c r="AQ381" s="2" t="str">
        <f t="shared" si="62"/>
        <v>Elco Steel12</v>
      </c>
      <c r="AR381" s="2" t="str">
        <f t="shared" si="63"/>
        <v>Substation Elco Steel12</v>
      </c>
    </row>
    <row r="382" spans="1:44" hidden="1" x14ac:dyDescent="0.3">
      <c r="A382" s="6" t="s">
        <v>5</v>
      </c>
      <c r="B382" s="6">
        <f>VLOOKUP(A382,Sheet1!A:B,2,0)</f>
        <v>1</v>
      </c>
      <c r="C382" s="6">
        <v>13</v>
      </c>
      <c r="D382" s="25"/>
      <c r="F382" s="26">
        <f>_xlfn.MAXIFS('data-from-invoicing'!E:E,'data-from-invoicing'!D:D,eslam.data!AR382)</f>
        <v>0</v>
      </c>
      <c r="G382" s="2">
        <f t="shared" si="60"/>
        <v>0</v>
      </c>
      <c r="H382" s="2"/>
      <c r="I382" s="23"/>
      <c r="J382" s="2">
        <f>SUMIF('collection only'!D:D,eslam.data!AQ382,'collection only'!E:E)</f>
        <v>2518616.1800000002</v>
      </c>
      <c r="K382" s="26">
        <f>SUMIF('data-from-invoicing'!D:D,eslam.data!AR382,'data-from-invoicing'!F:F)</f>
        <v>0</v>
      </c>
      <c r="L382" s="2">
        <f t="shared" si="61"/>
        <v>-2518616.1800000002</v>
      </c>
      <c r="M382" s="2"/>
      <c r="Q382" s="23"/>
      <c r="S382" s="1">
        <v>43373</v>
      </c>
      <c r="T382" s="1">
        <v>43373</v>
      </c>
      <c r="U382" s="1">
        <v>43383</v>
      </c>
      <c r="V382">
        <v>15</v>
      </c>
      <c r="W382" s="1">
        <v>43398</v>
      </c>
      <c r="AF382" s="2">
        <v>0</v>
      </c>
      <c r="AG382" s="14">
        <f>SUMIF('consultant-gross'!D:D,eslam.data!AQ382,'consultant-gross'!F:F)</f>
        <v>0</v>
      </c>
      <c r="AH382" s="14">
        <f>SUMIF('consultant-gross'!D:D,eslam.data!AQ382,'consultant-gross'!G:G)</f>
        <v>0</v>
      </c>
      <c r="AI382" s="14">
        <f>SUMIF('consultant-net'!D:D,eslam.data!AQ382,'consultant-net'!F:F)</f>
        <v>0</v>
      </c>
      <c r="AJ382" s="2" t="str">
        <f>VLOOKUP(A382,'eslam-to-invoicing'!A:B,2,0)</f>
        <v>Substation Elco Steel</v>
      </c>
      <c r="AQ382" s="2" t="str">
        <f t="shared" si="62"/>
        <v>Elco Steel13</v>
      </c>
      <c r="AR382" s="2" t="str">
        <f t="shared" si="63"/>
        <v>Substation Elco Steel13</v>
      </c>
    </row>
    <row r="383" spans="1:44" hidden="1" x14ac:dyDescent="0.3">
      <c r="A383" s="6" t="s">
        <v>5</v>
      </c>
      <c r="B383" s="6">
        <f>VLOOKUP(A383,Sheet1!A:B,2,0)</f>
        <v>1</v>
      </c>
      <c r="C383" s="6">
        <v>14</v>
      </c>
      <c r="D383" s="25"/>
      <c r="F383" s="26">
        <f>_xlfn.MAXIFS('data-from-invoicing'!E:E,'data-from-invoicing'!D:D,eslam.data!AR383)</f>
        <v>0</v>
      </c>
      <c r="G383" s="2">
        <f t="shared" si="60"/>
        <v>0</v>
      </c>
      <c r="H383" s="2"/>
      <c r="I383" s="23"/>
      <c r="J383" s="2">
        <f>SUMIF('collection only'!D:D,eslam.data!AQ383,'collection only'!E:E)</f>
        <v>2857649.27</v>
      </c>
      <c r="K383" s="26">
        <f>SUMIF('data-from-invoicing'!D:D,eslam.data!AR383,'data-from-invoicing'!F:F)</f>
        <v>0</v>
      </c>
      <c r="L383" s="2">
        <f t="shared" si="61"/>
        <v>-2857649.27</v>
      </c>
      <c r="M383" s="2"/>
      <c r="Q383" s="23"/>
      <c r="S383" s="1">
        <v>43404</v>
      </c>
      <c r="T383" s="1">
        <v>43404</v>
      </c>
      <c r="U383" s="1">
        <v>43416</v>
      </c>
      <c r="V383">
        <v>15</v>
      </c>
      <c r="W383" s="1">
        <v>43431</v>
      </c>
      <c r="AF383" s="2">
        <v>0</v>
      </c>
      <c r="AG383" s="14">
        <f>SUMIF('consultant-gross'!D:D,eslam.data!AQ383,'consultant-gross'!F:F)</f>
        <v>0</v>
      </c>
      <c r="AH383" s="14">
        <f>SUMIF('consultant-gross'!D:D,eslam.data!AQ383,'consultant-gross'!G:G)</f>
        <v>0</v>
      </c>
      <c r="AI383" s="14">
        <f>SUMIF('consultant-net'!D:D,eslam.data!AQ383,'consultant-net'!F:F)</f>
        <v>0</v>
      </c>
      <c r="AJ383" s="2" t="str">
        <f>VLOOKUP(A383,'eslam-to-invoicing'!A:B,2,0)</f>
        <v>Substation Elco Steel</v>
      </c>
      <c r="AQ383" s="2" t="str">
        <f t="shared" si="62"/>
        <v>Elco Steel14</v>
      </c>
      <c r="AR383" s="2" t="str">
        <f t="shared" si="63"/>
        <v>Substation Elco Steel14</v>
      </c>
    </row>
    <row r="384" spans="1:44" hidden="1" x14ac:dyDescent="0.3">
      <c r="A384" s="6" t="s">
        <v>5</v>
      </c>
      <c r="B384" s="6">
        <f>VLOOKUP(A384,Sheet1!A:B,2,0)</f>
        <v>1</v>
      </c>
      <c r="C384" s="6">
        <v>15</v>
      </c>
      <c r="D384" s="25"/>
      <c r="F384" s="26">
        <f>_xlfn.MAXIFS('data-from-invoicing'!E:E,'data-from-invoicing'!D:D,eslam.data!AR384)</f>
        <v>0</v>
      </c>
      <c r="G384" s="2">
        <f t="shared" si="60"/>
        <v>0</v>
      </c>
      <c r="H384" s="2"/>
      <c r="I384" s="23"/>
      <c r="J384" s="2">
        <f>SUMIF('collection only'!D:D,eslam.data!AQ384,'collection only'!E:E)</f>
        <v>1595365.5</v>
      </c>
      <c r="K384" s="26">
        <f>SUMIF('data-from-invoicing'!D:D,eslam.data!AR384,'data-from-invoicing'!F:F)</f>
        <v>0</v>
      </c>
      <c r="L384" s="2">
        <f t="shared" si="61"/>
        <v>-1595365.5</v>
      </c>
      <c r="M384" s="2"/>
      <c r="Q384" s="23"/>
      <c r="S384" s="1">
        <v>43434</v>
      </c>
      <c r="T384" s="1">
        <v>43434</v>
      </c>
      <c r="U384" s="1">
        <v>43446</v>
      </c>
      <c r="V384">
        <v>15</v>
      </c>
      <c r="W384" s="1">
        <v>43461</v>
      </c>
      <c r="AF384" s="2">
        <v>0</v>
      </c>
      <c r="AG384" s="14">
        <f>SUMIF('consultant-gross'!D:D,eslam.data!AQ384,'consultant-gross'!F:F)</f>
        <v>0</v>
      </c>
      <c r="AH384" s="14">
        <f>SUMIF('consultant-gross'!D:D,eslam.data!AQ384,'consultant-gross'!G:G)</f>
        <v>0</v>
      </c>
      <c r="AI384" s="14">
        <f>SUMIF('consultant-net'!D:D,eslam.data!AQ384,'consultant-net'!F:F)</f>
        <v>0</v>
      </c>
      <c r="AJ384" s="2" t="str">
        <f>VLOOKUP(A384,'eslam-to-invoicing'!A:B,2,0)</f>
        <v>Substation Elco Steel</v>
      </c>
      <c r="AQ384" s="2" t="str">
        <f t="shared" si="62"/>
        <v>Elco Steel15</v>
      </c>
      <c r="AR384" s="2" t="str">
        <f t="shared" si="63"/>
        <v>Substation Elco Steel15</v>
      </c>
    </row>
    <row r="385" spans="1:44" hidden="1" x14ac:dyDescent="0.3">
      <c r="A385" s="6" t="s">
        <v>5</v>
      </c>
      <c r="B385" s="6">
        <f>VLOOKUP(A385,Sheet1!A:B,2,0)</f>
        <v>1</v>
      </c>
      <c r="C385" s="6">
        <v>16</v>
      </c>
      <c r="D385" s="25"/>
      <c r="F385" s="26">
        <f>_xlfn.MAXIFS('data-from-invoicing'!E:E,'data-from-invoicing'!D:D,eslam.data!AR385)</f>
        <v>0</v>
      </c>
      <c r="G385" s="2">
        <f t="shared" si="60"/>
        <v>0</v>
      </c>
      <c r="H385" s="2"/>
      <c r="I385" s="23"/>
      <c r="J385" s="2">
        <f>SUMIF('collection only'!D:D,eslam.data!AQ385,'collection only'!E:E)</f>
        <v>310509.31</v>
      </c>
      <c r="K385" s="26">
        <f>SUMIF('data-from-invoicing'!D:D,eslam.data!AR385,'data-from-invoicing'!F:F)</f>
        <v>0</v>
      </c>
      <c r="L385" s="2">
        <f t="shared" si="61"/>
        <v>-310509.31</v>
      </c>
      <c r="M385" s="2"/>
      <c r="Q385" s="23"/>
      <c r="S385" s="1">
        <v>43465</v>
      </c>
      <c r="T385" s="1">
        <v>43465</v>
      </c>
      <c r="U385" s="1">
        <v>43471</v>
      </c>
      <c r="V385">
        <v>15</v>
      </c>
      <c r="W385" s="1">
        <v>43486</v>
      </c>
      <c r="AF385" s="2">
        <v>0</v>
      </c>
      <c r="AG385" s="14">
        <f>SUMIF('consultant-gross'!D:D,eslam.data!AQ385,'consultant-gross'!F:F)</f>
        <v>0</v>
      </c>
      <c r="AH385" s="14">
        <f>SUMIF('consultant-gross'!D:D,eslam.data!AQ385,'consultant-gross'!G:G)</f>
        <v>0</v>
      </c>
      <c r="AI385" s="14">
        <f>SUMIF('consultant-net'!D:D,eslam.data!AQ385,'consultant-net'!F:F)</f>
        <v>0</v>
      </c>
      <c r="AJ385" s="2" t="str">
        <f>VLOOKUP(A385,'eslam-to-invoicing'!A:B,2,0)</f>
        <v>Substation Elco Steel</v>
      </c>
      <c r="AQ385" s="2" t="str">
        <f t="shared" si="62"/>
        <v>Elco Steel16</v>
      </c>
      <c r="AR385" s="2" t="str">
        <f t="shared" si="63"/>
        <v>Substation Elco Steel16</v>
      </c>
    </row>
    <row r="386" spans="1:44" hidden="1" x14ac:dyDescent="0.3">
      <c r="A386" s="6" t="s">
        <v>5</v>
      </c>
      <c r="B386" s="6">
        <f>VLOOKUP(A386,Sheet1!A:B,2,0)</f>
        <v>1</v>
      </c>
      <c r="C386" s="6">
        <v>17</v>
      </c>
      <c r="D386" s="25"/>
      <c r="F386" s="26">
        <f>_xlfn.MAXIFS('data-from-invoicing'!E:E,'data-from-invoicing'!D:D,eslam.data!AR386)</f>
        <v>0</v>
      </c>
      <c r="G386" s="2">
        <f t="shared" si="60"/>
        <v>0</v>
      </c>
      <c r="H386" s="2"/>
      <c r="I386" s="23"/>
      <c r="J386" s="2">
        <f>SUMIF('collection only'!D:D,eslam.data!AQ386,'collection only'!E:E)</f>
        <v>1079101.72</v>
      </c>
      <c r="K386" s="26">
        <f>SUMIF('data-from-invoicing'!D:D,eslam.data!AR386,'data-from-invoicing'!F:F)</f>
        <v>0</v>
      </c>
      <c r="L386" s="2">
        <f t="shared" si="61"/>
        <v>-1079101.72</v>
      </c>
      <c r="M386" s="2"/>
      <c r="Q386" s="23"/>
      <c r="S386" s="1">
        <v>43496</v>
      </c>
      <c r="T386" s="1">
        <v>43496</v>
      </c>
      <c r="U386" s="1">
        <v>43509</v>
      </c>
      <c r="V386">
        <v>15</v>
      </c>
      <c r="W386" s="1">
        <v>43524</v>
      </c>
      <c r="AF386" s="2">
        <v>0</v>
      </c>
      <c r="AG386" s="14">
        <f>SUMIF('consultant-gross'!D:D,eslam.data!AQ386,'consultant-gross'!F:F)</f>
        <v>0</v>
      </c>
      <c r="AH386" s="14">
        <f>SUMIF('consultant-gross'!D:D,eslam.data!AQ386,'consultant-gross'!G:G)</f>
        <v>0</v>
      </c>
      <c r="AI386" s="14">
        <f>SUMIF('consultant-net'!D:D,eslam.data!AQ386,'consultant-net'!F:F)</f>
        <v>0</v>
      </c>
      <c r="AJ386" s="2" t="str">
        <f>VLOOKUP(A386,'eslam-to-invoicing'!A:B,2,0)</f>
        <v>Substation Elco Steel</v>
      </c>
      <c r="AQ386" s="2" t="str">
        <f t="shared" si="62"/>
        <v>Elco Steel17</v>
      </c>
      <c r="AR386" s="2" t="str">
        <f t="shared" si="63"/>
        <v>Substation Elco Steel17</v>
      </c>
    </row>
    <row r="387" spans="1:44" x14ac:dyDescent="0.3">
      <c r="A387" s="6" t="s">
        <v>17</v>
      </c>
      <c r="B387" s="35">
        <f>VLOOKUP(A387,Sheet1!A:B,2,0)</f>
        <v>1</v>
      </c>
      <c r="C387" s="6">
        <v>1</v>
      </c>
      <c r="D387" s="25"/>
      <c r="E387" s="2">
        <v>1576783.88</v>
      </c>
      <c r="F387" s="26">
        <f>_xlfn.MAXIFS('data-from-invoicing'!E:E,'data-from-invoicing'!D:D,eslam.data!AR387)</f>
        <v>0</v>
      </c>
      <c r="G387" s="2">
        <f t="shared" si="60"/>
        <v>-1576783.88</v>
      </c>
      <c r="I387" s="23"/>
      <c r="J387" s="2">
        <f>SUMIF('collection only'!D:D,eslam.data!AQ387,'collection only'!E:E)</f>
        <v>1253543.180625</v>
      </c>
      <c r="K387" s="26">
        <f>SUMIF('data-from-invoicing'!D:D,eslam.data!AR387,'data-from-invoicing'!F:F)</f>
        <v>0</v>
      </c>
      <c r="L387" s="2">
        <f t="shared" si="61"/>
        <v>-1253543.180625</v>
      </c>
      <c r="Q387" s="23"/>
      <c r="R387" s="2">
        <v>1253543.180625</v>
      </c>
      <c r="S387" s="1">
        <v>43131</v>
      </c>
      <c r="T387" s="1">
        <v>43131</v>
      </c>
      <c r="U387" s="1">
        <v>43131</v>
      </c>
      <c r="V387">
        <v>15</v>
      </c>
      <c r="W387" s="1">
        <v>43146</v>
      </c>
      <c r="X387" s="1">
        <v>43143</v>
      </c>
      <c r="Y387" s="2">
        <v>1576783.88</v>
      </c>
      <c r="AF387" s="2">
        <v>0</v>
      </c>
      <c r="AG387" s="14">
        <f>SUMIF('consultant-gross'!D:D,eslam.data!AQ387,'consultant-gross'!F:F)</f>
        <v>0</v>
      </c>
      <c r="AH387" s="14">
        <f>SUMIF('consultant-gross'!D:D,eslam.data!AQ387,'consultant-gross'!G:G)</f>
        <v>0</v>
      </c>
      <c r="AI387" s="14">
        <f>SUMIF('consultant-net'!D:D,eslam.data!AQ387,'consultant-net'!F:F)</f>
        <v>0</v>
      </c>
      <c r="AJ387" s="2" t="str">
        <f>VLOOKUP(A387,'eslam-to-invoicing'!A:B,2,0)</f>
        <v>Substation Elco Steel</v>
      </c>
      <c r="AQ387" s="2" t="str">
        <f t="shared" si="62"/>
        <v>Elco Steel - ADMIN.1</v>
      </c>
      <c r="AR387" s="2" t="str">
        <f t="shared" si="63"/>
        <v>Substation Elco Steel1</v>
      </c>
    </row>
    <row r="388" spans="1:44" x14ac:dyDescent="0.3">
      <c r="A388" s="6" t="s">
        <v>17</v>
      </c>
      <c r="B388" s="35">
        <f>VLOOKUP(A388,Sheet1!A:B,2,0)</f>
        <v>1</v>
      </c>
      <c r="C388" s="6">
        <v>2</v>
      </c>
      <c r="D388" s="25"/>
      <c r="E388" s="2">
        <v>3644932.88</v>
      </c>
      <c r="F388" s="26">
        <f>_xlfn.MAXIFS('data-from-invoicing'!E:E,'data-from-invoicing'!D:D,eslam.data!AR388)</f>
        <v>1669926.8</v>
      </c>
      <c r="G388" s="2">
        <f t="shared" si="60"/>
        <v>-1975006.0799999998</v>
      </c>
      <c r="I388" s="23"/>
      <c r="J388" s="2">
        <f>SUMIF('collection only'!D:D,eslam.data!AQ388,'collection only'!E:E)</f>
        <v>2897721.63</v>
      </c>
      <c r="K388" s="26">
        <f>SUMIF('data-from-invoicing'!D:D,eslam.data!AR388,'data-from-invoicing'!F:F)</f>
        <v>1160599.1300000001</v>
      </c>
      <c r="L388" s="2">
        <f t="shared" si="61"/>
        <v>-1737122.4999999998</v>
      </c>
      <c r="Q388" s="23"/>
      <c r="R388" s="2">
        <v>2897721.64</v>
      </c>
      <c r="S388" s="1">
        <v>43159</v>
      </c>
      <c r="T388" s="1">
        <v>43163</v>
      </c>
      <c r="U388" s="1">
        <v>43163</v>
      </c>
      <c r="V388">
        <v>15</v>
      </c>
      <c r="W388" s="1">
        <v>43178</v>
      </c>
      <c r="X388" s="1">
        <v>43172</v>
      </c>
      <c r="Y388" s="2">
        <v>5221716.76</v>
      </c>
      <c r="Z388" s="2">
        <v>0</v>
      </c>
      <c r="AF388" s="2">
        <v>0</v>
      </c>
      <c r="AG388" s="14">
        <f>SUMIF('consultant-gross'!D:D,eslam.data!AQ388,'consultant-gross'!F:F)</f>
        <v>0</v>
      </c>
      <c r="AH388" s="14">
        <f>SUMIF('consultant-gross'!D:D,eslam.data!AQ388,'consultant-gross'!G:G)</f>
        <v>0</v>
      </c>
      <c r="AI388" s="14">
        <f>SUMIF('consultant-net'!D:D,eslam.data!AQ388,'consultant-net'!F:F)</f>
        <v>0</v>
      </c>
      <c r="AJ388" s="2" t="str">
        <f>VLOOKUP(A388,'eslam-to-invoicing'!A:B,2,0)</f>
        <v>Substation Elco Steel</v>
      </c>
      <c r="AQ388" s="2" t="str">
        <f t="shared" si="62"/>
        <v>Elco Steel - ADMIN.2</v>
      </c>
      <c r="AR388" s="2" t="str">
        <f t="shared" si="63"/>
        <v>Substation Elco Steel2</v>
      </c>
    </row>
    <row r="389" spans="1:44" x14ac:dyDescent="0.3">
      <c r="A389" s="6" t="s">
        <v>17</v>
      </c>
      <c r="B389" s="35">
        <f>VLOOKUP(A389,Sheet1!A:B,2,0)</f>
        <v>1</v>
      </c>
      <c r="C389" s="6">
        <v>3</v>
      </c>
      <c r="D389" s="25"/>
      <c r="E389" s="2">
        <v>4011218.17</v>
      </c>
      <c r="F389" s="26">
        <f>_xlfn.MAXIFS('data-from-invoicing'!E:E,'data-from-invoicing'!D:D,eslam.data!AR389)</f>
        <v>2658220.39</v>
      </c>
      <c r="G389" s="2">
        <f t="shared" si="60"/>
        <v>-1352997.7799999998</v>
      </c>
      <c r="I389" s="23"/>
      <c r="J389" s="2">
        <f>SUMIF('collection only'!D:D,eslam.data!AQ389,'collection only'!E:E)</f>
        <v>3188918.44</v>
      </c>
      <c r="K389" s="26">
        <f>SUMIF('data-from-invoicing'!D:D,eslam.data!AR389,'data-from-invoicing'!F:F)</f>
        <v>1834172.07</v>
      </c>
      <c r="L389" s="2">
        <f t="shared" si="61"/>
        <v>-1354746.3699999999</v>
      </c>
      <c r="Q389" s="23"/>
      <c r="R389" s="2">
        <v>3188918.45</v>
      </c>
      <c r="S389" s="1">
        <v>43190</v>
      </c>
      <c r="T389" s="1">
        <v>43186</v>
      </c>
      <c r="U389" s="1">
        <v>43199</v>
      </c>
      <c r="V389">
        <v>15</v>
      </c>
      <c r="W389" s="1">
        <v>43214</v>
      </c>
      <c r="X389" s="1">
        <v>43207</v>
      </c>
      <c r="Y389" s="2">
        <v>9232934.9299999997</v>
      </c>
      <c r="Z389" s="2">
        <v>0</v>
      </c>
      <c r="AF389" s="2">
        <v>0</v>
      </c>
      <c r="AG389" s="14">
        <f>SUMIF('consultant-gross'!D:D,eslam.data!AQ389,'consultant-gross'!F:F)</f>
        <v>0</v>
      </c>
      <c r="AH389" s="14">
        <f>SUMIF('consultant-gross'!D:D,eslam.data!AQ389,'consultant-gross'!G:G)</f>
        <v>0</v>
      </c>
      <c r="AI389" s="14">
        <f>SUMIF('consultant-net'!D:D,eslam.data!AQ389,'consultant-net'!F:F)</f>
        <v>0</v>
      </c>
      <c r="AJ389" s="2" t="str">
        <f>VLOOKUP(A389,'eslam-to-invoicing'!A:B,2,0)</f>
        <v>Substation Elco Steel</v>
      </c>
      <c r="AQ389" s="2" t="str">
        <f t="shared" si="62"/>
        <v>Elco Steel - ADMIN.3</v>
      </c>
      <c r="AR389" s="2" t="str">
        <f t="shared" si="63"/>
        <v>Substation Elco Steel3</v>
      </c>
    </row>
    <row r="390" spans="1:44" x14ac:dyDescent="0.3">
      <c r="A390" s="6" t="s">
        <v>17</v>
      </c>
      <c r="B390" s="35">
        <f>VLOOKUP(A390,Sheet1!A:B,2,0)</f>
        <v>1</v>
      </c>
      <c r="C390" s="6">
        <v>4</v>
      </c>
      <c r="D390" s="25"/>
      <c r="E390" s="2">
        <v>4549688.4399999985</v>
      </c>
      <c r="F390" s="26">
        <f>_xlfn.MAXIFS('data-from-invoicing'!E:E,'data-from-invoicing'!D:D,eslam.data!AR390)</f>
        <v>1838590.86</v>
      </c>
      <c r="G390" s="2">
        <f t="shared" si="60"/>
        <v>-2711097.5799999982</v>
      </c>
      <c r="I390" s="23"/>
      <c r="J390" s="2">
        <f>SUMIF('collection only'!D:D,eslam.data!AQ390,'collection only'!E:E)</f>
        <v>3617002.31</v>
      </c>
      <c r="K390" s="26">
        <f>SUMIF('data-from-invoicing'!D:D,eslam.data!AR390,'data-from-invoicing'!F:F)</f>
        <v>1268627.7</v>
      </c>
      <c r="L390" s="2">
        <f t="shared" si="61"/>
        <v>-2348374.6100000003</v>
      </c>
      <c r="Q390" s="23"/>
      <c r="R390" s="2">
        <v>3617002.31</v>
      </c>
      <c r="S390" s="1">
        <v>43220</v>
      </c>
      <c r="T390" s="1">
        <v>43220</v>
      </c>
      <c r="U390" s="1">
        <v>43223</v>
      </c>
      <c r="V390">
        <v>15</v>
      </c>
      <c r="W390" s="1">
        <v>43238</v>
      </c>
      <c r="X390" s="1">
        <v>43246</v>
      </c>
      <c r="Y390" s="2">
        <v>13782623.369999999</v>
      </c>
      <c r="Z390" s="2">
        <v>0</v>
      </c>
      <c r="AF390" s="2">
        <v>0</v>
      </c>
      <c r="AG390" s="14">
        <f>SUMIF('consultant-gross'!D:D,eslam.data!AQ390,'consultant-gross'!F:F)</f>
        <v>0</v>
      </c>
      <c r="AH390" s="14">
        <f>SUMIF('consultant-gross'!D:D,eslam.data!AQ390,'consultant-gross'!G:G)</f>
        <v>0</v>
      </c>
      <c r="AI390" s="14">
        <f>SUMIF('consultant-net'!D:D,eslam.data!AQ390,'consultant-net'!F:F)</f>
        <v>0</v>
      </c>
      <c r="AJ390" s="2" t="str">
        <f>VLOOKUP(A390,'eslam-to-invoicing'!A:B,2,0)</f>
        <v>Substation Elco Steel</v>
      </c>
      <c r="AQ390" s="2" t="str">
        <f t="shared" si="62"/>
        <v>Elco Steel - ADMIN.4</v>
      </c>
      <c r="AR390" s="2" t="str">
        <f t="shared" si="63"/>
        <v>Substation Elco Steel4</v>
      </c>
    </row>
    <row r="391" spans="1:44" x14ac:dyDescent="0.3">
      <c r="A391" s="6" t="s">
        <v>17</v>
      </c>
      <c r="B391" s="35">
        <f>VLOOKUP(A391,Sheet1!A:B,2,0)</f>
        <v>1</v>
      </c>
      <c r="C391" s="6">
        <v>5</v>
      </c>
      <c r="D391" s="25"/>
      <c r="E391" s="2">
        <v>2288094.620000001</v>
      </c>
      <c r="F391" s="26">
        <f>_xlfn.MAXIFS('data-from-invoicing'!E:E,'data-from-invoicing'!D:D,eslam.data!AR391)</f>
        <v>5784479.6900000004</v>
      </c>
      <c r="G391" s="2">
        <f t="shared" si="60"/>
        <v>3496385.0699999994</v>
      </c>
      <c r="I391" s="23"/>
      <c r="J391" s="2">
        <f>SUMIF('collection only'!D:D,eslam.data!AQ391,'collection only'!E:E)</f>
        <v>1819035.22</v>
      </c>
      <c r="K391" s="26">
        <f>SUMIF('data-from-invoicing'!D:D,eslam.data!AR391,'data-from-invoicing'!F:F)</f>
        <v>4588851.87</v>
      </c>
      <c r="L391" s="2">
        <f t="shared" si="61"/>
        <v>2769816.6500000004</v>
      </c>
      <c r="Q391" s="23"/>
      <c r="R391" s="2">
        <v>1819035.23</v>
      </c>
      <c r="S391" s="1">
        <v>43251</v>
      </c>
      <c r="T391" s="1">
        <v>43251</v>
      </c>
      <c r="U391" s="1">
        <v>43258</v>
      </c>
      <c r="V391">
        <v>15</v>
      </c>
      <c r="W391" s="1">
        <v>43273</v>
      </c>
      <c r="X391" s="1">
        <v>43283</v>
      </c>
      <c r="Y391" s="2">
        <v>16070717.99</v>
      </c>
      <c r="Z391" s="2">
        <v>0</v>
      </c>
      <c r="AF391" s="2">
        <v>0</v>
      </c>
      <c r="AG391" s="14">
        <f>SUMIF('consultant-gross'!D:D,eslam.data!AQ391,'consultant-gross'!F:F)</f>
        <v>0</v>
      </c>
      <c r="AH391" s="14">
        <f>SUMIF('consultant-gross'!D:D,eslam.data!AQ391,'consultant-gross'!G:G)</f>
        <v>0</v>
      </c>
      <c r="AI391" s="14">
        <f>SUMIF('consultant-net'!D:D,eslam.data!AQ391,'consultant-net'!F:F)</f>
        <v>0</v>
      </c>
      <c r="AJ391" s="2" t="str">
        <f>VLOOKUP(A391,'eslam-to-invoicing'!A:B,2,0)</f>
        <v>Substation Elco Steel</v>
      </c>
      <c r="AQ391" s="2" t="str">
        <f t="shared" si="62"/>
        <v>Elco Steel - ADMIN.5</v>
      </c>
      <c r="AR391" s="2" t="str">
        <f t="shared" si="63"/>
        <v>Substation Elco Steel5</v>
      </c>
    </row>
    <row r="392" spans="1:44" x14ac:dyDescent="0.3">
      <c r="A392" s="6" t="s">
        <v>17</v>
      </c>
      <c r="B392" s="35">
        <f>VLOOKUP(A392,Sheet1!A:B,2,0)</f>
        <v>1</v>
      </c>
      <c r="C392" s="6">
        <v>6</v>
      </c>
      <c r="D392" s="25"/>
      <c r="E392" s="2">
        <v>6362324.0299999993</v>
      </c>
      <c r="F392" s="26">
        <f>_xlfn.MAXIFS('data-from-invoicing'!E:E,'data-from-invoicing'!D:D,eslam.data!AR392)</f>
        <v>3766431.24</v>
      </c>
      <c r="G392" s="2">
        <f t="shared" si="60"/>
        <v>-2595892.7899999991</v>
      </c>
      <c r="I392" s="23"/>
      <c r="J392" s="2">
        <f>SUMIF('collection only'!D:D,eslam.data!AQ392,'collection only'!E:E)</f>
        <v>5058047.58</v>
      </c>
      <c r="K392" s="26">
        <f>SUMIF('data-from-invoicing'!D:D,eslam.data!AR392,'data-from-invoicing'!F:F)</f>
        <v>2598837.56</v>
      </c>
      <c r="L392" s="2">
        <f t="shared" si="61"/>
        <v>-2459210.02</v>
      </c>
      <c r="Q392" s="23"/>
      <c r="R392" s="2">
        <v>5094386.24</v>
      </c>
      <c r="S392" s="1">
        <v>43281</v>
      </c>
      <c r="T392" s="1">
        <v>43281</v>
      </c>
      <c r="U392" s="1">
        <v>43286</v>
      </c>
      <c r="V392">
        <v>15</v>
      </c>
      <c r="W392" s="1">
        <v>43301</v>
      </c>
      <c r="X392" s="1">
        <v>43298</v>
      </c>
      <c r="Y392" s="2">
        <v>22433042.02</v>
      </c>
      <c r="Z392" s="2">
        <v>0</v>
      </c>
      <c r="AF392" s="2">
        <v>0</v>
      </c>
      <c r="AG392" s="14">
        <f>SUMIF('consultant-gross'!D:D,eslam.data!AQ392,'consultant-gross'!F:F)</f>
        <v>0</v>
      </c>
      <c r="AH392" s="14">
        <f>SUMIF('consultant-gross'!D:D,eslam.data!AQ392,'consultant-gross'!G:G)</f>
        <v>0</v>
      </c>
      <c r="AI392" s="14">
        <f>SUMIF('consultant-net'!D:D,eslam.data!AQ392,'consultant-net'!F:F)</f>
        <v>0</v>
      </c>
      <c r="AJ392" s="2" t="str">
        <f>VLOOKUP(A392,'eslam-to-invoicing'!A:B,2,0)</f>
        <v>Substation Elco Steel</v>
      </c>
      <c r="AQ392" s="2" t="str">
        <f t="shared" si="62"/>
        <v>Elco Steel - ADMIN.6</v>
      </c>
      <c r="AR392" s="2" t="str">
        <f t="shared" si="63"/>
        <v>Substation Elco Steel6</v>
      </c>
    </row>
    <row r="393" spans="1:44" x14ac:dyDescent="0.3">
      <c r="A393" s="6" t="s">
        <v>17</v>
      </c>
      <c r="B393" s="35">
        <f>VLOOKUP(A393,Sheet1!A:B,2,0)</f>
        <v>1</v>
      </c>
      <c r="C393" s="6">
        <v>7</v>
      </c>
      <c r="D393" s="25"/>
      <c r="E393" s="2">
        <v>7233482.4900000021</v>
      </c>
      <c r="F393" s="26">
        <f>_xlfn.MAXIFS('data-from-invoicing'!E:E,'data-from-invoicing'!D:D,eslam.data!AR393)</f>
        <v>3187107.5</v>
      </c>
      <c r="G393" s="2">
        <f t="shared" si="60"/>
        <v>-4046374.9900000021</v>
      </c>
      <c r="I393" s="23"/>
      <c r="J393" s="2">
        <f>SUMIF('collection only'!D:D,eslam.data!AQ393,'collection only'!E:E)</f>
        <v>5750618.5816368721</v>
      </c>
      <c r="K393" s="26">
        <f>SUMIF('data-from-invoicing'!D:D,eslam.data!AR393,'data-from-invoicing'!F:F)</f>
        <v>2228843.15</v>
      </c>
      <c r="L393" s="2">
        <f t="shared" si="61"/>
        <v>-3521775.4316368722</v>
      </c>
      <c r="Q393" s="23"/>
      <c r="R393" s="2">
        <v>5750618.5816368721</v>
      </c>
      <c r="S393" s="1">
        <v>43312</v>
      </c>
      <c r="T393" s="1">
        <v>43312</v>
      </c>
      <c r="U393" s="1">
        <v>43324</v>
      </c>
      <c r="V393">
        <v>15</v>
      </c>
      <c r="W393" s="1">
        <v>43339</v>
      </c>
      <c r="X393" s="1">
        <v>43338</v>
      </c>
      <c r="Y393" s="2">
        <v>29666524.510000002</v>
      </c>
      <c r="Z393" s="2">
        <v>0</v>
      </c>
      <c r="AF393" s="2">
        <v>0</v>
      </c>
      <c r="AG393" s="14">
        <f>SUMIF('consultant-gross'!D:D,eslam.data!AQ393,'consultant-gross'!F:F)</f>
        <v>0</v>
      </c>
      <c r="AH393" s="14">
        <f>SUMIF('consultant-gross'!D:D,eslam.data!AQ393,'consultant-gross'!G:G)</f>
        <v>0</v>
      </c>
      <c r="AI393" s="14">
        <f>SUMIF('consultant-net'!D:D,eslam.data!AQ393,'consultant-net'!F:F)</f>
        <v>0</v>
      </c>
      <c r="AJ393" s="2" t="str">
        <f>VLOOKUP(A393,'eslam-to-invoicing'!A:B,2,0)</f>
        <v>Substation Elco Steel</v>
      </c>
      <c r="AQ393" s="2" t="str">
        <f t="shared" si="62"/>
        <v>Elco Steel - ADMIN.7</v>
      </c>
      <c r="AR393" s="2" t="str">
        <f t="shared" si="63"/>
        <v>Substation Elco Steel7</v>
      </c>
    </row>
    <row r="394" spans="1:44" x14ac:dyDescent="0.3">
      <c r="A394" s="6" t="s">
        <v>17</v>
      </c>
      <c r="B394" s="35">
        <f>VLOOKUP(A394,Sheet1!A:B,2,0)</f>
        <v>1</v>
      </c>
      <c r="C394" s="6">
        <v>8</v>
      </c>
      <c r="D394" s="25"/>
      <c r="F394" s="26">
        <f>_xlfn.MAXIFS('data-from-invoicing'!E:E,'data-from-invoicing'!D:D,eslam.data!AR394)</f>
        <v>2651758.2799999998</v>
      </c>
      <c r="G394" s="2">
        <f t="shared" si="60"/>
        <v>2651758.2799999998</v>
      </c>
      <c r="I394" s="23"/>
      <c r="J394" s="2">
        <f>SUMIF('collection only'!D:D,eslam.data!AQ394,'collection only'!E:E)</f>
        <v>3289926.92</v>
      </c>
      <c r="K394" s="26">
        <f>SUMIF('data-from-invoicing'!D:D,eslam.data!AR394,'data-from-invoicing'!F:F)</f>
        <v>1829713.22</v>
      </c>
      <c r="L394" s="2">
        <f t="shared" si="61"/>
        <v>-1460213.7</v>
      </c>
      <c r="Q394" s="23"/>
      <c r="S394" s="1">
        <v>43343</v>
      </c>
      <c r="T394" s="1">
        <v>43355</v>
      </c>
      <c r="U394" s="1">
        <v>43355</v>
      </c>
      <c r="V394">
        <v>15</v>
      </c>
      <c r="W394" s="1">
        <v>43370</v>
      </c>
      <c r="AF394" s="2">
        <v>0</v>
      </c>
      <c r="AG394" s="14">
        <f>SUMIF('consultant-gross'!D:D,eslam.data!AQ394,'consultant-gross'!F:F)</f>
        <v>0</v>
      </c>
      <c r="AH394" s="14">
        <f>SUMIF('consultant-gross'!D:D,eslam.data!AQ394,'consultant-gross'!G:G)</f>
        <v>0</v>
      </c>
      <c r="AI394" s="14">
        <f>SUMIF('consultant-net'!D:D,eslam.data!AQ394,'consultant-net'!F:F)</f>
        <v>0</v>
      </c>
      <c r="AJ394" s="2" t="str">
        <f>VLOOKUP(A394,'eslam-to-invoicing'!A:B,2,0)</f>
        <v>Substation Elco Steel</v>
      </c>
      <c r="AQ394" s="2" t="str">
        <f t="shared" si="62"/>
        <v>Elco Steel - ADMIN.8</v>
      </c>
      <c r="AR394" s="2" t="str">
        <f t="shared" si="63"/>
        <v>Substation Elco Steel8</v>
      </c>
    </row>
    <row r="395" spans="1:44" x14ac:dyDescent="0.3">
      <c r="A395" s="6" t="s">
        <v>17</v>
      </c>
      <c r="B395" s="35">
        <f>VLOOKUP(A395,Sheet1!A:B,2,0)</f>
        <v>1</v>
      </c>
      <c r="C395" s="6">
        <v>9</v>
      </c>
      <c r="D395" s="25"/>
      <c r="F395" s="26">
        <f>_xlfn.MAXIFS('data-from-invoicing'!E:E,'data-from-invoicing'!D:D,eslam.data!AR395)</f>
        <v>1904763.72</v>
      </c>
      <c r="G395" s="2">
        <f t="shared" si="60"/>
        <v>1904763.72</v>
      </c>
      <c r="I395" s="23"/>
      <c r="J395" s="2">
        <f>SUMIF('collection only'!D:D,eslam.data!AQ395,'collection only'!E:E)</f>
        <v>1940428</v>
      </c>
      <c r="K395" s="26">
        <f>SUMIF('data-from-invoicing'!D:D,eslam.data!AR395,'data-from-invoicing'!F:F)</f>
        <v>1314286.96</v>
      </c>
      <c r="L395" s="2">
        <f t="shared" si="61"/>
        <v>-626141.04</v>
      </c>
      <c r="Q395" s="23"/>
      <c r="S395" s="1">
        <v>43373</v>
      </c>
      <c r="T395" s="1">
        <v>43373</v>
      </c>
      <c r="U395" s="1">
        <v>43383</v>
      </c>
      <c r="V395">
        <v>15</v>
      </c>
      <c r="W395" s="1">
        <v>43398</v>
      </c>
      <c r="AF395" s="2">
        <v>0</v>
      </c>
      <c r="AG395" s="14">
        <f>SUMIF('consultant-gross'!D:D,eslam.data!AQ395,'consultant-gross'!F:F)</f>
        <v>0</v>
      </c>
      <c r="AH395" s="14">
        <f>SUMIF('consultant-gross'!D:D,eslam.data!AQ395,'consultant-gross'!G:G)</f>
        <v>0</v>
      </c>
      <c r="AI395" s="14">
        <f>SUMIF('consultant-net'!D:D,eslam.data!AQ395,'consultant-net'!F:F)</f>
        <v>0</v>
      </c>
      <c r="AJ395" s="2" t="str">
        <f>VLOOKUP(A395,'eslam-to-invoicing'!A:B,2,0)</f>
        <v>Substation Elco Steel</v>
      </c>
      <c r="AQ395" s="2" t="str">
        <f t="shared" si="62"/>
        <v>Elco Steel - ADMIN.9</v>
      </c>
      <c r="AR395" s="2" t="str">
        <f t="shared" si="63"/>
        <v>Substation Elco Steel9</v>
      </c>
    </row>
    <row r="396" spans="1:44" x14ac:dyDescent="0.3">
      <c r="A396" s="6" t="s">
        <v>17</v>
      </c>
      <c r="B396" s="35">
        <f>VLOOKUP(A396,Sheet1!A:B,2,0)</f>
        <v>1</v>
      </c>
      <c r="C396" s="6">
        <v>10</v>
      </c>
      <c r="D396" s="25"/>
      <c r="F396" s="26">
        <f>_xlfn.MAXIFS('data-from-invoicing'!E:E,'data-from-invoicing'!D:D,eslam.data!AR396)</f>
        <v>4730762.03</v>
      </c>
      <c r="G396" s="2">
        <f t="shared" si="60"/>
        <v>4730762.03</v>
      </c>
      <c r="I396" s="23"/>
      <c r="J396" s="2">
        <f>SUMIF('collection only'!D:D,eslam.data!AQ396,'collection only'!E:E)</f>
        <v>2335545.5499999998</v>
      </c>
      <c r="K396" s="26">
        <f>SUMIF('data-from-invoicing'!D:D,eslam.data!AR396,'data-from-invoicing'!F:F)</f>
        <v>3744490.63</v>
      </c>
      <c r="L396" s="2">
        <f t="shared" si="61"/>
        <v>1408945.08</v>
      </c>
      <c r="Q396" s="23"/>
      <c r="S396" s="1">
        <v>43404</v>
      </c>
      <c r="T396" s="1">
        <v>43404</v>
      </c>
      <c r="U396" s="1">
        <v>43416</v>
      </c>
      <c r="V396">
        <v>15</v>
      </c>
      <c r="W396" s="1">
        <v>43431</v>
      </c>
      <c r="AF396" s="2">
        <v>0</v>
      </c>
      <c r="AG396" s="14">
        <f>SUMIF('consultant-gross'!D:D,eslam.data!AQ396,'consultant-gross'!F:F)</f>
        <v>0</v>
      </c>
      <c r="AH396" s="14">
        <f>SUMIF('consultant-gross'!D:D,eslam.data!AQ396,'consultant-gross'!G:G)</f>
        <v>0</v>
      </c>
      <c r="AI396" s="14">
        <f>SUMIF('consultant-net'!D:D,eslam.data!AQ396,'consultant-net'!F:F)</f>
        <v>0</v>
      </c>
      <c r="AJ396" s="2" t="str">
        <f>VLOOKUP(A396,'eslam-to-invoicing'!A:B,2,0)</f>
        <v>Substation Elco Steel</v>
      </c>
      <c r="AQ396" s="2" t="str">
        <f t="shared" si="62"/>
        <v>Elco Steel - ADMIN.10</v>
      </c>
      <c r="AR396" s="2" t="str">
        <f t="shared" si="63"/>
        <v>Substation Elco Steel10</v>
      </c>
    </row>
    <row r="397" spans="1:44" x14ac:dyDescent="0.3">
      <c r="A397" s="6" t="s">
        <v>17</v>
      </c>
      <c r="B397" s="35">
        <f>VLOOKUP(A397,Sheet1!A:B,2,0)</f>
        <v>1</v>
      </c>
      <c r="C397" s="6">
        <v>11</v>
      </c>
      <c r="D397" s="25"/>
      <c r="F397" s="26">
        <f>_xlfn.MAXIFS('data-from-invoicing'!E:E,'data-from-invoicing'!D:D,eslam.data!AR397)</f>
        <v>4095222.6199999996</v>
      </c>
      <c r="G397" s="2">
        <f t="shared" si="60"/>
        <v>4095222.6199999996</v>
      </c>
      <c r="I397" s="23"/>
      <c r="J397" s="2">
        <f>SUMIF('collection only'!D:D,eslam.data!AQ397,'collection only'!E:E)</f>
        <v>2179703.08</v>
      </c>
      <c r="K397" s="26">
        <f>SUMIF('data-from-invoicing'!D:D,eslam.data!AR397,'data-from-invoicing'!F:F)</f>
        <v>3142902.52</v>
      </c>
      <c r="L397" s="2">
        <f t="shared" si="61"/>
        <v>963199.44</v>
      </c>
      <c r="Q397" s="23"/>
      <c r="S397" s="1">
        <v>43434</v>
      </c>
      <c r="T397" s="1">
        <v>43434</v>
      </c>
      <c r="U397" s="1">
        <v>43446</v>
      </c>
      <c r="V397">
        <v>15</v>
      </c>
      <c r="W397" s="1">
        <v>43461</v>
      </c>
      <c r="AF397" s="2">
        <v>0</v>
      </c>
      <c r="AG397" s="14">
        <f>SUMIF('consultant-gross'!D:D,eslam.data!AQ397,'consultant-gross'!F:F)</f>
        <v>0</v>
      </c>
      <c r="AH397" s="14">
        <f>SUMIF('consultant-gross'!D:D,eslam.data!AQ397,'consultant-gross'!G:G)</f>
        <v>0</v>
      </c>
      <c r="AI397" s="14">
        <f>SUMIF('consultant-net'!D:D,eslam.data!AQ397,'consultant-net'!F:F)</f>
        <v>0</v>
      </c>
      <c r="AJ397" s="2" t="str">
        <f>VLOOKUP(A397,'eslam-to-invoicing'!A:B,2,0)</f>
        <v>Substation Elco Steel</v>
      </c>
      <c r="AQ397" s="2" t="str">
        <f t="shared" si="62"/>
        <v>Elco Steel - ADMIN.11</v>
      </c>
      <c r="AR397" s="2" t="str">
        <f t="shared" si="63"/>
        <v>Substation Elco Steel11</v>
      </c>
    </row>
    <row r="398" spans="1:44" hidden="1" x14ac:dyDescent="0.3">
      <c r="A398" s="6" t="s">
        <v>17</v>
      </c>
      <c r="B398" s="6">
        <f>VLOOKUP(A398,Sheet1!A:B,2,0)</f>
        <v>1</v>
      </c>
      <c r="C398" s="6">
        <v>12</v>
      </c>
      <c r="D398" s="25"/>
      <c r="F398" s="26">
        <f>_xlfn.MAXIFS('data-from-invoicing'!E:E,'data-from-invoicing'!D:D,eslam.data!AR398)</f>
        <v>0</v>
      </c>
      <c r="G398" s="2">
        <f t="shared" si="60"/>
        <v>0</v>
      </c>
      <c r="H398" s="2"/>
      <c r="I398" s="23"/>
      <c r="J398" s="2">
        <f>SUMIF('collection only'!D:D,eslam.data!AQ398,'collection only'!E:E)</f>
        <v>1394236.8</v>
      </c>
      <c r="K398" s="26">
        <f>SUMIF('data-from-invoicing'!D:D,eslam.data!AR398,'data-from-invoicing'!F:F)</f>
        <v>0</v>
      </c>
      <c r="L398" s="2">
        <f t="shared" si="61"/>
        <v>-1394236.8</v>
      </c>
      <c r="M398" s="2"/>
      <c r="Q398" s="23"/>
      <c r="S398" s="1">
        <v>43465</v>
      </c>
      <c r="T398" s="1">
        <v>43465</v>
      </c>
      <c r="U398" s="1">
        <v>43471</v>
      </c>
      <c r="V398">
        <v>15</v>
      </c>
      <c r="W398" s="1">
        <v>43486</v>
      </c>
      <c r="AF398" s="2">
        <v>0</v>
      </c>
      <c r="AG398" s="14">
        <f>SUMIF('consultant-gross'!D:D,eslam.data!AQ398,'consultant-gross'!F:F)</f>
        <v>0</v>
      </c>
      <c r="AH398" s="14">
        <f>SUMIF('consultant-gross'!D:D,eslam.data!AQ398,'consultant-gross'!G:G)</f>
        <v>0</v>
      </c>
      <c r="AI398" s="14">
        <f>SUMIF('consultant-net'!D:D,eslam.data!AQ398,'consultant-net'!F:F)</f>
        <v>0</v>
      </c>
      <c r="AJ398" s="2" t="str">
        <f>VLOOKUP(A398,'eslam-to-invoicing'!A:B,2,0)</f>
        <v>Substation Elco Steel</v>
      </c>
      <c r="AQ398" s="2" t="str">
        <f t="shared" si="62"/>
        <v>Elco Steel - ADMIN.12</v>
      </c>
      <c r="AR398" s="2" t="str">
        <f t="shared" si="63"/>
        <v>Substation Elco Steel12</v>
      </c>
    </row>
    <row r="399" spans="1:44" hidden="1" x14ac:dyDescent="0.3">
      <c r="A399" s="6" t="s">
        <v>17</v>
      </c>
      <c r="B399" s="6">
        <f>VLOOKUP(A399,Sheet1!A:B,2,0)</f>
        <v>1</v>
      </c>
      <c r="C399" s="6">
        <v>13</v>
      </c>
      <c r="D399" s="25"/>
      <c r="F399" s="26">
        <f>_xlfn.MAXIFS('data-from-invoicing'!E:E,'data-from-invoicing'!D:D,eslam.data!AR399)</f>
        <v>0</v>
      </c>
      <c r="G399" s="2">
        <f t="shared" si="60"/>
        <v>0</v>
      </c>
      <c r="H399" s="2"/>
      <c r="I399" s="23"/>
      <c r="J399" s="2">
        <f>SUMIF('collection only'!D:D,eslam.data!AQ399,'collection only'!E:E)</f>
        <v>117652.86</v>
      </c>
      <c r="K399" s="26">
        <f>SUMIF('data-from-invoicing'!D:D,eslam.data!AR399,'data-from-invoicing'!F:F)</f>
        <v>0</v>
      </c>
      <c r="L399" s="2">
        <f t="shared" si="61"/>
        <v>-117652.86</v>
      </c>
      <c r="M399" s="2"/>
      <c r="Q399" s="23"/>
      <c r="S399" s="1">
        <v>43496</v>
      </c>
      <c r="T399" s="1">
        <v>43496</v>
      </c>
      <c r="U399" s="1">
        <v>43509</v>
      </c>
      <c r="V399">
        <v>15</v>
      </c>
      <c r="W399" s="1">
        <v>43524</v>
      </c>
      <c r="AF399" s="2">
        <v>0</v>
      </c>
      <c r="AG399" s="14">
        <f>SUMIF('consultant-gross'!D:D,eslam.data!AQ399,'consultant-gross'!F:F)</f>
        <v>0</v>
      </c>
      <c r="AH399" s="14">
        <f>SUMIF('consultant-gross'!D:D,eslam.data!AQ399,'consultant-gross'!G:G)</f>
        <v>0</v>
      </c>
      <c r="AI399" s="14">
        <f>SUMIF('consultant-net'!D:D,eslam.data!AQ399,'consultant-net'!F:F)</f>
        <v>0</v>
      </c>
      <c r="AJ399" s="2" t="str">
        <f>VLOOKUP(A399,'eslam-to-invoicing'!A:B,2,0)</f>
        <v>Substation Elco Steel</v>
      </c>
      <c r="AQ399" s="2" t="str">
        <f t="shared" si="62"/>
        <v>Elco Steel - ADMIN.13</v>
      </c>
      <c r="AR399" s="2" t="str">
        <f t="shared" si="63"/>
        <v>Substation Elco Steel13</v>
      </c>
    </row>
    <row r="400" spans="1:44" hidden="1" x14ac:dyDescent="0.3">
      <c r="A400" s="6" t="s">
        <v>17</v>
      </c>
      <c r="B400" s="6">
        <f>VLOOKUP(A400,Sheet1!A:B,2,0)</f>
        <v>1</v>
      </c>
      <c r="C400" s="6">
        <v>14</v>
      </c>
      <c r="D400" s="25"/>
      <c r="F400" s="26">
        <f>_xlfn.MAXIFS('data-from-invoicing'!E:E,'data-from-invoicing'!D:D,eslam.data!AR400)</f>
        <v>0</v>
      </c>
      <c r="G400" s="2">
        <f t="shared" si="60"/>
        <v>0</v>
      </c>
      <c r="H400" s="2"/>
      <c r="I400" s="23"/>
      <c r="J400" s="2">
        <f>SUMIF('collection only'!D:D,eslam.data!AQ400,'collection only'!E:E)</f>
        <v>105992.48</v>
      </c>
      <c r="K400" s="26">
        <f>SUMIF('data-from-invoicing'!D:D,eslam.data!AR400,'data-from-invoicing'!F:F)</f>
        <v>0</v>
      </c>
      <c r="L400" s="2">
        <f t="shared" si="61"/>
        <v>-105992.48</v>
      </c>
      <c r="M400" s="2"/>
      <c r="Q400" s="23"/>
      <c r="S400" s="1">
        <v>43524</v>
      </c>
      <c r="T400" s="1">
        <v>43524</v>
      </c>
      <c r="U400" s="1">
        <v>43542</v>
      </c>
      <c r="V400">
        <v>15</v>
      </c>
      <c r="W400" s="1">
        <v>43557</v>
      </c>
      <c r="AF400" s="2">
        <v>0</v>
      </c>
      <c r="AG400" s="14">
        <f>SUMIF('consultant-gross'!D:D,eslam.data!AQ400,'consultant-gross'!F:F)</f>
        <v>0</v>
      </c>
      <c r="AH400" s="14">
        <f>SUMIF('consultant-gross'!D:D,eslam.data!AQ400,'consultant-gross'!G:G)</f>
        <v>0</v>
      </c>
      <c r="AI400" s="14">
        <f>SUMIF('consultant-net'!D:D,eslam.data!AQ400,'consultant-net'!F:F)</f>
        <v>0</v>
      </c>
      <c r="AJ400" s="2" t="str">
        <f>VLOOKUP(A400,'eslam-to-invoicing'!A:B,2,0)</f>
        <v>Substation Elco Steel</v>
      </c>
      <c r="AQ400" s="2" t="str">
        <f t="shared" si="62"/>
        <v>Elco Steel - ADMIN.14</v>
      </c>
      <c r="AR400" s="2" t="str">
        <f t="shared" si="63"/>
        <v>Substation Elco Steel14</v>
      </c>
    </row>
    <row r="401" spans="1:44" hidden="1" x14ac:dyDescent="0.3">
      <c r="A401" s="6" t="s">
        <v>17</v>
      </c>
      <c r="B401" s="6">
        <f>VLOOKUP(A401,Sheet1!A:B,2,0)</f>
        <v>1</v>
      </c>
      <c r="C401" s="6">
        <v>15</v>
      </c>
      <c r="D401" s="25"/>
      <c r="F401" s="26">
        <f>_xlfn.MAXIFS('data-from-invoicing'!E:E,'data-from-invoicing'!D:D,eslam.data!AR401)</f>
        <v>0</v>
      </c>
      <c r="G401" s="2">
        <f t="shared" si="60"/>
        <v>0</v>
      </c>
      <c r="H401" s="2"/>
      <c r="I401" s="23"/>
      <c r="J401" s="2">
        <f>SUMIF('collection only'!D:D,eslam.data!AQ401,'collection only'!E:E)</f>
        <v>259861.3</v>
      </c>
      <c r="K401" s="26">
        <f>SUMIF('data-from-invoicing'!D:D,eslam.data!AR401,'data-from-invoicing'!F:F)</f>
        <v>0</v>
      </c>
      <c r="L401" s="2">
        <f t="shared" si="61"/>
        <v>-259861.3</v>
      </c>
      <c r="M401" s="2"/>
      <c r="Q401" s="23"/>
      <c r="S401" s="1">
        <v>43555</v>
      </c>
      <c r="T401" s="1">
        <v>43565</v>
      </c>
      <c r="U401" s="1">
        <v>43571</v>
      </c>
      <c r="V401">
        <v>15</v>
      </c>
      <c r="W401" s="1">
        <v>43586</v>
      </c>
      <c r="AF401" s="2">
        <v>0</v>
      </c>
      <c r="AG401" s="14">
        <f>SUMIF('consultant-gross'!D:D,eslam.data!AQ401,'consultant-gross'!F:F)</f>
        <v>0</v>
      </c>
      <c r="AH401" s="14">
        <f>SUMIF('consultant-gross'!D:D,eslam.data!AQ401,'consultant-gross'!G:G)</f>
        <v>0</v>
      </c>
      <c r="AI401" s="14">
        <f>SUMIF('consultant-net'!D:D,eslam.data!AQ401,'consultant-net'!F:F)</f>
        <v>0</v>
      </c>
      <c r="AJ401" s="2" t="str">
        <f>VLOOKUP(A401,'eslam-to-invoicing'!A:B,2,0)</f>
        <v>Substation Elco Steel</v>
      </c>
      <c r="AQ401" s="2" t="str">
        <f t="shared" si="62"/>
        <v>Elco Steel - ADMIN.15</v>
      </c>
      <c r="AR401" s="2" t="str">
        <f t="shared" si="63"/>
        <v>Substation Elco Steel15</v>
      </c>
    </row>
    <row r="402" spans="1:44" x14ac:dyDescent="0.3">
      <c r="A402" s="6" t="s">
        <v>16</v>
      </c>
      <c r="B402" s="35">
        <f>VLOOKUP(A402,Sheet1!A:B,2,0)</f>
        <v>1</v>
      </c>
      <c r="C402" s="6">
        <v>1</v>
      </c>
      <c r="D402" s="25"/>
      <c r="E402" s="2">
        <v>444736.00274689891</v>
      </c>
      <c r="F402" s="26">
        <f>_xlfn.MAXIFS('data-from-invoicing'!E:E,'data-from-invoicing'!D:D,eslam.data!AR402)</f>
        <v>0</v>
      </c>
      <c r="G402" s="2">
        <f t="shared" si="60"/>
        <v>-444736.00274689891</v>
      </c>
      <c r="I402" s="23"/>
      <c r="J402" s="2">
        <f>SUMIF('collection only'!D:D,eslam.data!AQ402,'collection only'!E:E)</f>
        <v>331328.32204643957</v>
      </c>
      <c r="K402" s="26">
        <f>SUMIF('data-from-invoicing'!D:D,eslam.data!AR402,'data-from-invoicing'!F:F)</f>
        <v>0</v>
      </c>
      <c r="L402" s="2">
        <f t="shared" si="61"/>
        <v>-331328.32204643957</v>
      </c>
      <c r="Q402" s="23"/>
      <c r="R402" s="2">
        <v>331328.32204643963</v>
      </c>
      <c r="S402" s="1">
        <v>43131</v>
      </c>
      <c r="T402" s="1">
        <v>43131</v>
      </c>
      <c r="U402" s="1">
        <v>43131</v>
      </c>
      <c r="V402">
        <v>15</v>
      </c>
      <c r="W402" s="1">
        <v>43146</v>
      </c>
      <c r="X402" s="1">
        <v>43143</v>
      </c>
      <c r="Y402" s="2">
        <v>444736.00274689891</v>
      </c>
      <c r="Z402" s="2">
        <v>0</v>
      </c>
      <c r="AF402" s="2">
        <v>0</v>
      </c>
      <c r="AG402" s="14">
        <f>SUMIF('consultant-gross'!D:D,eslam.data!AQ402,'consultant-gross'!F:F)</f>
        <v>0</v>
      </c>
      <c r="AH402" s="14">
        <f>SUMIF('consultant-gross'!D:D,eslam.data!AQ402,'consultant-gross'!G:G)</f>
        <v>0</v>
      </c>
      <c r="AI402" s="14">
        <f>SUMIF('consultant-net'!D:D,eslam.data!AQ402,'consultant-net'!F:F)</f>
        <v>0</v>
      </c>
      <c r="AJ402" s="2" t="str">
        <f>VLOOKUP(A402,'eslam-to-invoicing'!A:B,2,0)</f>
        <v>Substation Elco Steel</v>
      </c>
      <c r="AQ402" s="2" t="str">
        <f t="shared" si="62"/>
        <v>Elco Steel - MEP1</v>
      </c>
      <c r="AR402" s="2" t="str">
        <f t="shared" si="63"/>
        <v>Substation Elco Steel1</v>
      </c>
    </row>
    <row r="403" spans="1:44" x14ac:dyDescent="0.3">
      <c r="A403" s="6" t="s">
        <v>16</v>
      </c>
      <c r="B403" s="35">
        <f>VLOOKUP(A403,Sheet1!A:B,2,0)</f>
        <v>1</v>
      </c>
      <c r="C403" s="6">
        <v>2</v>
      </c>
      <c r="D403" s="25"/>
      <c r="E403" s="2">
        <v>2764965.97</v>
      </c>
      <c r="F403" s="26">
        <f>_xlfn.MAXIFS('data-from-invoicing'!E:E,'data-from-invoicing'!D:D,eslam.data!AR403)</f>
        <v>1669926.8</v>
      </c>
      <c r="G403" s="2">
        <f t="shared" si="60"/>
        <v>-1095039.1700000002</v>
      </c>
      <c r="I403" s="23"/>
      <c r="J403" s="2">
        <f>SUMIF('collection only'!D:D,eslam.data!AQ403,'collection only'!E:E)</f>
        <v>2059899.63</v>
      </c>
      <c r="K403" s="26">
        <f>SUMIF('data-from-invoicing'!D:D,eslam.data!AR403,'data-from-invoicing'!F:F)</f>
        <v>1160599.1300000001</v>
      </c>
      <c r="L403" s="2">
        <f t="shared" si="61"/>
        <v>-899300.49999999977</v>
      </c>
      <c r="Q403" s="23"/>
      <c r="R403" s="2">
        <v>2059899.65</v>
      </c>
      <c r="S403" s="1">
        <v>43159</v>
      </c>
      <c r="T403" s="1">
        <v>43163</v>
      </c>
      <c r="U403" s="1">
        <v>43163</v>
      </c>
      <c r="V403">
        <v>15</v>
      </c>
      <c r="W403" s="1">
        <v>43178</v>
      </c>
      <c r="X403" s="1">
        <v>43172</v>
      </c>
      <c r="Y403" s="2">
        <v>3209701.97</v>
      </c>
      <c r="Z403" s="2">
        <v>0</v>
      </c>
      <c r="AF403" s="2">
        <v>0</v>
      </c>
      <c r="AG403" s="14">
        <f>SUMIF('consultant-gross'!D:D,eslam.data!AQ403,'consultant-gross'!F:F)</f>
        <v>0</v>
      </c>
      <c r="AH403" s="14">
        <f>SUMIF('consultant-gross'!D:D,eslam.data!AQ403,'consultant-gross'!G:G)</f>
        <v>0</v>
      </c>
      <c r="AI403" s="14">
        <f>SUMIF('consultant-net'!D:D,eslam.data!AQ403,'consultant-net'!F:F)</f>
        <v>0</v>
      </c>
      <c r="AJ403" s="2" t="str">
        <f>VLOOKUP(A403,'eslam-to-invoicing'!A:B,2,0)</f>
        <v>Substation Elco Steel</v>
      </c>
      <c r="AQ403" s="2" t="str">
        <f t="shared" si="62"/>
        <v>Elco Steel - MEP2</v>
      </c>
      <c r="AR403" s="2" t="str">
        <f t="shared" si="63"/>
        <v>Substation Elco Steel2</v>
      </c>
    </row>
    <row r="404" spans="1:44" x14ac:dyDescent="0.3">
      <c r="A404" s="6" t="s">
        <v>16</v>
      </c>
      <c r="B404" s="35">
        <f>VLOOKUP(A404,Sheet1!A:B,2,0)</f>
        <v>1</v>
      </c>
      <c r="C404" s="6">
        <v>3</v>
      </c>
      <c r="D404" s="25"/>
      <c r="E404" s="2">
        <v>2666446.92</v>
      </c>
      <c r="F404" s="26">
        <f>_xlfn.MAXIFS('data-from-invoicing'!E:E,'data-from-invoicing'!D:D,eslam.data!AR404)</f>
        <v>2658220.39</v>
      </c>
      <c r="G404" s="2">
        <f t="shared" si="60"/>
        <v>-8226.5299999997951</v>
      </c>
      <c r="I404" s="23"/>
      <c r="J404" s="2">
        <f>SUMIF('collection only'!D:D,eslam.data!AQ404,'collection only'!E:E)</f>
        <v>1986502.95</v>
      </c>
      <c r="K404" s="26">
        <f>SUMIF('data-from-invoicing'!D:D,eslam.data!AR404,'data-from-invoicing'!F:F)</f>
        <v>1834172.07</v>
      </c>
      <c r="L404" s="2">
        <f t="shared" si="61"/>
        <v>-152330.87999999989</v>
      </c>
      <c r="Q404" s="23"/>
      <c r="R404" s="2">
        <v>1986502.96</v>
      </c>
      <c r="S404" s="1">
        <v>43190</v>
      </c>
      <c r="T404" s="1">
        <v>43186</v>
      </c>
      <c r="U404" s="1">
        <v>43199</v>
      </c>
      <c r="V404">
        <v>15</v>
      </c>
      <c r="W404" s="1">
        <v>43214</v>
      </c>
      <c r="X404" s="1">
        <v>43207</v>
      </c>
      <c r="Y404" s="2">
        <v>5876148.8700000001</v>
      </c>
      <c r="Z404" s="2">
        <v>0</v>
      </c>
      <c r="AF404" s="2">
        <v>0</v>
      </c>
      <c r="AG404" s="14">
        <f>SUMIF('consultant-gross'!D:D,eslam.data!AQ404,'consultant-gross'!F:F)</f>
        <v>0</v>
      </c>
      <c r="AH404" s="14">
        <f>SUMIF('consultant-gross'!D:D,eslam.data!AQ404,'consultant-gross'!G:G)</f>
        <v>0</v>
      </c>
      <c r="AI404" s="14">
        <f>SUMIF('consultant-net'!D:D,eslam.data!AQ404,'consultant-net'!F:F)</f>
        <v>0</v>
      </c>
      <c r="AJ404" s="2" t="str">
        <f>VLOOKUP(A404,'eslam-to-invoicing'!A:B,2,0)</f>
        <v>Substation Elco Steel</v>
      </c>
      <c r="AQ404" s="2" t="str">
        <f t="shared" si="62"/>
        <v>Elco Steel - MEP3</v>
      </c>
      <c r="AR404" s="2" t="str">
        <f t="shared" si="63"/>
        <v>Substation Elco Steel3</v>
      </c>
    </row>
    <row r="405" spans="1:44" x14ac:dyDescent="0.3">
      <c r="A405" s="6" t="s">
        <v>16</v>
      </c>
      <c r="B405" s="35">
        <f>VLOOKUP(A405,Sheet1!A:B,2,0)</f>
        <v>1</v>
      </c>
      <c r="C405" s="6">
        <v>4</v>
      </c>
      <c r="D405" s="25"/>
      <c r="E405" s="2">
        <v>3362790.38</v>
      </c>
      <c r="F405" s="26">
        <f>_xlfn.MAXIFS('data-from-invoicing'!E:E,'data-from-invoicing'!D:D,eslam.data!AR405)</f>
        <v>1838590.86</v>
      </c>
      <c r="G405" s="2">
        <f t="shared" si="60"/>
        <v>-1524199.5199999998</v>
      </c>
      <c r="I405" s="23"/>
      <c r="J405" s="2">
        <f>SUMIF('collection only'!D:D,eslam.data!AQ405,'collection only'!E:E)</f>
        <v>2505278.83</v>
      </c>
      <c r="K405" s="26">
        <f>SUMIF('data-from-invoicing'!D:D,eslam.data!AR405,'data-from-invoicing'!F:F)</f>
        <v>1268627.7</v>
      </c>
      <c r="L405" s="2">
        <f t="shared" si="61"/>
        <v>-1236651.1300000001</v>
      </c>
      <c r="Q405" s="23"/>
      <c r="R405" s="2">
        <v>2505278.83</v>
      </c>
      <c r="S405" s="1">
        <v>43220</v>
      </c>
      <c r="T405" s="1">
        <v>43220</v>
      </c>
      <c r="U405" s="1">
        <v>43223</v>
      </c>
      <c r="V405">
        <v>15</v>
      </c>
      <c r="W405" s="1">
        <v>43238</v>
      </c>
      <c r="X405" s="1">
        <v>43246</v>
      </c>
      <c r="Y405" s="2">
        <v>9238939.25</v>
      </c>
      <c r="Z405" s="2">
        <v>0</v>
      </c>
      <c r="AF405" s="2">
        <v>0</v>
      </c>
      <c r="AG405" s="14">
        <f>SUMIF('consultant-gross'!D:D,eslam.data!AQ405,'consultant-gross'!F:F)</f>
        <v>0</v>
      </c>
      <c r="AH405" s="14">
        <f>SUMIF('consultant-gross'!D:D,eslam.data!AQ405,'consultant-gross'!G:G)</f>
        <v>0</v>
      </c>
      <c r="AI405" s="14">
        <f>SUMIF('consultant-net'!D:D,eslam.data!AQ405,'consultant-net'!F:F)</f>
        <v>0</v>
      </c>
      <c r="AJ405" s="2" t="str">
        <f>VLOOKUP(A405,'eslam-to-invoicing'!A:B,2,0)</f>
        <v>Substation Elco Steel</v>
      </c>
      <c r="AQ405" s="2" t="str">
        <f t="shared" si="62"/>
        <v>Elco Steel - MEP4</v>
      </c>
      <c r="AR405" s="2" t="str">
        <f t="shared" si="63"/>
        <v>Substation Elco Steel4</v>
      </c>
    </row>
    <row r="406" spans="1:44" x14ac:dyDescent="0.3">
      <c r="A406" s="6" t="s">
        <v>16</v>
      </c>
      <c r="B406" s="35">
        <f>VLOOKUP(A406,Sheet1!A:B,2,0)</f>
        <v>1</v>
      </c>
      <c r="C406" s="6">
        <v>5</v>
      </c>
      <c r="D406" s="25"/>
      <c r="E406" s="2">
        <v>3275304.26</v>
      </c>
      <c r="F406" s="26">
        <f>_xlfn.MAXIFS('data-from-invoicing'!E:E,'data-from-invoicing'!D:D,eslam.data!AR406)</f>
        <v>5784479.6900000004</v>
      </c>
      <c r="G406" s="2">
        <f t="shared" si="60"/>
        <v>2509175.4300000006</v>
      </c>
      <c r="I406" s="23"/>
      <c r="J406" s="2">
        <f>SUMIF('collection only'!D:D,eslam.data!AQ406,'collection only'!E:E)</f>
        <v>2440101.67</v>
      </c>
      <c r="K406" s="26">
        <f>SUMIF('data-from-invoicing'!D:D,eslam.data!AR406,'data-from-invoicing'!F:F)</f>
        <v>4588851.87</v>
      </c>
      <c r="L406" s="2">
        <f t="shared" si="61"/>
        <v>2148750.2000000002</v>
      </c>
      <c r="Q406" s="23"/>
      <c r="R406" s="2">
        <v>2440101.69</v>
      </c>
      <c r="S406" s="1">
        <v>43251</v>
      </c>
      <c r="T406" s="1">
        <v>43251</v>
      </c>
      <c r="U406" s="1">
        <v>43258</v>
      </c>
      <c r="V406">
        <v>15</v>
      </c>
      <c r="W406" s="1">
        <v>43273</v>
      </c>
      <c r="X406" s="1">
        <v>43283</v>
      </c>
      <c r="Y406" s="2">
        <v>12514243.51</v>
      </c>
      <c r="Z406" s="2">
        <v>0</v>
      </c>
      <c r="AF406" s="2">
        <v>0</v>
      </c>
      <c r="AG406" s="14">
        <f>SUMIF('consultant-gross'!D:D,eslam.data!AQ406,'consultant-gross'!F:F)</f>
        <v>0</v>
      </c>
      <c r="AH406" s="14">
        <f>SUMIF('consultant-gross'!D:D,eslam.data!AQ406,'consultant-gross'!G:G)</f>
        <v>0</v>
      </c>
      <c r="AI406" s="14">
        <f>SUMIF('consultant-net'!D:D,eslam.data!AQ406,'consultant-net'!F:F)</f>
        <v>0</v>
      </c>
      <c r="AJ406" s="2" t="str">
        <f>VLOOKUP(A406,'eslam-to-invoicing'!A:B,2,0)</f>
        <v>Substation Elco Steel</v>
      </c>
      <c r="AQ406" s="2" t="str">
        <f t="shared" si="62"/>
        <v>Elco Steel - MEP5</v>
      </c>
      <c r="AR406" s="2" t="str">
        <f t="shared" si="63"/>
        <v>Substation Elco Steel5</v>
      </c>
    </row>
    <row r="407" spans="1:44" x14ac:dyDescent="0.3">
      <c r="A407" s="6" t="s">
        <v>16</v>
      </c>
      <c r="B407" s="35">
        <f>VLOOKUP(A407,Sheet1!A:B,2,0)</f>
        <v>1</v>
      </c>
      <c r="C407" s="6">
        <v>6</v>
      </c>
      <c r="D407" s="25"/>
      <c r="E407" s="2">
        <v>2863596.99</v>
      </c>
      <c r="F407" s="26">
        <f>_xlfn.MAXIFS('data-from-invoicing'!E:E,'data-from-invoicing'!D:D,eslam.data!AR407)</f>
        <v>3766431.24</v>
      </c>
      <c r="G407" s="2">
        <f t="shared" si="60"/>
        <v>902834.25</v>
      </c>
      <c r="I407" s="23"/>
      <c r="J407" s="2">
        <f>SUMIF('collection only'!D:D,eslam.data!AQ407,'collection only'!E:E)</f>
        <v>2133379.7599999998</v>
      </c>
      <c r="K407" s="26">
        <f>SUMIF('data-from-invoicing'!D:D,eslam.data!AR407,'data-from-invoicing'!F:F)</f>
        <v>2598837.56</v>
      </c>
      <c r="L407" s="2">
        <f t="shared" si="61"/>
        <v>465457.80000000028</v>
      </c>
      <c r="Q407" s="23"/>
      <c r="R407" s="2">
        <v>2133379.7799999998</v>
      </c>
      <c r="S407" s="1">
        <v>43281</v>
      </c>
      <c r="T407" s="1">
        <v>43281</v>
      </c>
      <c r="U407" s="1">
        <v>43286</v>
      </c>
      <c r="V407">
        <v>15</v>
      </c>
      <c r="W407" s="1">
        <v>43301</v>
      </c>
      <c r="X407" s="1">
        <v>43298</v>
      </c>
      <c r="Y407" s="2">
        <v>15377840.5</v>
      </c>
      <c r="Z407" s="2">
        <v>0</v>
      </c>
      <c r="AF407" s="2">
        <v>0</v>
      </c>
      <c r="AG407" s="14">
        <f>SUMIF('consultant-gross'!D:D,eslam.data!AQ407,'consultant-gross'!F:F)</f>
        <v>0</v>
      </c>
      <c r="AH407" s="14">
        <f>SUMIF('consultant-gross'!D:D,eslam.data!AQ407,'consultant-gross'!G:G)</f>
        <v>0</v>
      </c>
      <c r="AI407" s="14">
        <f>SUMIF('consultant-net'!D:D,eslam.data!AQ407,'consultant-net'!F:F)</f>
        <v>0</v>
      </c>
      <c r="AJ407" s="2" t="str">
        <f>VLOOKUP(A407,'eslam-to-invoicing'!A:B,2,0)</f>
        <v>Substation Elco Steel</v>
      </c>
      <c r="AQ407" s="2" t="str">
        <f t="shared" si="62"/>
        <v>Elco Steel - MEP6</v>
      </c>
      <c r="AR407" s="2" t="str">
        <f t="shared" si="63"/>
        <v>Substation Elco Steel6</v>
      </c>
    </row>
    <row r="408" spans="1:44" x14ac:dyDescent="0.3">
      <c r="A408" s="6" t="s">
        <v>16</v>
      </c>
      <c r="B408" s="35">
        <f>VLOOKUP(A408,Sheet1!A:B,2,0)</f>
        <v>1</v>
      </c>
      <c r="C408" s="6">
        <v>7</v>
      </c>
      <c r="D408" s="25"/>
      <c r="E408" s="2">
        <v>3498188.3161064652</v>
      </c>
      <c r="F408" s="26">
        <f>_xlfn.MAXIFS('data-from-invoicing'!E:E,'data-from-invoicing'!D:D,eslam.data!AR408)</f>
        <v>3187107.5</v>
      </c>
      <c r="G408" s="2">
        <f t="shared" si="60"/>
        <v>-311080.81610646518</v>
      </c>
      <c r="I408" s="23"/>
      <c r="J408" s="2">
        <f>SUMIF('collection only'!D:D,eslam.data!AQ408,'collection only'!E:E)</f>
        <v>2606150.3070468139</v>
      </c>
      <c r="K408" s="26">
        <f>SUMIF('data-from-invoicing'!D:D,eslam.data!AR408,'data-from-invoicing'!F:F)</f>
        <v>2228843.15</v>
      </c>
      <c r="L408" s="2">
        <f t="shared" si="61"/>
        <v>-377307.15704681398</v>
      </c>
      <c r="Q408" s="23"/>
      <c r="R408" s="2">
        <v>2606150.3070468139</v>
      </c>
      <c r="S408" s="1">
        <v>43312</v>
      </c>
      <c r="T408" s="1">
        <v>43312</v>
      </c>
      <c r="U408" s="1">
        <v>43324</v>
      </c>
      <c r="V408">
        <v>15</v>
      </c>
      <c r="W408" s="1">
        <v>43339</v>
      </c>
      <c r="X408" s="1">
        <v>43338</v>
      </c>
      <c r="Y408" s="2">
        <v>18876028.816106461</v>
      </c>
      <c r="Z408" s="2">
        <v>0</v>
      </c>
      <c r="AF408" s="2">
        <v>0</v>
      </c>
      <c r="AG408" s="14">
        <f>SUMIF('consultant-gross'!D:D,eslam.data!AQ408,'consultant-gross'!F:F)</f>
        <v>0</v>
      </c>
      <c r="AH408" s="14">
        <f>SUMIF('consultant-gross'!D:D,eslam.data!AQ408,'consultant-gross'!G:G)</f>
        <v>0</v>
      </c>
      <c r="AI408" s="14">
        <f>SUMIF('consultant-net'!D:D,eslam.data!AQ408,'consultant-net'!F:F)</f>
        <v>0</v>
      </c>
      <c r="AJ408" s="2" t="str">
        <f>VLOOKUP(A408,'eslam-to-invoicing'!A:B,2,0)</f>
        <v>Substation Elco Steel</v>
      </c>
      <c r="AQ408" s="2" t="str">
        <f t="shared" si="62"/>
        <v>Elco Steel - MEP7</v>
      </c>
      <c r="AR408" s="2" t="str">
        <f t="shared" si="63"/>
        <v>Substation Elco Steel7</v>
      </c>
    </row>
    <row r="409" spans="1:44" x14ac:dyDescent="0.3">
      <c r="A409" s="6" t="s">
        <v>16</v>
      </c>
      <c r="B409" s="35">
        <f>VLOOKUP(A409,Sheet1!A:B,2,0)</f>
        <v>1</v>
      </c>
      <c r="C409" s="6">
        <v>8</v>
      </c>
      <c r="D409" s="25"/>
      <c r="F409" s="26">
        <f>_xlfn.MAXIFS('data-from-invoicing'!E:E,'data-from-invoicing'!D:D,eslam.data!AR409)</f>
        <v>2651758.2799999998</v>
      </c>
      <c r="G409" s="2">
        <f t="shared" si="60"/>
        <v>2651758.2799999998</v>
      </c>
      <c r="I409" s="23"/>
      <c r="J409" s="2">
        <f>SUMIF('collection only'!D:D,eslam.data!AQ409,'collection only'!E:E)</f>
        <v>1980608.55</v>
      </c>
      <c r="K409" s="26">
        <f>SUMIF('data-from-invoicing'!D:D,eslam.data!AR409,'data-from-invoicing'!F:F)</f>
        <v>1829713.22</v>
      </c>
      <c r="L409" s="2">
        <f t="shared" si="61"/>
        <v>-150895.33000000007</v>
      </c>
      <c r="Q409" s="23"/>
      <c r="S409" s="1">
        <v>43343</v>
      </c>
      <c r="T409" s="1">
        <v>43355</v>
      </c>
      <c r="U409" s="1">
        <v>43355</v>
      </c>
      <c r="V409">
        <v>15</v>
      </c>
      <c r="W409" s="1">
        <v>43370</v>
      </c>
      <c r="AF409" s="2">
        <v>0</v>
      </c>
      <c r="AG409" s="14">
        <f>SUMIF('consultant-gross'!D:D,eslam.data!AQ409,'consultant-gross'!F:F)</f>
        <v>0</v>
      </c>
      <c r="AH409" s="14">
        <f>SUMIF('consultant-gross'!D:D,eslam.data!AQ409,'consultant-gross'!G:G)</f>
        <v>0</v>
      </c>
      <c r="AI409" s="14">
        <f>SUMIF('consultant-net'!D:D,eslam.data!AQ409,'consultant-net'!F:F)</f>
        <v>0</v>
      </c>
      <c r="AJ409" s="2" t="str">
        <f>VLOOKUP(A409,'eslam-to-invoicing'!A:B,2,0)</f>
        <v>Substation Elco Steel</v>
      </c>
      <c r="AQ409" s="2" t="str">
        <f t="shared" si="62"/>
        <v>Elco Steel - MEP8</v>
      </c>
      <c r="AR409" s="2" t="str">
        <f t="shared" si="63"/>
        <v>Substation Elco Steel8</v>
      </c>
    </row>
    <row r="410" spans="1:44" x14ac:dyDescent="0.3">
      <c r="A410" s="6" t="s">
        <v>16</v>
      </c>
      <c r="B410" s="35">
        <f>VLOOKUP(A410,Sheet1!A:B,2,0)</f>
        <v>1</v>
      </c>
      <c r="C410" s="6">
        <v>9</v>
      </c>
      <c r="D410" s="25"/>
      <c r="F410" s="26">
        <f>_xlfn.MAXIFS('data-from-invoicing'!E:E,'data-from-invoicing'!D:D,eslam.data!AR410)</f>
        <v>1904763.72</v>
      </c>
      <c r="G410" s="2">
        <f t="shared" si="60"/>
        <v>1904763.72</v>
      </c>
      <c r="I410" s="23"/>
      <c r="J410" s="2">
        <f>SUMIF('collection only'!D:D,eslam.data!AQ410,'collection only'!E:E)</f>
        <v>2178754.66</v>
      </c>
      <c r="K410" s="26">
        <f>SUMIF('data-from-invoicing'!D:D,eslam.data!AR410,'data-from-invoicing'!F:F)</f>
        <v>1314286.96</v>
      </c>
      <c r="L410" s="2">
        <f t="shared" si="61"/>
        <v>-864467.70000000019</v>
      </c>
      <c r="Q410" s="23"/>
      <c r="S410" s="1">
        <v>43373</v>
      </c>
      <c r="T410" s="1">
        <v>43382</v>
      </c>
      <c r="U410" s="1">
        <v>43383</v>
      </c>
      <c r="V410">
        <v>15</v>
      </c>
      <c r="W410" s="1">
        <v>43398</v>
      </c>
      <c r="AF410" s="2">
        <v>0</v>
      </c>
      <c r="AG410" s="14">
        <f>SUMIF('consultant-gross'!D:D,eslam.data!AQ410,'consultant-gross'!F:F)</f>
        <v>0</v>
      </c>
      <c r="AH410" s="14">
        <f>SUMIF('consultant-gross'!D:D,eslam.data!AQ410,'consultant-gross'!G:G)</f>
        <v>0</v>
      </c>
      <c r="AI410" s="14">
        <f>SUMIF('consultant-net'!D:D,eslam.data!AQ410,'consultant-net'!F:F)</f>
        <v>0</v>
      </c>
      <c r="AJ410" s="2" t="str">
        <f>VLOOKUP(A410,'eslam-to-invoicing'!A:B,2,0)</f>
        <v>Substation Elco Steel</v>
      </c>
      <c r="AQ410" s="2" t="str">
        <f t="shared" si="62"/>
        <v>Elco Steel - MEP9</v>
      </c>
      <c r="AR410" s="2" t="str">
        <f t="shared" si="63"/>
        <v>Substation Elco Steel9</v>
      </c>
    </row>
    <row r="411" spans="1:44" x14ac:dyDescent="0.3">
      <c r="A411" s="6" t="s">
        <v>16</v>
      </c>
      <c r="B411" s="35">
        <f>VLOOKUP(A411,Sheet1!A:B,2,0)</f>
        <v>1</v>
      </c>
      <c r="C411" s="6">
        <v>10</v>
      </c>
      <c r="D411" s="25"/>
      <c r="F411" s="26">
        <f>_xlfn.MAXIFS('data-from-invoicing'!E:E,'data-from-invoicing'!D:D,eslam.data!AR411)</f>
        <v>4730762.03</v>
      </c>
      <c r="G411" s="2">
        <f t="shared" si="60"/>
        <v>4730762.03</v>
      </c>
      <c r="I411" s="23"/>
      <c r="J411" s="2">
        <f>SUMIF('collection only'!D:D,eslam.data!AQ411,'collection only'!E:E)</f>
        <v>2629432.67</v>
      </c>
      <c r="K411" s="26">
        <f>SUMIF('data-from-invoicing'!D:D,eslam.data!AR411,'data-from-invoicing'!F:F)</f>
        <v>3744490.63</v>
      </c>
      <c r="L411" s="2">
        <f t="shared" si="61"/>
        <v>1115057.96</v>
      </c>
      <c r="Q411" s="23"/>
      <c r="S411" s="1">
        <v>43404</v>
      </c>
      <c r="T411" s="1">
        <v>43404</v>
      </c>
      <c r="U411" s="1">
        <v>43416</v>
      </c>
      <c r="V411">
        <v>15</v>
      </c>
      <c r="W411" s="1">
        <v>43431</v>
      </c>
      <c r="AF411" s="2">
        <v>0</v>
      </c>
      <c r="AG411" s="14">
        <f>SUMIF('consultant-gross'!D:D,eslam.data!AQ411,'consultant-gross'!F:F)</f>
        <v>0</v>
      </c>
      <c r="AH411" s="14">
        <f>SUMIF('consultant-gross'!D:D,eslam.data!AQ411,'consultant-gross'!G:G)</f>
        <v>0</v>
      </c>
      <c r="AI411" s="14">
        <f>SUMIF('consultant-net'!D:D,eslam.data!AQ411,'consultant-net'!F:F)</f>
        <v>0</v>
      </c>
      <c r="AJ411" s="2" t="str">
        <f>VLOOKUP(A411,'eslam-to-invoicing'!A:B,2,0)</f>
        <v>Substation Elco Steel</v>
      </c>
      <c r="AQ411" s="2" t="str">
        <f t="shared" si="62"/>
        <v>Elco Steel - MEP10</v>
      </c>
      <c r="AR411" s="2" t="str">
        <f t="shared" si="63"/>
        <v>Substation Elco Steel10</v>
      </c>
    </row>
    <row r="412" spans="1:44" x14ac:dyDescent="0.3">
      <c r="A412" s="6" t="s">
        <v>16</v>
      </c>
      <c r="B412" s="35">
        <f>VLOOKUP(A412,Sheet1!A:B,2,0)</f>
        <v>1</v>
      </c>
      <c r="C412" s="6">
        <v>11</v>
      </c>
      <c r="D412" s="25"/>
      <c r="F412" s="26">
        <f>_xlfn.MAXIFS('data-from-invoicing'!E:E,'data-from-invoicing'!D:D,eslam.data!AR412)</f>
        <v>4095222.6199999996</v>
      </c>
      <c r="G412" s="2">
        <f t="shared" si="60"/>
        <v>4095222.6199999996</v>
      </c>
      <c r="I412" s="23"/>
      <c r="J412" s="2">
        <f>SUMIF('collection only'!D:D,eslam.data!AQ412,'collection only'!E:E)</f>
        <v>1720441.01</v>
      </c>
      <c r="K412" s="26">
        <f>SUMIF('data-from-invoicing'!D:D,eslam.data!AR412,'data-from-invoicing'!F:F)</f>
        <v>3142902.52</v>
      </c>
      <c r="L412" s="2">
        <f t="shared" si="61"/>
        <v>1422461.51</v>
      </c>
      <c r="Q412" s="23"/>
      <c r="S412" s="1">
        <v>43434</v>
      </c>
      <c r="T412" s="1">
        <v>43434</v>
      </c>
      <c r="U412" s="1">
        <v>43446</v>
      </c>
      <c r="V412">
        <v>15</v>
      </c>
      <c r="W412" s="1">
        <v>43461</v>
      </c>
      <c r="AF412" s="2">
        <v>0</v>
      </c>
      <c r="AG412" s="14">
        <f>SUMIF('consultant-gross'!D:D,eslam.data!AQ412,'consultant-gross'!F:F)</f>
        <v>0</v>
      </c>
      <c r="AH412" s="14">
        <f>SUMIF('consultant-gross'!D:D,eslam.data!AQ412,'consultant-gross'!G:G)</f>
        <v>0</v>
      </c>
      <c r="AI412" s="14">
        <f>SUMIF('consultant-net'!D:D,eslam.data!AQ412,'consultant-net'!F:F)</f>
        <v>0</v>
      </c>
      <c r="AJ412" s="2" t="str">
        <f>VLOOKUP(A412,'eslam-to-invoicing'!A:B,2,0)</f>
        <v>Substation Elco Steel</v>
      </c>
      <c r="AQ412" s="2" t="str">
        <f t="shared" si="62"/>
        <v>Elco Steel - MEP11</v>
      </c>
      <c r="AR412" s="2" t="str">
        <f t="shared" si="63"/>
        <v>Substation Elco Steel11</v>
      </c>
    </row>
    <row r="413" spans="1:44" hidden="1" x14ac:dyDescent="0.3">
      <c r="A413" s="6" t="s">
        <v>16</v>
      </c>
      <c r="B413" s="6">
        <f>VLOOKUP(A413,Sheet1!A:B,2,0)</f>
        <v>1</v>
      </c>
      <c r="C413" s="6">
        <v>12</v>
      </c>
      <c r="D413" s="25"/>
      <c r="F413" s="26">
        <f>_xlfn.MAXIFS('data-from-invoicing'!E:E,'data-from-invoicing'!D:D,eslam.data!AR413)</f>
        <v>0</v>
      </c>
      <c r="G413" s="2">
        <f t="shared" si="60"/>
        <v>0</v>
      </c>
      <c r="H413" s="2"/>
      <c r="I413" s="23"/>
      <c r="J413" s="2">
        <f>SUMIF('collection only'!D:D,eslam.data!AQ413,'collection only'!E:E)</f>
        <v>1037321.78</v>
      </c>
      <c r="K413" s="26">
        <f>SUMIF('data-from-invoicing'!D:D,eslam.data!AR413,'data-from-invoicing'!F:F)</f>
        <v>0</v>
      </c>
      <c r="L413" s="2">
        <f t="shared" si="61"/>
        <v>-1037321.78</v>
      </c>
      <c r="M413" s="2"/>
      <c r="Q413" s="23"/>
      <c r="S413" s="1">
        <v>43465</v>
      </c>
      <c r="T413" s="1">
        <v>43465</v>
      </c>
      <c r="U413" s="1">
        <v>43471</v>
      </c>
      <c r="V413">
        <v>15</v>
      </c>
      <c r="W413" s="1">
        <v>43486</v>
      </c>
      <c r="AF413" s="2">
        <v>0</v>
      </c>
      <c r="AG413" s="14">
        <f>SUMIF('consultant-gross'!D:D,eslam.data!AQ413,'consultant-gross'!F:F)</f>
        <v>0</v>
      </c>
      <c r="AH413" s="14">
        <f>SUMIF('consultant-gross'!D:D,eslam.data!AQ413,'consultant-gross'!G:G)</f>
        <v>0</v>
      </c>
      <c r="AI413" s="14">
        <f>SUMIF('consultant-net'!D:D,eslam.data!AQ413,'consultant-net'!F:F)</f>
        <v>0</v>
      </c>
      <c r="AJ413" s="2" t="str">
        <f>VLOOKUP(A413,'eslam-to-invoicing'!A:B,2,0)</f>
        <v>Substation Elco Steel</v>
      </c>
      <c r="AQ413" s="2" t="str">
        <f t="shared" si="62"/>
        <v>Elco Steel - MEP12</v>
      </c>
      <c r="AR413" s="2" t="str">
        <f t="shared" si="63"/>
        <v>Substation Elco Steel12</v>
      </c>
    </row>
    <row r="414" spans="1:44" hidden="1" x14ac:dyDescent="0.3">
      <c r="A414" s="6" t="s">
        <v>16</v>
      </c>
      <c r="B414" s="6">
        <f>VLOOKUP(A414,Sheet1!A:B,2,0)</f>
        <v>1</v>
      </c>
      <c r="C414" s="6">
        <v>13</v>
      </c>
      <c r="D414" s="25"/>
      <c r="F414" s="26">
        <f>_xlfn.MAXIFS('data-from-invoicing'!E:E,'data-from-invoicing'!D:D,eslam.data!AR414)</f>
        <v>0</v>
      </c>
      <c r="G414" s="2">
        <f t="shared" si="60"/>
        <v>0</v>
      </c>
      <c r="H414" s="2"/>
      <c r="I414" s="23"/>
      <c r="J414" s="2">
        <f>SUMIF('collection only'!D:D,eslam.data!AQ414,'collection only'!E:E)</f>
        <v>388339.4</v>
      </c>
      <c r="K414" s="26">
        <f>SUMIF('data-from-invoicing'!D:D,eslam.data!AR414,'data-from-invoicing'!F:F)</f>
        <v>0</v>
      </c>
      <c r="L414" s="2">
        <f t="shared" si="61"/>
        <v>-388339.4</v>
      </c>
      <c r="M414" s="2"/>
      <c r="Q414" s="23"/>
      <c r="S414" s="1">
        <v>43496</v>
      </c>
      <c r="T414" s="1">
        <v>43496</v>
      </c>
      <c r="U414" s="1">
        <v>43509</v>
      </c>
      <c r="V414">
        <v>15</v>
      </c>
      <c r="W414" s="1">
        <v>43524</v>
      </c>
      <c r="AF414" s="2">
        <v>0</v>
      </c>
      <c r="AG414" s="14">
        <f>SUMIF('consultant-gross'!D:D,eslam.data!AQ414,'consultant-gross'!F:F)</f>
        <v>0</v>
      </c>
      <c r="AH414" s="14">
        <f>SUMIF('consultant-gross'!D:D,eslam.data!AQ414,'consultant-gross'!G:G)</f>
        <v>0</v>
      </c>
      <c r="AI414" s="14">
        <f>SUMIF('consultant-net'!D:D,eslam.data!AQ414,'consultant-net'!F:F)</f>
        <v>0</v>
      </c>
      <c r="AJ414" s="2" t="str">
        <f>VLOOKUP(A414,'eslam-to-invoicing'!A:B,2,0)</f>
        <v>Substation Elco Steel</v>
      </c>
      <c r="AQ414" s="2" t="str">
        <f t="shared" si="62"/>
        <v>Elco Steel - MEP13</v>
      </c>
      <c r="AR414" s="2" t="str">
        <f t="shared" si="63"/>
        <v>Substation Elco Steel13</v>
      </c>
    </row>
    <row r="415" spans="1:44" hidden="1" x14ac:dyDescent="0.3">
      <c r="A415" s="6" t="s">
        <v>16</v>
      </c>
      <c r="B415" s="6">
        <f>VLOOKUP(A415,Sheet1!A:B,2,0)</f>
        <v>1</v>
      </c>
      <c r="C415" s="6">
        <v>14</v>
      </c>
      <c r="D415" s="25"/>
      <c r="F415" s="26">
        <f>_xlfn.MAXIFS('data-from-invoicing'!E:E,'data-from-invoicing'!D:D,eslam.data!AR415)</f>
        <v>0</v>
      </c>
      <c r="G415" s="2">
        <f t="shared" si="60"/>
        <v>0</v>
      </c>
      <c r="H415" s="2"/>
      <c r="I415" s="23"/>
      <c r="J415" s="2">
        <f>SUMIF('collection only'!D:D,eslam.data!AQ415,'collection only'!E:E)</f>
        <v>317040.71000000002</v>
      </c>
      <c r="K415" s="26">
        <f>SUMIF('data-from-invoicing'!D:D,eslam.data!AR415,'data-from-invoicing'!F:F)</f>
        <v>0</v>
      </c>
      <c r="L415" s="2">
        <f t="shared" si="61"/>
        <v>-317040.71000000002</v>
      </c>
      <c r="M415" s="2"/>
      <c r="Q415" s="23"/>
      <c r="S415" s="1">
        <v>43524</v>
      </c>
      <c r="T415" s="1">
        <v>43524</v>
      </c>
      <c r="U415" s="1">
        <v>43542</v>
      </c>
      <c r="V415">
        <v>15</v>
      </c>
      <c r="W415" s="1">
        <v>43557</v>
      </c>
      <c r="AF415" s="2">
        <v>0</v>
      </c>
      <c r="AG415" s="14">
        <f>SUMIF('consultant-gross'!D:D,eslam.data!AQ415,'consultant-gross'!F:F)</f>
        <v>0</v>
      </c>
      <c r="AH415" s="14">
        <f>SUMIF('consultant-gross'!D:D,eslam.data!AQ415,'consultant-gross'!G:G)</f>
        <v>0</v>
      </c>
      <c r="AI415" s="14">
        <f>SUMIF('consultant-net'!D:D,eslam.data!AQ415,'consultant-net'!F:F)</f>
        <v>0</v>
      </c>
      <c r="AJ415" s="2" t="str">
        <f>VLOOKUP(A415,'eslam-to-invoicing'!A:B,2,0)</f>
        <v>Substation Elco Steel</v>
      </c>
      <c r="AQ415" s="2" t="str">
        <f t="shared" si="62"/>
        <v>Elco Steel - MEP14</v>
      </c>
      <c r="AR415" s="2" t="str">
        <f t="shared" si="63"/>
        <v>Substation Elco Steel14</v>
      </c>
    </row>
    <row r="416" spans="1:44" hidden="1" x14ac:dyDescent="0.3">
      <c r="A416" s="6" t="s">
        <v>38</v>
      </c>
      <c r="B416" s="6">
        <f>VLOOKUP(A416,Sheet1!A:B,2,0)</f>
        <v>1</v>
      </c>
      <c r="C416" s="6">
        <v>1</v>
      </c>
      <c r="D416" s="25"/>
      <c r="F416" s="26">
        <f>_xlfn.MAXIFS('data-from-invoicing'!E:E,'data-from-invoicing'!D:D,eslam.data!AR416)</f>
        <v>0</v>
      </c>
      <c r="G416" s="2">
        <f t="shared" si="60"/>
        <v>0</v>
      </c>
      <c r="H416" s="2"/>
      <c r="I416" s="23"/>
      <c r="J416" s="2">
        <f>SUMIF('collection only'!D:D,eslam.data!AQ416,'collection only'!E:E)</f>
        <v>1060000</v>
      </c>
      <c r="K416" s="26">
        <f>SUMIF('data-from-invoicing'!D:D,eslam.data!AR416,'data-from-invoicing'!F:F)</f>
        <v>0</v>
      </c>
      <c r="L416" s="2">
        <f t="shared" si="61"/>
        <v>-1060000</v>
      </c>
      <c r="M416" s="2"/>
      <c r="Q416" s="23"/>
      <c r="S416" s="1">
        <v>43646</v>
      </c>
      <c r="T416" s="1">
        <v>43649</v>
      </c>
      <c r="U416" s="1">
        <v>43649</v>
      </c>
      <c r="V416">
        <v>15</v>
      </c>
      <c r="W416" s="1">
        <v>43664</v>
      </c>
      <c r="AG416" s="14">
        <f>SUMIF('consultant-gross'!D:D,eslam.data!AQ416,'consultant-gross'!F:F)</f>
        <v>0</v>
      </c>
      <c r="AH416" s="14">
        <f>SUMIF('consultant-gross'!D:D,eslam.data!AQ416,'consultant-gross'!G:G)</f>
        <v>0</v>
      </c>
      <c r="AI416" s="14">
        <f>SUMIF('consultant-net'!D:D,eslam.data!AQ416,'consultant-net'!F:F)</f>
        <v>0</v>
      </c>
      <c r="AJ416" s="2" t="str">
        <f>VLOOKUP(A416,'eslam-to-invoicing'!A:B,2,0)</f>
        <v>Substation Elco Steel</v>
      </c>
      <c r="AQ416" s="2" t="str">
        <f t="shared" si="62"/>
        <v>Elco Steel V.O-Infra. Network1</v>
      </c>
      <c r="AR416" s="2" t="str">
        <f t="shared" si="63"/>
        <v>Substation Elco Steel1</v>
      </c>
    </row>
    <row r="417" spans="1:44" x14ac:dyDescent="0.3">
      <c r="B417" s="35" t="e">
        <f>VLOOKUP(A417,Sheet1!A:B,2,0)</f>
        <v>#N/A</v>
      </c>
      <c r="D417" s="25"/>
      <c r="F417" s="26">
        <f>_xlfn.MAXIFS('data-from-invoicing'!E:E,'data-from-invoicing'!D:D,eslam.data!AR417)</f>
        <v>0</v>
      </c>
      <c r="I417" s="23"/>
      <c r="K417" s="26"/>
      <c r="Q417" s="23"/>
    </row>
    <row r="418" spans="1:44" hidden="1" x14ac:dyDescent="0.3">
      <c r="A418" s="6" t="s">
        <v>45</v>
      </c>
      <c r="B418" s="6">
        <f>VLOOKUP(A418,Sheet1!A:B,2,0)</f>
        <v>1</v>
      </c>
      <c r="C418" s="6">
        <v>1</v>
      </c>
      <c r="D418" s="25"/>
      <c r="E418" s="2">
        <v>3393576.42</v>
      </c>
      <c r="F418" s="26">
        <f>_xlfn.MAXIFS('data-from-invoicing'!E:E,'data-from-invoicing'!D:D,eslam.data!AR418)</f>
        <v>3393576.4</v>
      </c>
      <c r="G418" s="2">
        <f t="shared" ref="G418:G445" si="64">F418-E418</f>
        <v>-2.0000000018626451E-2</v>
      </c>
      <c r="H418" s="2"/>
      <c r="I418" s="23"/>
      <c r="J418" s="2">
        <f>SUMIF('collection only'!D:D,eslam.data!AQ418,'collection only'!E:E)</f>
        <v>2327690.6</v>
      </c>
      <c r="K418" s="26">
        <f>SUMIF('data-from-invoicing'!D:D,eslam.data!AR418,'data-from-invoicing'!F:F)</f>
        <v>2401503.7824999997</v>
      </c>
      <c r="L418" s="2">
        <f t="shared" ref="L418:L445" si="65">K418-J418</f>
        <v>73813.182499999646</v>
      </c>
      <c r="M418" s="2"/>
      <c r="N418" s="2">
        <v>13625000</v>
      </c>
      <c r="Q418" s="23"/>
      <c r="R418" s="2">
        <v>2338174.15</v>
      </c>
      <c r="S418" s="1">
        <v>43738</v>
      </c>
      <c r="T418" s="1">
        <v>43753</v>
      </c>
      <c r="U418" s="1">
        <v>43773</v>
      </c>
      <c r="V418">
        <v>21</v>
      </c>
      <c r="W418" s="1">
        <v>43794</v>
      </c>
      <c r="X418" s="1">
        <v>43793</v>
      </c>
      <c r="Y418" s="2">
        <v>3393576.42</v>
      </c>
      <c r="AF418" s="2">
        <v>0</v>
      </c>
      <c r="AG418" s="14">
        <f>SUMIF('consultant-gross'!D:D,eslam.data!AQ418,'consultant-gross'!F:F)</f>
        <v>0</v>
      </c>
      <c r="AH418" s="14">
        <f>SUMIF('consultant-gross'!D:D,eslam.data!AQ418,'consultant-gross'!G:G)</f>
        <v>0</v>
      </c>
      <c r="AI418" s="14">
        <f>SUMIF('consultant-net'!D:D,eslam.data!AQ418,'consultant-net'!F:F)</f>
        <v>0</v>
      </c>
      <c r="AJ418" s="2" t="str">
        <f>VLOOKUP(A418,'eslam-to-invoicing'!A:B,2,0)</f>
        <v>DoubleTree Mangroovy ElGouna</v>
      </c>
      <c r="AQ418" s="2" t="str">
        <f t="shared" ref="AQ418:AQ445" si="66">A418&amp;C418</f>
        <v>El-Gouna1</v>
      </c>
      <c r="AR418" s="2" t="str">
        <f t="shared" ref="AR418:AR445" si="67">AJ418&amp;C418</f>
        <v>DoubleTree Mangroovy ElGouna1</v>
      </c>
    </row>
    <row r="419" spans="1:44" x14ac:dyDescent="0.3">
      <c r="A419" s="6" t="s">
        <v>45</v>
      </c>
      <c r="B419" s="35">
        <f>VLOOKUP(A419,Sheet1!A:B,2,0)</f>
        <v>1</v>
      </c>
      <c r="C419" s="6">
        <v>2</v>
      </c>
      <c r="D419" s="25"/>
      <c r="E419" s="2">
        <v>3546875.0299999989</v>
      </c>
      <c r="F419" s="26">
        <f>_xlfn.MAXIFS('data-from-invoicing'!E:E,'data-from-invoicing'!D:D,eslam.data!AR419)</f>
        <v>5630968.0099999998</v>
      </c>
      <c r="G419" s="2">
        <f t="shared" si="64"/>
        <v>2084092.9800000009</v>
      </c>
      <c r="I419" s="23"/>
      <c r="J419" s="2">
        <f>SUMIF('collection only'!D:D,eslam.data!AQ419,'collection only'!E:E)</f>
        <v>3867767.27</v>
      </c>
      <c r="K419" s="26">
        <f>SUMIF('data-from-invoicing'!D:D,eslam.data!AR419,'data-from-invoicing'!F:F)</f>
        <v>4293335.2604999999</v>
      </c>
      <c r="L419" s="2">
        <f t="shared" si="65"/>
        <v>425567.99049999984</v>
      </c>
      <c r="Q419" s="23"/>
      <c r="R419" s="2">
        <v>3879736.97</v>
      </c>
      <c r="S419" s="1">
        <v>43769</v>
      </c>
      <c r="T419" s="1">
        <v>43784</v>
      </c>
      <c r="U419" s="1">
        <v>43786</v>
      </c>
      <c r="V419">
        <v>21</v>
      </c>
      <c r="W419" s="1">
        <v>43807</v>
      </c>
      <c r="X419" s="1">
        <v>43793</v>
      </c>
      <c r="Y419" s="2">
        <v>6940451.4499999993</v>
      </c>
      <c r="Z419" s="2">
        <v>2084092.99</v>
      </c>
      <c r="AF419" s="2">
        <v>0</v>
      </c>
      <c r="AG419" s="14">
        <f>SUMIF('consultant-gross'!D:D,eslam.data!AQ419,'consultant-gross'!F:F)</f>
        <v>0</v>
      </c>
      <c r="AH419" s="14">
        <f>SUMIF('consultant-gross'!D:D,eslam.data!AQ419,'consultant-gross'!G:G)</f>
        <v>0</v>
      </c>
      <c r="AI419" s="14">
        <f>SUMIF('consultant-net'!D:D,eslam.data!AQ419,'consultant-net'!F:F)</f>
        <v>0</v>
      </c>
      <c r="AJ419" s="2" t="str">
        <f>VLOOKUP(A419,'eslam-to-invoicing'!A:B,2,0)</f>
        <v>DoubleTree Mangroovy ElGouna</v>
      </c>
      <c r="AQ419" s="2" t="str">
        <f t="shared" si="66"/>
        <v>El-Gouna2</v>
      </c>
      <c r="AR419" s="2" t="str">
        <f t="shared" si="67"/>
        <v>DoubleTree Mangroovy ElGouna2</v>
      </c>
    </row>
    <row r="420" spans="1:44" x14ac:dyDescent="0.3">
      <c r="A420" s="6" t="s">
        <v>45</v>
      </c>
      <c r="B420" s="35">
        <f>VLOOKUP(A420,Sheet1!A:B,2,0)</f>
        <v>1</v>
      </c>
      <c r="C420" s="6">
        <v>3</v>
      </c>
      <c r="D420" s="25"/>
      <c r="E420" s="2">
        <v>4290021.3600000013</v>
      </c>
      <c r="F420" s="26">
        <f>_xlfn.MAXIFS('data-from-invoicing'!E:E,'data-from-invoicing'!D:D,eslam.data!AR420)</f>
        <v>424545</v>
      </c>
      <c r="G420" s="2">
        <f t="shared" si="64"/>
        <v>-3865476.3600000013</v>
      </c>
      <c r="I420" s="23"/>
      <c r="J420" s="2">
        <f>SUMIF('collection only'!D:D,eslam.data!AQ420,'collection only'!E:E)</f>
        <v>2286139.86</v>
      </c>
      <c r="K420" s="26">
        <f>SUMIF('data-from-invoicing'!D:D,eslam.data!AR420,'data-from-invoicing'!F:F)</f>
        <v>680952</v>
      </c>
      <c r="L420" s="2">
        <f t="shared" si="65"/>
        <v>-1605187.8599999999</v>
      </c>
      <c r="Q420" s="23"/>
      <c r="R420" s="2">
        <v>2286139.86</v>
      </c>
      <c r="S420" s="1">
        <v>43799</v>
      </c>
      <c r="T420" s="1">
        <v>43814</v>
      </c>
      <c r="U420" s="1">
        <v>43815</v>
      </c>
      <c r="V420">
        <v>21</v>
      </c>
      <c r="W420" s="1">
        <v>43836</v>
      </c>
      <c r="X420" s="1">
        <v>43818</v>
      </c>
      <c r="Y420" s="2">
        <v>11230472.810000001</v>
      </c>
      <c r="Z420" s="2">
        <v>1112126.5900000001</v>
      </c>
      <c r="AF420" s="2">
        <v>10483.549999999999</v>
      </c>
      <c r="AG420" s="14">
        <f>SUMIF('consultant-gross'!D:D,eslam.data!AQ420,'consultant-gross'!F:F)</f>
        <v>0</v>
      </c>
      <c r="AH420" s="14">
        <f>SUMIF('consultant-gross'!D:D,eslam.data!AQ420,'consultant-gross'!G:G)</f>
        <v>0</v>
      </c>
      <c r="AI420" s="14">
        <f>SUMIF('consultant-net'!D:D,eslam.data!AQ420,'consultant-net'!F:F)</f>
        <v>0</v>
      </c>
      <c r="AJ420" s="2" t="str">
        <f>VLOOKUP(A420,'eslam-to-invoicing'!A:B,2,0)</f>
        <v>DoubleTree Mangroovy ElGouna</v>
      </c>
      <c r="AQ420" s="2" t="str">
        <f t="shared" si="66"/>
        <v>El-Gouna3</v>
      </c>
      <c r="AR420" s="2" t="str">
        <f t="shared" si="67"/>
        <v>DoubleTree Mangroovy ElGouna3</v>
      </c>
    </row>
    <row r="421" spans="1:44" x14ac:dyDescent="0.3">
      <c r="A421" s="6" t="s">
        <v>45</v>
      </c>
      <c r="B421" s="35">
        <f>VLOOKUP(A421,Sheet1!A:B,2,0)</f>
        <v>1</v>
      </c>
      <c r="C421" s="6">
        <v>4</v>
      </c>
      <c r="D421" s="25"/>
      <c r="E421" s="2">
        <v>2686069.2999999989</v>
      </c>
      <c r="F421" s="26">
        <f>_xlfn.MAXIFS('data-from-invoicing'!E:E,'data-from-invoicing'!D:D,eslam.data!AR421)</f>
        <v>3743616.44</v>
      </c>
      <c r="G421" s="2">
        <f t="shared" si="64"/>
        <v>1057547.1400000011</v>
      </c>
      <c r="I421" s="23"/>
      <c r="J421" s="2">
        <f>SUMIF('collection only'!D:D,eslam.data!AQ421,'collection only'!E:E)</f>
        <v>2572404.48</v>
      </c>
      <c r="K421" s="26">
        <f>SUMIF('data-from-invoicing'!D:D,eslam.data!AR421,'data-from-invoicing'!F:F)</f>
        <v>2597585.4920000001</v>
      </c>
      <c r="L421" s="2">
        <f t="shared" si="65"/>
        <v>25181.012000000104</v>
      </c>
      <c r="Q421" s="23"/>
      <c r="R421" s="2">
        <v>2572404.48</v>
      </c>
      <c r="S421" s="1">
        <v>43830</v>
      </c>
      <c r="T421" s="1">
        <v>43845</v>
      </c>
      <c r="U421" s="1">
        <v>43851</v>
      </c>
      <c r="V421">
        <v>21</v>
      </c>
      <c r="W421" s="1">
        <v>43872</v>
      </c>
      <c r="X421" s="1">
        <v>43851</v>
      </c>
      <c r="Y421" s="2">
        <v>13916542.109999999</v>
      </c>
      <c r="Z421" s="2">
        <v>2169673.66</v>
      </c>
      <c r="AF421" s="2">
        <v>29400.49</v>
      </c>
      <c r="AG421" s="14">
        <f>SUMIF('consultant-gross'!D:D,eslam.data!AQ421,'consultant-gross'!F:F)</f>
        <v>0</v>
      </c>
      <c r="AH421" s="14">
        <f>SUMIF('consultant-gross'!D:D,eslam.data!AQ421,'consultant-gross'!G:G)</f>
        <v>0</v>
      </c>
      <c r="AI421" s="14">
        <f>SUMIF('consultant-net'!D:D,eslam.data!AQ421,'consultant-net'!F:F)</f>
        <v>0</v>
      </c>
      <c r="AJ421" s="2" t="str">
        <f>VLOOKUP(A421,'eslam-to-invoicing'!A:B,2,0)</f>
        <v>DoubleTree Mangroovy ElGouna</v>
      </c>
      <c r="AQ421" s="2" t="str">
        <f t="shared" si="66"/>
        <v>El-Gouna4</v>
      </c>
      <c r="AR421" s="2" t="str">
        <f t="shared" si="67"/>
        <v>DoubleTree Mangroovy ElGouna4</v>
      </c>
    </row>
    <row r="422" spans="1:44" x14ac:dyDescent="0.3">
      <c r="A422" s="6" t="s">
        <v>45</v>
      </c>
      <c r="B422" s="35">
        <f>VLOOKUP(A422,Sheet1!A:B,2,0)</f>
        <v>1</v>
      </c>
      <c r="C422" s="6">
        <v>5</v>
      </c>
      <c r="D422" s="25"/>
      <c r="E422" s="2">
        <v>3430037.6100000031</v>
      </c>
      <c r="F422" s="26">
        <f>_xlfn.MAXIFS('data-from-invoicing'!E:E,'data-from-invoicing'!D:D,eslam.data!AR422)</f>
        <v>2635327.1800000002</v>
      </c>
      <c r="G422" s="2">
        <f t="shared" si="64"/>
        <v>-794710.43000000296</v>
      </c>
      <c r="I422" s="23"/>
      <c r="J422" s="2">
        <f>SUMIF('collection only'!D:D,eslam.data!AQ422,'collection only'!E:E)</f>
        <v>1808595.27</v>
      </c>
      <c r="K422" s="26">
        <f>SUMIF('data-from-invoicing'!D:D,eslam.data!AR422,'data-from-invoicing'!F:F)</f>
        <v>1828998.8330000001</v>
      </c>
      <c r="L422" s="2">
        <f t="shared" si="65"/>
        <v>20403.563000000082</v>
      </c>
      <c r="Q422" s="23"/>
      <c r="R422" s="2">
        <v>1815739.6</v>
      </c>
      <c r="S422" s="1">
        <v>43861</v>
      </c>
      <c r="T422" s="1">
        <v>43876</v>
      </c>
      <c r="U422" s="1">
        <v>43880</v>
      </c>
      <c r="V422">
        <v>21</v>
      </c>
      <c r="W422" s="1">
        <v>43901</v>
      </c>
      <c r="X422" s="1">
        <v>43884</v>
      </c>
      <c r="Y422" s="2">
        <v>17346579.719999999</v>
      </c>
      <c r="Z422" s="2">
        <v>1374961.99</v>
      </c>
      <c r="AF422" s="2">
        <v>10483.549999999999</v>
      </c>
      <c r="AG422" s="14">
        <f>SUMIF('consultant-gross'!D:D,eslam.data!AQ422,'consultant-gross'!F:F)</f>
        <v>3430037.6100000031</v>
      </c>
      <c r="AH422" s="14">
        <f>SUMIF('consultant-gross'!D:D,eslam.data!AQ422,'consultant-gross'!G:G)</f>
        <v>17346579.720000003</v>
      </c>
      <c r="AI422" s="14">
        <f>SUMIF('consultant-net'!D:D,eslam.data!AQ422,'consultant-net'!F:F)</f>
        <v>1815739.6</v>
      </c>
      <c r="AJ422" s="2" t="str">
        <f>VLOOKUP(A422,'eslam-to-invoicing'!A:B,2,0)</f>
        <v>DoubleTree Mangroovy ElGouna</v>
      </c>
      <c r="AQ422" s="2" t="str">
        <f t="shared" si="66"/>
        <v>El-Gouna5</v>
      </c>
      <c r="AR422" s="2" t="str">
        <f t="shared" si="67"/>
        <v>DoubleTree Mangroovy ElGouna5</v>
      </c>
    </row>
    <row r="423" spans="1:44" x14ac:dyDescent="0.3">
      <c r="A423" s="6" t="s">
        <v>45</v>
      </c>
      <c r="B423" s="35">
        <f>VLOOKUP(A423,Sheet1!A:B,2,0)</f>
        <v>1</v>
      </c>
      <c r="C423" s="6">
        <v>6</v>
      </c>
      <c r="D423" s="25"/>
      <c r="E423" s="2">
        <v>6540676.1899999976</v>
      </c>
      <c r="F423" s="26">
        <f>_xlfn.MAXIFS('data-from-invoicing'!E:E,'data-from-invoicing'!D:D,eslam.data!AR423)</f>
        <v>6170230.6499999994</v>
      </c>
      <c r="G423" s="2">
        <f t="shared" si="64"/>
        <v>-370445.53999999817</v>
      </c>
      <c r="H423" s="14" t="s">
        <v>8718</v>
      </c>
      <c r="I423" s="23"/>
      <c r="J423" s="2">
        <f>SUMIF('collection only'!D:D,eslam.data!AQ423,'collection only'!E:E)</f>
        <v>4246133.4000000004</v>
      </c>
      <c r="K423" s="26">
        <f>SUMIF('data-from-invoicing'!D:D,eslam.data!AR423,'data-from-invoicing'!F:F)</f>
        <v>8251289.2525000004</v>
      </c>
      <c r="L423" s="2">
        <f t="shared" si="65"/>
        <v>4005155.8525</v>
      </c>
      <c r="Q423" s="23"/>
      <c r="R423" s="2">
        <v>4271724.93</v>
      </c>
      <c r="S423" s="1">
        <v>43890</v>
      </c>
      <c r="T423" s="1">
        <v>43905</v>
      </c>
      <c r="U423" s="1">
        <v>43908</v>
      </c>
      <c r="V423">
        <v>21</v>
      </c>
      <c r="W423" s="1">
        <v>43929</v>
      </c>
      <c r="X423" s="1">
        <v>43908</v>
      </c>
      <c r="Y423" s="2">
        <v>23887255.91</v>
      </c>
      <c r="Z423" s="2">
        <v>1023807.82</v>
      </c>
      <c r="AF423" s="2">
        <v>29400.49</v>
      </c>
      <c r="AG423" s="14">
        <f>SUMIF('consultant-gross'!D:D,eslam.data!AQ423,'consultant-gross'!F:F)</f>
        <v>6540676.1899999976</v>
      </c>
      <c r="AH423" s="14">
        <f>SUMIF('consultant-gross'!D:D,eslam.data!AQ423,'consultant-gross'!G:G)</f>
        <v>23887255.91</v>
      </c>
      <c r="AI423" s="14">
        <f>SUMIF('consultant-net'!D:D,eslam.data!AQ423,'consultant-net'!F:F)</f>
        <v>6823693.4000000004</v>
      </c>
      <c r="AJ423" s="2" t="str">
        <f>VLOOKUP(A423,'eslam-to-invoicing'!A:B,2,0)</f>
        <v>DoubleTree Mangroovy ElGouna</v>
      </c>
      <c r="AQ423" s="2" t="str">
        <f t="shared" si="66"/>
        <v>El-Gouna6</v>
      </c>
      <c r="AR423" s="2" t="str">
        <f t="shared" si="67"/>
        <v>DoubleTree Mangroovy ElGouna6</v>
      </c>
    </row>
    <row r="424" spans="1:44" x14ac:dyDescent="0.3">
      <c r="A424" s="6" t="s">
        <v>45</v>
      </c>
      <c r="B424" s="35">
        <f>VLOOKUP(A424,Sheet1!A:B,2,0)</f>
        <v>1</v>
      </c>
      <c r="C424" s="6">
        <v>7</v>
      </c>
      <c r="D424" s="25"/>
      <c r="E424" s="2">
        <v>3114205.16</v>
      </c>
      <c r="F424" s="26">
        <f>_xlfn.MAXIFS('data-from-invoicing'!E:E,'data-from-invoicing'!D:D,eslam.data!AR424)</f>
        <v>3133496.53</v>
      </c>
      <c r="G424" s="2">
        <f t="shared" si="64"/>
        <v>19291.369999999646</v>
      </c>
      <c r="I424" s="23"/>
      <c r="J424" s="2">
        <f>SUMIF('collection only'!D:D,eslam.data!AQ424,'collection only'!E:E)</f>
        <v>2145687.36</v>
      </c>
      <c r="K424" s="26">
        <f>SUMIF('data-from-invoicing'!D:D,eslam.data!AR424,'data-from-invoicing'!F:F)</f>
        <v>2166123.4164999998</v>
      </c>
      <c r="L424" s="2">
        <f t="shared" si="65"/>
        <v>20436.056499999948</v>
      </c>
      <c r="Q424" s="23"/>
      <c r="R424" s="2">
        <v>2145687.36</v>
      </c>
      <c r="S424" s="1">
        <v>43921</v>
      </c>
      <c r="T424" s="1">
        <v>43936</v>
      </c>
      <c r="U424" s="1">
        <v>43939</v>
      </c>
      <c r="V424">
        <v>21</v>
      </c>
      <c r="W424" s="1">
        <v>43960</v>
      </c>
      <c r="X424" s="1">
        <v>43942</v>
      </c>
      <c r="Y424" s="2">
        <v>27001461.07</v>
      </c>
      <c r="Z424" s="2">
        <v>1023807.82</v>
      </c>
      <c r="AF424" s="2">
        <v>29400.49</v>
      </c>
      <c r="AG424" s="14">
        <f>SUMIF('consultant-gross'!D:D,eslam.data!AQ424,'consultant-gross'!F:F)</f>
        <v>3114205.16</v>
      </c>
      <c r="AH424" s="14">
        <f>SUMIF('consultant-gross'!D:D,eslam.data!AQ424,'consultant-gross'!G:G)</f>
        <v>27001461.07</v>
      </c>
      <c r="AI424" s="14">
        <f>SUMIF('consultant-net'!D:D,eslam.data!AQ424,'consultant-net'!F:F)</f>
        <v>2158979.11</v>
      </c>
      <c r="AJ424" s="2" t="str">
        <f>VLOOKUP(A424,'eslam-to-invoicing'!A:B,2,0)</f>
        <v>DoubleTree Mangroovy ElGouna</v>
      </c>
      <c r="AQ424" s="2" t="str">
        <f t="shared" si="66"/>
        <v>El-Gouna7</v>
      </c>
      <c r="AR424" s="2" t="str">
        <f t="shared" si="67"/>
        <v>DoubleTree Mangroovy ElGouna7</v>
      </c>
    </row>
    <row r="425" spans="1:44" x14ac:dyDescent="0.3">
      <c r="A425" s="6" t="s">
        <v>45</v>
      </c>
      <c r="B425" s="35">
        <f>VLOOKUP(A425,Sheet1!A:B,2,0)</f>
        <v>1</v>
      </c>
      <c r="C425" s="6">
        <v>8</v>
      </c>
      <c r="D425" s="25"/>
      <c r="E425" s="2">
        <v>3250029.799999997</v>
      </c>
      <c r="F425" s="26">
        <f>_xlfn.MAXIFS('data-from-invoicing'!E:E,'data-from-invoicing'!D:D,eslam.data!AR425)</f>
        <v>2806757.16</v>
      </c>
      <c r="G425" s="2">
        <f t="shared" si="64"/>
        <v>-443272.63999999687</v>
      </c>
      <c r="I425" s="23"/>
      <c r="J425" s="2">
        <f>SUMIF('collection only'!D:D,eslam.data!AQ425,'collection only'!E:E)</f>
        <v>1922134.77</v>
      </c>
      <c r="K425" s="26">
        <f>SUMIF('data-from-invoicing'!D:D,eslam.data!AR425,'data-from-invoicing'!F:F)</f>
        <v>1896543.798</v>
      </c>
      <c r="L425" s="2">
        <f t="shared" si="65"/>
        <v>-25590.972000000067</v>
      </c>
      <c r="Q425" s="23"/>
      <c r="R425" s="2">
        <v>1922134.77</v>
      </c>
      <c r="S425" s="1">
        <v>44012</v>
      </c>
      <c r="T425" s="1">
        <v>44013</v>
      </c>
      <c r="U425" s="1">
        <v>44017</v>
      </c>
      <c r="V425">
        <v>21</v>
      </c>
      <c r="W425" s="1">
        <v>44038</v>
      </c>
      <c r="X425" s="1">
        <v>44018</v>
      </c>
      <c r="Y425" s="2">
        <v>30251490.870000001</v>
      </c>
      <c r="Z425" s="2">
        <v>580535.18999999994</v>
      </c>
      <c r="AF425" s="2">
        <v>29400.49</v>
      </c>
      <c r="AG425" s="14">
        <f>SUMIF('consultant-gross'!D:D,eslam.data!AQ425,'consultant-gross'!F:F)</f>
        <v>3250029.799999997</v>
      </c>
      <c r="AH425" s="14">
        <f>SUMIF('consultant-gross'!D:D,eslam.data!AQ425,'consultant-gross'!G:G)</f>
        <v>30251490.869999997</v>
      </c>
      <c r="AI425" s="14">
        <f>SUMIF('consultant-net'!D:D,eslam.data!AQ425,'consultant-net'!F:F)</f>
        <v>1933855.68</v>
      </c>
      <c r="AJ425" s="2" t="str">
        <f>VLOOKUP(A425,'eslam-to-invoicing'!A:B,2,0)</f>
        <v>DoubleTree Mangroovy ElGouna</v>
      </c>
      <c r="AQ425" s="2" t="str">
        <f t="shared" si="66"/>
        <v>El-Gouna8</v>
      </c>
      <c r="AR425" s="2" t="str">
        <f t="shared" si="67"/>
        <v>DoubleTree Mangroovy ElGouna8</v>
      </c>
    </row>
    <row r="426" spans="1:44" x14ac:dyDescent="0.3">
      <c r="A426" s="6" t="s">
        <v>45</v>
      </c>
      <c r="B426" s="35">
        <f>VLOOKUP(A426,Sheet1!A:B,2,0)</f>
        <v>1</v>
      </c>
      <c r="C426" s="6">
        <v>9</v>
      </c>
      <c r="D426" s="25"/>
      <c r="E426" s="2">
        <v>1882490</v>
      </c>
      <c r="F426" s="26">
        <f>_xlfn.MAXIFS('data-from-invoicing'!E:E,'data-from-invoicing'!D:D,eslam.data!AR426)</f>
        <v>1505090.04</v>
      </c>
      <c r="G426" s="2">
        <f t="shared" si="64"/>
        <v>-377399.95999999996</v>
      </c>
      <c r="I426" s="23"/>
      <c r="J426" s="2">
        <f>SUMIF('collection only'!D:D,eslam.data!AQ426,'collection only'!E:E)</f>
        <v>1030964.27</v>
      </c>
      <c r="K426" s="26">
        <f>SUMIF('data-from-invoicing'!D:D,eslam.data!AR426,'data-from-invoicing'!F:F)</f>
        <v>1030964.272</v>
      </c>
      <c r="L426" s="2">
        <f t="shared" si="65"/>
        <v>1.9999999785795808E-3</v>
      </c>
      <c r="Q426" s="23"/>
      <c r="R426" s="2">
        <v>1037007.36</v>
      </c>
      <c r="S426" s="1">
        <v>44043</v>
      </c>
      <c r="T426" s="1">
        <v>44044</v>
      </c>
      <c r="U426" s="1">
        <v>44038</v>
      </c>
      <c r="V426">
        <v>21</v>
      </c>
      <c r="W426" s="1">
        <v>44059</v>
      </c>
      <c r="X426" s="1">
        <v>44039</v>
      </c>
      <c r="Y426" s="2">
        <v>32133980.870000001</v>
      </c>
      <c r="Z426" s="2">
        <v>203135.69</v>
      </c>
      <c r="AF426" s="2">
        <v>29400.49</v>
      </c>
      <c r="AG426" s="14">
        <f>SUMIF('consultant-gross'!D:D,eslam.data!AQ426,'consultant-gross'!F:F)</f>
        <v>0</v>
      </c>
      <c r="AH426" s="14">
        <f>SUMIF('consultant-gross'!D:D,eslam.data!AQ426,'consultant-gross'!G:G)</f>
        <v>0</v>
      </c>
      <c r="AI426" s="14">
        <f>SUMIF('consultant-net'!D:D,eslam.data!AQ426,'consultant-net'!F:F)</f>
        <v>0</v>
      </c>
      <c r="AJ426" s="2" t="str">
        <f>VLOOKUP(A426,'eslam-to-invoicing'!A:B,2,0)</f>
        <v>DoubleTree Mangroovy ElGouna</v>
      </c>
      <c r="AQ426" s="2" t="str">
        <f t="shared" si="66"/>
        <v>El-Gouna9</v>
      </c>
      <c r="AR426" s="2" t="str">
        <f t="shared" si="67"/>
        <v>DoubleTree Mangroovy ElGouna9</v>
      </c>
    </row>
    <row r="427" spans="1:44" x14ac:dyDescent="0.3">
      <c r="A427" s="6" t="s">
        <v>45</v>
      </c>
      <c r="B427" s="35">
        <f>VLOOKUP(A427,Sheet1!A:B,2,0)</f>
        <v>1</v>
      </c>
      <c r="C427" s="6">
        <v>10</v>
      </c>
      <c r="D427" s="25"/>
      <c r="E427" s="2">
        <v>1889241.538690872</v>
      </c>
      <c r="F427" s="26">
        <f>_xlfn.MAXIFS('data-from-invoicing'!E:E,'data-from-invoicing'!D:D,eslam.data!AR427)</f>
        <v>1714004.8</v>
      </c>
      <c r="G427" s="2">
        <f t="shared" si="64"/>
        <v>-175236.73869087198</v>
      </c>
      <c r="I427" s="23"/>
      <c r="J427" s="2">
        <f>SUMIF('collection only'!D:D,eslam.data!AQ427,'collection only'!E:E)</f>
        <v>1173489.52</v>
      </c>
      <c r="K427" s="26">
        <f>SUMIF('data-from-invoicing'!D:D,eslam.data!AR427,'data-from-invoicing'!F:F)</f>
        <v>1173489.49</v>
      </c>
      <c r="L427" s="2">
        <f t="shared" si="65"/>
        <v>-3.0000000027939677E-2</v>
      </c>
      <c r="Q427" s="23"/>
      <c r="R427" s="2">
        <v>1180949.3350760059</v>
      </c>
      <c r="S427" s="1">
        <v>44074</v>
      </c>
      <c r="T427" s="1">
        <v>44075</v>
      </c>
      <c r="U427" s="1">
        <v>44079</v>
      </c>
      <c r="V427">
        <v>21</v>
      </c>
      <c r="W427" s="1">
        <v>44100</v>
      </c>
      <c r="X427" s="1">
        <v>44079</v>
      </c>
      <c r="Y427" s="2">
        <v>34023222.40869087</v>
      </c>
      <c r="Z427" s="2">
        <v>27898.992000000071</v>
      </c>
      <c r="AF427" s="2">
        <v>29400.49</v>
      </c>
      <c r="AG427" s="14">
        <f>SUMIF('consultant-gross'!D:D,eslam.data!AQ427,'consultant-gross'!F:F)</f>
        <v>0</v>
      </c>
      <c r="AH427" s="14">
        <f>SUMIF('consultant-gross'!D:D,eslam.data!AQ427,'consultant-gross'!G:G)</f>
        <v>0</v>
      </c>
      <c r="AI427" s="14">
        <f>SUMIF('consultant-net'!D:D,eslam.data!AQ427,'consultant-net'!F:F)</f>
        <v>0</v>
      </c>
      <c r="AJ427" s="2" t="str">
        <f>VLOOKUP(A427,'eslam-to-invoicing'!A:B,2,0)</f>
        <v>DoubleTree Mangroovy ElGouna</v>
      </c>
      <c r="AQ427" s="2" t="str">
        <f t="shared" si="66"/>
        <v>El-Gouna10</v>
      </c>
      <c r="AR427" s="2" t="str">
        <f t="shared" si="67"/>
        <v>DoubleTree Mangroovy ElGouna10</v>
      </c>
    </row>
    <row r="428" spans="1:44" x14ac:dyDescent="0.3">
      <c r="A428" s="6" t="s">
        <v>45</v>
      </c>
      <c r="B428" s="35">
        <f>VLOOKUP(A428,Sheet1!A:B,2,0)</f>
        <v>1</v>
      </c>
      <c r="C428" s="6">
        <v>11</v>
      </c>
      <c r="D428" s="25"/>
      <c r="E428" s="2">
        <v>881976.77574044466</v>
      </c>
      <c r="F428" s="26">
        <f>_xlfn.MAXIFS('data-from-invoicing'!E:E,'data-from-invoicing'!D:D,eslam.data!AR428)</f>
        <v>2596008.2799999998</v>
      </c>
      <c r="G428" s="2">
        <f t="shared" si="64"/>
        <v>1714031.5042595551</v>
      </c>
      <c r="I428" s="23"/>
      <c r="J428" s="2">
        <f>SUMIF('collection only'!D:D,eslam.data!AQ428,'collection only'!E:E)</f>
        <v>1750027.3</v>
      </c>
      <c r="K428" s="26">
        <f>SUMIF('data-from-invoicing'!D:D,eslam.data!AR428,'data-from-invoicing'!F:F)</f>
        <v>1750027.3049999999</v>
      </c>
      <c r="L428" s="2">
        <f t="shared" si="65"/>
        <v>4.999999888241291E-3</v>
      </c>
      <c r="Q428" s="23"/>
      <c r="R428" s="2">
        <v>1788649.699229164</v>
      </c>
      <c r="S428" s="1">
        <v>44165</v>
      </c>
      <c r="T428" s="1">
        <v>44165</v>
      </c>
      <c r="U428" s="1">
        <v>44174</v>
      </c>
      <c r="V428">
        <v>21</v>
      </c>
      <c r="W428" s="1">
        <v>44195</v>
      </c>
      <c r="X428" s="1">
        <v>44184</v>
      </c>
      <c r="Y428" s="2">
        <v>34905199.184431307</v>
      </c>
      <c r="Z428" s="2">
        <v>1741930.4879999999</v>
      </c>
      <c r="AF428" s="2">
        <v>29400.49</v>
      </c>
      <c r="AG428" s="14">
        <f>SUMIF('consultant-gross'!D:D,eslam.data!AQ428,'consultant-gross'!F:F)</f>
        <v>0</v>
      </c>
      <c r="AH428" s="14">
        <f>SUMIF('consultant-gross'!D:D,eslam.data!AQ428,'consultant-gross'!G:G)</f>
        <v>0</v>
      </c>
      <c r="AI428" s="14">
        <f>SUMIF('consultant-net'!D:D,eslam.data!AQ428,'consultant-net'!F:F)</f>
        <v>0</v>
      </c>
      <c r="AJ428" s="2" t="str">
        <f>VLOOKUP(A428,'eslam-to-invoicing'!A:B,2,0)</f>
        <v>DoubleTree Mangroovy ElGouna</v>
      </c>
      <c r="AQ428" s="2" t="str">
        <f t="shared" si="66"/>
        <v>El-Gouna11</v>
      </c>
      <c r="AR428" s="2" t="str">
        <f t="shared" si="67"/>
        <v>DoubleTree Mangroovy ElGouna11</v>
      </c>
    </row>
    <row r="429" spans="1:44" x14ac:dyDescent="0.3">
      <c r="A429" s="6" t="s">
        <v>45</v>
      </c>
      <c r="B429" s="35">
        <f>VLOOKUP(A429,Sheet1!A:B,2,0)</f>
        <v>1</v>
      </c>
      <c r="C429" s="6">
        <v>12</v>
      </c>
      <c r="D429" s="25"/>
      <c r="E429" s="2">
        <v>-4.4313147664070129E-3</v>
      </c>
      <c r="F429" s="26">
        <f>_xlfn.MAXIFS('data-from-invoicing'!E:E,'data-from-invoicing'!D:D,eslam.data!AR429)</f>
        <v>1904761.9</v>
      </c>
      <c r="G429" s="2">
        <f t="shared" si="64"/>
        <v>1904761.9044313147</v>
      </c>
      <c r="I429" s="23"/>
      <c r="J429" s="2">
        <f>SUMIF('collection only'!D:D,eslam.data!AQ429,'collection only'!E:E)</f>
        <v>1942857.14</v>
      </c>
      <c r="K429" s="26">
        <f>SUMIF('data-from-invoicing'!D:D,eslam.data!AR429,'data-from-invoicing'!F:F)</f>
        <v>1942857.135</v>
      </c>
      <c r="L429" s="2">
        <f t="shared" si="65"/>
        <v>-4.999999888241291E-3</v>
      </c>
      <c r="Q429" s="23"/>
      <c r="R429" s="2">
        <v>2000000</v>
      </c>
      <c r="S429" s="1">
        <v>44165</v>
      </c>
      <c r="T429" s="1">
        <v>44165</v>
      </c>
      <c r="U429" s="1">
        <v>44188</v>
      </c>
      <c r="V429">
        <v>21</v>
      </c>
      <c r="W429" s="1">
        <v>44209</v>
      </c>
      <c r="X429" s="1">
        <v>44188</v>
      </c>
      <c r="Y429" s="2">
        <v>34905199.18</v>
      </c>
      <c r="Z429" s="2">
        <v>1741930.49</v>
      </c>
      <c r="AF429" s="2">
        <v>29400.49</v>
      </c>
      <c r="AG429" s="14">
        <f>SUMIF('consultant-gross'!D:D,eslam.data!AQ429,'consultant-gross'!F:F)</f>
        <v>0</v>
      </c>
      <c r="AH429" s="14">
        <f>SUMIF('consultant-gross'!D:D,eslam.data!AQ429,'consultant-gross'!G:G)</f>
        <v>0</v>
      </c>
      <c r="AI429" s="14">
        <f>SUMIF('consultant-net'!D:D,eslam.data!AQ429,'consultant-net'!F:F)</f>
        <v>0</v>
      </c>
      <c r="AJ429" s="2" t="str">
        <f>VLOOKUP(A429,'eslam-to-invoicing'!A:B,2,0)</f>
        <v>DoubleTree Mangroovy ElGouna</v>
      </c>
      <c r="AQ429" s="2" t="str">
        <f t="shared" si="66"/>
        <v>El-Gouna12</v>
      </c>
      <c r="AR429" s="2" t="str">
        <f t="shared" si="67"/>
        <v>DoubleTree Mangroovy ElGouna12</v>
      </c>
    </row>
    <row r="430" spans="1:44" x14ac:dyDescent="0.3">
      <c r="A430" s="6" t="s">
        <v>45</v>
      </c>
      <c r="B430" s="35">
        <f>VLOOKUP(A430,Sheet1!A:B,2,0)</f>
        <v>1</v>
      </c>
      <c r="C430" s="6">
        <v>13</v>
      </c>
      <c r="D430" s="25"/>
      <c r="E430" s="2">
        <v>2225492.7100000009</v>
      </c>
      <c r="F430" s="26">
        <f>_xlfn.MAXIFS('data-from-invoicing'!E:E,'data-from-invoicing'!D:D,eslam.data!AR430)</f>
        <v>2664148.65</v>
      </c>
      <c r="G430" s="2">
        <f t="shared" si="64"/>
        <v>438655.93999999901</v>
      </c>
      <c r="I430" s="23"/>
      <c r="J430" s="2">
        <f>SUMIF('collection only'!D:D,eslam.data!AQ430,'collection only'!E:E)</f>
        <v>1951940.18</v>
      </c>
      <c r="K430" s="26">
        <f>SUMIF('data-from-invoicing'!D:D,eslam.data!AR430,'data-from-invoicing'!F:F)</f>
        <v>1951940.1824999999</v>
      </c>
      <c r="L430" s="2">
        <f t="shared" si="65"/>
        <v>2.4999999441206455E-3</v>
      </c>
      <c r="Q430" s="23"/>
      <c r="R430" s="2">
        <v>1964526.99</v>
      </c>
      <c r="S430" s="1">
        <v>44196</v>
      </c>
      <c r="T430" s="1">
        <v>44196</v>
      </c>
      <c r="U430" s="1">
        <v>44206</v>
      </c>
      <c r="V430">
        <v>21</v>
      </c>
      <c r="W430" s="1">
        <v>44227</v>
      </c>
      <c r="X430" s="1">
        <v>44208</v>
      </c>
      <c r="Y430" s="2">
        <v>37130691.890000001</v>
      </c>
      <c r="Z430" s="2">
        <v>1823017.32</v>
      </c>
      <c r="AF430" s="2">
        <v>29400.49</v>
      </c>
      <c r="AG430" s="14">
        <f>SUMIF('consultant-gross'!D:D,eslam.data!AQ430,'consultant-gross'!F:F)</f>
        <v>0</v>
      </c>
      <c r="AH430" s="14">
        <f>SUMIF('consultant-gross'!D:D,eslam.data!AQ430,'consultant-gross'!G:G)</f>
        <v>0</v>
      </c>
      <c r="AI430" s="14">
        <f>SUMIF('consultant-net'!D:D,eslam.data!AQ430,'consultant-net'!F:F)</f>
        <v>0</v>
      </c>
      <c r="AJ430" s="2" t="str">
        <f>VLOOKUP(A430,'eslam-to-invoicing'!A:B,2,0)</f>
        <v>DoubleTree Mangroovy ElGouna</v>
      </c>
      <c r="AQ430" s="2" t="str">
        <f t="shared" si="66"/>
        <v>El-Gouna13</v>
      </c>
      <c r="AR430" s="2" t="str">
        <f t="shared" si="67"/>
        <v>DoubleTree Mangroovy ElGouna13</v>
      </c>
    </row>
    <row r="431" spans="1:44" x14ac:dyDescent="0.3">
      <c r="A431" s="6" t="s">
        <v>45</v>
      </c>
      <c r="B431" s="35">
        <f>VLOOKUP(A431,Sheet1!A:B,2,0)</f>
        <v>1</v>
      </c>
      <c r="C431" s="6">
        <v>14</v>
      </c>
      <c r="D431" s="25"/>
      <c r="E431" s="2">
        <v>3901532.199999996</v>
      </c>
      <c r="F431" s="26">
        <f>_xlfn.MAXIFS('data-from-invoicing'!E:E,'data-from-invoicing'!D:D,eslam.data!AR431)</f>
        <v>4271693.53</v>
      </c>
      <c r="G431" s="2">
        <f t="shared" si="64"/>
        <v>370161.33000000427</v>
      </c>
      <c r="I431" s="23"/>
      <c r="J431" s="2">
        <f>SUMIF('collection only'!D:D,eslam.data!AQ431,'collection only'!E:E)</f>
        <v>3058799.81</v>
      </c>
      <c r="K431" s="26">
        <f>SUMIF('data-from-invoicing'!D:D,eslam.data!AR431,'data-from-invoicing'!F:F)</f>
        <v>3058799.81</v>
      </c>
      <c r="L431" s="2">
        <f t="shared" si="65"/>
        <v>0</v>
      </c>
      <c r="Q431" s="23"/>
      <c r="R431" s="2">
        <v>3061707.07</v>
      </c>
      <c r="S431" s="1">
        <v>44227</v>
      </c>
      <c r="T431" s="1">
        <v>44227</v>
      </c>
      <c r="U431" s="1">
        <v>44241</v>
      </c>
      <c r="V431">
        <v>21</v>
      </c>
      <c r="W431" s="1">
        <v>44262</v>
      </c>
      <c r="X431" s="1">
        <v>44258</v>
      </c>
      <c r="Y431" s="2">
        <v>41032224.090000004</v>
      </c>
      <c r="Z431" s="2">
        <v>1836465.31</v>
      </c>
      <c r="AF431" s="2">
        <v>120415.29</v>
      </c>
      <c r="AG431" s="14">
        <f>SUMIF('consultant-gross'!D:D,eslam.data!AQ431,'consultant-gross'!F:F)</f>
        <v>0</v>
      </c>
      <c r="AH431" s="14">
        <f>SUMIF('consultant-gross'!D:D,eslam.data!AQ431,'consultant-gross'!G:G)</f>
        <v>0</v>
      </c>
      <c r="AI431" s="14">
        <f>SUMIF('consultant-net'!D:D,eslam.data!AQ431,'consultant-net'!F:F)</f>
        <v>0</v>
      </c>
      <c r="AJ431" s="2" t="str">
        <f>VLOOKUP(A431,'eslam-to-invoicing'!A:B,2,0)</f>
        <v>DoubleTree Mangroovy ElGouna</v>
      </c>
      <c r="AQ431" s="2" t="str">
        <f t="shared" si="66"/>
        <v>El-Gouna14</v>
      </c>
      <c r="AR431" s="2" t="str">
        <f t="shared" si="67"/>
        <v>DoubleTree Mangroovy ElGouna14</v>
      </c>
    </row>
    <row r="432" spans="1:44" x14ac:dyDescent="0.3">
      <c r="A432" s="6" t="s">
        <v>45</v>
      </c>
      <c r="B432" s="35">
        <f>VLOOKUP(A432,Sheet1!A:B,2,0)</f>
        <v>1</v>
      </c>
      <c r="C432" s="6">
        <v>15</v>
      </c>
      <c r="D432" s="25"/>
      <c r="E432" s="2">
        <v>4440680.4100000039</v>
      </c>
      <c r="F432" s="26">
        <f>_xlfn.MAXIFS('data-from-invoicing'!E:E,'data-from-invoicing'!D:D,eslam.data!AR432)</f>
        <v>4199870.68</v>
      </c>
      <c r="G432" s="2">
        <f t="shared" si="64"/>
        <v>-240809.73000000417</v>
      </c>
      <c r="H432" s="14" t="s">
        <v>8718</v>
      </c>
      <c r="I432" s="23"/>
      <c r="J432" s="2">
        <f>SUMIF('collection only'!D:D,eslam.data!AQ432,'collection only'!E:E)</f>
        <v>3002136.21</v>
      </c>
      <c r="K432" s="26">
        <f>SUMIF('data-from-invoicing'!D:D,eslam.data!AR432,'data-from-invoicing'!F:F)</f>
        <v>3002136.2140000002</v>
      </c>
      <c r="L432" s="2">
        <f t="shared" si="65"/>
        <v>4.0000001899898052E-3</v>
      </c>
      <c r="Q432" s="23"/>
      <c r="R432" s="2">
        <v>3011925.18</v>
      </c>
      <c r="S432" s="1">
        <v>44255</v>
      </c>
      <c r="T432" s="1">
        <v>44266</v>
      </c>
      <c r="U432" s="1">
        <v>44268</v>
      </c>
      <c r="V432">
        <v>21</v>
      </c>
      <c r="W432" s="1">
        <v>44289</v>
      </c>
      <c r="X432" s="1">
        <v>44303</v>
      </c>
      <c r="Y432" s="2">
        <v>45472904.5</v>
      </c>
      <c r="Z432" s="2">
        <v>1238512.71</v>
      </c>
      <c r="AF432" s="2">
        <v>120415.29</v>
      </c>
      <c r="AG432" s="14">
        <f>SUMIF('consultant-gross'!D:D,eslam.data!AQ432,'consultant-gross'!F:F)</f>
        <v>0</v>
      </c>
      <c r="AH432" s="14">
        <f>SUMIF('consultant-gross'!D:D,eslam.data!AQ432,'consultant-gross'!G:G)</f>
        <v>0</v>
      </c>
      <c r="AI432" s="14">
        <f>SUMIF('consultant-net'!D:D,eslam.data!AQ432,'consultant-net'!F:F)</f>
        <v>0</v>
      </c>
      <c r="AJ432" s="2" t="str">
        <f>VLOOKUP(A432,'eslam-to-invoicing'!A:B,2,0)</f>
        <v>DoubleTree Mangroovy ElGouna</v>
      </c>
      <c r="AQ432" s="2" t="str">
        <f t="shared" si="66"/>
        <v>El-Gouna15</v>
      </c>
      <c r="AR432" s="2" t="str">
        <f t="shared" si="67"/>
        <v>DoubleTree Mangroovy ElGouna15</v>
      </c>
    </row>
    <row r="433" spans="1:44" x14ac:dyDescent="0.3">
      <c r="A433" s="6" t="s">
        <v>45</v>
      </c>
      <c r="B433" s="35">
        <f>VLOOKUP(A433,Sheet1!A:B,2,0)</f>
        <v>1</v>
      </c>
      <c r="C433" s="6">
        <v>16</v>
      </c>
      <c r="D433" s="25"/>
      <c r="E433" s="2">
        <v>4113209.6099999989</v>
      </c>
      <c r="F433" s="26">
        <f>_xlfn.MAXIFS('data-from-invoicing'!E:E,'data-from-invoicing'!D:D,eslam.data!AR433)</f>
        <v>4424891.6399999997</v>
      </c>
      <c r="G433" s="2">
        <f t="shared" si="64"/>
        <v>311682.03000000073</v>
      </c>
      <c r="I433" s="23"/>
      <c r="J433" s="2">
        <f>SUMIF('collection only'!D:D,eslam.data!AQ433,'collection only'!E:E)</f>
        <v>3166964.63</v>
      </c>
      <c r="K433" s="26">
        <f>SUMIF('data-from-invoicing'!D:D,eslam.data!AR433,'data-from-invoicing'!F:F)</f>
        <v>3166964.6120000002</v>
      </c>
      <c r="L433" s="2">
        <f t="shared" si="65"/>
        <v>-1.7999999690800905E-2</v>
      </c>
      <c r="Q433" s="23"/>
      <c r="R433" s="2">
        <v>3166964.63</v>
      </c>
      <c r="S433" s="1">
        <v>44286</v>
      </c>
      <c r="T433" s="1">
        <v>44298</v>
      </c>
      <c r="U433" s="1">
        <v>44301</v>
      </c>
      <c r="V433">
        <v>21</v>
      </c>
      <c r="W433" s="1">
        <v>44322</v>
      </c>
      <c r="X433" s="1">
        <v>44313</v>
      </c>
      <c r="Y433" s="2">
        <v>49586114.109999999</v>
      </c>
      <c r="Z433" s="2">
        <v>1193051.8799999999</v>
      </c>
      <c r="AF433" s="2">
        <v>120415.29</v>
      </c>
      <c r="AG433" s="14">
        <f>SUMIF('consultant-gross'!D:D,eslam.data!AQ433,'consultant-gross'!F:F)</f>
        <v>0</v>
      </c>
      <c r="AH433" s="14">
        <f>SUMIF('consultant-gross'!D:D,eslam.data!AQ433,'consultant-gross'!G:G)</f>
        <v>0</v>
      </c>
      <c r="AI433" s="14">
        <f>SUMIF('consultant-net'!D:D,eslam.data!AQ433,'consultant-net'!F:F)</f>
        <v>0</v>
      </c>
      <c r="AJ433" s="2" t="str">
        <f>VLOOKUP(A433,'eslam-to-invoicing'!A:B,2,0)</f>
        <v>DoubleTree Mangroovy ElGouna</v>
      </c>
      <c r="AQ433" s="2" t="str">
        <f t="shared" si="66"/>
        <v>El-Gouna16</v>
      </c>
      <c r="AR433" s="2" t="str">
        <f t="shared" si="67"/>
        <v>DoubleTree Mangroovy ElGouna16</v>
      </c>
    </row>
    <row r="434" spans="1:44" x14ac:dyDescent="0.3">
      <c r="A434" s="6" t="s">
        <v>45</v>
      </c>
      <c r="B434" s="35">
        <f>VLOOKUP(A434,Sheet1!A:B,2,0)</f>
        <v>1</v>
      </c>
      <c r="C434" s="6">
        <v>17</v>
      </c>
      <c r="D434" s="25"/>
      <c r="E434" s="2">
        <v>3640319.409999996</v>
      </c>
      <c r="F434" s="26">
        <f>_xlfn.MAXIFS('data-from-invoicing'!E:E,'data-from-invoicing'!D:D,eslam.data!AR434)</f>
        <v>2987451.96</v>
      </c>
      <c r="G434" s="2">
        <f t="shared" si="64"/>
        <v>-652867.449999996</v>
      </c>
      <c r="I434" s="23"/>
      <c r="J434" s="2">
        <f>SUMIF('collection only'!D:D,eslam.data!AQ434,'collection only'!E:E)</f>
        <v>2526942.2000000002</v>
      </c>
      <c r="K434" s="26">
        <f>SUMIF('data-from-invoicing'!D:D,eslam.data!AR434,'data-from-invoicing'!F:F)</f>
        <v>4581335.9780000001</v>
      </c>
      <c r="L434" s="2">
        <f t="shared" si="65"/>
        <v>2054393.7779999999</v>
      </c>
      <c r="Q434" s="23"/>
      <c r="R434" s="2">
        <v>2547089.2799999998</v>
      </c>
      <c r="S434" s="1">
        <v>44347</v>
      </c>
      <c r="T434" s="1">
        <v>44347</v>
      </c>
      <c r="U434" s="1">
        <v>44350</v>
      </c>
      <c r="V434">
        <v>21</v>
      </c>
      <c r="W434" s="1">
        <v>44371</v>
      </c>
      <c r="X434" s="1">
        <v>44361</v>
      </c>
      <c r="Y434" s="2">
        <v>53226433.520000003</v>
      </c>
      <c r="Z434" s="2">
        <v>540181.99</v>
      </c>
      <c r="AF434" s="2">
        <v>120415.29</v>
      </c>
      <c r="AG434" s="14">
        <f>SUMIF('consultant-gross'!D:D,eslam.data!AQ434,'consultant-gross'!F:F)</f>
        <v>0</v>
      </c>
      <c r="AH434" s="14">
        <f>SUMIF('consultant-gross'!D:D,eslam.data!AQ434,'consultant-gross'!G:G)</f>
        <v>0</v>
      </c>
      <c r="AI434" s="14">
        <f>SUMIF('consultant-net'!D:D,eslam.data!AQ434,'consultant-net'!F:F)</f>
        <v>0</v>
      </c>
      <c r="AJ434" s="2" t="str">
        <f>VLOOKUP(A434,'eslam-to-invoicing'!A:B,2,0)</f>
        <v>DoubleTree Mangroovy ElGouna</v>
      </c>
      <c r="AQ434" s="2" t="str">
        <f t="shared" si="66"/>
        <v>El-Gouna17</v>
      </c>
      <c r="AR434" s="2" t="str">
        <f t="shared" si="67"/>
        <v>DoubleTree Mangroovy ElGouna17</v>
      </c>
    </row>
    <row r="435" spans="1:44" x14ac:dyDescent="0.3">
      <c r="A435" s="6" t="s">
        <v>45</v>
      </c>
      <c r="B435" s="35">
        <f>VLOOKUP(A435,Sheet1!A:B,2,0)</f>
        <v>1</v>
      </c>
      <c r="C435" s="6">
        <v>18</v>
      </c>
      <c r="D435" s="25"/>
      <c r="E435" s="2">
        <v>3384789.3100000019</v>
      </c>
      <c r="F435" s="26">
        <f>_xlfn.MAXIFS('data-from-invoicing'!E:E,'data-from-invoicing'!D:D,eslam.data!AR435)</f>
        <v>2844607.33</v>
      </c>
      <c r="G435" s="2">
        <f t="shared" si="64"/>
        <v>-540181.98000000184</v>
      </c>
      <c r="I435" s="23"/>
      <c r="J435" s="2">
        <f>SUMIF('collection only'!D:D,eslam.data!AQ435,'collection only'!E:E)</f>
        <v>5636281.25</v>
      </c>
      <c r="K435" s="26">
        <f>SUMIF('data-from-invoicing'!D:D,eslam.data!AR435,'data-from-invoicing'!F:F)</f>
        <v>5619891.3535000002</v>
      </c>
      <c r="L435" s="2">
        <f t="shared" si="65"/>
        <v>-16389.896499999799</v>
      </c>
      <c r="Q435" s="23"/>
      <c r="R435" s="2">
        <v>5636285.4100000001</v>
      </c>
      <c r="S435" s="1">
        <v>44439</v>
      </c>
      <c r="T435" s="1">
        <v>44434</v>
      </c>
      <c r="U435" s="1">
        <v>44434</v>
      </c>
      <c r="V435">
        <v>21</v>
      </c>
      <c r="W435" s="1">
        <v>44455</v>
      </c>
      <c r="X435" s="1">
        <v>44434</v>
      </c>
      <c r="Y435" s="2">
        <v>56611222.829999998</v>
      </c>
      <c r="AF435" s="2">
        <v>195708.06</v>
      </c>
      <c r="AG435" s="14">
        <f>SUMIF('consultant-gross'!D:D,eslam.data!AQ435,'consultant-gross'!F:F)</f>
        <v>0</v>
      </c>
      <c r="AH435" s="14">
        <f>SUMIF('consultant-gross'!D:D,eslam.data!AQ435,'consultant-gross'!G:G)</f>
        <v>0</v>
      </c>
      <c r="AI435" s="14">
        <f>SUMIF('consultant-net'!D:D,eslam.data!AQ435,'consultant-net'!F:F)</f>
        <v>0</v>
      </c>
      <c r="AJ435" s="2" t="str">
        <f>VLOOKUP(A435,'eslam-to-invoicing'!A:B,2,0)</f>
        <v>DoubleTree Mangroovy ElGouna</v>
      </c>
      <c r="AQ435" s="2" t="str">
        <f t="shared" si="66"/>
        <v>El-Gouna18</v>
      </c>
      <c r="AR435" s="2" t="str">
        <f t="shared" si="67"/>
        <v>DoubleTree Mangroovy ElGouna18</v>
      </c>
    </row>
    <row r="436" spans="1:44" x14ac:dyDescent="0.3">
      <c r="A436" s="6" t="s">
        <v>51</v>
      </c>
      <c r="B436" s="35">
        <f>VLOOKUP(A436,Sheet1!A:B,2,0)</f>
        <v>1</v>
      </c>
      <c r="C436" s="6">
        <v>1</v>
      </c>
      <c r="D436" s="25"/>
      <c r="E436" s="2">
        <v>80875</v>
      </c>
      <c r="F436" s="26">
        <f>_xlfn.MAXIFS('data-from-invoicing'!E:E,'data-from-invoicing'!D:D,eslam.data!AR436)</f>
        <v>3393576.4</v>
      </c>
      <c r="G436" s="2">
        <f t="shared" si="64"/>
        <v>3312701.4</v>
      </c>
      <c r="I436" s="23"/>
      <c r="J436" s="2">
        <f>SUMIF('collection only'!D:D,eslam.data!AQ436,'collection only'!E:E)</f>
        <v>73813.119999999995</v>
      </c>
      <c r="K436" s="26">
        <f>SUMIF('data-from-invoicing'!D:D,eslam.data!AR436,'data-from-invoicing'!F:F)</f>
        <v>2401503.7824999997</v>
      </c>
      <c r="L436" s="2">
        <f t="shared" si="65"/>
        <v>2327690.6624999996</v>
      </c>
      <c r="Q436" s="23"/>
      <c r="R436" s="2">
        <v>73813.119999999995</v>
      </c>
      <c r="S436" s="1">
        <v>43830</v>
      </c>
      <c r="T436" s="1">
        <v>43830</v>
      </c>
      <c r="U436" s="1">
        <v>43811</v>
      </c>
      <c r="V436">
        <v>21</v>
      </c>
      <c r="W436" s="1">
        <v>43832</v>
      </c>
      <c r="X436" s="1">
        <v>43863</v>
      </c>
      <c r="Y436" s="2">
        <v>80875</v>
      </c>
      <c r="AG436" s="14">
        <f>SUMIF('consultant-gross'!D:D,eslam.data!AQ436,'consultant-gross'!F:F)</f>
        <v>80875</v>
      </c>
      <c r="AH436" s="14">
        <f>SUMIF('consultant-gross'!D:D,eslam.data!AQ436,'consultant-gross'!G:G)</f>
        <v>80875</v>
      </c>
      <c r="AI436" s="14">
        <f>SUMIF('consultant-net'!D:D,eslam.data!AQ436,'consultant-net'!F:F)</f>
        <v>73813.119999999995</v>
      </c>
      <c r="AJ436" s="2" t="str">
        <f>VLOOKUP(A436,'eslam-to-invoicing'!A:B,2,0)</f>
        <v>DoubleTree Mangroovy ElGouna</v>
      </c>
      <c r="AQ436" s="2" t="str">
        <f t="shared" si="66"/>
        <v>El-Gouna - Equip. Rental1</v>
      </c>
      <c r="AR436" s="2" t="str">
        <f t="shared" si="67"/>
        <v>DoubleTree Mangroovy ElGouna1</v>
      </c>
    </row>
    <row r="437" spans="1:44" x14ac:dyDescent="0.3">
      <c r="A437" s="6" t="s">
        <v>51</v>
      </c>
      <c r="B437" s="35">
        <f>VLOOKUP(A437,Sheet1!A:B,2,0)</f>
        <v>1</v>
      </c>
      <c r="C437" s="6">
        <v>2</v>
      </c>
      <c r="D437" s="25"/>
      <c r="F437" s="26">
        <f>_xlfn.MAXIFS('data-from-invoicing'!E:E,'data-from-invoicing'!D:D,eslam.data!AR437)</f>
        <v>5630968.0099999998</v>
      </c>
      <c r="G437" s="2">
        <f t="shared" si="64"/>
        <v>5630968.0099999998</v>
      </c>
      <c r="I437" s="23"/>
      <c r="J437" s="2">
        <f>SUMIF('collection only'!D:D,eslam.data!AQ437,'collection only'!E:E)</f>
        <v>16757</v>
      </c>
      <c r="K437" s="26">
        <f>SUMIF('data-from-invoicing'!D:D,eslam.data!AR437,'data-from-invoicing'!F:F)</f>
        <v>4293335.2604999999</v>
      </c>
      <c r="L437" s="2">
        <f t="shared" si="65"/>
        <v>4276578.2604999999</v>
      </c>
      <c r="Q437" s="23"/>
      <c r="S437" s="1">
        <v>43921</v>
      </c>
      <c r="T437" s="1">
        <v>43921</v>
      </c>
      <c r="U437" s="1">
        <v>43908</v>
      </c>
      <c r="V437">
        <v>21</v>
      </c>
      <c r="W437" s="1">
        <v>43929</v>
      </c>
      <c r="AG437" s="14">
        <f>SUMIF('consultant-gross'!D:D,eslam.data!AQ437,'consultant-gross'!F:F)</f>
        <v>0</v>
      </c>
      <c r="AH437" s="14">
        <f>SUMIF('consultant-gross'!D:D,eslam.data!AQ437,'consultant-gross'!G:G)</f>
        <v>0</v>
      </c>
      <c r="AI437" s="14">
        <f>SUMIF('consultant-net'!D:D,eslam.data!AQ437,'consultant-net'!F:F)</f>
        <v>0</v>
      </c>
      <c r="AJ437" s="2" t="str">
        <f>VLOOKUP(A437,'eslam-to-invoicing'!A:B,2,0)</f>
        <v>DoubleTree Mangroovy ElGouna</v>
      </c>
      <c r="AQ437" s="2" t="str">
        <f t="shared" si="66"/>
        <v>El-Gouna - Equip. Rental2</v>
      </c>
      <c r="AR437" s="2" t="str">
        <f t="shared" si="67"/>
        <v>DoubleTree Mangroovy ElGouna2</v>
      </c>
    </row>
    <row r="438" spans="1:44" x14ac:dyDescent="0.3">
      <c r="A438" s="6" t="s">
        <v>51</v>
      </c>
      <c r="B438" s="35">
        <f>VLOOKUP(A438,Sheet1!A:B,2,0)</f>
        <v>1</v>
      </c>
      <c r="C438" s="6">
        <v>3</v>
      </c>
      <c r="D438" s="25"/>
      <c r="F438" s="26">
        <f>_xlfn.MAXIFS('data-from-invoicing'!E:E,'data-from-invoicing'!D:D,eslam.data!AR438)</f>
        <v>424545</v>
      </c>
      <c r="G438" s="2">
        <f t="shared" si="64"/>
        <v>424545</v>
      </c>
      <c r="I438" s="23"/>
      <c r="J438" s="2">
        <f>SUMIF('collection only'!D:D,eslam.data!AQ438,'collection only'!E:E)</f>
        <v>74100</v>
      </c>
      <c r="K438" s="26">
        <f>SUMIF('data-from-invoicing'!D:D,eslam.data!AR438,'data-from-invoicing'!F:F)</f>
        <v>680952</v>
      </c>
      <c r="L438" s="2">
        <f t="shared" si="65"/>
        <v>606852</v>
      </c>
      <c r="Q438" s="23"/>
      <c r="S438" s="1">
        <v>44012</v>
      </c>
      <c r="T438" s="1">
        <v>44021</v>
      </c>
      <c r="U438" s="1">
        <v>44021</v>
      </c>
      <c r="V438">
        <v>21</v>
      </c>
      <c r="W438" s="1">
        <v>44042</v>
      </c>
      <c r="AG438" s="14">
        <f>SUMIF('consultant-gross'!D:D,eslam.data!AQ438,'consultant-gross'!F:F)</f>
        <v>0</v>
      </c>
      <c r="AH438" s="14">
        <f>SUMIF('consultant-gross'!D:D,eslam.data!AQ438,'consultant-gross'!G:G)</f>
        <v>0</v>
      </c>
      <c r="AI438" s="14">
        <f>SUMIF('consultant-net'!D:D,eslam.data!AQ438,'consultant-net'!F:F)</f>
        <v>0</v>
      </c>
      <c r="AJ438" s="2" t="str">
        <f>VLOOKUP(A438,'eslam-to-invoicing'!A:B,2,0)</f>
        <v>DoubleTree Mangroovy ElGouna</v>
      </c>
      <c r="AQ438" s="2" t="str">
        <f t="shared" si="66"/>
        <v>El-Gouna - Equip. Rental3</v>
      </c>
      <c r="AR438" s="2" t="str">
        <f t="shared" si="67"/>
        <v>DoubleTree Mangroovy ElGouna3</v>
      </c>
    </row>
    <row r="439" spans="1:44" x14ac:dyDescent="0.3">
      <c r="A439" s="6" t="s">
        <v>51</v>
      </c>
      <c r="B439" s="35">
        <f>VLOOKUP(A439,Sheet1!A:B,2,0)</f>
        <v>1</v>
      </c>
      <c r="C439" s="6">
        <v>4</v>
      </c>
      <c r="D439" s="25"/>
      <c r="F439" s="26">
        <f>_xlfn.MAXIFS('data-from-invoicing'!E:E,'data-from-invoicing'!D:D,eslam.data!AR439)</f>
        <v>3743616.44</v>
      </c>
      <c r="G439" s="2">
        <f t="shared" si="64"/>
        <v>3743616.44</v>
      </c>
      <c r="I439" s="23"/>
      <c r="J439" s="2">
        <f>SUMIF('collection only'!D:D,eslam.data!AQ439,'collection only'!E:E)</f>
        <v>3281.25</v>
      </c>
      <c r="K439" s="26">
        <f>SUMIF('data-from-invoicing'!D:D,eslam.data!AR439,'data-from-invoicing'!F:F)</f>
        <v>2597585.4920000001</v>
      </c>
      <c r="L439" s="2">
        <f t="shared" si="65"/>
        <v>2594304.2420000001</v>
      </c>
      <c r="Q439" s="23"/>
      <c r="S439" s="1">
        <v>44286</v>
      </c>
      <c r="T439" s="1">
        <v>44286</v>
      </c>
      <c r="U439" s="1">
        <v>44286</v>
      </c>
      <c r="V439">
        <v>21</v>
      </c>
      <c r="W439" s="1">
        <v>44307</v>
      </c>
      <c r="AG439" s="14">
        <f>SUMIF('consultant-gross'!D:D,eslam.data!AQ439,'consultant-gross'!F:F)</f>
        <v>0</v>
      </c>
      <c r="AH439" s="14">
        <f>SUMIF('consultant-gross'!D:D,eslam.data!AQ439,'consultant-gross'!G:G)</f>
        <v>0</v>
      </c>
      <c r="AI439" s="14">
        <f>SUMIF('consultant-net'!D:D,eslam.data!AQ439,'consultant-net'!F:F)</f>
        <v>0</v>
      </c>
      <c r="AJ439" s="2" t="str">
        <f>VLOOKUP(A439,'eslam-to-invoicing'!A:B,2,0)</f>
        <v>DoubleTree Mangroovy ElGouna</v>
      </c>
      <c r="AQ439" s="2" t="str">
        <f t="shared" si="66"/>
        <v>El-Gouna - Equip. Rental4</v>
      </c>
      <c r="AR439" s="2" t="str">
        <f t="shared" si="67"/>
        <v>DoubleTree Mangroovy ElGouna4</v>
      </c>
    </row>
    <row r="440" spans="1:44" x14ac:dyDescent="0.3">
      <c r="A440" s="6" t="s">
        <v>51</v>
      </c>
      <c r="B440" s="35">
        <f>VLOOKUP(A440,Sheet1!A:B,2,0)</f>
        <v>1</v>
      </c>
      <c r="C440" s="6">
        <v>5</v>
      </c>
      <c r="D440" s="25"/>
      <c r="E440" s="2">
        <v>15000</v>
      </c>
      <c r="F440" s="26">
        <f>_xlfn.MAXIFS('data-from-invoicing'!E:E,'data-from-invoicing'!D:D,eslam.data!AR440)</f>
        <v>2635327.1800000002</v>
      </c>
      <c r="G440" s="2">
        <f t="shared" si="64"/>
        <v>2620327.1800000002</v>
      </c>
      <c r="I440" s="23"/>
      <c r="J440" s="2">
        <f>SUMIF('collection only'!D:D,eslam.data!AQ440,'collection only'!E:E)</f>
        <v>15750</v>
      </c>
      <c r="K440" s="26">
        <f>SUMIF('data-from-invoicing'!D:D,eslam.data!AR440,'data-from-invoicing'!F:F)</f>
        <v>1828998.8330000001</v>
      </c>
      <c r="L440" s="2">
        <f t="shared" si="65"/>
        <v>1813248.8330000001</v>
      </c>
      <c r="Q440" s="23"/>
      <c r="R440" s="2">
        <v>15750</v>
      </c>
      <c r="S440" s="1">
        <v>44347</v>
      </c>
      <c r="T440" s="1">
        <v>44340</v>
      </c>
      <c r="U440" s="1">
        <v>44340</v>
      </c>
      <c r="V440">
        <v>21</v>
      </c>
      <c r="W440" s="1">
        <v>44361</v>
      </c>
      <c r="X440" s="1">
        <v>44371</v>
      </c>
      <c r="Y440" s="2">
        <v>186362.5</v>
      </c>
      <c r="AG440" s="14">
        <f>SUMIF('consultant-gross'!D:D,eslam.data!AQ440,'consultant-gross'!F:F)</f>
        <v>0</v>
      </c>
      <c r="AH440" s="14">
        <f>SUMIF('consultant-gross'!D:D,eslam.data!AQ440,'consultant-gross'!G:G)</f>
        <v>0</v>
      </c>
      <c r="AI440" s="14">
        <f>SUMIF('consultant-net'!D:D,eslam.data!AQ440,'consultant-net'!F:F)</f>
        <v>0</v>
      </c>
      <c r="AJ440" s="2" t="str">
        <f>VLOOKUP(A440,'eslam-to-invoicing'!A:B,2,0)</f>
        <v>DoubleTree Mangroovy ElGouna</v>
      </c>
      <c r="AQ440" s="2" t="str">
        <f t="shared" si="66"/>
        <v>El-Gouna - Equip. Rental5</v>
      </c>
      <c r="AR440" s="2" t="str">
        <f t="shared" si="67"/>
        <v>DoubleTree Mangroovy ElGouna5</v>
      </c>
    </row>
    <row r="441" spans="1:44" x14ac:dyDescent="0.3">
      <c r="A441" s="6" t="s">
        <v>52</v>
      </c>
      <c r="B441" s="35">
        <f>VLOOKUP(A441,Sheet1!A:B,2,0)</f>
        <v>1</v>
      </c>
      <c r="C441" s="6">
        <v>1</v>
      </c>
      <c r="D441" s="25"/>
      <c r="E441" s="2">
        <v>409200</v>
      </c>
      <c r="F441" s="26">
        <f>_xlfn.MAXIFS('data-from-invoicing'!E:E,'data-from-invoicing'!D:D,eslam.data!AR441)</f>
        <v>3393576.4</v>
      </c>
      <c r="G441" s="2">
        <f t="shared" si="64"/>
        <v>2984376.4</v>
      </c>
      <c r="I441" s="23"/>
      <c r="J441" s="2">
        <f>SUMIF('collection only'!D:D,eslam.data!AQ441,'collection only'!E:E)</f>
        <v>425568</v>
      </c>
      <c r="K441" s="26">
        <f>SUMIF('data-from-invoicing'!D:D,eslam.data!AR441,'data-from-invoicing'!F:F)</f>
        <v>2401503.7824999997</v>
      </c>
      <c r="L441" s="2">
        <f t="shared" si="65"/>
        <v>1975935.7824999997</v>
      </c>
      <c r="Q441" s="23"/>
      <c r="R441" s="2">
        <v>429660</v>
      </c>
      <c r="S441" s="1">
        <v>43830</v>
      </c>
      <c r="T441" s="1">
        <v>43845</v>
      </c>
      <c r="U441" s="1">
        <v>43848</v>
      </c>
      <c r="V441">
        <v>21</v>
      </c>
      <c r="W441" s="1">
        <v>43869</v>
      </c>
      <c r="X441" s="1">
        <v>43891</v>
      </c>
      <c r="Y441" s="2">
        <v>409200</v>
      </c>
      <c r="AG441" s="14">
        <f>SUMIF('consultant-gross'!D:D,eslam.data!AQ441,'consultant-gross'!F:F)</f>
        <v>409200</v>
      </c>
      <c r="AH441" s="14">
        <f>SUMIF('consultant-gross'!D:D,eslam.data!AQ441,'consultant-gross'!G:G)</f>
        <v>409200</v>
      </c>
      <c r="AI441" s="14">
        <f>SUMIF('consultant-net'!D:D,eslam.data!AQ441,'consultant-net'!F:F)</f>
        <v>429660</v>
      </c>
      <c r="AJ441" s="2" t="str">
        <f>VLOOKUP(A441,'eslam-to-invoicing'!A:B,2,0)</f>
        <v>DoubleTree Mangroovy ElGouna</v>
      </c>
      <c r="AQ441" s="2" t="str">
        <f t="shared" si="66"/>
        <v>El-Gouna - Temp. Fence1</v>
      </c>
      <c r="AR441" s="2" t="str">
        <f t="shared" si="67"/>
        <v>DoubleTree Mangroovy ElGouna1</v>
      </c>
    </row>
    <row r="442" spans="1:44" x14ac:dyDescent="0.3">
      <c r="A442" s="6" t="s">
        <v>52</v>
      </c>
      <c r="B442" s="35">
        <f>VLOOKUP(A442,Sheet1!A:B,2,0)</f>
        <v>1</v>
      </c>
      <c r="C442" s="6">
        <v>2</v>
      </c>
      <c r="D442" s="25"/>
      <c r="F442" s="26">
        <f>_xlfn.MAXIFS('data-from-invoicing'!E:E,'data-from-invoicing'!D:D,eslam.data!AR442)</f>
        <v>5630968.0099999998</v>
      </c>
      <c r="G442" s="2">
        <f t="shared" si="64"/>
        <v>5630968.0099999998</v>
      </c>
      <c r="I442" s="23"/>
      <c r="J442" s="2">
        <f>SUMIF('collection only'!D:D,eslam.data!AQ442,'collection only'!E:E)</f>
        <v>441526.8</v>
      </c>
      <c r="K442" s="26">
        <f>SUMIF('data-from-invoicing'!D:D,eslam.data!AR442,'data-from-invoicing'!F:F)</f>
        <v>4293335.2604999999</v>
      </c>
      <c r="L442" s="2">
        <f t="shared" si="65"/>
        <v>3851808.4605</v>
      </c>
      <c r="Q442" s="23"/>
      <c r="S442" s="1">
        <v>43861</v>
      </c>
      <c r="T442" s="1">
        <v>43876</v>
      </c>
      <c r="U442" s="1">
        <v>43884</v>
      </c>
      <c r="V442">
        <v>21</v>
      </c>
      <c r="W442" s="1">
        <v>43905</v>
      </c>
      <c r="AG442" s="14">
        <f>SUMIF('consultant-gross'!D:D,eslam.data!AQ442,'consultant-gross'!F:F)</f>
        <v>0</v>
      </c>
      <c r="AH442" s="14">
        <f>SUMIF('consultant-gross'!D:D,eslam.data!AQ442,'consultant-gross'!G:G)</f>
        <v>0</v>
      </c>
      <c r="AI442" s="14">
        <f>SUMIF('consultant-net'!D:D,eslam.data!AQ442,'consultant-net'!F:F)</f>
        <v>0</v>
      </c>
      <c r="AJ442" s="2" t="str">
        <f>VLOOKUP(A442,'eslam-to-invoicing'!A:B,2,0)</f>
        <v>DoubleTree Mangroovy ElGouna</v>
      </c>
      <c r="AQ442" s="2" t="str">
        <f t="shared" si="66"/>
        <v>El-Gouna - Temp. Fence2</v>
      </c>
      <c r="AR442" s="2" t="str">
        <f t="shared" si="67"/>
        <v>DoubleTree Mangroovy ElGouna2</v>
      </c>
    </row>
    <row r="443" spans="1:44" x14ac:dyDescent="0.3">
      <c r="A443" s="6" t="s">
        <v>52</v>
      </c>
      <c r="B443" s="35">
        <f>VLOOKUP(A443,Sheet1!A:B,2,0)</f>
        <v>1</v>
      </c>
      <c r="C443" s="6">
        <v>3</v>
      </c>
      <c r="D443" s="25"/>
      <c r="F443" s="26">
        <f>_xlfn.MAXIFS('data-from-invoicing'!E:E,'data-from-invoicing'!D:D,eslam.data!AR443)</f>
        <v>424545</v>
      </c>
      <c r="G443" s="2">
        <f t="shared" si="64"/>
        <v>424545</v>
      </c>
      <c r="I443" s="23"/>
      <c r="J443" s="2">
        <f>SUMIF('collection only'!D:D,eslam.data!AQ443,'collection only'!E:E)</f>
        <v>173749.2</v>
      </c>
      <c r="K443" s="26">
        <f>SUMIF('data-from-invoicing'!D:D,eslam.data!AR443,'data-from-invoicing'!F:F)</f>
        <v>680952</v>
      </c>
      <c r="L443" s="2">
        <f t="shared" si="65"/>
        <v>507202.8</v>
      </c>
      <c r="Q443" s="23"/>
      <c r="S443" s="1">
        <v>43982</v>
      </c>
      <c r="T443" s="1">
        <v>43988</v>
      </c>
      <c r="U443" s="1">
        <v>43988</v>
      </c>
      <c r="V443">
        <v>21</v>
      </c>
      <c r="W443" s="1">
        <v>44009</v>
      </c>
      <c r="AG443" s="14">
        <f>SUMIF('consultant-gross'!D:D,eslam.data!AQ443,'consultant-gross'!F:F)</f>
        <v>0</v>
      </c>
      <c r="AH443" s="14">
        <f>SUMIF('consultant-gross'!D:D,eslam.data!AQ443,'consultant-gross'!G:G)</f>
        <v>0</v>
      </c>
      <c r="AI443" s="14">
        <f>SUMIF('consultant-net'!D:D,eslam.data!AQ443,'consultant-net'!F:F)</f>
        <v>0</v>
      </c>
      <c r="AJ443" s="2" t="str">
        <f>VLOOKUP(A443,'eslam-to-invoicing'!A:B,2,0)</f>
        <v>DoubleTree Mangroovy ElGouna</v>
      </c>
      <c r="AQ443" s="2" t="str">
        <f t="shared" si="66"/>
        <v>El-Gouna - Temp. Fence3</v>
      </c>
      <c r="AR443" s="2" t="str">
        <f t="shared" si="67"/>
        <v>DoubleTree Mangroovy ElGouna3</v>
      </c>
    </row>
    <row r="444" spans="1:44" x14ac:dyDescent="0.3">
      <c r="A444" s="6" t="s">
        <v>139</v>
      </c>
      <c r="B444" s="35">
        <f>VLOOKUP(A444,Sheet1!A:B,2,0)</f>
        <v>1</v>
      </c>
      <c r="C444" s="6">
        <v>1</v>
      </c>
      <c r="D444" s="25"/>
      <c r="E444" s="2">
        <v>573500</v>
      </c>
      <c r="F444" s="26">
        <f>_xlfn.MAXIFS('data-from-invoicing'!E:E,'data-from-invoicing'!D:D,eslam.data!AR444)</f>
        <v>0</v>
      </c>
      <c r="G444" s="2">
        <f t="shared" si="64"/>
        <v>-573500</v>
      </c>
      <c r="H444" s="14" t="s">
        <v>8866</v>
      </c>
      <c r="I444" s="23"/>
      <c r="J444" s="2">
        <f>SUMIF('collection only'!D:D,eslam.data!AQ444,'collection only'!E:E)</f>
        <v>1.0000000000000001E-5</v>
      </c>
      <c r="K444" s="26">
        <f>SUMIF('data-from-invoicing'!D:D,eslam.data!AR444,'data-from-invoicing'!F:F)</f>
        <v>0</v>
      </c>
      <c r="L444" s="2">
        <f t="shared" si="65"/>
        <v>-1.0000000000000001E-5</v>
      </c>
      <c r="M444" s="14" t="s">
        <v>8866</v>
      </c>
      <c r="Q444" s="23"/>
      <c r="R444" s="2">
        <v>636585</v>
      </c>
      <c r="S444" s="1">
        <v>45138</v>
      </c>
      <c r="T444" s="1">
        <v>45125</v>
      </c>
      <c r="U444" s="1">
        <v>45125</v>
      </c>
      <c r="V444">
        <v>15</v>
      </c>
      <c r="W444" s="1">
        <v>45140</v>
      </c>
      <c r="X444" s="1">
        <v>45137</v>
      </c>
      <c r="Y444" s="2">
        <v>573500</v>
      </c>
      <c r="AF444" s="2">
        <v>0</v>
      </c>
      <c r="AG444" s="14">
        <f>SUMIF('consultant-gross'!D:D,eslam.data!AQ444,'consultant-gross'!F:F)</f>
        <v>0</v>
      </c>
      <c r="AH444" s="14">
        <f>SUMIF('consultant-gross'!D:D,eslam.data!AQ444,'consultant-gross'!G:G)</f>
        <v>0</v>
      </c>
      <c r="AI444" s="14">
        <f>SUMIF('consultant-net'!D:D,eslam.data!AQ444,'consultant-net'!F:F)</f>
        <v>0</v>
      </c>
      <c r="AJ444" s="2">
        <f>VLOOKUP(A444,'eslam-to-invoicing'!A:B,2,0)</f>
        <v>0</v>
      </c>
      <c r="AQ444" s="2" t="str">
        <f t="shared" si="66"/>
        <v>Existing Intake Apply -SSC-Mech1</v>
      </c>
      <c r="AR444" s="2" t="str">
        <f t="shared" si="67"/>
        <v>01</v>
      </c>
    </row>
    <row r="445" spans="1:44" x14ac:dyDescent="0.3">
      <c r="A445" s="6" t="s">
        <v>117</v>
      </c>
      <c r="B445" s="35">
        <f>VLOOKUP(A445,Sheet1!A:B,2,0)</f>
        <v>1</v>
      </c>
      <c r="C445" s="6">
        <v>1</v>
      </c>
      <c r="D445" s="25"/>
      <c r="E445" s="2">
        <v>2140488</v>
      </c>
      <c r="F445" s="26">
        <f>_xlfn.MAXIFS('data-from-invoicing'!E:E,'data-from-invoicing'!D:D,eslam.data!AR445)</f>
        <v>0</v>
      </c>
      <c r="G445" s="2">
        <f t="shared" si="64"/>
        <v>-2140488</v>
      </c>
      <c r="H445" s="14" t="s">
        <v>8866</v>
      </c>
      <c r="I445" s="23"/>
      <c r="J445" s="2">
        <f>SUMIF('collection only'!D:D,eslam.data!AQ445,'collection only'!E:E)</f>
        <v>2311727.0699999998</v>
      </c>
      <c r="K445" s="26">
        <f>SUMIF('data-from-invoicing'!D:D,eslam.data!AR445,'data-from-invoicing'!F:F)</f>
        <v>0</v>
      </c>
      <c r="L445" s="2">
        <f t="shared" si="65"/>
        <v>-2311727.0699999998</v>
      </c>
      <c r="M445" s="14" t="s">
        <v>8866</v>
      </c>
      <c r="Q445" s="23"/>
      <c r="R445" s="2">
        <v>2418751.44</v>
      </c>
      <c r="S445" s="1">
        <v>45016</v>
      </c>
      <c r="T445" s="1">
        <v>45027</v>
      </c>
      <c r="U445" s="1">
        <v>45027</v>
      </c>
      <c r="V445">
        <v>15</v>
      </c>
      <c r="W445" s="1">
        <v>45042</v>
      </c>
      <c r="X445" s="1">
        <v>45028</v>
      </c>
      <c r="Y445" s="2">
        <v>2140488</v>
      </c>
      <c r="AF445" s="2">
        <v>0</v>
      </c>
      <c r="AG445" s="14">
        <f>SUMIF('consultant-gross'!D:D,eslam.data!AQ445,'consultant-gross'!F:F)</f>
        <v>0</v>
      </c>
      <c r="AH445" s="14">
        <f>SUMIF('consultant-gross'!D:D,eslam.data!AQ445,'consultant-gross'!G:G)</f>
        <v>0</v>
      </c>
      <c r="AI445" s="14">
        <f>SUMIF('consultant-net'!D:D,eslam.data!AQ445,'consultant-net'!F:F)</f>
        <v>0</v>
      </c>
      <c r="AJ445" s="2">
        <f>VLOOKUP(A445,'eslam-to-invoicing'!A:B,2,0)</f>
        <v>0</v>
      </c>
      <c r="AQ445" s="2" t="str">
        <f t="shared" si="66"/>
        <v>Existing Intake Supply -SSC-Mech1</v>
      </c>
      <c r="AR445" s="2" t="str">
        <f t="shared" si="67"/>
        <v>01</v>
      </c>
    </row>
    <row r="446" spans="1:44" x14ac:dyDescent="0.3">
      <c r="B446" s="35" t="e">
        <f>VLOOKUP(A446,Sheet1!A:B,2,0)</f>
        <v>#N/A</v>
      </c>
      <c r="D446" s="25"/>
      <c r="F446" s="26">
        <f>_xlfn.MAXIFS('data-from-invoicing'!E:E,'data-from-invoicing'!D:D,eslam.data!AR446)</f>
        <v>0</v>
      </c>
      <c r="I446" s="23"/>
      <c r="K446" s="26"/>
      <c r="Q446" s="23"/>
    </row>
    <row r="447" spans="1:44" x14ac:dyDescent="0.3">
      <c r="A447" s="6" t="s">
        <v>4</v>
      </c>
      <c r="B447" s="35">
        <f>VLOOKUP(A447,Sheet1!A:B,2,0)</f>
        <v>1</v>
      </c>
      <c r="C447" s="6">
        <v>210</v>
      </c>
      <c r="D447" s="25"/>
      <c r="E447" s="2">
        <v>2236443.87</v>
      </c>
      <c r="F447" s="26">
        <f>_xlfn.MAXIFS('data-from-invoicing'!E:E,'data-from-invoicing'!D:D,eslam.data!AR447)</f>
        <v>0</v>
      </c>
      <c r="G447" s="2">
        <f>F447-E447</f>
        <v>-2236443.87</v>
      </c>
      <c r="H447" s="14" t="s">
        <v>8866</v>
      </c>
      <c r="I447" s="23"/>
      <c r="J447" s="2">
        <f>SUMIF('collection only'!D:D,eslam.data!AQ447,'collection only'!E:E)</f>
        <v>1523916.51</v>
      </c>
      <c r="K447" s="26">
        <f>SUMIF('data-from-invoicing'!D:D,eslam.data!AR447,'data-from-invoicing'!F:F)</f>
        <v>0</v>
      </c>
      <c r="L447" s="2">
        <f>K447-J447</f>
        <v>-1523916.51</v>
      </c>
      <c r="M447" s="14" t="s">
        <v>8866</v>
      </c>
      <c r="Q447" s="23"/>
      <c r="R447" s="2">
        <v>1524934.13</v>
      </c>
      <c r="S447" s="1">
        <v>43039</v>
      </c>
      <c r="T447" s="1">
        <v>43028</v>
      </c>
      <c r="U447" s="1">
        <v>43028</v>
      </c>
      <c r="V447">
        <v>60</v>
      </c>
      <c r="W447" s="1">
        <v>43088</v>
      </c>
      <c r="X447" s="1">
        <v>43031</v>
      </c>
      <c r="Y447" s="2">
        <v>69807649.460000008</v>
      </c>
      <c r="AF447" s="2">
        <v>0</v>
      </c>
      <c r="AG447" s="14">
        <f>SUMIF('consultant-gross'!D:D,eslam.data!AQ447,'consultant-gross'!F:F)</f>
        <v>2236443.87</v>
      </c>
      <c r="AH447" s="14">
        <f>SUMIF('consultant-gross'!D:D,eslam.data!AQ447,'consultant-gross'!G:G)</f>
        <v>69808024.800000012</v>
      </c>
      <c r="AI447" s="14">
        <f>SUMIF('consultant-net'!D:D,eslam.data!AQ447,'consultant-net'!F:F)</f>
        <v>1524934.13</v>
      </c>
      <c r="AJ447" s="2">
        <f>VLOOKUP(A447,'eslam-to-invoicing'!A:B,2,0)</f>
        <v>0</v>
      </c>
      <c r="AQ447" s="2" t="str">
        <f>A447&amp;C447</f>
        <v>FIEM210</v>
      </c>
      <c r="AR447" s="2" t="str">
        <f>AJ447&amp;C447</f>
        <v>0210</v>
      </c>
    </row>
    <row r="448" spans="1:44" x14ac:dyDescent="0.3">
      <c r="A448" s="6" t="s">
        <v>4</v>
      </c>
      <c r="B448" s="35">
        <f>VLOOKUP(A448,Sheet1!A:B,2,0)</f>
        <v>1</v>
      </c>
      <c r="C448" s="6">
        <v>211</v>
      </c>
      <c r="D448" s="25"/>
      <c r="E448" s="2">
        <v>342199.52</v>
      </c>
      <c r="F448" s="26">
        <f>_xlfn.MAXIFS('data-from-invoicing'!E:E,'data-from-invoicing'!D:D,eslam.data!AR448)</f>
        <v>0</v>
      </c>
      <c r="G448" s="2">
        <f>F448-E448</f>
        <v>-342199.52</v>
      </c>
      <c r="H448" s="14" t="s">
        <v>8866</v>
      </c>
      <c r="I448" s="23"/>
      <c r="J448" s="2">
        <f>SUMIF('collection only'!D:D,eslam.data!AQ448,'collection only'!E:E)</f>
        <v>218510</v>
      </c>
      <c r="K448" s="26">
        <f>SUMIF('data-from-invoicing'!D:D,eslam.data!AR448,'data-from-invoicing'!F:F)</f>
        <v>0</v>
      </c>
      <c r="L448" s="2">
        <f>K448-J448</f>
        <v>-218510</v>
      </c>
      <c r="M448" s="14" t="s">
        <v>8866</v>
      </c>
      <c r="Q448" s="23"/>
      <c r="R448" s="2">
        <v>221255.83</v>
      </c>
      <c r="S448" s="1">
        <v>43069</v>
      </c>
      <c r="T448" s="1">
        <v>43073</v>
      </c>
      <c r="U448" s="1">
        <v>43102</v>
      </c>
      <c r="V448">
        <v>60</v>
      </c>
      <c r="W448" s="1">
        <v>43162</v>
      </c>
      <c r="X448" s="1">
        <v>43119</v>
      </c>
      <c r="Y448" s="2">
        <v>70149848.980000004</v>
      </c>
      <c r="AF448" s="2">
        <v>0</v>
      </c>
      <c r="AG448" s="14">
        <f>SUMIF('consultant-gross'!D:D,eslam.data!AQ448,'consultant-gross'!F:F)</f>
        <v>0</v>
      </c>
      <c r="AH448" s="14">
        <f>SUMIF('consultant-gross'!D:D,eslam.data!AQ448,'consultant-gross'!G:G)</f>
        <v>0</v>
      </c>
      <c r="AI448" s="14">
        <f>SUMIF('consultant-net'!D:D,eslam.data!AQ448,'consultant-net'!F:F)</f>
        <v>0</v>
      </c>
      <c r="AJ448" s="2">
        <f>VLOOKUP(A448,'eslam-to-invoicing'!A:B,2,0)</f>
        <v>0</v>
      </c>
      <c r="AQ448" s="2" t="str">
        <f>A448&amp;C448</f>
        <v>FIEM211</v>
      </c>
      <c r="AR448" s="2" t="str">
        <f>AJ448&amp;C448</f>
        <v>0211</v>
      </c>
    </row>
    <row r="449" spans="1:44" x14ac:dyDescent="0.3">
      <c r="A449" s="6" t="s">
        <v>4</v>
      </c>
      <c r="B449" s="35">
        <f>VLOOKUP(A449,Sheet1!A:B,2,0)</f>
        <v>1</v>
      </c>
      <c r="C449" s="6">
        <v>212</v>
      </c>
      <c r="D449" s="25"/>
      <c r="E449" s="2">
        <v>1955183.629999995</v>
      </c>
      <c r="F449" s="26">
        <f>_xlfn.MAXIFS('data-from-invoicing'!E:E,'data-from-invoicing'!D:D,eslam.data!AR449)</f>
        <v>0</v>
      </c>
      <c r="G449" s="2">
        <f>F449-E449</f>
        <v>-1955183.629999995</v>
      </c>
      <c r="H449" s="14" t="s">
        <v>8866</v>
      </c>
      <c r="I449" s="23"/>
      <c r="J449" s="2">
        <f>SUMIF('collection only'!D:D,eslam.data!AQ449,'collection only'!E:E)</f>
        <v>1205285.3</v>
      </c>
      <c r="K449" s="26">
        <f>SUMIF('data-from-invoicing'!D:D,eslam.data!AR449,'data-from-invoicing'!F:F)</f>
        <v>0</v>
      </c>
      <c r="L449" s="2">
        <f>K449-J449</f>
        <v>-1205285.3</v>
      </c>
      <c r="M449" s="14" t="s">
        <v>8866</v>
      </c>
      <c r="Q449" s="23"/>
      <c r="R449" s="2">
        <v>1546005.35</v>
      </c>
      <c r="S449" s="1">
        <v>43251</v>
      </c>
      <c r="T449" s="1">
        <v>43263</v>
      </c>
      <c r="U449" s="1">
        <v>43293</v>
      </c>
      <c r="V449">
        <v>60</v>
      </c>
      <c r="W449" s="1">
        <v>43353</v>
      </c>
      <c r="X449" s="1">
        <v>43397</v>
      </c>
      <c r="Y449" s="2">
        <v>72105032.609999999</v>
      </c>
      <c r="Z449" s="2">
        <v>0</v>
      </c>
      <c r="AF449" s="2">
        <v>0</v>
      </c>
      <c r="AG449" s="14">
        <f>SUMIF('consultant-gross'!D:D,eslam.data!AQ449,'consultant-gross'!F:F)</f>
        <v>0</v>
      </c>
      <c r="AH449" s="14">
        <f>SUMIF('consultant-gross'!D:D,eslam.data!AQ449,'consultant-gross'!G:G)</f>
        <v>0</v>
      </c>
      <c r="AI449" s="14">
        <f>SUMIF('consultant-net'!D:D,eslam.data!AQ449,'consultant-net'!F:F)</f>
        <v>0</v>
      </c>
      <c r="AJ449" s="2">
        <f>VLOOKUP(A449,'eslam-to-invoicing'!A:B,2,0)</f>
        <v>0</v>
      </c>
      <c r="AQ449" s="2" t="str">
        <f>A449&amp;C449</f>
        <v>FIEM212</v>
      </c>
      <c r="AR449" s="2" t="str">
        <f>AJ449&amp;C449</f>
        <v>0212</v>
      </c>
    </row>
    <row r="450" spans="1:44" x14ac:dyDescent="0.3">
      <c r="A450" s="6" t="s">
        <v>4</v>
      </c>
      <c r="B450" s="35">
        <f>VLOOKUP(A450,Sheet1!A:B,2,0)</f>
        <v>1</v>
      </c>
      <c r="C450" s="6">
        <v>213</v>
      </c>
      <c r="D450" s="25"/>
      <c r="E450" s="2">
        <v>336328.96999999881</v>
      </c>
      <c r="F450" s="26">
        <f>_xlfn.MAXIFS('data-from-invoicing'!E:E,'data-from-invoicing'!D:D,eslam.data!AR450)</f>
        <v>0</v>
      </c>
      <c r="G450" s="2">
        <f>F450-E450</f>
        <v>-336328.96999999881</v>
      </c>
      <c r="H450" s="14" t="s">
        <v>8866</v>
      </c>
      <c r="I450" s="23"/>
      <c r="J450" s="2">
        <f>SUMIF('collection only'!D:D,eslam.data!AQ450,'collection only'!E:E)</f>
        <v>335237.9460452199</v>
      </c>
      <c r="K450" s="26">
        <f>SUMIF('data-from-invoicing'!D:D,eslam.data!AR450,'data-from-invoicing'!F:F)</f>
        <v>0</v>
      </c>
      <c r="L450" s="2">
        <f>K450-J450</f>
        <v>-335237.9460452199</v>
      </c>
      <c r="M450" s="14" t="s">
        <v>8866</v>
      </c>
      <c r="Q450" s="23"/>
      <c r="R450" s="2">
        <v>335237.9460452199</v>
      </c>
      <c r="S450" s="1">
        <v>43343</v>
      </c>
      <c r="T450" s="1">
        <v>43327</v>
      </c>
      <c r="U450" s="1">
        <v>43394</v>
      </c>
      <c r="V450">
        <v>60</v>
      </c>
      <c r="W450" s="1">
        <v>43454</v>
      </c>
      <c r="X450" s="1">
        <v>43397</v>
      </c>
      <c r="Y450" s="2">
        <v>72441361.579999998</v>
      </c>
      <c r="Z450" s="2">
        <v>0</v>
      </c>
      <c r="AF450" s="2">
        <v>0</v>
      </c>
      <c r="AG450" s="14">
        <f>SUMIF('consultant-gross'!D:D,eslam.data!AQ450,'consultant-gross'!F:F)</f>
        <v>0</v>
      </c>
      <c r="AH450" s="14">
        <f>SUMIF('consultant-gross'!D:D,eslam.data!AQ450,'consultant-gross'!G:G)</f>
        <v>0</v>
      </c>
      <c r="AI450" s="14">
        <f>SUMIF('consultant-net'!D:D,eslam.data!AQ450,'consultant-net'!F:F)</f>
        <v>0</v>
      </c>
      <c r="AJ450" s="2">
        <f>VLOOKUP(A450,'eslam-to-invoicing'!A:B,2,0)</f>
        <v>0</v>
      </c>
      <c r="AQ450" s="2" t="str">
        <f>A450&amp;C450</f>
        <v>FIEM213</v>
      </c>
      <c r="AR450" s="2" t="str">
        <f>AJ450&amp;C450</f>
        <v>0213</v>
      </c>
    </row>
    <row r="451" spans="1:44" x14ac:dyDescent="0.3">
      <c r="B451" s="35" t="e">
        <f>VLOOKUP(A451,Sheet1!A:B,2,0)</f>
        <v>#N/A</v>
      </c>
      <c r="D451" s="25"/>
      <c r="F451" s="26">
        <f>_xlfn.MAXIFS('data-from-invoicing'!E:E,'data-from-invoicing'!D:D,eslam.data!AR451)</f>
        <v>0</v>
      </c>
      <c r="I451" s="23"/>
      <c r="K451" s="26"/>
      <c r="Q451" s="23"/>
    </row>
    <row r="452" spans="1:44" hidden="1" x14ac:dyDescent="0.3">
      <c r="A452" s="6" t="s">
        <v>64</v>
      </c>
      <c r="B452" s="6">
        <f>VLOOKUP(A452,Sheet1!A:B,2,0)</f>
        <v>1</v>
      </c>
      <c r="C452" s="6">
        <v>1</v>
      </c>
      <c r="D452" s="25"/>
      <c r="E452" s="2">
        <v>1435679.4</v>
      </c>
      <c r="F452" s="26">
        <f>_xlfn.MAXIFS('data-from-invoicing'!E:E,'data-from-invoicing'!D:D,eslam.data!AR452)</f>
        <v>1435679.43</v>
      </c>
      <c r="G452" s="2">
        <f t="shared" ref="G452:G476" si="68">F452-E452</f>
        <v>3.0000000027939677E-2</v>
      </c>
      <c r="H452" s="2"/>
      <c r="I452" s="23"/>
      <c r="J452" s="2">
        <f>SUMIF('collection only'!D:D,eslam.data!AQ452,'collection only'!E:E)</f>
        <v>6847513.6399999997</v>
      </c>
      <c r="K452" s="26">
        <f>SUMIF('data-from-invoicing'!D:D,eslam.data!AR452,'data-from-invoicing'!F:F)</f>
        <v>6886276.9799999995</v>
      </c>
      <c r="L452" s="2">
        <f t="shared" ref="L452:L476" si="69">K452-J452</f>
        <v>38763.339999999851</v>
      </c>
      <c r="M452" s="2"/>
      <c r="N452" s="2">
        <v>103231218.3</v>
      </c>
      <c r="Q452" s="23"/>
      <c r="R452" s="2">
        <v>6847513.7311428571</v>
      </c>
      <c r="S452" s="1">
        <v>44227</v>
      </c>
      <c r="T452" s="1">
        <v>44227</v>
      </c>
      <c r="U452" s="1">
        <v>44230</v>
      </c>
      <c r="V452">
        <v>21</v>
      </c>
      <c r="W452" s="1">
        <v>44251</v>
      </c>
      <c r="X452" s="1">
        <v>44249</v>
      </c>
      <c r="Y452" s="2">
        <v>1435679.4</v>
      </c>
      <c r="Z452" s="2">
        <v>5469259.1400000006</v>
      </c>
      <c r="AF452" s="2">
        <v>0</v>
      </c>
      <c r="AG452" s="14">
        <f>SUMIF('consultant-gross'!D:D,eslam.data!AQ452,'consultant-gross'!F:F)</f>
        <v>1435679.4</v>
      </c>
      <c r="AH452" s="14">
        <f>SUMIF('consultant-gross'!D:D,eslam.data!AQ452,'consultant-gross'!G:G)</f>
        <v>1435679.4</v>
      </c>
      <c r="AI452" s="14">
        <f>SUMIF('consultant-net'!D:D,eslam.data!AQ452,'consultant-net'!F:F)</f>
        <v>6847513.7311428571</v>
      </c>
      <c r="AJ452" s="2" t="str">
        <f>VLOOKUP(A452,'eslam-to-invoicing'!A:B,2,0)</f>
        <v>ElSewedy HQ Internal Finishing</v>
      </c>
      <c r="AQ452" s="2" t="str">
        <f t="shared" ref="AQ452:AQ476" si="70">A452&amp;C452</f>
        <v>HQ - CFC1</v>
      </c>
      <c r="AR452" s="2" t="str">
        <f t="shared" ref="AR452:AR476" si="71">AJ452&amp;C452</f>
        <v>ElSewedy HQ Internal Finishing1</v>
      </c>
    </row>
    <row r="453" spans="1:44" hidden="1" x14ac:dyDescent="0.3">
      <c r="A453" s="6" t="s">
        <v>64</v>
      </c>
      <c r="B453" s="6">
        <f>VLOOKUP(A453,Sheet1!A:B,2,0)</f>
        <v>1</v>
      </c>
      <c r="C453" s="6">
        <v>2</v>
      </c>
      <c r="D453" s="25"/>
      <c r="E453" s="2">
        <v>7766126.6999999993</v>
      </c>
      <c r="F453" s="26">
        <f>_xlfn.MAXIFS('data-from-invoicing'!E:E,'data-from-invoicing'!D:D,eslam.data!AR453)</f>
        <v>7766126.669999999</v>
      </c>
      <c r="G453" s="2">
        <f t="shared" si="68"/>
        <v>-3.0000000260770321E-2</v>
      </c>
      <c r="H453" s="2"/>
      <c r="I453" s="23"/>
      <c r="J453" s="2">
        <f>SUMIF('collection only'!D:D,eslam.data!AQ453,'collection only'!E:E)</f>
        <v>8021127.8200000003</v>
      </c>
      <c r="K453" s="26">
        <f>SUMIF('data-from-invoicing'!D:D,eslam.data!AR453,'data-from-invoicing'!F:F)</f>
        <v>8230813.2419999996</v>
      </c>
      <c r="L453" s="2">
        <f t="shared" si="69"/>
        <v>209685.42199999932</v>
      </c>
      <c r="M453" s="2"/>
      <c r="Q453" s="23"/>
      <c r="R453" s="2">
        <v>8021127.9400000004</v>
      </c>
      <c r="S453" s="1">
        <v>44255</v>
      </c>
      <c r="T453" s="1">
        <v>44255</v>
      </c>
      <c r="U453" s="1">
        <v>44263</v>
      </c>
      <c r="V453">
        <v>21</v>
      </c>
      <c r="W453" s="1">
        <v>44284</v>
      </c>
      <c r="X453" s="1">
        <v>44277</v>
      </c>
      <c r="Y453" s="2">
        <v>9201806.0999999996</v>
      </c>
      <c r="Z453" s="2">
        <v>7106192.5199999996</v>
      </c>
      <c r="AF453" s="2">
        <v>0</v>
      </c>
      <c r="AG453" s="14">
        <f>SUMIF('consultant-gross'!D:D,eslam.data!AQ453,'consultant-gross'!F:F)</f>
        <v>7766126.6999999993</v>
      </c>
      <c r="AH453" s="14">
        <f>SUMIF('consultant-gross'!D:D,eslam.data!AQ453,'consultant-gross'!G:G)</f>
        <v>9201806.0999999996</v>
      </c>
      <c r="AI453" s="14">
        <f>SUMIF('consultant-net'!D:D,eslam.data!AQ453,'consultant-net'!F:F)</f>
        <v>8021127.9400000004</v>
      </c>
      <c r="AJ453" s="2" t="str">
        <f>VLOOKUP(A453,'eslam-to-invoicing'!A:B,2,0)</f>
        <v>ElSewedy HQ Internal Finishing</v>
      </c>
      <c r="AQ453" s="2" t="str">
        <f t="shared" si="70"/>
        <v>HQ - CFC2</v>
      </c>
      <c r="AR453" s="2" t="str">
        <f t="shared" si="71"/>
        <v>ElSewedy HQ Internal Finishing2</v>
      </c>
    </row>
    <row r="454" spans="1:44" hidden="1" x14ac:dyDescent="0.3">
      <c r="A454" s="6" t="s">
        <v>64</v>
      </c>
      <c r="B454" s="6">
        <f>VLOOKUP(A454,Sheet1!A:B,2,0)</f>
        <v>1</v>
      </c>
      <c r="C454" s="6">
        <v>3</v>
      </c>
      <c r="D454" s="25"/>
      <c r="E454" s="2">
        <v>12533035.1</v>
      </c>
      <c r="F454" s="26">
        <f>_xlfn.MAXIFS('data-from-invoicing'!E:E,'data-from-invoicing'!D:D,eslam.data!AR454)</f>
        <v>12533035.140000001</v>
      </c>
      <c r="G454" s="2">
        <f t="shared" si="68"/>
        <v>4.0000000968575478E-2</v>
      </c>
      <c r="H454" s="2"/>
      <c r="I454" s="23"/>
      <c r="J454" s="2">
        <f>SUMIF('collection only'!D:D,eslam.data!AQ454,'collection only'!E:E)</f>
        <v>8213720.1100000003</v>
      </c>
      <c r="K454" s="26">
        <f>SUMIF('data-from-invoicing'!D:D,eslam.data!AR454,'data-from-invoicing'!F:F)</f>
        <v>8552112.0600000005</v>
      </c>
      <c r="L454" s="2">
        <f t="shared" si="69"/>
        <v>338391.95000000019</v>
      </c>
      <c r="M454" s="2"/>
      <c r="Q454" s="23"/>
      <c r="R454" s="2">
        <v>8213719.7599999998</v>
      </c>
      <c r="S454" s="1">
        <v>44286</v>
      </c>
      <c r="T454" s="1">
        <v>44286</v>
      </c>
      <c r="U454" s="1">
        <v>44296</v>
      </c>
      <c r="V454">
        <v>21</v>
      </c>
      <c r="W454" s="1">
        <v>44317</v>
      </c>
      <c r="X454" s="1">
        <v>44301</v>
      </c>
      <c r="Y454" s="2">
        <v>21734841.199999999</v>
      </c>
      <c r="Z454" s="2">
        <v>6815308.5599999996</v>
      </c>
      <c r="AF454" s="2">
        <v>50000</v>
      </c>
      <c r="AG454" s="14">
        <f>SUMIF('consultant-gross'!D:D,eslam.data!AQ454,'consultant-gross'!F:F)</f>
        <v>12533035.1</v>
      </c>
      <c r="AH454" s="14">
        <f>SUMIF('consultant-gross'!D:D,eslam.data!AQ454,'consultant-gross'!G:G)</f>
        <v>21734841.199999999</v>
      </c>
      <c r="AI454" s="14">
        <f>SUMIF('consultant-net'!D:D,eslam.data!AQ454,'consultant-net'!F:F)</f>
        <v>8213719.7599999998</v>
      </c>
      <c r="AJ454" s="2" t="str">
        <f>VLOOKUP(A454,'eslam-to-invoicing'!A:B,2,0)</f>
        <v>ElSewedy HQ Internal Finishing</v>
      </c>
      <c r="AQ454" s="2" t="str">
        <f t="shared" si="70"/>
        <v>HQ - CFC3</v>
      </c>
      <c r="AR454" s="2" t="str">
        <f t="shared" si="71"/>
        <v>ElSewedy HQ Internal Finishing3</v>
      </c>
    </row>
    <row r="455" spans="1:44" hidden="1" x14ac:dyDescent="0.3">
      <c r="A455" s="6" t="s">
        <v>64</v>
      </c>
      <c r="B455" s="6">
        <f>VLOOKUP(A455,Sheet1!A:B,2,0)</f>
        <v>1</v>
      </c>
      <c r="C455" s="6">
        <v>4</v>
      </c>
      <c r="D455" s="25"/>
      <c r="E455" s="2">
        <v>11480730.199999999</v>
      </c>
      <c r="F455" s="26">
        <f>_xlfn.MAXIFS('data-from-invoicing'!E:E,'data-from-invoicing'!D:D,eslam.data!AR455)</f>
        <v>11480730.189999999</v>
      </c>
      <c r="G455" s="2">
        <f t="shared" si="68"/>
        <v>-9.9999997764825821E-3</v>
      </c>
      <c r="H455" s="2"/>
      <c r="I455" s="23"/>
      <c r="J455" s="2">
        <f>SUMIF('collection only'!D:D,eslam.data!AQ455,'collection only'!E:E)</f>
        <v>7815807.7299999995</v>
      </c>
      <c r="K455" s="26">
        <f>SUMIF('data-from-invoicing'!D:D,eslam.data!AR455,'data-from-invoicing'!F:F)</f>
        <v>7530697.0499999998</v>
      </c>
      <c r="L455" s="2">
        <f t="shared" si="69"/>
        <v>-285110.6799999997</v>
      </c>
      <c r="M455" s="2"/>
      <c r="Q455" s="23"/>
      <c r="R455" s="2">
        <v>7815807.6399999997</v>
      </c>
      <c r="S455" s="1">
        <v>44316</v>
      </c>
      <c r="T455" s="1">
        <v>44316</v>
      </c>
      <c r="U455" s="1">
        <v>44322</v>
      </c>
      <c r="V455">
        <v>21</v>
      </c>
      <c r="W455" s="1">
        <v>44343</v>
      </c>
      <c r="X455" s="1">
        <v>44342</v>
      </c>
      <c r="Y455" s="2">
        <v>33215571.399999999</v>
      </c>
      <c r="Z455" s="2">
        <v>6784708.6299999999</v>
      </c>
      <c r="AF455" s="2">
        <v>50000</v>
      </c>
      <c r="AG455" s="14">
        <f>SUMIF('consultant-gross'!D:D,eslam.data!AQ455,'consultant-gross'!F:F)</f>
        <v>11480730.199999999</v>
      </c>
      <c r="AH455" s="14">
        <f>SUMIF('consultant-gross'!D:D,eslam.data!AQ455,'consultant-gross'!G:G)</f>
        <v>33215571.399999999</v>
      </c>
      <c r="AI455" s="14">
        <f>SUMIF('consultant-net'!D:D,eslam.data!AQ455,'consultant-net'!F:F)</f>
        <v>7815807.6399999997</v>
      </c>
      <c r="AJ455" s="2" t="str">
        <f>VLOOKUP(A455,'eslam-to-invoicing'!A:B,2,0)</f>
        <v>ElSewedy HQ Internal Finishing</v>
      </c>
      <c r="AQ455" s="2" t="str">
        <f t="shared" si="70"/>
        <v>HQ - CFC4</v>
      </c>
      <c r="AR455" s="2" t="str">
        <f t="shared" si="71"/>
        <v>ElSewedy HQ Internal Finishing4</v>
      </c>
    </row>
    <row r="456" spans="1:44" hidden="1" x14ac:dyDescent="0.3">
      <c r="A456" s="6" t="s">
        <v>64</v>
      </c>
      <c r="B456" s="6">
        <f>VLOOKUP(A456,Sheet1!A:B,2,0)</f>
        <v>1</v>
      </c>
      <c r="C456" s="6">
        <v>5</v>
      </c>
      <c r="D456" s="25"/>
      <c r="E456" s="2">
        <v>6032812.3999999994</v>
      </c>
      <c r="F456" s="26">
        <f>_xlfn.MAXIFS('data-from-invoicing'!E:E,'data-from-invoicing'!D:D,eslam.data!AR456)</f>
        <v>6032812.3799999999</v>
      </c>
      <c r="G456" s="2">
        <f t="shared" si="68"/>
        <v>-1.9999999552965164E-2</v>
      </c>
      <c r="H456" s="2"/>
      <c r="I456" s="23"/>
      <c r="J456" s="2">
        <f>SUMIF('collection only'!D:D,eslam.data!AQ456,'collection only'!E:E)</f>
        <v>3447418.19</v>
      </c>
      <c r="K456" s="26">
        <f>SUMIF('data-from-invoicing'!D:D,eslam.data!AR456,'data-from-invoicing'!F:F)</f>
        <v>3447418.1889999998</v>
      </c>
      <c r="L456" s="2">
        <f t="shared" si="69"/>
        <v>-1.0000001639127731E-3</v>
      </c>
      <c r="M456" s="2"/>
      <c r="Q456" s="23"/>
      <c r="R456" s="2">
        <v>3447418.19</v>
      </c>
      <c r="S456" s="1">
        <v>44377</v>
      </c>
      <c r="T456" s="1">
        <v>44377</v>
      </c>
      <c r="U456" s="1">
        <v>44383</v>
      </c>
      <c r="V456">
        <v>21</v>
      </c>
      <c r="W456" s="1">
        <v>44404</v>
      </c>
      <c r="X456" s="1">
        <v>44391</v>
      </c>
      <c r="Y456" s="2">
        <v>39248383.799999997</v>
      </c>
      <c r="Z456" s="2">
        <v>6043914.8799999999</v>
      </c>
      <c r="AF456" s="2">
        <v>298842.15999999997</v>
      </c>
      <c r="AG456" s="14">
        <f>SUMIF('consultant-gross'!D:D,eslam.data!AQ456,'consultant-gross'!F:F)</f>
        <v>0</v>
      </c>
      <c r="AH456" s="14">
        <f>SUMIF('consultant-gross'!D:D,eslam.data!AQ456,'consultant-gross'!G:G)</f>
        <v>0</v>
      </c>
      <c r="AI456" s="14">
        <f>SUMIF('consultant-net'!D:D,eslam.data!AQ456,'consultant-net'!F:F)</f>
        <v>0</v>
      </c>
      <c r="AJ456" s="2" t="str">
        <f>VLOOKUP(A456,'eslam-to-invoicing'!A:B,2,0)</f>
        <v>ElSewedy HQ Internal Finishing</v>
      </c>
      <c r="AQ456" s="2" t="str">
        <f t="shared" si="70"/>
        <v>HQ - CFC5</v>
      </c>
      <c r="AR456" s="2" t="str">
        <f t="shared" si="71"/>
        <v>ElSewedy HQ Internal Finishing5</v>
      </c>
    </row>
    <row r="457" spans="1:44" hidden="1" x14ac:dyDescent="0.3">
      <c r="A457" s="6" t="s">
        <v>64</v>
      </c>
      <c r="B457" s="6">
        <f>VLOOKUP(A457,Sheet1!A:B,2,0)</f>
        <v>1</v>
      </c>
      <c r="C457" s="6">
        <v>6</v>
      </c>
      <c r="D457" s="25"/>
      <c r="E457" s="2">
        <v>5418722.3000000035</v>
      </c>
      <c r="F457" s="26">
        <f>_xlfn.MAXIFS('data-from-invoicing'!E:E,'data-from-invoicing'!D:D,eslam.data!AR457)</f>
        <v>5418722.29</v>
      </c>
      <c r="G457" s="2">
        <f t="shared" si="68"/>
        <v>-1.0000003501772881E-2</v>
      </c>
      <c r="H457" s="2"/>
      <c r="I457" s="23"/>
      <c r="J457" s="2">
        <f>SUMIF('collection only'!D:D,eslam.data!AQ457,'collection only'!E:E)</f>
        <v>13157200.99</v>
      </c>
      <c r="K457" s="26">
        <f>SUMIF('data-from-invoicing'!D:D,eslam.data!AR457,'data-from-invoicing'!F:F)</f>
        <v>8157201.3445000006</v>
      </c>
      <c r="L457" s="2">
        <f t="shared" si="69"/>
        <v>-4999999.6454999996</v>
      </c>
      <c r="M457" s="2"/>
      <c r="Q457" s="23"/>
      <c r="R457" s="2">
        <v>13157201.34</v>
      </c>
      <c r="S457" s="1">
        <v>44408</v>
      </c>
      <c r="T457" s="1">
        <v>44408</v>
      </c>
      <c r="U457" s="1">
        <v>44412</v>
      </c>
      <c r="V457">
        <v>21</v>
      </c>
      <c r="W457" s="1">
        <v>44433</v>
      </c>
      <c r="X457" s="1">
        <v>44425</v>
      </c>
      <c r="Y457" s="2">
        <v>44667106.100000001</v>
      </c>
      <c r="Z457" s="2">
        <v>15536980.84</v>
      </c>
      <c r="AF457" s="2">
        <v>258842.16</v>
      </c>
      <c r="AG457" s="14">
        <f>SUMIF('consultant-gross'!D:D,eslam.data!AQ457,'consultant-gross'!F:F)</f>
        <v>0</v>
      </c>
      <c r="AH457" s="14">
        <f>SUMIF('consultant-gross'!D:D,eslam.data!AQ457,'consultant-gross'!G:G)</f>
        <v>0</v>
      </c>
      <c r="AI457" s="14">
        <f>SUMIF('consultant-net'!D:D,eslam.data!AQ457,'consultant-net'!F:F)</f>
        <v>0</v>
      </c>
      <c r="AJ457" s="2" t="str">
        <f>VLOOKUP(A457,'eslam-to-invoicing'!A:B,2,0)</f>
        <v>ElSewedy HQ Internal Finishing</v>
      </c>
      <c r="AQ457" s="2" t="str">
        <f t="shared" si="70"/>
        <v>HQ - CFC6</v>
      </c>
      <c r="AR457" s="2" t="str">
        <f t="shared" si="71"/>
        <v>ElSewedy HQ Internal Finishing6</v>
      </c>
    </row>
    <row r="458" spans="1:44" hidden="1" x14ac:dyDescent="0.3">
      <c r="A458" s="6" t="s">
        <v>64</v>
      </c>
      <c r="B458" s="6">
        <f>VLOOKUP(A458,Sheet1!A:B,2,0)</f>
        <v>1</v>
      </c>
      <c r="C458" s="6">
        <v>7</v>
      </c>
      <c r="D458" s="25"/>
      <c r="E458" s="2">
        <v>14463563.800000001</v>
      </c>
      <c r="F458" s="26">
        <f>_xlfn.MAXIFS('data-from-invoicing'!E:E,'data-from-invoicing'!D:D,eslam.data!AR458)</f>
        <v>14463563.810000001</v>
      </c>
      <c r="G458" s="2">
        <f t="shared" si="68"/>
        <v>9.9999997764825821E-3</v>
      </c>
      <c r="H458" s="2"/>
      <c r="I458" s="23"/>
      <c r="J458" s="2">
        <f>SUMIF('collection only'!D:D,eslam.data!AQ458,'collection only'!E:E)</f>
        <v>14942810.84</v>
      </c>
      <c r="K458" s="26">
        <f>SUMIF('data-from-invoicing'!D:D,eslam.data!AR458,'data-from-invoicing'!F:F)</f>
        <v>9724934.8100000005</v>
      </c>
      <c r="L458" s="2">
        <f t="shared" si="69"/>
        <v>-5217876.0299999993</v>
      </c>
      <c r="M458" s="2"/>
      <c r="Q458" s="23"/>
      <c r="R458" s="2">
        <v>14942810.849165609</v>
      </c>
      <c r="S458" s="1">
        <v>44439</v>
      </c>
      <c r="T458" s="1">
        <v>44445</v>
      </c>
      <c r="U458" s="1">
        <v>44446</v>
      </c>
      <c r="V458">
        <v>21</v>
      </c>
      <c r="W458" s="1">
        <v>44467</v>
      </c>
      <c r="X458" s="1">
        <v>44448</v>
      </c>
      <c r="Y458" s="2">
        <v>59130669.899999999</v>
      </c>
      <c r="Z458" s="2">
        <v>20740314.760000002</v>
      </c>
      <c r="AF458" s="2">
        <v>258842.16</v>
      </c>
      <c r="AG458" s="14">
        <f>SUMIF('consultant-gross'!D:D,eslam.data!AQ458,'consultant-gross'!F:F)</f>
        <v>14463563.799999997</v>
      </c>
      <c r="AH458" s="14">
        <f>SUMIF('consultant-gross'!D:D,eslam.data!AQ458,'consultant-gross'!G:G)</f>
        <v>59130669.899999999</v>
      </c>
      <c r="AI458" s="14">
        <f>SUMIF('consultant-net'!D:D,eslam.data!AQ458,'consultant-net'!F:F)</f>
        <v>14942810.849165615</v>
      </c>
      <c r="AJ458" s="2" t="str">
        <f>VLOOKUP(A458,'eslam-to-invoicing'!A:B,2,0)</f>
        <v>ElSewedy HQ Internal Finishing</v>
      </c>
      <c r="AQ458" s="2" t="str">
        <f t="shared" si="70"/>
        <v>HQ - CFC7</v>
      </c>
      <c r="AR458" s="2" t="str">
        <f t="shared" si="71"/>
        <v>ElSewedy HQ Internal Finishing7</v>
      </c>
    </row>
    <row r="459" spans="1:44" hidden="1" x14ac:dyDescent="0.3">
      <c r="A459" s="6" t="s">
        <v>64</v>
      </c>
      <c r="B459" s="6">
        <f>VLOOKUP(A459,Sheet1!A:B,2,0)</f>
        <v>1</v>
      </c>
      <c r="C459" s="6">
        <v>8</v>
      </c>
      <c r="D459" s="25"/>
      <c r="E459" s="2">
        <v>12855493.999999991</v>
      </c>
      <c r="F459" s="26">
        <f>_xlfn.MAXIFS('data-from-invoicing'!E:E,'data-from-invoicing'!D:D,eslam.data!AR459)</f>
        <v>12855494</v>
      </c>
      <c r="G459" s="2">
        <f t="shared" si="68"/>
        <v>0</v>
      </c>
      <c r="H459" s="2"/>
      <c r="I459" s="23"/>
      <c r="J459" s="2">
        <f>SUMIF('collection only'!D:D,eslam.data!AQ459,'collection only'!E:E)</f>
        <v>10012745.699999999</v>
      </c>
      <c r="K459" s="26">
        <f>SUMIF('data-from-invoicing'!D:D,eslam.data!AR459,'data-from-invoicing'!F:F)</f>
        <v>10012746.109999999</v>
      </c>
      <c r="L459" s="2">
        <f t="shared" si="69"/>
        <v>0.41000000014901161</v>
      </c>
      <c r="M459" s="2"/>
      <c r="Q459" s="23"/>
      <c r="R459" s="2">
        <v>10012746.109999999</v>
      </c>
      <c r="S459" s="1">
        <v>44469</v>
      </c>
      <c r="T459" s="1">
        <v>44475</v>
      </c>
      <c r="U459" s="1">
        <v>44478</v>
      </c>
      <c r="V459">
        <v>21</v>
      </c>
      <c r="W459" s="1">
        <v>44499</v>
      </c>
      <c r="X459" s="1">
        <v>44486</v>
      </c>
      <c r="Y459" s="2">
        <v>71986163.899999991</v>
      </c>
      <c r="Z459" s="2">
        <v>21760696.010000002</v>
      </c>
      <c r="AF459" s="2">
        <v>253842.16</v>
      </c>
      <c r="AG459" s="14">
        <f>SUMIF('consultant-gross'!D:D,eslam.data!AQ459,'consultant-gross'!F:F)</f>
        <v>12903651.600000001</v>
      </c>
      <c r="AH459" s="14">
        <f>SUMIF('consultant-gross'!D:D,eslam.data!AQ459,'consultant-gross'!G:G)</f>
        <v>72034321.5</v>
      </c>
      <c r="AI459" s="14">
        <f>SUMIF('consultant-net'!D:D,eslam.data!AQ459,'consultant-net'!F:F)</f>
        <v>10059001.5</v>
      </c>
      <c r="AJ459" s="2" t="str">
        <f>VLOOKUP(A459,'eslam-to-invoicing'!A:B,2,0)</f>
        <v>ElSewedy HQ Internal Finishing</v>
      </c>
      <c r="AQ459" s="2" t="str">
        <f t="shared" si="70"/>
        <v>HQ - CFC8</v>
      </c>
      <c r="AR459" s="2" t="str">
        <f t="shared" si="71"/>
        <v>ElSewedy HQ Internal Finishing8</v>
      </c>
    </row>
    <row r="460" spans="1:44" hidden="1" x14ac:dyDescent="0.3">
      <c r="A460" s="6" t="s">
        <v>64</v>
      </c>
      <c r="B460" s="6">
        <f>VLOOKUP(A460,Sheet1!A:B,2,0)</f>
        <v>1</v>
      </c>
      <c r="C460" s="6">
        <v>9</v>
      </c>
      <c r="D460" s="25"/>
      <c r="E460" s="2">
        <v>11039038.400000021</v>
      </c>
      <c r="F460" s="26">
        <f>_xlfn.MAXIFS('data-from-invoicing'!E:E,'data-from-invoicing'!D:D,eslam.data!AR460)</f>
        <v>11039038.380000001</v>
      </c>
      <c r="G460" s="2">
        <f t="shared" si="68"/>
        <v>-2.0000020042061806E-2</v>
      </c>
      <c r="H460" s="2"/>
      <c r="I460" s="23"/>
      <c r="J460" s="2">
        <f>SUMIF('collection only'!D:D,eslam.data!AQ460,'collection only'!E:E)</f>
        <v>17174919.84</v>
      </c>
      <c r="K460" s="26">
        <f>SUMIF('data-from-invoicing'!D:D,eslam.data!AR460,'data-from-invoicing'!F:F)</f>
        <v>10415313.809</v>
      </c>
      <c r="L460" s="2">
        <f t="shared" si="69"/>
        <v>-6759606.0309999995</v>
      </c>
      <c r="M460" s="2"/>
      <c r="Q460" s="23"/>
      <c r="R460" s="2">
        <v>17174919.859995849</v>
      </c>
      <c r="S460" s="1">
        <v>44500</v>
      </c>
      <c r="T460" s="1">
        <v>44503</v>
      </c>
      <c r="U460" s="1">
        <v>44504</v>
      </c>
      <c r="V460">
        <v>21</v>
      </c>
      <c r="W460" s="1">
        <v>44525</v>
      </c>
      <c r="X460" s="1">
        <v>44511</v>
      </c>
      <c r="Y460" s="2">
        <v>83025202.300000012</v>
      </c>
      <c r="Z460" s="2">
        <v>31225957.600000001</v>
      </c>
      <c r="AF460" s="2">
        <v>253842.16</v>
      </c>
      <c r="AG460" s="14">
        <f>SUMIF('consultant-gross'!D:D,eslam.data!AQ460,'consultant-gross'!F:F)</f>
        <v>11039038.400000021</v>
      </c>
      <c r="AH460" s="14">
        <f>SUMIF('consultant-gross'!D:D,eslam.data!AQ460,'consultant-gross'!G:G)</f>
        <v>83025202.300000012</v>
      </c>
      <c r="AI460" s="14">
        <f>SUMIF('consultant-net'!D:D,eslam.data!AQ460,'consultant-net'!F:F)</f>
        <v>17174919.859995853</v>
      </c>
      <c r="AJ460" s="2" t="str">
        <f>VLOOKUP(A460,'eslam-to-invoicing'!A:B,2,0)</f>
        <v>ElSewedy HQ Internal Finishing</v>
      </c>
      <c r="AQ460" s="2" t="str">
        <f t="shared" si="70"/>
        <v>HQ - CFC9</v>
      </c>
      <c r="AR460" s="2" t="str">
        <f t="shared" si="71"/>
        <v>ElSewedy HQ Internal Finishing9</v>
      </c>
    </row>
    <row r="461" spans="1:44" hidden="1" x14ac:dyDescent="0.3">
      <c r="A461" s="6" t="s">
        <v>64</v>
      </c>
      <c r="B461" s="6">
        <f>VLOOKUP(A461,Sheet1!A:B,2,0)</f>
        <v>1</v>
      </c>
      <c r="C461" s="6">
        <v>10</v>
      </c>
      <c r="D461" s="25"/>
      <c r="E461" s="2">
        <v>10645458.899999989</v>
      </c>
      <c r="F461" s="26">
        <f>_xlfn.MAXIFS('data-from-invoicing'!E:E,'data-from-invoicing'!D:D,eslam.data!AR461)</f>
        <v>10645458.949999999</v>
      </c>
      <c r="G461" s="2">
        <f t="shared" si="68"/>
        <v>5.0000010058283806E-2</v>
      </c>
      <c r="H461" s="2"/>
      <c r="I461" s="23"/>
      <c r="J461" s="2">
        <f>SUMIF('collection only'!D:D,eslam.data!AQ461,'collection only'!E:E)</f>
        <v>7981881.9400000004</v>
      </c>
      <c r="K461" s="26">
        <f>SUMIF('data-from-invoicing'!D:D,eslam.data!AR461,'data-from-invoicing'!F:F)</f>
        <v>0</v>
      </c>
      <c r="L461" s="2">
        <f t="shared" si="69"/>
        <v>-7981881.9400000004</v>
      </c>
      <c r="M461" s="2"/>
      <c r="Q461" s="23"/>
      <c r="R461" s="2">
        <v>7981881.9284200165</v>
      </c>
      <c r="S461" s="1">
        <v>44530</v>
      </c>
      <c r="T461" s="1">
        <v>44534</v>
      </c>
      <c r="U461" s="1">
        <v>44537</v>
      </c>
      <c r="V461">
        <v>21</v>
      </c>
      <c r="W461" s="1">
        <v>44558</v>
      </c>
      <c r="X461" s="1">
        <v>44546</v>
      </c>
      <c r="Y461" s="2">
        <v>93670661.200000003</v>
      </c>
      <c r="Z461" s="2">
        <v>32240807.02</v>
      </c>
      <c r="AF461" s="2">
        <v>673673.38</v>
      </c>
      <c r="AG461" s="14">
        <f>SUMIF('consultant-gross'!D:D,eslam.data!AQ461,'consultant-gross'!F:F)</f>
        <v>10645458.899999991</v>
      </c>
      <c r="AH461" s="14">
        <f>SUMIF('consultant-gross'!D:D,eslam.data!AQ461,'consultant-gross'!G:G)</f>
        <v>93670661.200000003</v>
      </c>
      <c r="AI461" s="14">
        <f>SUMIF('consultant-net'!D:D,eslam.data!AQ461,'consultant-net'!F:F)</f>
        <v>7981881.9284200175</v>
      </c>
      <c r="AJ461" s="2" t="str">
        <f>VLOOKUP(A461,'eslam-to-invoicing'!A:B,2,0)</f>
        <v>ElSewedy HQ Internal Finishing</v>
      </c>
      <c r="AQ461" s="2" t="str">
        <f t="shared" si="70"/>
        <v>HQ - CFC10</v>
      </c>
      <c r="AR461" s="2" t="str">
        <f t="shared" si="71"/>
        <v>ElSewedy HQ Internal Finishing10</v>
      </c>
    </row>
    <row r="462" spans="1:44" hidden="1" x14ac:dyDescent="0.3">
      <c r="A462" s="6" t="s">
        <v>64</v>
      </c>
      <c r="B462" s="6">
        <f>VLOOKUP(A462,Sheet1!A:B,2,0)</f>
        <v>1</v>
      </c>
      <c r="C462" s="6">
        <v>11</v>
      </c>
      <c r="D462" s="25"/>
      <c r="E462" s="2">
        <v>21606398.420000002</v>
      </c>
      <c r="F462" s="26">
        <f>_xlfn.MAXIFS('data-from-invoicing'!E:E,'data-from-invoicing'!D:D,eslam.data!AR462)</f>
        <v>21606397.82</v>
      </c>
      <c r="G462" s="2">
        <f t="shared" si="68"/>
        <v>-0.60000000149011612</v>
      </c>
      <c r="H462" s="2"/>
      <c r="I462" s="23"/>
      <c r="J462" s="2">
        <f>SUMIF('collection only'!D:D,eslam.data!AQ462,'collection only'!E:E)</f>
        <v>27417402.100000001</v>
      </c>
      <c r="K462" s="26">
        <f>SUMIF('data-from-invoicing'!D:D,eslam.data!AR462,'data-from-invoicing'!F:F)</f>
        <v>17417402.070999999</v>
      </c>
      <c r="L462" s="2">
        <f t="shared" si="69"/>
        <v>-10000000.029000003</v>
      </c>
      <c r="M462" s="2"/>
      <c r="Q462" s="23"/>
      <c r="R462" s="2">
        <v>17417402.059999999</v>
      </c>
      <c r="S462" s="1">
        <v>44561</v>
      </c>
      <c r="T462" s="1">
        <v>44570</v>
      </c>
      <c r="U462" s="1">
        <v>44571</v>
      </c>
      <c r="V462">
        <v>21</v>
      </c>
      <c r="W462" s="1">
        <v>44592</v>
      </c>
      <c r="X462" s="1">
        <v>44854</v>
      </c>
      <c r="Y462" s="2">
        <v>115277059.62</v>
      </c>
      <c r="Z462" s="2">
        <v>33736026.890000001</v>
      </c>
      <c r="AF462" s="2">
        <v>673673.38</v>
      </c>
      <c r="AG462" s="14">
        <f>SUMIF('consultant-gross'!D:D,eslam.data!AQ462,'consultant-gross'!F:F)</f>
        <v>21606397.899999991</v>
      </c>
      <c r="AH462" s="14">
        <f>SUMIF('consultant-gross'!D:D,eslam.data!AQ462,'consultant-gross'!G:G)</f>
        <v>115277059.09999999</v>
      </c>
      <c r="AI462" s="14">
        <f>SUMIF('consultant-net'!D:D,eslam.data!AQ462,'consultant-net'!F:F)</f>
        <v>17417402.132053819</v>
      </c>
      <c r="AJ462" s="2" t="str">
        <f>VLOOKUP(A462,'eslam-to-invoicing'!A:B,2,0)</f>
        <v>ElSewedy HQ Internal Finishing</v>
      </c>
      <c r="AQ462" s="2" t="str">
        <f t="shared" si="70"/>
        <v>HQ - CFC11</v>
      </c>
      <c r="AR462" s="2" t="str">
        <f t="shared" si="71"/>
        <v>ElSewedy HQ Internal Finishing11</v>
      </c>
    </row>
    <row r="463" spans="1:44" hidden="1" x14ac:dyDescent="0.3">
      <c r="A463" s="6" t="s">
        <v>64</v>
      </c>
      <c r="B463" s="6">
        <f>VLOOKUP(A463,Sheet1!A:B,2,0)</f>
        <v>1</v>
      </c>
      <c r="C463" s="6">
        <v>12</v>
      </c>
      <c r="D463" s="25"/>
      <c r="E463" s="2">
        <v>11990804.880000001</v>
      </c>
      <c r="F463" s="26">
        <f>_xlfn.MAXIFS('data-from-invoicing'!E:E,'data-from-invoicing'!D:D,eslam.data!AR463)</f>
        <v>11990805.42</v>
      </c>
      <c r="G463" s="2">
        <f t="shared" si="68"/>
        <v>0.53999999910593033</v>
      </c>
      <c r="H463" s="2"/>
      <c r="I463" s="23"/>
      <c r="J463" s="2">
        <f>SUMIF('collection only'!D:D,eslam.data!AQ463,'collection only'!E:E)</f>
        <v>11342066.99</v>
      </c>
      <c r="K463" s="26">
        <f>SUMIF('data-from-invoicing'!D:D,eslam.data!AR463,'data-from-invoicing'!F:F)</f>
        <v>8175767.9709999999</v>
      </c>
      <c r="L463" s="2">
        <f t="shared" si="69"/>
        <v>-3166299.0190000003</v>
      </c>
      <c r="M463" s="2"/>
      <c r="Q463" s="23"/>
      <c r="R463" s="2">
        <v>11342067.060000001</v>
      </c>
      <c r="S463" s="1">
        <v>44592</v>
      </c>
      <c r="T463" s="1">
        <v>44605</v>
      </c>
      <c r="U463" s="1">
        <v>44607</v>
      </c>
      <c r="V463">
        <v>21</v>
      </c>
      <c r="W463" s="1">
        <v>44628</v>
      </c>
      <c r="X463" s="1">
        <v>44616</v>
      </c>
      <c r="Y463" s="2">
        <v>127267864.5</v>
      </c>
      <c r="Z463" s="2">
        <v>36548454.909999996</v>
      </c>
      <c r="AF463" s="2">
        <v>0</v>
      </c>
      <c r="AG463" s="14">
        <f>SUMIF('consultant-gross'!D:D,eslam.data!AQ463,'consultant-gross'!F:F)</f>
        <v>11990804.879999995</v>
      </c>
      <c r="AH463" s="14">
        <f>SUMIF('consultant-gross'!D:D,eslam.data!AQ463,'consultant-gross'!G:G)</f>
        <v>127267864.5</v>
      </c>
      <c r="AI463" s="14">
        <f>SUMIF('consultant-net'!D:D,eslam.data!AQ463,'consultant-net'!F:F)</f>
        <v>11342067.060000001</v>
      </c>
      <c r="AJ463" s="2" t="str">
        <f>VLOOKUP(A463,'eslam-to-invoicing'!A:B,2,0)</f>
        <v>ElSewedy HQ Internal Finishing</v>
      </c>
      <c r="AQ463" s="2" t="str">
        <f t="shared" si="70"/>
        <v>HQ - CFC12</v>
      </c>
      <c r="AR463" s="2" t="str">
        <f t="shared" si="71"/>
        <v>ElSewedy HQ Internal Finishing12</v>
      </c>
    </row>
    <row r="464" spans="1:44" hidden="1" x14ac:dyDescent="0.3">
      <c r="A464" s="6" t="s">
        <v>64</v>
      </c>
      <c r="B464" s="6">
        <f>VLOOKUP(A464,Sheet1!A:B,2,0)</f>
        <v>1</v>
      </c>
      <c r="C464" s="6">
        <v>13</v>
      </c>
      <c r="D464" s="25"/>
      <c r="E464" s="2">
        <v>23373232.299999978</v>
      </c>
      <c r="F464" s="26">
        <f>_xlfn.MAXIFS('data-from-invoicing'!E:E,'data-from-invoicing'!D:D,eslam.data!AR464)</f>
        <v>23373232.290000003</v>
      </c>
      <c r="G464" s="2">
        <f t="shared" si="68"/>
        <v>-9.9999755620956421E-3</v>
      </c>
      <c r="H464" s="2"/>
      <c r="I464" s="23"/>
      <c r="J464" s="2">
        <f>SUMIF('collection only'!D:D,eslam.data!AQ464,'collection only'!E:E)</f>
        <v>10869511.32</v>
      </c>
      <c r="K464" s="26">
        <f>SUMIF('data-from-invoicing'!D:D,eslam.data!AR464,'data-from-invoicing'!F:F)</f>
        <v>869511.32449999999</v>
      </c>
      <c r="L464" s="2">
        <f t="shared" si="69"/>
        <v>-9999999.9955000002</v>
      </c>
      <c r="M464" s="2"/>
      <c r="Q464" s="23"/>
      <c r="R464" s="2">
        <v>869511.31832848024</v>
      </c>
      <c r="S464" s="1">
        <v>44620</v>
      </c>
      <c r="T464" s="1">
        <v>44630</v>
      </c>
      <c r="U464" s="1">
        <v>44635</v>
      </c>
      <c r="V464">
        <v>21</v>
      </c>
      <c r="W464" s="1">
        <v>44656</v>
      </c>
      <c r="X464" s="1">
        <v>44648</v>
      </c>
      <c r="Y464" s="2">
        <v>150641096.80000001</v>
      </c>
      <c r="Z464" s="2">
        <v>40068734.399999984</v>
      </c>
      <c r="AD464" s="2">
        <v>3954328.79</v>
      </c>
      <c r="AE464" s="2">
        <v>3954328.79</v>
      </c>
      <c r="AF464" s="2">
        <v>0</v>
      </c>
      <c r="AG464" s="14">
        <f>SUMIF('consultant-gross'!D:D,eslam.data!AQ464,'consultant-gross'!F:F)</f>
        <v>23373232.299999982</v>
      </c>
      <c r="AH464" s="14">
        <f>SUMIF('consultant-gross'!D:D,eslam.data!AQ464,'consultant-gross'!G:G)</f>
        <v>150641096.79999998</v>
      </c>
      <c r="AI464" s="14">
        <f>SUMIF('consultant-net'!D:D,eslam.data!AQ464,'consultant-net'!F:F)</f>
        <v>869511.31832848024</v>
      </c>
      <c r="AJ464" s="2" t="str">
        <f>VLOOKUP(A464,'eslam-to-invoicing'!A:B,2,0)</f>
        <v>ElSewedy HQ Internal Finishing</v>
      </c>
      <c r="AQ464" s="2" t="str">
        <f t="shared" si="70"/>
        <v>HQ - CFC13</v>
      </c>
      <c r="AR464" s="2" t="str">
        <f t="shared" si="71"/>
        <v>ElSewedy HQ Internal Finishing13</v>
      </c>
    </row>
    <row r="465" spans="1:44" x14ac:dyDescent="0.3">
      <c r="A465" s="6" t="s">
        <v>64</v>
      </c>
      <c r="B465" s="35">
        <f>VLOOKUP(A465,Sheet1!A:B,2,0)</f>
        <v>1</v>
      </c>
      <c r="C465" s="6">
        <v>14</v>
      </c>
      <c r="D465" s="25"/>
      <c r="F465" s="26">
        <f>_xlfn.MAXIFS('data-from-invoicing'!E:E,'data-from-invoicing'!D:D,eslam.data!AR465)</f>
        <v>15184089.24</v>
      </c>
      <c r="G465" s="2">
        <f t="shared" si="68"/>
        <v>15184089.24</v>
      </c>
      <c r="I465" s="23"/>
      <c r="J465" s="2">
        <f>SUMIF('collection only'!D:D,eslam.data!AQ465,'collection only'!E:E)</f>
        <v>6179916.4400000004</v>
      </c>
      <c r="K465" s="26">
        <f>SUMIF('data-from-invoicing'!D:D,eslam.data!AR465,'data-from-invoicing'!F:F)</f>
        <v>1748564.9370000002</v>
      </c>
      <c r="L465" s="2">
        <f t="shared" si="69"/>
        <v>-4431351.5030000005</v>
      </c>
      <c r="Q465" s="23"/>
      <c r="R465" s="2">
        <v>1748564.91</v>
      </c>
      <c r="S465" s="1">
        <v>44651</v>
      </c>
      <c r="T465" s="1">
        <v>44651</v>
      </c>
      <c r="U465" s="1">
        <v>44664</v>
      </c>
      <c r="V465">
        <v>21</v>
      </c>
      <c r="W465" s="1">
        <v>44685</v>
      </c>
      <c r="AF465" s="2">
        <v>0</v>
      </c>
      <c r="AG465" s="14">
        <f>SUMIF('consultant-gross'!D:D,eslam.data!AQ465,'consultant-gross'!F:F)</f>
        <v>0</v>
      </c>
      <c r="AH465" s="14">
        <f>SUMIF('consultant-gross'!D:D,eslam.data!AQ465,'consultant-gross'!G:G)</f>
        <v>0</v>
      </c>
      <c r="AI465" s="14">
        <f>SUMIF('consultant-net'!D:D,eslam.data!AQ465,'consultant-net'!F:F)</f>
        <v>1748564.9100000001</v>
      </c>
      <c r="AJ465" s="2" t="str">
        <f>VLOOKUP(A465,'eslam-to-invoicing'!A:B,2,0)</f>
        <v>ElSewedy HQ Internal Finishing</v>
      </c>
      <c r="AQ465" s="2" t="str">
        <f t="shared" si="70"/>
        <v>HQ - CFC14</v>
      </c>
      <c r="AR465" s="2" t="str">
        <f t="shared" si="71"/>
        <v>ElSewedy HQ Internal Finishing14</v>
      </c>
    </row>
    <row r="466" spans="1:44" x14ac:dyDescent="0.3">
      <c r="A466" s="6" t="s">
        <v>64</v>
      </c>
      <c r="B466" s="35">
        <f>VLOOKUP(A466,Sheet1!A:B,2,0)</f>
        <v>1</v>
      </c>
      <c r="C466" s="6">
        <v>15</v>
      </c>
      <c r="D466" s="25"/>
      <c r="E466" s="2">
        <v>16353901</v>
      </c>
      <c r="F466" s="26">
        <f>_xlfn.MAXIFS('data-from-invoicing'!E:E,'data-from-invoicing'!D:D,eslam.data!AR466)</f>
        <v>16126527.140000001</v>
      </c>
      <c r="G466" s="2">
        <f t="shared" si="68"/>
        <v>-227373.8599999994</v>
      </c>
      <c r="I466" s="23"/>
      <c r="J466" s="2">
        <f>SUMIF('collection only'!D:D,eslam.data!AQ466,'collection only'!E:E)</f>
        <v>10437699.800000001</v>
      </c>
      <c r="K466" s="26">
        <f>SUMIF('data-from-invoicing'!D:D,eslam.data!AR466,'data-from-invoicing'!F:F)</f>
        <v>10437709.627</v>
      </c>
      <c r="L466" s="2">
        <f t="shared" si="69"/>
        <v>9.8269999995827675</v>
      </c>
      <c r="Q466" s="23"/>
      <c r="R466" s="2">
        <v>10437709.626714289</v>
      </c>
      <c r="S466" s="1">
        <v>44681</v>
      </c>
      <c r="T466" s="1">
        <v>44681</v>
      </c>
      <c r="U466" s="1">
        <v>44691</v>
      </c>
      <c r="V466">
        <v>21</v>
      </c>
      <c r="W466" s="1">
        <v>44712</v>
      </c>
      <c r="X466" s="1">
        <v>44698</v>
      </c>
      <c r="Y466" s="2">
        <v>182179087</v>
      </c>
      <c r="Z466" s="2">
        <v>36127505.390000001</v>
      </c>
      <c r="AA466" s="2">
        <v>42019925.799999997</v>
      </c>
      <c r="AC466" s="2">
        <v>380603</v>
      </c>
      <c r="AD466" s="2">
        <v>4782201.0350000001</v>
      </c>
      <c r="AE466" s="2">
        <v>4782201.0350000001</v>
      </c>
      <c r="AF466" s="2">
        <v>28096</v>
      </c>
      <c r="AG466" s="14">
        <f>SUMIF('consultant-gross'!D:D,eslam.data!AQ466,'consultant-gross'!F:F)</f>
        <v>16353901</v>
      </c>
      <c r="AH466" s="14">
        <f>SUMIF('consultant-gross'!D:D,eslam.data!AQ466,'consultant-gross'!G:G)</f>
        <v>182179087</v>
      </c>
      <c r="AI466" s="14">
        <f>SUMIF('consultant-net'!D:D,eslam.data!AQ466,'consultant-net'!F:F)</f>
        <v>10437709.626714289</v>
      </c>
      <c r="AJ466" s="2" t="str">
        <f>VLOOKUP(A466,'eslam-to-invoicing'!A:B,2,0)</f>
        <v>ElSewedy HQ Internal Finishing</v>
      </c>
      <c r="AQ466" s="2" t="str">
        <f t="shared" si="70"/>
        <v>HQ - CFC15</v>
      </c>
      <c r="AR466" s="2" t="str">
        <f t="shared" si="71"/>
        <v>ElSewedy HQ Internal Finishing15</v>
      </c>
    </row>
    <row r="467" spans="1:44" hidden="1" x14ac:dyDescent="0.3">
      <c r="A467" s="6" t="s">
        <v>64</v>
      </c>
      <c r="B467" s="6">
        <f>VLOOKUP(A467,Sheet1!A:B,2,0)</f>
        <v>1</v>
      </c>
      <c r="C467" s="6">
        <v>16</v>
      </c>
      <c r="D467" s="25"/>
      <c r="E467" s="2">
        <v>8911604.3000000119</v>
      </c>
      <c r="F467" s="26">
        <f>_xlfn.MAXIFS('data-from-invoicing'!E:E,'data-from-invoicing'!D:D,eslam.data!AR467)</f>
        <v>8911604.2899999991</v>
      </c>
      <c r="G467" s="2">
        <f t="shared" si="68"/>
        <v>-1.0000012814998627E-2</v>
      </c>
      <c r="H467" s="2"/>
      <c r="I467" s="23"/>
      <c r="J467" s="2">
        <f>SUMIF('collection only'!D:D,eslam.data!AQ467,'collection only'!E:E)</f>
        <v>1064612.28</v>
      </c>
      <c r="K467" s="26">
        <f>SUMIF('data-from-invoicing'!D:D,eslam.data!AR467,'data-from-invoicing'!F:F)</f>
        <v>4.4999999999999997E-3</v>
      </c>
      <c r="L467" s="2">
        <f t="shared" si="69"/>
        <v>-1064612.2755</v>
      </c>
      <c r="M467" s="2"/>
      <c r="Q467" s="23"/>
      <c r="R467" s="2">
        <v>1064612.3500000001</v>
      </c>
      <c r="S467" s="1">
        <v>44712</v>
      </c>
      <c r="T467" s="1">
        <v>44712</v>
      </c>
      <c r="U467" s="1">
        <v>44724</v>
      </c>
      <c r="V467">
        <v>21</v>
      </c>
      <c r="W467" s="1">
        <v>44745</v>
      </c>
      <c r="X467" s="1">
        <v>44727</v>
      </c>
      <c r="Y467" s="2">
        <v>191090691.30000001</v>
      </c>
      <c r="Z467" s="2">
        <v>35019448</v>
      </c>
      <c r="AA467" s="2">
        <v>44132357</v>
      </c>
      <c r="AC467" s="2">
        <v>534156.21</v>
      </c>
      <c r="AD467" s="2">
        <v>5016130.5</v>
      </c>
      <c r="AE467" s="2">
        <v>5016130.5</v>
      </c>
      <c r="AF467" s="2">
        <v>1429217</v>
      </c>
      <c r="AG467" s="14">
        <f>SUMIF('consultant-gross'!D:D,eslam.data!AQ467,'consultant-gross'!F:F)</f>
        <v>8911604.3000000119</v>
      </c>
      <c r="AH467" s="14">
        <f>SUMIF('consultant-gross'!D:D,eslam.data!AQ467,'consultant-gross'!G:G)</f>
        <v>191090691.30000001</v>
      </c>
      <c r="AI467" s="14">
        <f>SUMIF('consultant-net'!D:D,eslam.data!AQ467,'consultant-net'!F:F)</f>
        <v>1064612.3500000001</v>
      </c>
      <c r="AJ467" s="2" t="str">
        <f>VLOOKUP(A467,'eslam-to-invoicing'!A:B,2,0)</f>
        <v>ElSewedy HQ Internal Finishing</v>
      </c>
      <c r="AQ467" s="2" t="str">
        <f t="shared" si="70"/>
        <v>HQ - CFC16</v>
      </c>
      <c r="AR467" s="2" t="str">
        <f t="shared" si="71"/>
        <v>ElSewedy HQ Internal Finishing16</v>
      </c>
    </row>
    <row r="468" spans="1:44" hidden="1" x14ac:dyDescent="0.3">
      <c r="A468" s="6" t="s">
        <v>64</v>
      </c>
      <c r="B468" s="6">
        <f>VLOOKUP(A468,Sheet1!A:B,2,0)</f>
        <v>1</v>
      </c>
      <c r="C468" s="6">
        <v>17</v>
      </c>
      <c r="D468" s="25"/>
      <c r="E468" s="2">
        <v>17076484.199999992</v>
      </c>
      <c r="F468" s="26">
        <f>_xlfn.MAXIFS('data-from-invoicing'!E:E,'data-from-invoicing'!D:D,eslam.data!AR468)</f>
        <v>17076484.190000001</v>
      </c>
      <c r="G468" s="2">
        <f t="shared" si="68"/>
        <v>-9.9999904632568359E-3</v>
      </c>
      <c r="H468" s="2"/>
      <c r="I468" s="23"/>
      <c r="J468" s="2">
        <f>SUMIF('collection only'!D:D,eslam.data!AQ468,'collection only'!E:E)</f>
        <v>8013147.4299999997</v>
      </c>
      <c r="K468" s="26">
        <f>SUMIF('data-from-invoicing'!D:D,eslam.data!AR468,'data-from-invoicing'!F:F)</f>
        <v>2847047.2295000004</v>
      </c>
      <c r="L468" s="2">
        <f t="shared" si="69"/>
        <v>-5166100.2004999993</v>
      </c>
      <c r="M468" s="2"/>
      <c r="Q468" s="23"/>
      <c r="R468" s="2">
        <v>8013147.4000000004</v>
      </c>
      <c r="S468" s="1">
        <v>44742</v>
      </c>
      <c r="T468" s="1">
        <v>44742</v>
      </c>
      <c r="U468" s="1">
        <v>44746</v>
      </c>
      <c r="V468">
        <v>21</v>
      </c>
      <c r="W468" s="1">
        <v>44767</v>
      </c>
      <c r="X468" s="1">
        <v>44760</v>
      </c>
      <c r="Y468" s="2">
        <v>208167175.5</v>
      </c>
      <c r="Z468" s="2">
        <v>34368331.939999998</v>
      </c>
      <c r="AA468" s="2">
        <v>46825994</v>
      </c>
      <c r="AC468" s="2">
        <v>855446.95</v>
      </c>
      <c r="AD468" s="2">
        <v>5464388</v>
      </c>
      <c r="AE468" s="2">
        <v>5464388</v>
      </c>
      <c r="AF468" s="2">
        <v>28096.400000000001</v>
      </c>
      <c r="AG468" s="14">
        <f>SUMIF('consultant-gross'!D:D,eslam.data!AQ468,'consultant-gross'!F:F)</f>
        <v>17076484.199999988</v>
      </c>
      <c r="AH468" s="14">
        <f>SUMIF('consultant-gross'!D:D,eslam.data!AQ468,'consultant-gross'!G:G)</f>
        <v>208167175.5</v>
      </c>
      <c r="AI468" s="14">
        <f>SUMIF('consultant-net'!D:D,eslam.data!AQ468,'consultant-net'!F:F)</f>
        <v>8013147.4000000004</v>
      </c>
      <c r="AJ468" s="2" t="str">
        <f>VLOOKUP(A468,'eslam-to-invoicing'!A:B,2,0)</f>
        <v>ElSewedy HQ Internal Finishing</v>
      </c>
      <c r="AQ468" s="2" t="str">
        <f t="shared" si="70"/>
        <v>HQ - CFC17</v>
      </c>
      <c r="AR468" s="2" t="str">
        <f t="shared" si="71"/>
        <v>ElSewedy HQ Internal Finishing17</v>
      </c>
    </row>
    <row r="469" spans="1:44" x14ac:dyDescent="0.3">
      <c r="A469" s="6" t="s">
        <v>64</v>
      </c>
      <c r="B469" s="35">
        <f>VLOOKUP(A469,Sheet1!A:B,2,0)</f>
        <v>1</v>
      </c>
      <c r="C469" s="6">
        <v>18</v>
      </c>
      <c r="D469" s="25"/>
      <c r="E469" s="2">
        <v>15625697.20000002</v>
      </c>
      <c r="F469" s="26">
        <f>_xlfn.MAXIFS('data-from-invoicing'!E:E,'data-from-invoicing'!D:D,eslam.data!AR469)</f>
        <v>15535743.720000001</v>
      </c>
      <c r="G469" s="2">
        <f t="shared" si="68"/>
        <v>-89953.480000019073</v>
      </c>
      <c r="I469" s="23"/>
      <c r="J469" s="2">
        <f>SUMIF('collection only'!D:D,eslam.data!AQ469,'collection only'!E:E)</f>
        <v>12964666.859999999</v>
      </c>
      <c r="K469" s="26">
        <f>SUMIF('data-from-invoicing'!D:D,eslam.data!AR469,'data-from-invoicing'!F:F)</f>
        <v>11331892.375999998</v>
      </c>
      <c r="L469" s="2">
        <f t="shared" si="69"/>
        <v>-1632774.4840000011</v>
      </c>
      <c r="Q469" s="23"/>
      <c r="R469" s="2">
        <v>13019444.4</v>
      </c>
      <c r="S469" s="1">
        <v>44773</v>
      </c>
      <c r="T469" s="1">
        <v>44773</v>
      </c>
      <c r="U469" s="1">
        <v>44779</v>
      </c>
      <c r="V469">
        <v>21</v>
      </c>
      <c r="W469" s="1">
        <v>44800</v>
      </c>
      <c r="X469" s="1">
        <v>44790</v>
      </c>
      <c r="Y469" s="2">
        <v>223792872.69999999</v>
      </c>
      <c r="Z469" s="2">
        <v>42794128.969999991</v>
      </c>
      <c r="AA469" s="2">
        <v>51289544.399999999</v>
      </c>
      <c r="AC469" s="2">
        <v>1216434.143490325</v>
      </c>
      <c r="AD469" s="2">
        <v>5874504.1475</v>
      </c>
      <c r="AE469" s="2">
        <v>5874504.1475</v>
      </c>
      <c r="AF469" s="2">
        <v>28096.400000000001</v>
      </c>
      <c r="AG469" s="14">
        <f>SUMIF('consultant-gross'!D:D,eslam.data!AQ469,'consultant-gross'!F:F)</f>
        <v>15625697.200000018</v>
      </c>
      <c r="AH469" s="14">
        <f>SUMIF('consultant-gross'!D:D,eslam.data!AQ469,'consultant-gross'!G:G)</f>
        <v>223792872.70000002</v>
      </c>
      <c r="AI469" s="14">
        <f>SUMIF('consultant-net'!D:D,eslam.data!AQ469,'consultant-net'!F:F)</f>
        <v>13019444.4</v>
      </c>
      <c r="AJ469" s="2" t="str">
        <f>VLOOKUP(A469,'eslam-to-invoicing'!A:B,2,0)</f>
        <v>ElSewedy HQ Internal Finishing</v>
      </c>
      <c r="AQ469" s="2" t="str">
        <f t="shared" si="70"/>
        <v>HQ - CFC18</v>
      </c>
      <c r="AR469" s="2" t="str">
        <f t="shared" si="71"/>
        <v>ElSewedy HQ Internal Finishing18</v>
      </c>
    </row>
    <row r="470" spans="1:44" x14ac:dyDescent="0.3">
      <c r="A470" s="6" t="s">
        <v>64</v>
      </c>
      <c r="B470" s="35">
        <f>VLOOKUP(A470,Sheet1!A:B,2,0)</f>
        <v>1</v>
      </c>
      <c r="C470" s="6">
        <v>19</v>
      </c>
      <c r="D470" s="25"/>
      <c r="E470" s="2">
        <v>11070593.29999998</v>
      </c>
      <c r="F470" s="26">
        <f>_xlfn.MAXIFS('data-from-invoicing'!E:E,'data-from-invoicing'!D:D,eslam.data!AR470)</f>
        <v>11160546.75</v>
      </c>
      <c r="G470" s="2">
        <f t="shared" si="68"/>
        <v>89953.450000019744</v>
      </c>
      <c r="I470" s="23"/>
      <c r="J470" s="2">
        <f>SUMIF('collection only'!D:D,eslam.data!AQ470,'collection only'!E:E)</f>
        <v>2123375.29</v>
      </c>
      <c r="K470" s="26">
        <f>SUMIF('data-from-invoicing'!D:D,eslam.data!AR470,'data-from-invoicing'!F:F)</f>
        <v>0</v>
      </c>
      <c r="L470" s="2">
        <f t="shared" si="69"/>
        <v>-2123375.29</v>
      </c>
      <c r="Q470" s="23"/>
      <c r="R470" s="2">
        <v>2123376.4</v>
      </c>
      <c r="S470" s="1">
        <v>44804</v>
      </c>
      <c r="T470" s="1">
        <v>44804</v>
      </c>
      <c r="U470" s="1">
        <v>44811</v>
      </c>
      <c r="V470">
        <v>21</v>
      </c>
      <c r="W470" s="1">
        <v>44832</v>
      </c>
      <c r="X470" s="1">
        <v>44850</v>
      </c>
      <c r="Y470" s="2">
        <v>234863466</v>
      </c>
      <c r="Z470" s="2">
        <v>43167126</v>
      </c>
      <c r="AA470" s="2">
        <v>53959703</v>
      </c>
      <c r="AC470" s="2">
        <v>1482872</v>
      </c>
      <c r="AD470" s="2">
        <v>6165165.5</v>
      </c>
      <c r="AE470" s="2">
        <v>6165165.5</v>
      </c>
      <c r="AF470" s="2">
        <v>23096</v>
      </c>
      <c r="AG470" s="14">
        <f>SUMIF('consultant-gross'!D:D,eslam.data!AQ470,'consultant-gross'!F:F)</f>
        <v>11070593.299999982</v>
      </c>
      <c r="AH470" s="14">
        <f>SUMIF('consultant-gross'!D:D,eslam.data!AQ470,'consultant-gross'!G:G)</f>
        <v>234863466</v>
      </c>
      <c r="AI470" s="14">
        <f>SUMIF('consultant-net'!D:D,eslam.data!AQ470,'consultant-net'!F:F)</f>
        <v>2123376.4</v>
      </c>
      <c r="AJ470" s="2" t="str">
        <f>VLOOKUP(A470,'eslam-to-invoicing'!A:B,2,0)</f>
        <v>ElSewedy HQ Internal Finishing</v>
      </c>
      <c r="AQ470" s="2" t="str">
        <f t="shared" si="70"/>
        <v>HQ - CFC19</v>
      </c>
      <c r="AR470" s="2" t="str">
        <f t="shared" si="71"/>
        <v>ElSewedy HQ Internal Finishing19</v>
      </c>
    </row>
    <row r="471" spans="1:44" hidden="1" x14ac:dyDescent="0.3">
      <c r="A471" s="6" t="s">
        <v>64</v>
      </c>
      <c r="B471" s="6">
        <f>VLOOKUP(A471,Sheet1!A:B,2,0)</f>
        <v>1</v>
      </c>
      <c r="C471" s="6">
        <v>20</v>
      </c>
      <c r="D471" s="25"/>
      <c r="E471" s="2">
        <v>43687204.699999988</v>
      </c>
      <c r="F471" s="26">
        <f>_xlfn.MAXIFS('data-from-invoicing'!E:E,'data-from-invoicing'!D:D,eslam.data!AR471)</f>
        <v>43687204.670000009</v>
      </c>
      <c r="G471" s="2">
        <f t="shared" si="68"/>
        <v>-2.9999978840351105E-2</v>
      </c>
      <c r="H471" s="2"/>
      <c r="I471" s="23"/>
      <c r="J471" s="2">
        <f>SUMIF('collection only'!D:D,eslam.data!AQ471,'collection only'!E:E)</f>
        <v>9324446.8000000007</v>
      </c>
      <c r="K471" s="26">
        <f>SUMIF('data-from-invoicing'!D:D,eslam.data!AR471,'data-from-invoicing'!F:F)</f>
        <v>10136401.93</v>
      </c>
      <c r="L471" s="2">
        <f t="shared" si="69"/>
        <v>811955.12999999896</v>
      </c>
      <c r="M471" s="2"/>
      <c r="Q471" s="23"/>
      <c r="R471" s="2">
        <v>9324446.763666302</v>
      </c>
      <c r="S471" s="1">
        <v>44834</v>
      </c>
      <c r="T471" s="1">
        <v>44834</v>
      </c>
      <c r="U471" s="1">
        <v>44845</v>
      </c>
      <c r="V471">
        <v>21</v>
      </c>
      <c r="W471" s="1">
        <v>44866</v>
      </c>
      <c r="X471" s="1">
        <v>44851</v>
      </c>
      <c r="Y471" s="2">
        <v>278550670.69999999</v>
      </c>
      <c r="Z471" s="2">
        <v>25330248.859999981</v>
      </c>
      <c r="AA471" s="2">
        <v>72413577.799999997</v>
      </c>
      <c r="AC471" s="2">
        <v>2630548.10692759</v>
      </c>
      <c r="AD471" s="2">
        <v>7311955.1050000004</v>
      </c>
      <c r="AE471" s="2">
        <v>7311955.1050000004</v>
      </c>
      <c r="AF471" s="2">
        <v>23096.400000000001</v>
      </c>
      <c r="AG471" s="14">
        <f>SUMIF('consultant-gross'!D:D,eslam.data!AQ471,'consultant-gross'!F:F)</f>
        <v>43687204.699999988</v>
      </c>
      <c r="AH471" s="14">
        <f>SUMIF('consultant-gross'!D:D,eslam.data!AQ471,'consultant-gross'!G:G)</f>
        <v>278550670.69999999</v>
      </c>
      <c r="AI471" s="14">
        <f>SUMIF('consultant-net'!D:D,eslam.data!AQ471,'consultant-net'!F:F)</f>
        <v>9324446.763666302</v>
      </c>
      <c r="AJ471" s="2" t="str">
        <f>VLOOKUP(A471,'eslam-to-invoicing'!A:B,2,0)</f>
        <v>ElSewedy HQ Internal Finishing</v>
      </c>
      <c r="AQ471" s="2" t="str">
        <f t="shared" si="70"/>
        <v>HQ - CFC20</v>
      </c>
      <c r="AR471" s="2" t="str">
        <f t="shared" si="71"/>
        <v>ElSewedy HQ Internal Finishing20</v>
      </c>
    </row>
    <row r="472" spans="1:44" hidden="1" x14ac:dyDescent="0.3">
      <c r="A472" s="6" t="s">
        <v>64</v>
      </c>
      <c r="B472" s="6">
        <f>VLOOKUP(A472,Sheet1!A:B,2,0)</f>
        <v>1</v>
      </c>
      <c r="C472" s="6">
        <v>21</v>
      </c>
      <c r="D472" s="25"/>
      <c r="E472" s="2">
        <v>6969185.8999999762</v>
      </c>
      <c r="F472" s="26">
        <f>_xlfn.MAXIFS('data-from-invoicing'!E:E,'data-from-invoicing'!D:D,eslam.data!AR472)</f>
        <v>6969185.9000000004</v>
      </c>
      <c r="G472" s="2">
        <f t="shared" si="68"/>
        <v>2.4214386940002441E-8</v>
      </c>
      <c r="H472" s="2"/>
      <c r="I472" s="23"/>
      <c r="J472" s="2">
        <f>SUMIF('collection only'!D:D,eslam.data!AQ472,'collection only'!E:E)</f>
        <v>1704646.05</v>
      </c>
      <c r="K472" s="26">
        <f>SUMIF('data-from-invoicing'!D:D,eslam.data!AR472,'data-from-invoicing'!F:F)</f>
        <v>0</v>
      </c>
      <c r="L472" s="2">
        <f t="shared" si="69"/>
        <v>-1704646.05</v>
      </c>
      <c r="M472" s="2"/>
      <c r="Q472" s="23"/>
      <c r="R472" s="2">
        <v>1704646.05</v>
      </c>
      <c r="S472" s="1">
        <v>44865</v>
      </c>
      <c r="T472" s="1">
        <v>44865</v>
      </c>
      <c r="U472" s="1">
        <v>44873</v>
      </c>
      <c r="V472">
        <v>21</v>
      </c>
      <c r="W472" s="1">
        <v>44894</v>
      </c>
      <c r="X472" s="1">
        <v>44885</v>
      </c>
      <c r="Y472" s="2">
        <v>285519856.60000002</v>
      </c>
      <c r="Z472" s="2">
        <v>22835242</v>
      </c>
      <c r="AA472" s="2">
        <v>75563462.200000003</v>
      </c>
      <c r="AC472" s="2">
        <v>2846115</v>
      </c>
      <c r="AD472" s="2">
        <v>7494896</v>
      </c>
      <c r="AE472" s="2">
        <v>7494896</v>
      </c>
      <c r="AF472" s="2">
        <v>0</v>
      </c>
      <c r="AG472" s="14">
        <f>SUMIF('consultant-gross'!D:D,eslam.data!AQ472,'consultant-gross'!F:F)</f>
        <v>6969185.8999999762</v>
      </c>
      <c r="AH472" s="14">
        <f>SUMIF('consultant-gross'!D:D,eslam.data!AQ472,'consultant-gross'!G:G)</f>
        <v>285519856.59999996</v>
      </c>
      <c r="AI472" s="14">
        <f>SUMIF('consultant-net'!D:D,eslam.data!AQ472,'consultant-net'!F:F)</f>
        <v>1704646.05</v>
      </c>
      <c r="AJ472" s="2" t="str">
        <f>VLOOKUP(A472,'eslam-to-invoicing'!A:B,2,0)</f>
        <v>ElSewedy HQ Internal Finishing</v>
      </c>
      <c r="AQ472" s="2" t="str">
        <f t="shared" si="70"/>
        <v>HQ - CFC21</v>
      </c>
      <c r="AR472" s="2" t="str">
        <f t="shared" si="71"/>
        <v>ElSewedy HQ Internal Finishing21</v>
      </c>
    </row>
    <row r="473" spans="1:44" x14ac:dyDescent="0.3">
      <c r="A473" s="6" t="s">
        <v>64</v>
      </c>
      <c r="B473" s="35">
        <f>VLOOKUP(A473,Sheet1!A:B,2,0)</f>
        <v>1</v>
      </c>
      <c r="C473" s="6">
        <v>23</v>
      </c>
      <c r="D473" s="25"/>
      <c r="E473" s="2">
        <v>9615384.6999999881</v>
      </c>
      <c r="F473" s="26">
        <f>_xlfn.MAXIFS('data-from-invoicing'!E:E,'data-from-invoicing'!D:D,eslam.data!AR473)</f>
        <v>25519032.039999999</v>
      </c>
      <c r="G473" s="2">
        <f t="shared" si="68"/>
        <v>15903647.340000011</v>
      </c>
      <c r="I473" s="23"/>
      <c r="J473" s="2">
        <f>SUMIF('collection only'!D:D,eslam.data!AQ473,'collection only'!E:E)</f>
        <v>10000000</v>
      </c>
      <c r="K473" s="26">
        <f>SUMIF('data-from-invoicing'!D:D,eslam.data!AR473,'data-from-invoicing'!F:F)</f>
        <v>1915761.6529999999</v>
      </c>
      <c r="L473" s="2">
        <f t="shared" si="69"/>
        <v>-8084238.3470000001</v>
      </c>
      <c r="Q473" s="23"/>
      <c r="R473" s="2">
        <v>10000000.15238129</v>
      </c>
      <c r="S473" s="1">
        <v>44895</v>
      </c>
      <c r="T473" s="1">
        <v>44895</v>
      </c>
      <c r="U473" s="1">
        <v>44902</v>
      </c>
      <c r="V473">
        <v>21</v>
      </c>
      <c r="W473" s="1">
        <v>44923</v>
      </c>
      <c r="X473" s="1">
        <v>44909</v>
      </c>
      <c r="Y473" s="2">
        <v>295135241.30000001</v>
      </c>
      <c r="Z473" s="2">
        <v>22835242.979999989</v>
      </c>
      <c r="AA473" s="2">
        <v>85178846.599999994</v>
      </c>
      <c r="AC473" s="2">
        <v>2846115.9564102581</v>
      </c>
      <c r="AD473" s="2">
        <v>7494896.2350000003</v>
      </c>
      <c r="AE473" s="2">
        <v>7494896.2350000003</v>
      </c>
      <c r="AF473" s="2">
        <v>2085744.58</v>
      </c>
      <c r="AG473" s="14">
        <f>SUMIF('consultant-gross'!D:D,eslam.data!AQ473,'consultant-gross'!F:F)</f>
        <v>0</v>
      </c>
      <c r="AH473" s="14">
        <f>SUMIF('consultant-gross'!D:D,eslam.data!AQ473,'consultant-gross'!G:G)</f>
        <v>0</v>
      </c>
      <c r="AI473" s="14">
        <f>SUMIF('consultant-net'!D:D,eslam.data!AQ473,'consultant-net'!F:F)</f>
        <v>0</v>
      </c>
      <c r="AJ473" s="2" t="str">
        <f>VLOOKUP(A473,'eslam-to-invoicing'!A:B,2,0)</f>
        <v>ElSewedy HQ Internal Finishing</v>
      </c>
      <c r="AQ473" s="2" t="str">
        <f t="shared" si="70"/>
        <v>HQ - CFC23</v>
      </c>
      <c r="AR473" s="2" t="str">
        <f t="shared" si="71"/>
        <v>ElSewedy HQ Internal Finishing23</v>
      </c>
    </row>
    <row r="474" spans="1:44" x14ac:dyDescent="0.3">
      <c r="A474" s="6" t="s">
        <v>64</v>
      </c>
      <c r="B474" s="35">
        <f>VLOOKUP(A474,Sheet1!A:B,2,0)</f>
        <v>1</v>
      </c>
      <c r="C474" s="6">
        <v>24</v>
      </c>
      <c r="D474" s="25"/>
      <c r="E474" s="2">
        <v>25568878.300000072</v>
      </c>
      <c r="F474" s="26">
        <f>_xlfn.MAXIFS('data-from-invoicing'!E:E,'data-from-invoicing'!D:D,eslam.data!AR474)</f>
        <v>25519032.039999999</v>
      </c>
      <c r="G474" s="2">
        <f t="shared" si="68"/>
        <v>-49846.26000007242</v>
      </c>
      <c r="I474" s="23"/>
      <c r="J474" s="2">
        <f>SUMIF('collection only'!D:D,eslam.data!AQ474,'collection only'!E:E)</f>
        <v>5681250.46</v>
      </c>
      <c r="K474" s="26">
        <f>SUMIF('data-from-invoicing'!D:D,eslam.data!AR474,'data-from-invoicing'!F:F)</f>
        <v>0</v>
      </c>
      <c r="L474" s="2">
        <f t="shared" si="69"/>
        <v>-5681250.46</v>
      </c>
      <c r="Q474" s="23"/>
      <c r="R474" s="2">
        <v>5979128.0099999998</v>
      </c>
      <c r="S474" s="1">
        <v>44895</v>
      </c>
      <c r="T474" s="1">
        <v>44895</v>
      </c>
      <c r="U474" s="1">
        <v>44908</v>
      </c>
      <c r="V474">
        <v>21</v>
      </c>
      <c r="W474" s="1">
        <v>44929</v>
      </c>
      <c r="X474" s="1">
        <v>44922</v>
      </c>
      <c r="Y474" s="2">
        <v>320704119.60000002</v>
      </c>
      <c r="Z474" s="2">
        <v>12624923</v>
      </c>
      <c r="AA474" s="2">
        <v>98574568</v>
      </c>
      <c r="AC474" s="2">
        <v>4317722</v>
      </c>
      <c r="AD474" s="2">
        <v>7311955.0899999999</v>
      </c>
      <c r="AE474" s="2">
        <v>9525011.1900000013</v>
      </c>
      <c r="AF474" s="2">
        <v>325973.55</v>
      </c>
      <c r="AG474" s="14">
        <f>SUMIF('consultant-gross'!D:D,eslam.data!AQ474,'consultant-gross'!F:F)</f>
        <v>25568878.300000072</v>
      </c>
      <c r="AH474" s="14">
        <f>SUMIF('consultant-gross'!D:D,eslam.data!AQ474,'consultant-gross'!G:G)</f>
        <v>320704119.60000002</v>
      </c>
      <c r="AI474" s="14">
        <f>SUMIF('consultant-net'!D:D,eslam.data!AQ474,'consultant-net'!F:F)</f>
        <v>5979128.0099999998</v>
      </c>
      <c r="AJ474" s="2" t="str">
        <f>VLOOKUP(A474,'eslam-to-invoicing'!A:B,2,0)</f>
        <v>ElSewedy HQ Internal Finishing</v>
      </c>
      <c r="AQ474" s="2" t="str">
        <f t="shared" si="70"/>
        <v>HQ - CFC24</v>
      </c>
      <c r="AR474" s="2" t="str">
        <f t="shared" si="71"/>
        <v>ElSewedy HQ Internal Finishing24</v>
      </c>
    </row>
    <row r="475" spans="1:44" x14ac:dyDescent="0.3">
      <c r="A475" s="6" t="s">
        <v>64</v>
      </c>
      <c r="B475" s="35">
        <f>VLOOKUP(A475,Sheet1!A:B,2,0)</f>
        <v>1</v>
      </c>
      <c r="C475" s="6">
        <v>25</v>
      </c>
      <c r="D475" s="25"/>
      <c r="E475" s="2">
        <v>17887580.019047622</v>
      </c>
      <c r="F475" s="26">
        <f>_xlfn.MAXIFS('data-from-invoicing'!E:E,'data-from-invoicing'!D:D,eslam.data!AR475)</f>
        <v>17937426.600000001</v>
      </c>
      <c r="G475" s="2">
        <f t="shared" si="68"/>
        <v>49846.580952379853</v>
      </c>
      <c r="I475" s="23"/>
      <c r="J475" s="2">
        <f>SUMIF('collection only'!D:D,eslam.data!AQ475,'collection only'!E:E)</f>
        <v>9125697.4299999997</v>
      </c>
      <c r="K475" s="26">
        <f>SUMIF('data-from-invoicing'!D:D,eslam.data!AR475,'data-from-invoicing'!F:F)</f>
        <v>4987239.22</v>
      </c>
      <c r="L475" s="2">
        <f t="shared" si="69"/>
        <v>-4138458.21</v>
      </c>
      <c r="Q475" s="23"/>
      <c r="R475" s="2">
        <v>10125697.764095269</v>
      </c>
      <c r="S475" s="1">
        <v>44926</v>
      </c>
      <c r="T475" s="1">
        <v>44926</v>
      </c>
      <c r="U475" s="1">
        <v>44937</v>
      </c>
      <c r="V475">
        <v>21</v>
      </c>
      <c r="W475" s="1">
        <v>44958</v>
      </c>
      <c r="X475" s="1">
        <v>44956</v>
      </c>
      <c r="Y475" s="2">
        <v>338591699.61904758</v>
      </c>
      <c r="Z475" s="2">
        <v>5521723.7800000003</v>
      </c>
      <c r="AA475" s="2">
        <v>103716174.2</v>
      </c>
      <c r="AC475" s="2">
        <v>5354076.6018413184</v>
      </c>
      <c r="AD475" s="2">
        <v>7311955.0899999999</v>
      </c>
      <c r="AE475" s="2">
        <v>10464109.140000001</v>
      </c>
      <c r="AF475" s="2">
        <v>297877.55</v>
      </c>
      <c r="AG475" s="14">
        <f>SUMIF('consultant-gross'!D:D,eslam.data!AQ475,'consultant-gross'!F:F)</f>
        <v>17887580.019047618</v>
      </c>
      <c r="AH475" s="14">
        <f>SUMIF('consultant-gross'!D:D,eslam.data!AQ475,'consultant-gross'!G:G)</f>
        <v>338591699.61904764</v>
      </c>
      <c r="AI475" s="14">
        <f>SUMIF('consultant-net'!D:D,eslam.data!AQ475,'consultant-net'!F:F)</f>
        <v>10125697.764095265</v>
      </c>
      <c r="AJ475" s="2" t="str">
        <f>VLOOKUP(A475,'eslam-to-invoicing'!A:B,2,0)</f>
        <v>ElSewedy HQ Internal Finishing</v>
      </c>
      <c r="AQ475" s="2" t="str">
        <f t="shared" si="70"/>
        <v>HQ - CFC25</v>
      </c>
      <c r="AR475" s="2" t="str">
        <f t="shared" si="71"/>
        <v>ElSewedy HQ Internal Finishing25</v>
      </c>
    </row>
    <row r="476" spans="1:44" hidden="1" x14ac:dyDescent="0.3">
      <c r="A476" s="6" t="s">
        <v>64</v>
      </c>
      <c r="B476" s="6">
        <f>VLOOKUP(A476,Sheet1!A:B,2,0)</f>
        <v>1</v>
      </c>
      <c r="C476" s="6">
        <v>26</v>
      </c>
      <c r="D476" s="25"/>
      <c r="E476" s="2">
        <v>15848994.285714271</v>
      </c>
      <c r="F476" s="26">
        <f>_xlfn.MAXIFS('data-from-invoicing'!E:E,'data-from-invoicing'!D:D,eslam.data!AR476)</f>
        <v>15848994.310000001</v>
      </c>
      <c r="G476" s="2">
        <f t="shared" si="68"/>
        <v>2.4285729974508286E-2</v>
      </c>
      <c r="H476" s="2"/>
      <c r="I476" s="23"/>
      <c r="J476" s="2">
        <f>SUMIF('collection only'!D:D,eslam.data!AQ476,'collection only'!E:E)</f>
        <v>11231097.41</v>
      </c>
      <c r="K476" s="26">
        <f>SUMIF('data-from-invoicing'!D:D,eslam.data!AR476,'data-from-invoicing'!F:F)</f>
        <v>11230610.0055</v>
      </c>
      <c r="L476" s="2">
        <f t="shared" si="69"/>
        <v>-487.40450000017881</v>
      </c>
      <c r="M476" s="2"/>
      <c r="Q476" s="23"/>
      <c r="R476" s="2">
        <v>24450753.149999999</v>
      </c>
      <c r="S476" s="1">
        <v>44957</v>
      </c>
      <c r="T476" s="1">
        <v>44957</v>
      </c>
      <c r="U476" s="1">
        <v>45252</v>
      </c>
      <c r="V476">
        <v>21</v>
      </c>
      <c r="W476" s="1">
        <v>45273</v>
      </c>
      <c r="X476" s="1">
        <v>45337</v>
      </c>
      <c r="Y476" s="2">
        <v>354440693.90476191</v>
      </c>
      <c r="Z476" s="2">
        <v>2203336.4700000002</v>
      </c>
      <c r="AA476" s="2">
        <v>119098372.40000001</v>
      </c>
      <c r="AC476" s="2">
        <v>6380098.5700000003</v>
      </c>
      <c r="AD476" s="2">
        <v>9304068.2149999999</v>
      </c>
      <c r="AE476" s="2">
        <v>9304068.2149999999</v>
      </c>
      <c r="AF476" s="2">
        <v>0</v>
      </c>
      <c r="AG476" s="14">
        <f>SUMIF('consultant-gross'!D:D,eslam.data!AQ476,'consultant-gross'!F:F)</f>
        <v>15848994.285714269</v>
      </c>
      <c r="AH476" s="14">
        <f>SUMIF('consultant-gross'!D:D,eslam.data!AQ476,'consultant-gross'!G:G)</f>
        <v>354440693.90476191</v>
      </c>
      <c r="AI476" s="14">
        <f>SUMIF('consultant-net'!D:D,eslam.data!AQ476,'consultant-net'!F:F)</f>
        <v>24450753.149999999</v>
      </c>
      <c r="AJ476" s="2" t="str">
        <f>VLOOKUP(A476,'eslam-to-invoicing'!A:B,2,0)</f>
        <v>ElSewedy HQ Internal Finishing</v>
      </c>
      <c r="AQ476" s="2" t="str">
        <f t="shared" si="70"/>
        <v>HQ - CFC26</v>
      </c>
      <c r="AR476" s="2" t="str">
        <f t="shared" si="71"/>
        <v>ElSewedy HQ Internal Finishing26</v>
      </c>
    </row>
    <row r="477" spans="1:44" x14ac:dyDescent="0.3">
      <c r="B477" s="35" t="e">
        <f>VLOOKUP(A477,Sheet1!A:B,2,0)</f>
        <v>#N/A</v>
      </c>
      <c r="D477" s="25"/>
      <c r="F477" s="26">
        <f>_xlfn.MAXIFS('data-from-invoicing'!E:E,'data-from-invoicing'!D:D,eslam.data!AR477)</f>
        <v>0</v>
      </c>
      <c r="I477" s="23"/>
      <c r="K477" s="26"/>
      <c r="Q477" s="23"/>
    </row>
    <row r="478" spans="1:44" hidden="1" x14ac:dyDescent="0.3">
      <c r="A478" s="6" t="s">
        <v>48</v>
      </c>
      <c r="B478" s="6">
        <f>VLOOKUP(A478,Sheet1!A:B,2,0)</f>
        <v>1</v>
      </c>
      <c r="C478" s="6">
        <v>1</v>
      </c>
      <c r="D478" s="25"/>
      <c r="E478" s="2">
        <v>1684523.66</v>
      </c>
      <c r="F478" s="26">
        <f>_xlfn.MAXIFS('data-from-invoicing'!E:E,'data-from-invoicing'!D:D,eslam.data!AR478)</f>
        <v>1684524</v>
      </c>
      <c r="G478" s="2">
        <f t="shared" ref="G478:G492" si="72">F478-E478</f>
        <v>0.34000000008381903</v>
      </c>
      <c r="H478" s="2"/>
      <c r="I478" s="23"/>
      <c r="J478" s="2">
        <f>SUMIF('collection only'!D:D,eslam.data!AQ478,'collection only'!E:E)</f>
        <v>36249090</v>
      </c>
      <c r="K478" s="26">
        <f>SUMIF('data-from-invoicing'!D:D,eslam.data!AR478,'data-from-invoicing'!F:F)</f>
        <v>2583316</v>
      </c>
      <c r="L478" s="2">
        <f t="shared" ref="L478:L492" si="73">K478-J478</f>
        <v>-33665774</v>
      </c>
      <c r="M478" s="2"/>
      <c r="N478" s="2">
        <v>33750000</v>
      </c>
      <c r="Q478" s="23"/>
      <c r="R478" s="2">
        <v>2673900.9500000002</v>
      </c>
      <c r="S478" s="1">
        <v>43769</v>
      </c>
      <c r="T478" s="1">
        <v>43779</v>
      </c>
      <c r="U478" s="1">
        <v>43780</v>
      </c>
      <c r="V478">
        <v>14</v>
      </c>
      <c r="W478" s="1">
        <v>43794</v>
      </c>
      <c r="X478" s="1">
        <v>43793</v>
      </c>
      <c r="Y478" s="2">
        <v>1684523.66</v>
      </c>
      <c r="Z478" s="2">
        <v>1191900</v>
      </c>
      <c r="AF478" s="2">
        <v>0</v>
      </c>
      <c r="AG478" s="14">
        <f>SUMIF('consultant-gross'!D:D,eslam.data!AQ478,'consultant-gross'!F:F)</f>
        <v>1684523.66</v>
      </c>
      <c r="AH478" s="14">
        <f>SUMIF('consultant-gross'!D:D,eslam.data!AQ478,'consultant-gross'!G:G)</f>
        <v>1684523.66</v>
      </c>
      <c r="AI478" s="14">
        <f>SUMIF('consultant-net'!D:D,eslam.data!AQ478,'consultant-net'!F:F)</f>
        <v>2673900.9500000002</v>
      </c>
      <c r="AJ478" s="2" t="str">
        <f>VLOOKUP(A478,'eslam-to-invoicing'!A:B,2,0)</f>
        <v>HyperOne Zayed Extension</v>
      </c>
      <c r="AQ478" s="2" t="str">
        <f t="shared" ref="AQ478:AQ492" si="74">A478&amp;C478</f>
        <v>HyperOne1</v>
      </c>
      <c r="AR478" s="2" t="str">
        <f t="shared" ref="AR478:AR492" si="75">AJ478&amp;C478</f>
        <v>HyperOne Zayed Extension1</v>
      </c>
    </row>
    <row r="479" spans="1:44" hidden="1" x14ac:dyDescent="0.3">
      <c r="A479" s="6" t="s">
        <v>48</v>
      </c>
      <c r="B479" s="6">
        <f>VLOOKUP(A479,Sheet1!A:B,2,0)</f>
        <v>1</v>
      </c>
      <c r="C479" s="6">
        <v>2</v>
      </c>
      <c r="D479" s="25"/>
      <c r="E479" s="2">
        <v>11473372.17</v>
      </c>
      <c r="F479" s="26">
        <f>_xlfn.MAXIFS('data-from-invoicing'!E:E,'data-from-invoicing'!D:D,eslam.data!AR479)</f>
        <v>11473371.43</v>
      </c>
      <c r="G479" s="2">
        <f t="shared" si="72"/>
        <v>-0.74000000022351742</v>
      </c>
      <c r="H479" s="2"/>
      <c r="I479" s="23"/>
      <c r="J479" s="2">
        <f>SUMIF('collection only'!D:D,eslam.data!AQ479,'collection only'!E:E)</f>
        <v>8063620</v>
      </c>
      <c r="K479" s="26">
        <f>SUMIF('data-from-invoicing'!D:D,eslam.data!AR479,'data-from-invoicing'!F:F)</f>
        <v>8637288.8614999987</v>
      </c>
      <c r="L479" s="2">
        <f t="shared" si="73"/>
        <v>573668.86149999872</v>
      </c>
      <c r="M479" s="2"/>
      <c r="Q479" s="23"/>
      <c r="R479" s="2">
        <v>8554552.6099999994</v>
      </c>
      <c r="S479" s="1">
        <v>43799</v>
      </c>
      <c r="T479" s="1">
        <v>43806</v>
      </c>
      <c r="U479" s="1">
        <v>43807</v>
      </c>
      <c r="V479">
        <v>14</v>
      </c>
      <c r="W479" s="1">
        <v>43821</v>
      </c>
      <c r="X479" s="1">
        <v>43811</v>
      </c>
      <c r="Y479" s="2">
        <v>13157895.83</v>
      </c>
      <c r="Z479" s="2">
        <v>478500</v>
      </c>
      <c r="AF479" s="2">
        <v>0</v>
      </c>
      <c r="AG479" s="14">
        <f>SUMIF('consultant-gross'!D:D,eslam.data!AQ479,'consultant-gross'!F:F)</f>
        <v>11473372.17</v>
      </c>
      <c r="AH479" s="14">
        <f>SUMIF('consultant-gross'!D:D,eslam.data!AQ479,'consultant-gross'!G:G)</f>
        <v>13157895.83</v>
      </c>
      <c r="AI479" s="14">
        <f>SUMIF('consultant-net'!D:D,eslam.data!AQ479,'consultant-net'!F:F)</f>
        <v>8554552.6099999994</v>
      </c>
      <c r="AJ479" s="2" t="str">
        <f>VLOOKUP(A479,'eslam-to-invoicing'!A:B,2,0)</f>
        <v>HyperOne Zayed Extension</v>
      </c>
      <c r="AQ479" s="2" t="str">
        <f t="shared" si="74"/>
        <v>HyperOne2</v>
      </c>
      <c r="AR479" s="2" t="str">
        <f t="shared" si="75"/>
        <v>HyperOne Zayed Extension2</v>
      </c>
    </row>
    <row r="480" spans="1:44" hidden="1" x14ac:dyDescent="0.3">
      <c r="A480" s="6" t="s">
        <v>48</v>
      </c>
      <c r="B480" s="6">
        <f>VLOOKUP(A480,Sheet1!A:B,2,0)</f>
        <v>1</v>
      </c>
      <c r="C480" s="6">
        <v>3</v>
      </c>
      <c r="D480" s="25"/>
      <c r="E480" s="2">
        <v>10276217.5887</v>
      </c>
      <c r="F480" s="26">
        <f>_xlfn.MAXIFS('data-from-invoicing'!E:E,'data-from-invoicing'!D:D,eslam.data!AR480)</f>
        <v>10276217.140000001</v>
      </c>
      <c r="G480" s="2">
        <f t="shared" si="72"/>
        <v>-0.44869999960064888</v>
      </c>
      <c r="H480" s="2"/>
      <c r="I480" s="23"/>
      <c r="J480" s="2">
        <f>SUMIF('collection only'!D:D,eslam.data!AQ480,'collection only'!E:E)</f>
        <v>6681009</v>
      </c>
      <c r="K480" s="26">
        <f>SUMIF('data-from-invoicing'!D:D,eslam.data!AR480,'data-from-invoicing'!F:F)</f>
        <v>7194819.6799999997</v>
      </c>
      <c r="L480" s="2">
        <f t="shared" si="73"/>
        <v>513810.6799999997</v>
      </c>
      <c r="M480" s="2"/>
      <c r="Q480" s="23"/>
      <c r="R480" s="2">
        <v>7194819.7145490814</v>
      </c>
      <c r="S480" s="1">
        <v>43830</v>
      </c>
      <c r="T480" s="1">
        <v>43830</v>
      </c>
      <c r="U480" s="1">
        <v>43832</v>
      </c>
      <c r="V480">
        <v>14</v>
      </c>
      <c r="W480" s="1">
        <v>43846</v>
      </c>
      <c r="X480" s="1">
        <v>43843</v>
      </c>
      <c r="Y480" s="2">
        <v>23434113.418699998</v>
      </c>
      <c r="Z480" s="2">
        <v>478500</v>
      </c>
      <c r="AF480" s="2">
        <v>1194684.3215999999</v>
      </c>
      <c r="AG480" s="14">
        <f>SUMIF('consultant-gross'!D:D,eslam.data!AQ480,'consultant-gross'!F:F)</f>
        <v>10276217.588699998</v>
      </c>
      <c r="AH480" s="14">
        <f>SUMIF('consultant-gross'!D:D,eslam.data!AQ480,'consultant-gross'!G:G)</f>
        <v>23434113.418699998</v>
      </c>
      <c r="AI480" s="14">
        <f>SUMIF('consultant-net'!D:D,eslam.data!AQ480,'consultant-net'!F:F)</f>
        <v>7194819.7145490814</v>
      </c>
      <c r="AJ480" s="2" t="str">
        <f>VLOOKUP(A480,'eslam-to-invoicing'!A:B,2,0)</f>
        <v>HyperOne Zayed Extension</v>
      </c>
      <c r="AQ480" s="2" t="str">
        <f t="shared" si="74"/>
        <v>HyperOne3</v>
      </c>
      <c r="AR480" s="2" t="str">
        <f t="shared" si="75"/>
        <v>HyperOne Zayed Extension3</v>
      </c>
    </row>
    <row r="481" spans="1:44" hidden="1" x14ac:dyDescent="0.3">
      <c r="A481" s="6" t="s">
        <v>48</v>
      </c>
      <c r="B481" s="6">
        <f>VLOOKUP(A481,Sheet1!A:B,2,0)</f>
        <v>1</v>
      </c>
      <c r="C481" s="6">
        <v>4</v>
      </c>
      <c r="D481" s="25"/>
      <c r="E481" s="2">
        <v>12451224.366800001</v>
      </c>
      <c r="F481" s="26">
        <f>_xlfn.MAXIFS('data-from-invoicing'!E:E,'data-from-invoicing'!D:D,eslam.data!AR481)</f>
        <v>12451225.710000001</v>
      </c>
      <c r="G481" s="2">
        <f t="shared" si="72"/>
        <v>1.3432000000029802</v>
      </c>
      <c r="H481" s="2"/>
      <c r="I481" s="23"/>
      <c r="J481" s="2">
        <f>SUMIF('collection only'!D:D,eslam.data!AQ481,'collection only'!E:E)</f>
        <v>6318712</v>
      </c>
      <c r="K481" s="26">
        <f>SUMIF('data-from-invoicing'!D:D,eslam.data!AR481,'data-from-invoicing'!F:F)</f>
        <v>6318712</v>
      </c>
      <c r="L481" s="2">
        <f t="shared" si="73"/>
        <v>0</v>
      </c>
      <c r="M481" s="2"/>
      <c r="Q481" s="23"/>
      <c r="R481" s="2">
        <v>6318712</v>
      </c>
      <c r="S481" s="1">
        <v>43861</v>
      </c>
      <c r="T481" s="1">
        <v>43861</v>
      </c>
      <c r="U481" s="1">
        <v>43867</v>
      </c>
      <c r="V481">
        <v>14</v>
      </c>
      <c r="W481" s="1">
        <v>43881</v>
      </c>
      <c r="X481" s="1">
        <v>43884</v>
      </c>
      <c r="Y481" s="2">
        <v>35885337.785499997</v>
      </c>
      <c r="AF481" s="2">
        <v>4562652.7636000002</v>
      </c>
      <c r="AG481" s="14">
        <f>SUMIF('consultant-gross'!D:D,eslam.data!AQ481,'consultant-gross'!F:F)</f>
        <v>12451224.366799999</v>
      </c>
      <c r="AH481" s="14">
        <f>SUMIF('consultant-gross'!D:D,eslam.data!AQ481,'consultant-gross'!G:G)</f>
        <v>35885337.785499997</v>
      </c>
      <c r="AI481" s="14">
        <f>SUMIF('consultant-net'!D:D,eslam.data!AQ481,'consultant-net'!F:F)</f>
        <v>7092200.1310555199</v>
      </c>
      <c r="AJ481" s="2" t="str">
        <f>VLOOKUP(A481,'eslam-to-invoicing'!A:B,2,0)</f>
        <v>HyperOne Zayed Extension</v>
      </c>
      <c r="AQ481" s="2" t="str">
        <f t="shared" si="74"/>
        <v>HyperOne4</v>
      </c>
      <c r="AR481" s="2" t="str">
        <f t="shared" si="75"/>
        <v>HyperOne Zayed Extension4</v>
      </c>
    </row>
    <row r="482" spans="1:44" x14ac:dyDescent="0.3">
      <c r="A482" s="6" t="s">
        <v>48</v>
      </c>
      <c r="B482" s="35">
        <f>VLOOKUP(A482,Sheet1!A:B,2,0)</f>
        <v>1</v>
      </c>
      <c r="C482" s="6">
        <v>5</v>
      </c>
      <c r="D482" s="25"/>
      <c r="E482" s="2">
        <v>5616638.2145000026</v>
      </c>
      <c r="F482" s="26">
        <f>_xlfn.MAXIFS('data-from-invoicing'!E:E,'data-from-invoicing'!D:D,eslam.data!AR482)</f>
        <v>5616447.6200000001</v>
      </c>
      <c r="G482" s="2">
        <f t="shared" si="72"/>
        <v>-190.59450000245124</v>
      </c>
      <c r="I482" s="23"/>
      <c r="J482" s="2">
        <f>SUMIF('collection only'!D:D,eslam.data!AQ482,'collection only'!E:E)</f>
        <v>3307335</v>
      </c>
      <c r="K482" s="26">
        <f>SUMIF('data-from-invoicing'!D:D,eslam.data!AR482,'data-from-invoicing'!F:F)</f>
        <v>3307335</v>
      </c>
      <c r="L482" s="2">
        <f t="shared" si="73"/>
        <v>0</v>
      </c>
      <c r="Q482" s="23"/>
      <c r="R482" s="2">
        <v>3307335</v>
      </c>
      <c r="S482" s="1">
        <v>43890</v>
      </c>
      <c r="T482" s="1">
        <v>43875</v>
      </c>
      <c r="U482" s="1">
        <v>43879</v>
      </c>
      <c r="V482">
        <v>14</v>
      </c>
      <c r="W482" s="1">
        <v>43893</v>
      </c>
      <c r="X482" s="1">
        <v>43884</v>
      </c>
      <c r="Y482" s="2">
        <v>41501976</v>
      </c>
      <c r="AF482" s="2">
        <v>5067252</v>
      </c>
      <c r="AG482" s="14">
        <f>SUMIF('consultant-gross'!D:D,eslam.data!AQ482,'consultant-gross'!F:F)</f>
        <v>5616638.2145000026</v>
      </c>
      <c r="AH482" s="14">
        <f>SUMIF('consultant-gross'!D:D,eslam.data!AQ482,'consultant-gross'!G:G)</f>
        <v>41501976</v>
      </c>
      <c r="AI482" s="14">
        <f>SUMIF('consultant-net'!D:D,eslam.data!AQ482,'consultant-net'!F:F)</f>
        <v>3307335</v>
      </c>
      <c r="AJ482" s="2" t="str">
        <f>VLOOKUP(A482,'eslam-to-invoicing'!A:B,2,0)</f>
        <v>HyperOne Zayed Extension</v>
      </c>
      <c r="AQ482" s="2" t="str">
        <f t="shared" si="74"/>
        <v>HyperOne5</v>
      </c>
      <c r="AR482" s="2" t="str">
        <f t="shared" si="75"/>
        <v>HyperOne Zayed Extension5</v>
      </c>
    </row>
    <row r="483" spans="1:44" hidden="1" x14ac:dyDescent="0.3">
      <c r="A483" s="6" t="s">
        <v>48</v>
      </c>
      <c r="B483" s="6">
        <f>VLOOKUP(A483,Sheet1!A:B,2,0)</f>
        <v>1</v>
      </c>
      <c r="C483" s="6">
        <v>6</v>
      </c>
      <c r="D483" s="25"/>
      <c r="E483" s="2">
        <v>10976157.5052</v>
      </c>
      <c r="F483" s="26">
        <f>_xlfn.MAXIFS('data-from-invoicing'!E:E,'data-from-invoicing'!D:D,eslam.data!AR483)</f>
        <v>10976158</v>
      </c>
      <c r="G483" s="2">
        <f t="shared" si="72"/>
        <v>0.49479999952018261</v>
      </c>
      <c r="H483" s="2"/>
      <c r="I483" s="23"/>
      <c r="J483" s="2">
        <f>SUMIF('collection only'!D:D,eslam.data!AQ483,'collection only'!E:E)</f>
        <v>8598544</v>
      </c>
      <c r="K483" s="26">
        <f>SUMIF('data-from-invoicing'!D:D,eslam.data!AR483,'data-from-invoicing'!F:F)</f>
        <v>8598918.8200000003</v>
      </c>
      <c r="L483" s="2">
        <f t="shared" si="73"/>
        <v>374.82000000029802</v>
      </c>
      <c r="M483" s="2"/>
      <c r="Q483" s="23"/>
      <c r="R483" s="2">
        <v>8598545.1486564241</v>
      </c>
      <c r="S483" s="1">
        <v>43890</v>
      </c>
      <c r="T483" s="1">
        <v>43890</v>
      </c>
      <c r="U483" s="1">
        <v>43893</v>
      </c>
      <c r="V483">
        <v>14</v>
      </c>
      <c r="W483" s="1">
        <v>43907</v>
      </c>
      <c r="X483" s="1">
        <v>43897</v>
      </c>
      <c r="Y483" s="2">
        <v>52478133.505199999</v>
      </c>
      <c r="AF483" s="2">
        <v>6203130.80535</v>
      </c>
      <c r="AG483" s="14">
        <f>SUMIF('consultant-gross'!D:D,eslam.data!AQ483,'consultant-gross'!F:F)</f>
        <v>10976157.505199999</v>
      </c>
      <c r="AH483" s="14">
        <f>SUMIF('consultant-gross'!D:D,eslam.data!AQ483,'consultant-gross'!G:G)</f>
        <v>52478133.505199999</v>
      </c>
      <c r="AI483" s="14">
        <f>SUMIF('consultant-net'!D:D,eslam.data!AQ483,'consultant-net'!F:F)</f>
        <v>8598545.1486564241</v>
      </c>
      <c r="AJ483" s="2" t="str">
        <f>VLOOKUP(A483,'eslam-to-invoicing'!A:B,2,0)</f>
        <v>HyperOne Zayed Extension</v>
      </c>
      <c r="AQ483" s="2" t="str">
        <f t="shared" si="74"/>
        <v>HyperOne6</v>
      </c>
      <c r="AR483" s="2" t="str">
        <f t="shared" si="75"/>
        <v>HyperOne Zayed Extension6</v>
      </c>
    </row>
    <row r="484" spans="1:44" x14ac:dyDescent="0.3">
      <c r="A484" s="6" t="s">
        <v>48</v>
      </c>
      <c r="B484" s="35">
        <f>VLOOKUP(A484,Sheet1!A:B,2,0)</f>
        <v>1</v>
      </c>
      <c r="C484" s="6">
        <v>7</v>
      </c>
      <c r="D484" s="25"/>
      <c r="E484" s="2">
        <v>12354446.4948</v>
      </c>
      <c r="F484" s="26">
        <f>_xlfn.MAXIFS('data-from-invoicing'!E:E,'data-from-invoicing'!D:D,eslam.data!AR484)</f>
        <v>12419046</v>
      </c>
      <c r="G484" s="2">
        <f t="shared" si="72"/>
        <v>64599.50520000048</v>
      </c>
      <c r="I484" s="23"/>
      <c r="J484" s="2">
        <f>SUMIF('collection only'!D:D,eslam.data!AQ484,'collection only'!E:E)</f>
        <v>8960935</v>
      </c>
      <c r="K484" s="26">
        <f>SUMIF('data-from-invoicing'!D:D,eslam.data!AR484,'data-from-invoicing'!F:F)</f>
        <v>8960289.4800000004</v>
      </c>
      <c r="L484" s="2">
        <f t="shared" si="73"/>
        <v>-645.51999999955297</v>
      </c>
      <c r="Q484" s="23"/>
      <c r="R484" s="2">
        <v>8896507</v>
      </c>
      <c r="S484" s="1">
        <v>43921</v>
      </c>
      <c r="T484" s="1">
        <v>43906</v>
      </c>
      <c r="U484" s="1">
        <v>43909</v>
      </c>
      <c r="V484">
        <v>14</v>
      </c>
      <c r="W484" s="1">
        <v>43923</v>
      </c>
      <c r="X484" s="1">
        <v>43913</v>
      </c>
      <c r="Y484" s="2">
        <v>64832580</v>
      </c>
      <c r="AF484" s="2">
        <v>7392793.3391800001</v>
      </c>
      <c r="AG484" s="14">
        <f>SUMIF('consultant-gross'!D:D,eslam.data!AQ484,'consultant-gross'!F:F)</f>
        <v>12354446.494800001</v>
      </c>
      <c r="AH484" s="14">
        <f>SUMIF('consultant-gross'!D:D,eslam.data!AQ484,'consultant-gross'!G:G)</f>
        <v>64832580</v>
      </c>
      <c r="AI484" s="14">
        <f>SUMIF('consultant-net'!D:D,eslam.data!AQ484,'consultant-net'!F:F)</f>
        <v>8896507</v>
      </c>
      <c r="AJ484" s="2" t="str">
        <f>VLOOKUP(A484,'eslam-to-invoicing'!A:B,2,0)</f>
        <v>HyperOne Zayed Extension</v>
      </c>
      <c r="AQ484" s="2" t="str">
        <f t="shared" si="74"/>
        <v>HyperOne7</v>
      </c>
      <c r="AR484" s="2" t="str">
        <f t="shared" si="75"/>
        <v>HyperOne Zayed Extension7</v>
      </c>
    </row>
    <row r="485" spans="1:44" x14ac:dyDescent="0.3">
      <c r="A485" s="6" t="s">
        <v>48</v>
      </c>
      <c r="B485" s="35">
        <f>VLOOKUP(A485,Sheet1!A:B,2,0)</f>
        <v>1</v>
      </c>
      <c r="C485" s="6">
        <v>8</v>
      </c>
      <c r="D485" s="25"/>
      <c r="E485" s="2">
        <v>7228560.7301416993</v>
      </c>
      <c r="F485" s="26">
        <f>_xlfn.MAXIFS('data-from-invoicing'!E:E,'data-from-invoicing'!D:D,eslam.data!AR485)</f>
        <v>7092750.29</v>
      </c>
      <c r="G485" s="2">
        <f t="shared" si="72"/>
        <v>-135810.44014169928</v>
      </c>
      <c r="I485" s="23"/>
      <c r="J485" s="2">
        <f>SUMIF('collection only'!D:D,eslam.data!AQ485,'collection only'!E:E)</f>
        <v>3276433</v>
      </c>
      <c r="K485" s="26">
        <f>SUMIF('data-from-invoicing'!D:D,eslam.data!AR485,'data-from-invoicing'!F:F)</f>
        <v>3276433</v>
      </c>
      <c r="L485" s="2">
        <f t="shared" si="73"/>
        <v>0</v>
      </c>
      <c r="Q485" s="23"/>
      <c r="R485" s="2">
        <v>3400669</v>
      </c>
      <c r="S485" s="1">
        <v>43921</v>
      </c>
      <c r="T485" s="1">
        <v>43921</v>
      </c>
      <c r="U485" s="1">
        <v>43925</v>
      </c>
      <c r="V485">
        <v>14</v>
      </c>
      <c r="W485" s="1">
        <v>43939</v>
      </c>
      <c r="X485" s="1">
        <v>43933</v>
      </c>
      <c r="Y485" s="2">
        <v>72061140.730141699</v>
      </c>
      <c r="AF485" s="2">
        <v>9893521.3391800001</v>
      </c>
      <c r="AG485" s="14">
        <f>SUMIF('consultant-gross'!D:D,eslam.data!AQ485,'consultant-gross'!F:F)</f>
        <v>7228560.7301416993</v>
      </c>
      <c r="AH485" s="14">
        <f>SUMIF('consultant-gross'!D:D,eslam.data!AQ485,'consultant-gross'!G:G)</f>
        <v>72061140.730141699</v>
      </c>
      <c r="AI485" s="14">
        <f>SUMIF('consultant-net'!D:D,eslam.data!AQ485,'consultant-net'!F:F)</f>
        <v>3400669</v>
      </c>
      <c r="AJ485" s="2" t="str">
        <f>VLOOKUP(A485,'eslam-to-invoicing'!A:B,2,0)</f>
        <v>HyperOne Zayed Extension</v>
      </c>
      <c r="AQ485" s="2" t="str">
        <f t="shared" si="74"/>
        <v>HyperOne8</v>
      </c>
      <c r="AR485" s="2" t="str">
        <f t="shared" si="75"/>
        <v>HyperOne Zayed Extension8</v>
      </c>
    </row>
    <row r="486" spans="1:44" x14ac:dyDescent="0.3">
      <c r="A486" s="6" t="s">
        <v>48</v>
      </c>
      <c r="B486" s="35">
        <f>VLOOKUP(A486,Sheet1!A:B,2,0)</f>
        <v>1</v>
      </c>
      <c r="C486" s="6">
        <v>9</v>
      </c>
      <c r="D486" s="25"/>
      <c r="E486" s="2">
        <v>2029339.2698583009</v>
      </c>
      <c r="F486" s="26">
        <f>_xlfn.MAXIFS('data-from-invoicing'!E:E,'data-from-invoicing'!D:D,eslam.data!AR486)</f>
        <v>2100740</v>
      </c>
      <c r="G486" s="2">
        <f t="shared" si="72"/>
        <v>71400.730141699081</v>
      </c>
      <c r="I486" s="23"/>
      <c r="J486" s="2">
        <f>SUMIF('collection only'!D:D,eslam.data!AQ486,'collection only'!E:E)</f>
        <v>1277872</v>
      </c>
      <c r="K486" s="26">
        <f>SUMIF('data-from-invoicing'!D:D,eslam.data!AR486,'data-from-invoicing'!F:F)</f>
        <v>9493853</v>
      </c>
      <c r="L486" s="2">
        <f t="shared" si="73"/>
        <v>8215981</v>
      </c>
      <c r="Q486" s="23"/>
      <c r="R486" s="2">
        <v>1277872</v>
      </c>
      <c r="S486" s="1">
        <v>43951</v>
      </c>
      <c r="T486" s="1">
        <v>43937</v>
      </c>
      <c r="U486" s="1">
        <v>43940</v>
      </c>
      <c r="V486">
        <v>14</v>
      </c>
      <c r="W486" s="1">
        <v>43954</v>
      </c>
      <c r="X486" s="1">
        <v>43947</v>
      </c>
      <c r="Y486" s="2">
        <v>74090480</v>
      </c>
      <c r="AF486" s="2">
        <v>10272402</v>
      </c>
      <c r="AG486" s="14">
        <f>SUMIF('consultant-gross'!D:D,eslam.data!AQ486,'consultant-gross'!F:F)</f>
        <v>2029339.2698583007</v>
      </c>
      <c r="AH486" s="14">
        <f>SUMIF('consultant-gross'!D:D,eslam.data!AQ486,'consultant-gross'!G:G)</f>
        <v>74090480</v>
      </c>
      <c r="AI486" s="14">
        <f>SUMIF('consultant-net'!D:D,eslam.data!AQ486,'consultant-net'!F:F)</f>
        <v>1277872</v>
      </c>
      <c r="AJ486" s="2" t="str">
        <f>VLOOKUP(A486,'eslam-to-invoicing'!A:B,2,0)</f>
        <v>HyperOne Zayed Extension</v>
      </c>
      <c r="AQ486" s="2" t="str">
        <f t="shared" si="74"/>
        <v>HyperOne9</v>
      </c>
      <c r="AR486" s="2" t="str">
        <f t="shared" si="75"/>
        <v>HyperOne Zayed Extension9</v>
      </c>
    </row>
    <row r="487" spans="1:44" x14ac:dyDescent="0.3">
      <c r="A487" s="6" t="s">
        <v>48</v>
      </c>
      <c r="B487" s="35">
        <f>VLOOKUP(A487,Sheet1!A:B,2,0)</f>
        <v>1</v>
      </c>
      <c r="C487" s="6">
        <v>10</v>
      </c>
      <c r="D487" s="25"/>
      <c r="E487" s="2">
        <v>7741768.3647465408</v>
      </c>
      <c r="F487" s="26">
        <f>_xlfn.MAXIFS('data-from-invoicing'!E:E,'data-from-invoicing'!D:D,eslam.data!AR487)</f>
        <v>7629179.0499999998</v>
      </c>
      <c r="G487" s="2">
        <f t="shared" si="72"/>
        <v>-112589.31474654097</v>
      </c>
      <c r="I487" s="23"/>
      <c r="J487" s="2">
        <f>SUMIF('collection only'!D:D,eslam.data!AQ487,'collection only'!E:E)</f>
        <v>4688664</v>
      </c>
      <c r="K487" s="26">
        <f>SUMIF('data-from-invoicing'!D:D,eslam.data!AR487,'data-from-invoicing'!F:F)</f>
        <v>4688663.2125000004</v>
      </c>
      <c r="L487" s="2">
        <f t="shared" si="73"/>
        <v>-0.78749999962747097</v>
      </c>
      <c r="Q487" s="23"/>
      <c r="R487" s="2">
        <v>4810581.915521387</v>
      </c>
      <c r="S487" s="1">
        <v>43982</v>
      </c>
      <c r="T487" s="1">
        <v>43966</v>
      </c>
      <c r="U487" s="1">
        <v>43968</v>
      </c>
      <c r="V487">
        <v>14</v>
      </c>
      <c r="W487" s="1">
        <v>43982</v>
      </c>
      <c r="X487" s="1">
        <v>43983</v>
      </c>
      <c r="Y487" s="2">
        <v>81832248.364746541</v>
      </c>
      <c r="AF487" s="2">
        <v>11782199.724579999</v>
      </c>
      <c r="AG487" s="14">
        <f>SUMIF('consultant-gross'!D:D,eslam.data!AQ487,'consultant-gross'!F:F)</f>
        <v>7741768.3647465408</v>
      </c>
      <c r="AH487" s="14">
        <f>SUMIF('consultant-gross'!D:D,eslam.data!AQ487,'consultant-gross'!G:G)</f>
        <v>81832248.364746541</v>
      </c>
      <c r="AI487" s="14">
        <f>SUMIF('consultant-net'!D:D,eslam.data!AQ487,'consultant-net'!F:F)</f>
        <v>4810581.915521387</v>
      </c>
      <c r="AJ487" s="2" t="str">
        <f>VLOOKUP(A487,'eslam-to-invoicing'!A:B,2,0)</f>
        <v>HyperOne Zayed Extension</v>
      </c>
      <c r="AQ487" s="2" t="str">
        <f t="shared" si="74"/>
        <v>HyperOne10</v>
      </c>
      <c r="AR487" s="2" t="str">
        <f t="shared" si="75"/>
        <v>HyperOne Zayed Extension10</v>
      </c>
    </row>
    <row r="488" spans="1:44" x14ac:dyDescent="0.3">
      <c r="A488" s="6" t="s">
        <v>48</v>
      </c>
      <c r="B488" s="35">
        <f>VLOOKUP(A488,Sheet1!A:B,2,0)</f>
        <v>1</v>
      </c>
      <c r="C488" s="6">
        <v>11</v>
      </c>
      <c r="D488" s="25"/>
      <c r="E488" s="2">
        <v>9960645.6352534592</v>
      </c>
      <c r="F488" s="26">
        <f>_xlfn.MAXIFS('data-from-invoicing'!E:E,'data-from-invoicing'!D:D,eslam.data!AR488)</f>
        <v>10073235.24</v>
      </c>
      <c r="G488" s="2">
        <f t="shared" si="72"/>
        <v>112589.60474654101</v>
      </c>
      <c r="I488" s="23"/>
      <c r="J488" s="2">
        <f>SUMIF('collection only'!D:D,eslam.data!AQ488,'collection only'!E:E)</f>
        <v>6700148</v>
      </c>
      <c r="K488" s="26">
        <f>SUMIF('data-from-invoicing'!D:D,eslam.data!AR488,'data-from-invoicing'!F:F)</f>
        <v>6700148</v>
      </c>
      <c r="L488" s="2">
        <f t="shared" si="73"/>
        <v>0</v>
      </c>
      <c r="Q488" s="23"/>
      <c r="R488" s="2">
        <v>6700151</v>
      </c>
      <c r="S488" s="1">
        <v>44012</v>
      </c>
      <c r="T488" s="1">
        <v>43997</v>
      </c>
      <c r="U488" s="1">
        <v>44000</v>
      </c>
      <c r="V488">
        <v>14</v>
      </c>
      <c r="W488" s="1">
        <v>44014</v>
      </c>
      <c r="X488" s="1">
        <v>44005</v>
      </c>
      <c r="Y488" s="2">
        <v>91792894</v>
      </c>
      <c r="AF488" s="2">
        <v>13305539</v>
      </c>
      <c r="AG488" s="14">
        <f>SUMIF('consultant-gross'!D:D,eslam.data!AQ488,'consultant-gross'!F:F)</f>
        <v>9960645.6352534592</v>
      </c>
      <c r="AH488" s="14">
        <f>SUMIF('consultant-gross'!D:D,eslam.data!AQ488,'consultant-gross'!G:G)</f>
        <v>91792894</v>
      </c>
      <c r="AI488" s="14">
        <f>SUMIF('consultant-net'!D:D,eslam.data!AQ488,'consultant-net'!F:F)</f>
        <v>6700151</v>
      </c>
      <c r="AJ488" s="2" t="str">
        <f>VLOOKUP(A488,'eslam-to-invoicing'!A:B,2,0)</f>
        <v>HyperOne Zayed Extension</v>
      </c>
      <c r="AQ488" s="2" t="str">
        <f t="shared" si="74"/>
        <v>HyperOne11</v>
      </c>
      <c r="AR488" s="2" t="str">
        <f t="shared" si="75"/>
        <v>HyperOne Zayed Extension11</v>
      </c>
    </row>
    <row r="489" spans="1:44" hidden="1" x14ac:dyDescent="0.3">
      <c r="A489" s="6" t="s">
        <v>48</v>
      </c>
      <c r="B489" s="6">
        <f>VLOOKUP(A489,Sheet1!A:B,2,0)</f>
        <v>1</v>
      </c>
      <c r="C489" s="6">
        <v>12</v>
      </c>
      <c r="D489" s="25"/>
      <c r="E489" s="2">
        <v>3093528.571520105</v>
      </c>
      <c r="F489" s="26">
        <f>_xlfn.MAXIFS('data-from-invoicing'!E:E,'data-from-invoicing'!D:D,eslam.data!AR489)</f>
        <v>3093527.62</v>
      </c>
      <c r="G489" s="2">
        <f t="shared" si="72"/>
        <v>-0.9515201048925519</v>
      </c>
      <c r="H489" s="2"/>
      <c r="I489" s="23"/>
      <c r="J489" s="2">
        <f>SUMIF('collection only'!D:D,eslam.data!AQ489,'collection only'!E:E)</f>
        <v>1896315</v>
      </c>
      <c r="K489" s="26">
        <f>SUMIF('data-from-invoicing'!D:D,eslam.data!AR489,'data-from-invoicing'!F:F)</f>
        <v>1896313.7209999999</v>
      </c>
      <c r="L489" s="2">
        <f t="shared" si="73"/>
        <v>-1.2790000000968575</v>
      </c>
      <c r="M489" s="2"/>
      <c r="Q489" s="23"/>
      <c r="R489" s="2">
        <v>1896314.4171560151</v>
      </c>
      <c r="S489" s="1">
        <v>44012</v>
      </c>
      <c r="T489" s="1">
        <v>44012</v>
      </c>
      <c r="U489" s="1">
        <v>44016</v>
      </c>
      <c r="V489">
        <v>14</v>
      </c>
      <c r="W489" s="1">
        <v>44030</v>
      </c>
      <c r="X489" s="1">
        <v>44023</v>
      </c>
      <c r="Y489" s="2">
        <v>94886422.571520105</v>
      </c>
      <c r="AF489" s="2">
        <v>13935080.90718</v>
      </c>
      <c r="AG489" s="14">
        <f>SUMIF('consultant-gross'!D:D,eslam.data!AQ489,'consultant-gross'!F:F)</f>
        <v>3093528.571520105</v>
      </c>
      <c r="AH489" s="14">
        <f>SUMIF('consultant-gross'!D:D,eslam.data!AQ489,'consultant-gross'!G:G)</f>
        <v>94886422.571520105</v>
      </c>
      <c r="AI489" s="14">
        <f>SUMIF('consultant-net'!D:D,eslam.data!AQ489,'consultant-net'!F:F)</f>
        <v>1896314.4171560146</v>
      </c>
      <c r="AJ489" s="2" t="str">
        <f>VLOOKUP(A489,'eslam-to-invoicing'!A:B,2,0)</f>
        <v>HyperOne Zayed Extension</v>
      </c>
      <c r="AQ489" s="2" t="str">
        <f t="shared" si="74"/>
        <v>HyperOne12</v>
      </c>
      <c r="AR489" s="2" t="str">
        <f t="shared" si="75"/>
        <v>HyperOne Zayed Extension12</v>
      </c>
    </row>
    <row r="490" spans="1:44" hidden="1" x14ac:dyDescent="0.3">
      <c r="A490" s="6" t="s">
        <v>48</v>
      </c>
      <c r="B490" s="6">
        <f>VLOOKUP(A490,Sheet1!A:B,2,0)</f>
        <v>1</v>
      </c>
      <c r="C490" s="6">
        <v>13</v>
      </c>
      <c r="D490" s="25"/>
      <c r="E490" s="2">
        <v>9161230.5390150398</v>
      </c>
      <c r="F490" s="26">
        <f>_xlfn.MAXIFS('data-from-invoicing'!E:E,'data-from-invoicing'!D:D,eslam.data!AR490)</f>
        <v>9161231</v>
      </c>
      <c r="G490" s="2">
        <f t="shared" si="72"/>
        <v>0.4609849601984024</v>
      </c>
      <c r="H490" s="2"/>
      <c r="I490" s="23"/>
      <c r="J490" s="2">
        <f>SUMIF('collection only'!D:D,eslam.data!AQ490,'collection only'!E:E)</f>
        <v>6738702</v>
      </c>
      <c r="K490" s="26">
        <f>SUMIF('data-from-invoicing'!D:D,eslam.data!AR490,'data-from-invoicing'!F:F)</f>
        <v>6738702</v>
      </c>
      <c r="L490" s="2">
        <f t="shared" si="73"/>
        <v>0</v>
      </c>
      <c r="M490" s="2"/>
      <c r="Q490" s="23"/>
      <c r="R490" s="2">
        <v>6738701.3467518752</v>
      </c>
      <c r="S490" s="1">
        <v>44043</v>
      </c>
      <c r="T490" s="1">
        <v>44043</v>
      </c>
      <c r="U490" s="1">
        <v>44052</v>
      </c>
      <c r="V490">
        <v>14</v>
      </c>
      <c r="W490" s="1">
        <v>44066</v>
      </c>
      <c r="X490" s="1">
        <v>44062</v>
      </c>
      <c r="Y490" s="2">
        <v>104047653.1105351</v>
      </c>
      <c r="AF490" s="2">
        <v>14675608.17248</v>
      </c>
      <c r="AG490" s="14">
        <f>SUMIF('consultant-gross'!D:D,eslam.data!AQ490,'consultant-gross'!F:F)</f>
        <v>9161230.5390150398</v>
      </c>
      <c r="AH490" s="14">
        <f>SUMIF('consultant-gross'!D:D,eslam.data!AQ490,'consultant-gross'!G:G)</f>
        <v>104047653.11053514</v>
      </c>
      <c r="AI490" s="14">
        <f>SUMIF('consultant-net'!D:D,eslam.data!AQ490,'consultant-net'!F:F)</f>
        <v>6738701.3467518752</v>
      </c>
      <c r="AJ490" s="2" t="str">
        <f>VLOOKUP(A490,'eslam-to-invoicing'!A:B,2,0)</f>
        <v>HyperOne Zayed Extension</v>
      </c>
      <c r="AQ490" s="2" t="str">
        <f t="shared" si="74"/>
        <v>HyperOne13</v>
      </c>
      <c r="AR490" s="2" t="str">
        <f t="shared" si="75"/>
        <v>HyperOne Zayed Extension13</v>
      </c>
    </row>
    <row r="491" spans="1:44" hidden="1" x14ac:dyDescent="0.3">
      <c r="A491" s="6" t="s">
        <v>48</v>
      </c>
      <c r="B491" s="6">
        <f>VLOOKUP(A491,Sheet1!A:B,2,0)</f>
        <v>1</v>
      </c>
      <c r="C491" s="6">
        <v>14</v>
      </c>
      <c r="D491" s="25"/>
      <c r="E491" s="2">
        <v>5698538.8894648552</v>
      </c>
      <c r="F491" s="26">
        <f>_xlfn.MAXIFS('data-from-invoicing'!E:E,'data-from-invoicing'!D:D,eslam.data!AR491)</f>
        <v>5698546.5999999996</v>
      </c>
      <c r="G491" s="2">
        <f t="shared" si="72"/>
        <v>7.7105351444333792</v>
      </c>
      <c r="H491" s="2"/>
      <c r="I491" s="23"/>
      <c r="J491" s="2">
        <f>SUMIF('collection only'!D:D,eslam.data!AQ491,'collection only'!E:E)</f>
        <v>4476191</v>
      </c>
      <c r="K491" s="26">
        <f>SUMIF('data-from-invoicing'!D:D,eslam.data!AR491,'data-from-invoicing'!F:F)</f>
        <v>4476191</v>
      </c>
      <c r="L491" s="2">
        <f t="shared" si="73"/>
        <v>0</v>
      </c>
      <c r="M491" s="2"/>
      <c r="Q491" s="23"/>
      <c r="R491" s="2">
        <v>4476191</v>
      </c>
      <c r="S491" s="1">
        <v>44074</v>
      </c>
      <c r="T491" s="1">
        <v>44074</v>
      </c>
      <c r="U491" s="1">
        <v>44076</v>
      </c>
      <c r="V491">
        <v>14</v>
      </c>
      <c r="W491" s="1">
        <v>44090</v>
      </c>
      <c r="X491" s="1">
        <v>44087</v>
      </c>
      <c r="Y491" s="2">
        <v>109746192</v>
      </c>
      <c r="AF491" s="2">
        <v>14851704</v>
      </c>
      <c r="AG491" s="14">
        <f>SUMIF('consultant-gross'!D:D,eslam.data!AQ491,'consultant-gross'!F:F)</f>
        <v>5698538.8894648552</v>
      </c>
      <c r="AH491" s="14">
        <f>SUMIF('consultant-gross'!D:D,eslam.data!AQ491,'consultant-gross'!G:G)</f>
        <v>109746192</v>
      </c>
      <c r="AI491" s="14">
        <f>SUMIF('consultant-net'!D:D,eslam.data!AQ491,'consultant-net'!F:F)</f>
        <v>4476191</v>
      </c>
      <c r="AJ491" s="2" t="str">
        <f>VLOOKUP(A491,'eslam-to-invoicing'!A:B,2,0)</f>
        <v>HyperOne Zayed Extension</v>
      </c>
      <c r="AQ491" s="2" t="str">
        <f t="shared" si="74"/>
        <v>HyperOne14</v>
      </c>
      <c r="AR491" s="2" t="str">
        <f t="shared" si="75"/>
        <v>HyperOne Zayed Extension14</v>
      </c>
    </row>
    <row r="492" spans="1:44" x14ac:dyDescent="0.3">
      <c r="A492" s="6" t="s">
        <v>48</v>
      </c>
      <c r="B492" s="35">
        <f>VLOOKUP(A492,Sheet1!A:B,2,0)</f>
        <v>1</v>
      </c>
      <c r="C492" s="6">
        <v>15</v>
      </c>
      <c r="D492" s="25"/>
      <c r="E492" s="2">
        <v>16067546</v>
      </c>
      <c r="F492" s="26">
        <f>_xlfn.MAXIFS('data-from-invoicing'!E:E,'data-from-invoicing'!D:D,eslam.data!AR492)</f>
        <v>0</v>
      </c>
      <c r="G492" s="2">
        <f t="shared" si="72"/>
        <v>-16067546</v>
      </c>
      <c r="I492" s="23"/>
      <c r="J492" s="2">
        <f>SUMIF('collection only'!D:D,eslam.data!AQ492,'collection only'!E:E)</f>
        <v>2754557</v>
      </c>
      <c r="K492" s="26">
        <f>SUMIF('data-from-invoicing'!D:D,eslam.data!AR492,'data-from-invoicing'!F:F)</f>
        <v>0</v>
      </c>
      <c r="L492" s="2">
        <f t="shared" si="73"/>
        <v>-2754557</v>
      </c>
      <c r="Q492" s="23"/>
      <c r="R492" s="2">
        <v>2800899.62</v>
      </c>
      <c r="S492" s="1">
        <v>44196</v>
      </c>
      <c r="T492" s="1">
        <v>44196</v>
      </c>
      <c r="U492" s="1">
        <v>44387</v>
      </c>
      <c r="V492">
        <v>14</v>
      </c>
      <c r="W492" s="1">
        <v>44401</v>
      </c>
      <c r="X492" s="1">
        <v>44447</v>
      </c>
      <c r="Y492" s="2">
        <v>125813738</v>
      </c>
      <c r="AF492" s="2">
        <v>18113646</v>
      </c>
      <c r="AG492" s="14">
        <f>SUMIF('consultant-gross'!D:D,eslam.data!AQ492,'consultant-gross'!F:F)</f>
        <v>16067546</v>
      </c>
      <c r="AH492" s="14">
        <f>SUMIF('consultant-gross'!D:D,eslam.data!AQ492,'consultant-gross'!G:G)</f>
        <v>125813738</v>
      </c>
      <c r="AI492" s="14">
        <f>SUMIF('consultant-net'!D:D,eslam.data!AQ492,'consultant-net'!F:F)</f>
        <v>2800899.62</v>
      </c>
      <c r="AJ492" s="2" t="str">
        <f>VLOOKUP(A492,'eslam-to-invoicing'!A:B,2,0)</f>
        <v>HyperOne Zayed Extension</v>
      </c>
      <c r="AQ492" s="2" t="str">
        <f t="shared" si="74"/>
        <v>HyperOne15</v>
      </c>
      <c r="AR492" s="2" t="str">
        <f t="shared" si="75"/>
        <v>HyperOne Zayed Extension15</v>
      </c>
    </row>
    <row r="493" spans="1:44" x14ac:dyDescent="0.3">
      <c r="B493" s="35" t="e">
        <f>VLOOKUP(A493,Sheet1!A:B,2,0)</f>
        <v>#N/A</v>
      </c>
      <c r="D493" s="25"/>
      <c r="F493" s="26">
        <f>_xlfn.MAXIFS('data-from-invoicing'!E:E,'data-from-invoicing'!D:D,eslam.data!AR493)</f>
        <v>0</v>
      </c>
      <c r="I493" s="23"/>
      <c r="K493" s="26"/>
      <c r="Q493" s="23"/>
    </row>
    <row r="494" spans="1:44" hidden="1" x14ac:dyDescent="0.3">
      <c r="A494" s="6" t="s">
        <v>46</v>
      </c>
      <c r="B494" s="6">
        <f>VLOOKUP(A494,Sheet1!A:B,2,0)</f>
        <v>1</v>
      </c>
      <c r="C494" s="6">
        <v>1</v>
      </c>
      <c r="D494" s="25"/>
      <c r="E494" s="2">
        <v>2651353.89</v>
      </c>
      <c r="F494" s="26">
        <f>_xlfn.MAXIFS('data-from-invoicing'!E:E,'data-from-invoicing'!D:D,eslam.data!AR494)</f>
        <v>2651353</v>
      </c>
      <c r="G494" s="2">
        <f t="shared" ref="G494:G509" si="76">F494-E494</f>
        <v>-0.89000000013038516</v>
      </c>
      <c r="H494" s="2"/>
      <c r="I494" s="23"/>
      <c r="J494" s="2">
        <f>SUMIF('collection only'!D:D,eslam.data!AQ494,'collection only'!E:E)</f>
        <v>9032556.9000000004</v>
      </c>
      <c r="K494" s="26">
        <f>SUMIF('data-from-invoicing'!D:D,eslam.data!AR494,'data-from-invoicing'!F:F)</f>
        <v>5297470.32</v>
      </c>
      <c r="L494" s="2">
        <f t="shared" ref="L494:L509" si="77">K494-J494</f>
        <v>-3735086.58</v>
      </c>
      <c r="M494" s="2"/>
      <c r="N494" s="2">
        <v>5000000</v>
      </c>
      <c r="Q494" s="23"/>
      <c r="R494" s="2">
        <v>4032556.9</v>
      </c>
      <c r="S494" s="1">
        <v>43769</v>
      </c>
      <c r="T494" s="1">
        <v>43762</v>
      </c>
      <c r="U494" s="1">
        <v>43767</v>
      </c>
      <c r="V494">
        <v>56</v>
      </c>
      <c r="W494" s="1">
        <v>43823</v>
      </c>
      <c r="X494" s="1">
        <v>43782</v>
      </c>
      <c r="Y494" s="2">
        <v>2651353.89</v>
      </c>
      <c r="Z494" s="2">
        <v>2149309.09</v>
      </c>
      <c r="AF494" s="2">
        <v>0</v>
      </c>
      <c r="AG494" s="14">
        <f>SUMIF('consultant-gross'!D:D,eslam.data!AQ494,'consultant-gross'!F:F)</f>
        <v>0</v>
      </c>
      <c r="AH494" s="14">
        <f>SUMIF('consultant-gross'!D:D,eslam.data!AQ494,'consultant-gross'!G:G)</f>
        <v>0</v>
      </c>
      <c r="AI494" s="14">
        <f>SUMIF('consultant-net'!D:D,eslam.data!AQ494,'consultant-net'!F:F)</f>
        <v>0</v>
      </c>
      <c r="AJ494" s="2" t="str">
        <f>VLOOKUP(A494,'eslam-to-invoicing'!A:B,2,0)</f>
        <v>IKEA Extension MoA</v>
      </c>
      <c r="AQ494" s="2" t="str">
        <f t="shared" ref="AQ494:AQ509" si="78">A494&amp;C494</f>
        <v>IKEA1</v>
      </c>
      <c r="AR494" s="2" t="str">
        <f t="shared" ref="AR494:AR509" si="79">AJ494&amp;C494</f>
        <v>IKEA Extension MoA1</v>
      </c>
    </row>
    <row r="495" spans="1:44" x14ac:dyDescent="0.3">
      <c r="A495" s="6" t="s">
        <v>46</v>
      </c>
      <c r="B495" s="35">
        <f>VLOOKUP(A495,Sheet1!A:B,2,0)</f>
        <v>1</v>
      </c>
      <c r="C495" s="6">
        <v>2</v>
      </c>
      <c r="D495" s="25"/>
      <c r="E495" s="2">
        <v>11255708.289999999</v>
      </c>
      <c r="F495" s="26">
        <f>_xlfn.MAXIFS('data-from-invoicing'!E:E,'data-from-invoicing'!D:D,eslam.data!AR495)</f>
        <v>10719807.9</v>
      </c>
      <c r="G495" s="2">
        <f t="shared" si="76"/>
        <v>-535900.38999999873</v>
      </c>
      <c r="H495" s="14" t="s">
        <v>8718</v>
      </c>
      <c r="I495" s="23"/>
      <c r="J495" s="2">
        <f>SUMIF('collection only'!D:D,eslam.data!AQ495,'collection only'!E:E)</f>
        <v>11062702.450000001</v>
      </c>
      <c r="K495" s="26">
        <f>SUMIF('data-from-invoicing'!D:D,eslam.data!AR495,'data-from-invoicing'!F:F)</f>
        <v>12738076.370000001</v>
      </c>
      <c r="L495" s="2">
        <f t="shared" si="77"/>
        <v>1675373.92</v>
      </c>
      <c r="N495" s="2">
        <v>428986.9</v>
      </c>
      <c r="Q495" s="23"/>
      <c r="R495" s="2">
        <v>10633715.550000001</v>
      </c>
      <c r="S495" s="1">
        <v>43799</v>
      </c>
      <c r="T495" s="1">
        <v>43799</v>
      </c>
      <c r="U495" s="1">
        <v>43800</v>
      </c>
      <c r="V495">
        <v>56</v>
      </c>
      <c r="W495" s="1">
        <v>43856</v>
      </c>
      <c r="X495" s="1">
        <v>43822</v>
      </c>
      <c r="Y495" s="2">
        <v>13907062.18</v>
      </c>
      <c r="Z495" s="2">
        <v>4289692.08</v>
      </c>
      <c r="AF495" s="2">
        <v>619021.13</v>
      </c>
      <c r="AG495" s="14">
        <f>SUMIF('consultant-gross'!D:D,eslam.data!AQ495,'consultant-gross'!F:F)</f>
        <v>0</v>
      </c>
      <c r="AH495" s="14">
        <f>SUMIF('consultant-gross'!D:D,eslam.data!AQ495,'consultant-gross'!G:G)</f>
        <v>0</v>
      </c>
      <c r="AI495" s="14">
        <f>SUMIF('consultant-net'!D:D,eslam.data!AQ495,'consultant-net'!F:F)</f>
        <v>0</v>
      </c>
      <c r="AJ495" s="2" t="str">
        <f>VLOOKUP(A495,'eslam-to-invoicing'!A:B,2,0)</f>
        <v>IKEA Extension MoA</v>
      </c>
      <c r="AQ495" s="2" t="str">
        <f t="shared" si="78"/>
        <v>IKEA2</v>
      </c>
      <c r="AR495" s="2" t="str">
        <f t="shared" si="79"/>
        <v>IKEA Extension MoA2</v>
      </c>
    </row>
    <row r="496" spans="1:44" hidden="1" x14ac:dyDescent="0.3">
      <c r="A496" s="6" t="s">
        <v>46</v>
      </c>
      <c r="B496" s="6">
        <f>VLOOKUP(A496,Sheet1!A:B,2,0)</f>
        <v>1</v>
      </c>
      <c r="C496" s="6">
        <v>3</v>
      </c>
      <c r="D496" s="25"/>
      <c r="E496" s="2">
        <v>10066585.32</v>
      </c>
      <c r="F496" s="26">
        <f>_xlfn.MAXIFS('data-from-invoicing'!E:E,'data-from-invoicing'!D:D,eslam.data!AR496)</f>
        <v>10066585.310000001</v>
      </c>
      <c r="G496" s="2">
        <f t="shared" si="76"/>
        <v>-9.9999997764825821E-3</v>
      </c>
      <c r="H496" s="2"/>
      <c r="I496" s="23"/>
      <c r="J496" s="2">
        <f>SUMIF('collection only'!D:D,eslam.data!AQ496,'collection only'!E:E)</f>
        <v>12136068.98</v>
      </c>
      <c r="K496" s="26">
        <f>SUMIF('data-from-invoicing'!D:D,eslam.data!AR496,'data-from-invoicing'!F:F)</f>
        <v>8007384.7750000004</v>
      </c>
      <c r="L496" s="2">
        <f t="shared" si="77"/>
        <v>-4128684.2050000001</v>
      </c>
      <c r="M496" s="2"/>
      <c r="N496" s="2">
        <v>4951900.8</v>
      </c>
      <c r="Q496" s="23"/>
      <c r="R496" s="2">
        <v>7184168.1799999997</v>
      </c>
      <c r="S496" s="1">
        <v>43830</v>
      </c>
      <c r="T496" s="1">
        <v>43830</v>
      </c>
      <c r="U496" s="1">
        <v>43828</v>
      </c>
      <c r="V496">
        <v>56</v>
      </c>
      <c r="W496" s="1">
        <v>43884</v>
      </c>
      <c r="X496" s="1">
        <v>43857</v>
      </c>
      <c r="Y496" s="2">
        <v>23973647.5</v>
      </c>
      <c r="Z496" s="2">
        <v>2903747.63</v>
      </c>
      <c r="AF496" s="2">
        <v>726571.28</v>
      </c>
      <c r="AG496" s="14">
        <f>SUMIF('consultant-gross'!D:D,eslam.data!AQ496,'consultant-gross'!F:F)</f>
        <v>0</v>
      </c>
      <c r="AH496" s="14">
        <f>SUMIF('consultant-gross'!D:D,eslam.data!AQ496,'consultant-gross'!G:G)</f>
        <v>0</v>
      </c>
      <c r="AI496" s="14">
        <f>SUMIF('consultant-net'!D:D,eslam.data!AQ496,'consultant-net'!F:F)</f>
        <v>0</v>
      </c>
      <c r="AJ496" s="2" t="str">
        <f>VLOOKUP(A496,'eslam-to-invoicing'!A:B,2,0)</f>
        <v>IKEA Extension MoA</v>
      </c>
      <c r="AQ496" s="2" t="str">
        <f t="shared" si="78"/>
        <v>IKEA3</v>
      </c>
      <c r="AR496" s="2" t="str">
        <f t="shared" si="79"/>
        <v>IKEA Extension MoA3</v>
      </c>
    </row>
    <row r="497" spans="1:44" hidden="1" x14ac:dyDescent="0.3">
      <c r="A497" s="6" t="s">
        <v>46</v>
      </c>
      <c r="B497" s="6">
        <f>VLOOKUP(A497,Sheet1!A:B,2,0)</f>
        <v>1</v>
      </c>
      <c r="C497" s="6">
        <v>4</v>
      </c>
      <c r="D497" s="25"/>
      <c r="E497" s="2">
        <v>12574283.567749999</v>
      </c>
      <c r="F497" s="26">
        <f>_xlfn.MAXIFS('data-from-invoicing'!E:E,'data-from-invoicing'!D:D,eslam.data!AR497)</f>
        <v>12574283.57</v>
      </c>
      <c r="G497" s="2">
        <f t="shared" si="76"/>
        <v>2.2500008344650269E-3</v>
      </c>
      <c r="H497" s="2"/>
      <c r="I497" s="23"/>
      <c r="J497" s="2">
        <f>SUMIF('collection only'!D:D,eslam.data!AQ497,'collection only'!E:E)</f>
        <v>10394851.440000001</v>
      </c>
      <c r="K497" s="26">
        <f>SUMIF('data-from-invoicing'!D:D,eslam.data!AR497,'data-from-invoicing'!F:F)</f>
        <v>8955635.5639999993</v>
      </c>
      <c r="L497" s="2">
        <f t="shared" si="77"/>
        <v>-1439215.876000002</v>
      </c>
      <c r="M497" s="2"/>
      <c r="N497" s="2">
        <v>2116049.37</v>
      </c>
      <c r="Q497" s="23"/>
      <c r="R497" s="2">
        <v>8278802.0662750006</v>
      </c>
      <c r="S497" s="1">
        <v>43861</v>
      </c>
      <c r="T497" s="1">
        <v>43864</v>
      </c>
      <c r="U497" s="1">
        <v>43864</v>
      </c>
      <c r="V497">
        <v>56</v>
      </c>
      <c r="W497" s="1">
        <v>43920</v>
      </c>
      <c r="X497" s="1">
        <v>43887</v>
      </c>
      <c r="Y497" s="2">
        <v>36547931.067749999</v>
      </c>
      <c r="Z497" s="2">
        <v>465407.83100000001</v>
      </c>
      <c r="AF497" s="2">
        <v>919175.09273999999</v>
      </c>
      <c r="AG497" s="14">
        <f>SUMIF('consultant-gross'!D:D,eslam.data!AQ497,'consultant-gross'!F:F)</f>
        <v>0</v>
      </c>
      <c r="AH497" s="14">
        <f>SUMIF('consultant-gross'!D:D,eslam.data!AQ497,'consultant-gross'!G:G)</f>
        <v>0</v>
      </c>
      <c r="AI497" s="14">
        <f>SUMIF('consultant-net'!D:D,eslam.data!AQ497,'consultant-net'!F:F)</f>
        <v>0</v>
      </c>
      <c r="AJ497" s="2" t="str">
        <f>VLOOKUP(A497,'eslam-to-invoicing'!A:B,2,0)</f>
        <v>IKEA Extension MoA</v>
      </c>
      <c r="AQ497" s="2" t="str">
        <f t="shared" si="78"/>
        <v>IKEA4</v>
      </c>
      <c r="AR497" s="2" t="str">
        <f t="shared" si="79"/>
        <v>IKEA Extension MoA4</v>
      </c>
    </row>
    <row r="498" spans="1:44" hidden="1" x14ac:dyDescent="0.3">
      <c r="A498" s="6" t="s">
        <v>46</v>
      </c>
      <c r="B498" s="6">
        <f>VLOOKUP(A498,Sheet1!A:B,2,0)</f>
        <v>1</v>
      </c>
      <c r="C498" s="6">
        <v>5</v>
      </c>
      <c r="D498" s="25"/>
      <c r="E498" s="2">
        <v>9421690.8413780034</v>
      </c>
      <c r="F498" s="26">
        <f>_xlfn.MAXIFS('data-from-invoicing'!E:E,'data-from-invoicing'!D:D,eslam.data!AR498)</f>
        <v>9421690.8399999999</v>
      </c>
      <c r="G498" s="2">
        <f t="shared" si="76"/>
        <v>-1.3780035078525543E-3</v>
      </c>
      <c r="H498" s="2"/>
      <c r="I498" s="23"/>
      <c r="J498" s="2">
        <f>SUMIF('collection only'!D:D,eslam.data!AQ498,'collection only'!E:E)</f>
        <v>29492459.808026478</v>
      </c>
      <c r="K498" s="26">
        <f>SUMIF('data-from-invoicing'!D:D,eslam.data!AR498,'data-from-invoicing'!F:F)</f>
        <v>7739970.29</v>
      </c>
      <c r="L498" s="2">
        <f t="shared" si="77"/>
        <v>-21752489.518026479</v>
      </c>
      <c r="M498" s="2"/>
      <c r="N498" s="2">
        <v>21562500</v>
      </c>
      <c r="Q498" s="23"/>
      <c r="R498" s="2">
        <v>7929959.8080264777</v>
      </c>
      <c r="S498" s="1">
        <v>43890</v>
      </c>
      <c r="T498" s="1">
        <v>43890</v>
      </c>
      <c r="U498" s="1">
        <v>43892</v>
      </c>
      <c r="V498">
        <v>56</v>
      </c>
      <c r="W498" s="1">
        <v>43948</v>
      </c>
      <c r="X498" s="1">
        <v>43919</v>
      </c>
      <c r="Y498" s="2">
        <v>45969621.909128003</v>
      </c>
      <c r="Z498" s="2">
        <v>371420</v>
      </c>
      <c r="AF498" s="2">
        <v>847495.26089104405</v>
      </c>
      <c r="AG498" s="14">
        <f>SUMIF('consultant-gross'!D:D,eslam.data!AQ498,'consultant-gross'!F:F)</f>
        <v>0</v>
      </c>
      <c r="AH498" s="14">
        <f>SUMIF('consultant-gross'!D:D,eslam.data!AQ498,'consultant-gross'!G:G)</f>
        <v>0</v>
      </c>
      <c r="AI498" s="14">
        <f>SUMIF('consultant-net'!D:D,eslam.data!AQ498,'consultant-net'!F:F)</f>
        <v>0</v>
      </c>
      <c r="AJ498" s="2" t="str">
        <f>VLOOKUP(A498,'eslam-to-invoicing'!A:B,2,0)</f>
        <v>IKEA Extension MoA</v>
      </c>
      <c r="AQ498" s="2" t="str">
        <f t="shared" si="78"/>
        <v>IKEA5</v>
      </c>
      <c r="AR498" s="2" t="str">
        <f t="shared" si="79"/>
        <v>IKEA Extension MoA5</v>
      </c>
    </row>
    <row r="499" spans="1:44" hidden="1" x14ac:dyDescent="0.3">
      <c r="A499" s="6" t="s">
        <v>46</v>
      </c>
      <c r="B499" s="6">
        <f>VLOOKUP(A499,Sheet1!A:B,2,0)</f>
        <v>1</v>
      </c>
      <c r="C499" s="6">
        <v>6</v>
      </c>
      <c r="D499" s="25"/>
      <c r="E499" s="2">
        <v>5112809.0458881557</v>
      </c>
      <c r="F499" s="26">
        <f>_xlfn.MAXIFS('data-from-invoicing'!E:E,'data-from-invoicing'!D:D,eslam.data!AR499)</f>
        <v>5112809.05</v>
      </c>
      <c r="G499" s="2">
        <f t="shared" si="76"/>
        <v>4.11184411495924E-3</v>
      </c>
      <c r="H499" s="2"/>
      <c r="I499" s="23"/>
      <c r="J499" s="2">
        <f>SUMIF('collection only'!D:D,eslam.data!AQ499,'collection only'!E:E)</f>
        <v>5718130.6799999997</v>
      </c>
      <c r="K499" s="26">
        <f>SUMIF('data-from-invoicing'!D:D,eslam.data!AR499,'data-from-invoicing'!F:F)</f>
        <v>4141935.79</v>
      </c>
      <c r="L499" s="2">
        <f t="shared" si="77"/>
        <v>-1576194.8899999997</v>
      </c>
      <c r="M499" s="2"/>
      <c r="N499" s="2">
        <v>1818917</v>
      </c>
      <c r="Q499" s="23"/>
      <c r="R499" s="2">
        <v>3899213.676486053</v>
      </c>
      <c r="S499" s="1">
        <v>43921</v>
      </c>
      <c r="T499" s="1">
        <v>43921</v>
      </c>
      <c r="U499" s="1">
        <v>43921</v>
      </c>
      <c r="V499">
        <v>56</v>
      </c>
      <c r="W499" s="1">
        <v>43977</v>
      </c>
      <c r="X499" s="1">
        <v>43944</v>
      </c>
      <c r="Y499" s="2">
        <v>51082430.955016159</v>
      </c>
      <c r="Z499" s="2">
        <v>371420</v>
      </c>
      <c r="AF499" s="2">
        <v>1125963.2758260439</v>
      </c>
      <c r="AG499" s="14">
        <f>SUMIF('consultant-gross'!D:D,eslam.data!AQ499,'consultant-gross'!F:F)</f>
        <v>0</v>
      </c>
      <c r="AH499" s="14">
        <f>SUMIF('consultant-gross'!D:D,eslam.data!AQ499,'consultant-gross'!G:G)</f>
        <v>0</v>
      </c>
      <c r="AI499" s="14">
        <f>SUMIF('consultant-net'!D:D,eslam.data!AQ499,'consultant-net'!F:F)</f>
        <v>0</v>
      </c>
      <c r="AJ499" s="2" t="str">
        <f>VLOOKUP(A499,'eslam-to-invoicing'!A:B,2,0)</f>
        <v>IKEA Extension MoA</v>
      </c>
      <c r="AQ499" s="2" t="str">
        <f t="shared" si="78"/>
        <v>IKEA6</v>
      </c>
      <c r="AR499" s="2" t="str">
        <f t="shared" si="79"/>
        <v>IKEA Extension MoA6</v>
      </c>
    </row>
    <row r="500" spans="1:44" hidden="1" x14ac:dyDescent="0.3">
      <c r="A500" s="6" t="s">
        <v>46</v>
      </c>
      <c r="B500" s="6">
        <f>VLOOKUP(A500,Sheet1!A:B,2,0)</f>
        <v>1</v>
      </c>
      <c r="C500" s="6">
        <v>7</v>
      </c>
      <c r="D500" s="25"/>
      <c r="E500" s="2">
        <v>9400137.0091494396</v>
      </c>
      <c r="F500" s="26">
        <f>_xlfn.MAXIFS('data-from-invoicing'!E:E,'data-from-invoicing'!D:D,eslam.data!AR500)</f>
        <v>9400137.0099999998</v>
      </c>
      <c r="G500" s="2">
        <f t="shared" si="76"/>
        <v>8.5056014358997345E-4</v>
      </c>
      <c r="H500" s="2"/>
      <c r="I500" s="23"/>
      <c r="J500" s="2">
        <f>SUMIF('collection only'!D:D,eslam.data!AQ500,'collection only'!E:E)</f>
        <v>9913732.5300000012</v>
      </c>
      <c r="K500" s="26">
        <f>SUMIF('data-from-invoicing'!D:D,eslam.data!AR500,'data-from-invoicing'!F:F)</f>
        <v>6567550.0700000003</v>
      </c>
      <c r="L500" s="2">
        <f t="shared" si="77"/>
        <v>-3346182.4600000009</v>
      </c>
      <c r="M500" s="2"/>
      <c r="N500" s="2">
        <v>3751873.62</v>
      </c>
      <c r="Q500" s="23"/>
      <c r="R500" s="2">
        <v>6161858.9082227573</v>
      </c>
      <c r="S500" s="1">
        <v>43951</v>
      </c>
      <c r="T500" s="1">
        <v>43954</v>
      </c>
      <c r="U500" s="1">
        <v>43956</v>
      </c>
      <c r="V500">
        <v>56</v>
      </c>
      <c r="W500" s="1">
        <v>44012</v>
      </c>
      <c r="X500" s="1">
        <v>43989</v>
      </c>
      <c r="Y500" s="2">
        <v>60482567.964165598</v>
      </c>
      <c r="AF500" s="2">
        <v>1472106.3608260399</v>
      </c>
      <c r="AG500" s="14">
        <f>SUMIF('consultant-gross'!D:D,eslam.data!AQ500,'consultant-gross'!F:F)</f>
        <v>0</v>
      </c>
      <c r="AH500" s="14">
        <f>SUMIF('consultant-gross'!D:D,eslam.data!AQ500,'consultant-gross'!G:G)</f>
        <v>0</v>
      </c>
      <c r="AI500" s="14">
        <f>SUMIF('consultant-net'!D:D,eslam.data!AQ500,'consultant-net'!F:F)</f>
        <v>0</v>
      </c>
      <c r="AJ500" s="2" t="str">
        <f>VLOOKUP(A500,'eslam-to-invoicing'!A:B,2,0)</f>
        <v>IKEA Extension MoA</v>
      </c>
      <c r="AQ500" s="2" t="str">
        <f t="shared" si="78"/>
        <v>IKEA7</v>
      </c>
      <c r="AR500" s="2" t="str">
        <f t="shared" si="79"/>
        <v>IKEA Extension MoA7</v>
      </c>
    </row>
    <row r="501" spans="1:44" x14ac:dyDescent="0.3">
      <c r="A501" s="6" t="s">
        <v>46</v>
      </c>
      <c r="B501" s="35">
        <f>VLOOKUP(A501,Sheet1!A:B,2,0)</f>
        <v>1</v>
      </c>
      <c r="C501" s="6">
        <v>8</v>
      </c>
      <c r="D501" s="25"/>
      <c r="E501" s="2">
        <v>17657618.950887222</v>
      </c>
      <c r="F501" s="26">
        <f>_xlfn.MAXIFS('data-from-invoicing'!E:E,'data-from-invoicing'!D:D,eslam.data!AR501)</f>
        <v>18401730.5</v>
      </c>
      <c r="G501" s="2">
        <f t="shared" si="76"/>
        <v>744111.54911277816</v>
      </c>
      <c r="I501" s="23"/>
      <c r="J501" s="2">
        <f>SUMIF('collection only'!D:D,eslam.data!AQ501,'collection only'!E:E)</f>
        <v>13605824.960000001</v>
      </c>
      <c r="K501" s="26">
        <f>SUMIF('data-from-invoicing'!D:D,eslam.data!AR501,'data-from-invoicing'!F:F)</f>
        <v>13497644.42</v>
      </c>
      <c r="L501" s="2">
        <f t="shared" si="77"/>
        <v>-108180.54000000097</v>
      </c>
      <c r="N501" s="2">
        <v>525633.82999999996</v>
      </c>
      <c r="Q501" s="23"/>
      <c r="R501" s="2">
        <v>13080191.13309993</v>
      </c>
      <c r="S501" s="1">
        <v>44012</v>
      </c>
      <c r="T501" s="1">
        <v>44005</v>
      </c>
      <c r="U501" s="1">
        <v>44005</v>
      </c>
      <c r="V501">
        <v>56</v>
      </c>
      <c r="W501" s="1">
        <v>44061</v>
      </c>
      <c r="X501" s="1">
        <v>44027</v>
      </c>
      <c r="Y501" s="2">
        <v>78140186.915052816</v>
      </c>
      <c r="Z501" s="2">
        <v>5848353.1449999996</v>
      </c>
      <c r="AF501" s="2">
        <v>2079486.5166990401</v>
      </c>
      <c r="AG501" s="14">
        <f>SUMIF('consultant-gross'!D:D,eslam.data!AQ501,'consultant-gross'!F:F)</f>
        <v>0</v>
      </c>
      <c r="AH501" s="14">
        <f>SUMIF('consultant-gross'!D:D,eslam.data!AQ501,'consultant-gross'!G:G)</f>
        <v>0</v>
      </c>
      <c r="AI501" s="14">
        <f>SUMIF('consultant-net'!D:D,eslam.data!AQ501,'consultant-net'!F:F)</f>
        <v>0</v>
      </c>
      <c r="AJ501" s="2" t="str">
        <f>VLOOKUP(A501,'eslam-to-invoicing'!A:B,2,0)</f>
        <v>IKEA Extension MoA</v>
      </c>
      <c r="AQ501" s="2" t="str">
        <f t="shared" si="78"/>
        <v>IKEA8</v>
      </c>
      <c r="AR501" s="2" t="str">
        <f t="shared" si="79"/>
        <v>IKEA Extension MoA8</v>
      </c>
    </row>
    <row r="502" spans="1:44" x14ac:dyDescent="0.3">
      <c r="A502" s="6" t="s">
        <v>46</v>
      </c>
      <c r="B502" s="35">
        <f>VLOOKUP(A502,Sheet1!A:B,2,0)</f>
        <v>1</v>
      </c>
      <c r="C502" s="6">
        <v>9</v>
      </c>
      <c r="D502" s="25"/>
      <c r="E502" s="2">
        <v>19939473.950232878</v>
      </c>
      <c r="F502" s="26">
        <f>_xlfn.MAXIFS('data-from-invoicing'!E:E,'data-from-invoicing'!D:D,eslam.data!AR502)</f>
        <v>19195362.400000002</v>
      </c>
      <c r="G502" s="2">
        <f t="shared" si="76"/>
        <v>-744111.55023287609</v>
      </c>
      <c r="H502" s="14" t="s">
        <v>8718</v>
      </c>
      <c r="I502" s="23"/>
      <c r="J502" s="2">
        <f>SUMIF('collection only'!D:D,eslam.data!AQ502,'collection only'!E:E)</f>
        <v>21936362.84</v>
      </c>
      <c r="K502" s="26">
        <f>SUMIF('data-from-invoicing'!D:D,eslam.data!AR502,'data-from-invoicing'!F:F)</f>
        <v>21335051.850000001</v>
      </c>
      <c r="L502" s="2">
        <f t="shared" si="77"/>
        <v>-601310.98999999836</v>
      </c>
      <c r="Q502" s="23"/>
      <c r="R502" s="2">
        <v>21936362.842196021</v>
      </c>
      <c r="S502" s="1">
        <v>44043</v>
      </c>
      <c r="T502" s="1">
        <v>44034</v>
      </c>
      <c r="U502" s="1">
        <v>44035</v>
      </c>
      <c r="V502">
        <v>56</v>
      </c>
      <c r="W502" s="1">
        <v>44091</v>
      </c>
      <c r="X502" s="1">
        <v>44056</v>
      </c>
      <c r="Y502" s="2">
        <v>98079660.865285695</v>
      </c>
      <c r="Z502" s="2">
        <v>17006675.991</v>
      </c>
      <c r="AF502" s="2">
        <v>1611811.9037041599</v>
      </c>
      <c r="AG502" s="14">
        <f>SUMIF('consultant-gross'!D:D,eslam.data!AQ502,'consultant-gross'!F:F)</f>
        <v>0</v>
      </c>
      <c r="AH502" s="14">
        <f>SUMIF('consultant-gross'!D:D,eslam.data!AQ502,'consultant-gross'!G:G)</f>
        <v>0</v>
      </c>
      <c r="AI502" s="14">
        <f>SUMIF('consultant-net'!D:D,eslam.data!AQ502,'consultant-net'!F:F)</f>
        <v>0</v>
      </c>
      <c r="AJ502" s="2" t="str">
        <f>VLOOKUP(A502,'eslam-to-invoicing'!A:B,2,0)</f>
        <v>IKEA Extension MoA</v>
      </c>
      <c r="AQ502" s="2" t="str">
        <f t="shared" si="78"/>
        <v>IKEA9</v>
      </c>
      <c r="AR502" s="2" t="str">
        <f t="shared" si="79"/>
        <v>IKEA Extension MoA9</v>
      </c>
    </row>
    <row r="503" spans="1:44" hidden="1" x14ac:dyDescent="0.3">
      <c r="A503" s="6" t="s">
        <v>46</v>
      </c>
      <c r="B503" s="6">
        <f>VLOOKUP(A503,Sheet1!A:B,2,0)</f>
        <v>1</v>
      </c>
      <c r="C503" s="6">
        <v>10</v>
      </c>
      <c r="D503" s="25"/>
      <c r="E503" s="2">
        <v>16241524.144714311</v>
      </c>
      <c r="F503" s="26">
        <f>_xlfn.MAXIFS('data-from-invoicing'!E:E,'data-from-invoicing'!D:D,eslam.data!AR503)</f>
        <v>16241435.02</v>
      </c>
      <c r="G503" s="2">
        <f t="shared" si="76"/>
        <v>-89.124714311212301</v>
      </c>
      <c r="H503" s="2"/>
      <c r="I503" s="23"/>
      <c r="J503" s="2">
        <f>SUMIF('collection only'!D:D,eslam.data!AQ503,'collection only'!E:E)</f>
        <v>10981834.92</v>
      </c>
      <c r="K503" s="26">
        <f>SUMIF('data-from-invoicing'!D:D,eslam.data!AR503,'data-from-invoicing'!F:F)</f>
        <v>10892925.949999999</v>
      </c>
      <c r="L503" s="2">
        <f t="shared" si="77"/>
        <v>-88908.970000000671</v>
      </c>
      <c r="M503" s="2"/>
      <c r="Q503" s="23"/>
      <c r="R503" s="2">
        <v>10981834.92</v>
      </c>
      <c r="S503" s="1">
        <v>44074</v>
      </c>
      <c r="T503" s="1">
        <v>44058</v>
      </c>
      <c r="U503" s="1">
        <v>44061</v>
      </c>
      <c r="V503">
        <v>56</v>
      </c>
      <c r="W503" s="1">
        <v>44117</v>
      </c>
      <c r="X503" s="1">
        <v>44101</v>
      </c>
      <c r="Y503" s="2">
        <v>114321185.01000001</v>
      </c>
      <c r="Z503" s="2">
        <v>16856139.280000001</v>
      </c>
      <c r="AF503" s="2">
        <v>2394063.2000000002</v>
      </c>
      <c r="AG503" s="14">
        <f>SUMIF('consultant-gross'!D:D,eslam.data!AQ503,'consultant-gross'!F:F)</f>
        <v>0</v>
      </c>
      <c r="AH503" s="14">
        <f>SUMIF('consultant-gross'!D:D,eslam.data!AQ503,'consultant-gross'!G:G)</f>
        <v>0</v>
      </c>
      <c r="AI503" s="14">
        <f>SUMIF('consultant-net'!D:D,eslam.data!AQ503,'consultant-net'!F:F)</f>
        <v>0</v>
      </c>
      <c r="AJ503" s="2" t="str">
        <f>VLOOKUP(A503,'eslam-to-invoicing'!A:B,2,0)</f>
        <v>IKEA Extension MoA</v>
      </c>
      <c r="AQ503" s="2" t="str">
        <f t="shared" si="78"/>
        <v>IKEA10</v>
      </c>
      <c r="AR503" s="2" t="str">
        <f t="shared" si="79"/>
        <v>IKEA Extension MoA10</v>
      </c>
    </row>
    <row r="504" spans="1:44" hidden="1" x14ac:dyDescent="0.3">
      <c r="A504" s="6" t="s">
        <v>46</v>
      </c>
      <c r="B504" s="6">
        <f>VLOOKUP(A504,Sheet1!A:B,2,0)</f>
        <v>1</v>
      </c>
      <c r="C504" s="6">
        <v>11</v>
      </c>
      <c r="D504" s="25"/>
      <c r="E504" s="2">
        <v>40022086.822249994</v>
      </c>
      <c r="F504" s="26">
        <f>_xlfn.MAXIFS('data-from-invoicing'!E:E,'data-from-invoicing'!D:D,eslam.data!AR504)</f>
        <v>40022086.82</v>
      </c>
      <c r="G504" s="2">
        <f t="shared" si="76"/>
        <v>-2.2499933838844299E-3</v>
      </c>
      <c r="H504" s="2"/>
      <c r="I504" s="23"/>
      <c r="J504" s="2">
        <f>SUMIF('collection only'!D:D,eslam.data!AQ504,'collection only'!E:E)</f>
        <v>16592416.379999999</v>
      </c>
      <c r="K504" s="26">
        <f>SUMIF('data-from-invoicing'!D:D,eslam.data!AR504,'data-from-invoicing'!F:F)</f>
        <v>16989482.640000001</v>
      </c>
      <c r="L504" s="2">
        <f t="shared" si="77"/>
        <v>397066.26000000164</v>
      </c>
      <c r="M504" s="2"/>
      <c r="Q504" s="23"/>
      <c r="R504" s="2">
        <v>16592416.380000001</v>
      </c>
      <c r="S504" s="1">
        <v>44104</v>
      </c>
      <c r="T504" s="1">
        <v>44116</v>
      </c>
      <c r="U504" s="1">
        <v>44118</v>
      </c>
      <c r="V504">
        <v>56</v>
      </c>
      <c r="W504" s="1">
        <v>44174</v>
      </c>
      <c r="X504" s="1">
        <v>44150</v>
      </c>
      <c r="Y504" s="2">
        <v>154343271.83225</v>
      </c>
      <c r="Z504" s="2">
        <v>2685460.4477499989</v>
      </c>
      <c r="AF504" s="2">
        <v>3391607</v>
      </c>
      <c r="AG504" s="14">
        <f>SUMIF('consultant-gross'!D:D,eslam.data!AQ504,'consultant-gross'!F:F)</f>
        <v>0</v>
      </c>
      <c r="AH504" s="14">
        <f>SUMIF('consultant-gross'!D:D,eslam.data!AQ504,'consultant-gross'!G:G)</f>
        <v>0</v>
      </c>
      <c r="AI504" s="14">
        <f>SUMIF('consultant-net'!D:D,eslam.data!AQ504,'consultant-net'!F:F)</f>
        <v>0</v>
      </c>
      <c r="AJ504" s="2" t="str">
        <f>VLOOKUP(A504,'eslam-to-invoicing'!A:B,2,0)</f>
        <v>IKEA Extension MoA</v>
      </c>
      <c r="AQ504" s="2" t="str">
        <f t="shared" si="78"/>
        <v>IKEA11</v>
      </c>
      <c r="AR504" s="2" t="str">
        <f t="shared" si="79"/>
        <v>IKEA Extension MoA11</v>
      </c>
    </row>
    <row r="505" spans="1:44" x14ac:dyDescent="0.3">
      <c r="A505" s="6" t="s">
        <v>46</v>
      </c>
      <c r="B505" s="35">
        <f>VLOOKUP(A505,Sheet1!A:B,2,0)</f>
        <v>1</v>
      </c>
      <c r="C505" s="6">
        <v>12</v>
      </c>
      <c r="D505" s="25"/>
      <c r="E505" s="2">
        <v>27619584.417750001</v>
      </c>
      <c r="F505" s="26">
        <f>_xlfn.MAXIFS('data-from-invoicing'!E:E,'data-from-invoicing'!D:D,eslam.data!AR505)</f>
        <v>27691689.430000003</v>
      </c>
      <c r="G505" s="2">
        <f t="shared" si="76"/>
        <v>72105.012250002474</v>
      </c>
      <c r="I505" s="23"/>
      <c r="J505" s="2">
        <f>SUMIF('collection only'!D:D,eslam.data!AQ505,'collection only'!E:E)</f>
        <v>15898929.26</v>
      </c>
      <c r="K505" s="26">
        <f>SUMIF('data-from-invoicing'!D:D,eslam.data!AR505,'data-from-invoicing'!F:F)</f>
        <v>15913350.289999999</v>
      </c>
      <c r="L505" s="2">
        <f t="shared" si="77"/>
        <v>14421.029999999329</v>
      </c>
      <c r="Q505" s="23"/>
      <c r="R505" s="2">
        <v>15898929.26</v>
      </c>
      <c r="S505" s="1">
        <v>44165</v>
      </c>
      <c r="T505" s="1">
        <v>44160</v>
      </c>
      <c r="U505" s="1">
        <v>44164</v>
      </c>
      <c r="V505">
        <v>56</v>
      </c>
      <c r="W505" s="1">
        <v>44220</v>
      </c>
      <c r="X505" s="1">
        <v>44560</v>
      </c>
      <c r="Y505" s="2">
        <v>181962856.25</v>
      </c>
      <c r="Z505" s="2">
        <v>-4332571</v>
      </c>
      <c r="AF505" s="2">
        <v>0</v>
      </c>
      <c r="AG505" s="14">
        <f>SUMIF('consultant-gross'!D:D,eslam.data!AQ505,'consultant-gross'!F:F)</f>
        <v>0</v>
      </c>
      <c r="AH505" s="14">
        <f>SUMIF('consultant-gross'!D:D,eslam.data!AQ505,'consultant-gross'!G:G)</f>
        <v>0</v>
      </c>
      <c r="AI505" s="14">
        <f>SUMIF('consultant-net'!D:D,eslam.data!AQ505,'consultant-net'!F:F)</f>
        <v>0</v>
      </c>
      <c r="AJ505" s="2" t="str">
        <f>VLOOKUP(A505,'eslam-to-invoicing'!A:B,2,0)</f>
        <v>IKEA Extension MoA</v>
      </c>
      <c r="AQ505" s="2" t="str">
        <f t="shared" si="78"/>
        <v>IKEA12</v>
      </c>
      <c r="AR505" s="2" t="str">
        <f t="shared" si="79"/>
        <v>IKEA Extension MoA12</v>
      </c>
    </row>
    <row r="506" spans="1:44" hidden="1" x14ac:dyDescent="0.3">
      <c r="A506" s="6" t="s">
        <v>46</v>
      </c>
      <c r="B506" s="6">
        <f>VLOOKUP(A506,Sheet1!A:B,2,0)</f>
        <v>1</v>
      </c>
      <c r="C506" s="6">
        <v>13</v>
      </c>
      <c r="D506" s="25"/>
      <c r="E506" s="2">
        <v>3981119.650000006</v>
      </c>
      <c r="F506" s="26">
        <f>_xlfn.MAXIFS('data-from-invoicing'!E:E,'data-from-invoicing'!D:D,eslam.data!AR506)</f>
        <v>3981119.65</v>
      </c>
      <c r="G506" s="2">
        <f t="shared" si="76"/>
        <v>-6.0535967350006104E-9</v>
      </c>
      <c r="H506" s="2"/>
      <c r="I506" s="23"/>
      <c r="J506" s="2">
        <f>SUMIF('collection only'!D:D,eslam.data!AQ506,'collection only'!E:E)</f>
        <v>5400893.3099999996</v>
      </c>
      <c r="K506" s="26">
        <f>SUMIF('data-from-invoicing'!D:D,eslam.data!AR506,'data-from-invoicing'!F:F)</f>
        <v>4064871.9</v>
      </c>
      <c r="L506" s="2">
        <f t="shared" si="77"/>
        <v>-1336021.4099999997</v>
      </c>
      <c r="M506" s="2"/>
      <c r="Q506" s="23"/>
      <c r="R506" s="2">
        <v>5400893.3099999996</v>
      </c>
      <c r="S506" s="1">
        <v>44196</v>
      </c>
      <c r="T506" s="1">
        <v>44206</v>
      </c>
      <c r="U506" s="1">
        <v>44209</v>
      </c>
      <c r="V506">
        <v>56</v>
      </c>
      <c r="W506" s="1">
        <v>44265</v>
      </c>
      <c r="X506" s="1">
        <v>44245</v>
      </c>
      <c r="Y506" s="2">
        <v>185943975.90000001</v>
      </c>
      <c r="AF506" s="2">
        <v>4547790.9000000004</v>
      </c>
      <c r="AG506" s="14">
        <f>SUMIF('consultant-gross'!D:D,eslam.data!AQ506,'consultant-gross'!F:F)</f>
        <v>0</v>
      </c>
      <c r="AH506" s="14">
        <f>SUMIF('consultant-gross'!D:D,eslam.data!AQ506,'consultant-gross'!G:G)</f>
        <v>0</v>
      </c>
      <c r="AI506" s="14">
        <f>SUMIF('consultant-net'!D:D,eslam.data!AQ506,'consultant-net'!F:F)</f>
        <v>0</v>
      </c>
      <c r="AJ506" s="2" t="str">
        <f>VLOOKUP(A506,'eslam-to-invoicing'!A:B,2,0)</f>
        <v>IKEA Extension MoA</v>
      </c>
      <c r="AQ506" s="2" t="str">
        <f t="shared" si="78"/>
        <v>IKEA13</v>
      </c>
      <c r="AR506" s="2" t="str">
        <f t="shared" si="79"/>
        <v>IKEA Extension MoA13</v>
      </c>
    </row>
    <row r="507" spans="1:44" x14ac:dyDescent="0.3">
      <c r="A507" s="6" t="s">
        <v>46</v>
      </c>
      <c r="B507" s="35">
        <f>VLOOKUP(A507,Sheet1!A:B,2,0)</f>
        <v>1</v>
      </c>
      <c r="C507" s="6">
        <v>14</v>
      </c>
      <c r="D507" s="25"/>
      <c r="E507" s="2">
        <v>10525422.84</v>
      </c>
      <c r="F507" s="26">
        <f>_xlfn.MAXIFS('data-from-invoicing'!E:E,'data-from-invoicing'!D:D,eslam.data!AR507)</f>
        <v>10453317.840000002</v>
      </c>
      <c r="G507" s="2">
        <f t="shared" si="76"/>
        <v>-72104.999999998137</v>
      </c>
      <c r="I507" s="23"/>
      <c r="J507" s="2">
        <f>SUMIF('collection only'!D:D,eslam.data!AQ507,'collection only'!E:E)</f>
        <v>15116863.460000001</v>
      </c>
      <c r="K507" s="26">
        <f>SUMIF('data-from-invoicing'!D:D,eslam.data!AR507,'data-from-invoicing'!F:F)</f>
        <v>20582119.900000002</v>
      </c>
      <c r="L507" s="2">
        <f t="shared" si="77"/>
        <v>5465256.4400000013</v>
      </c>
      <c r="Q507" s="23"/>
      <c r="R507" s="2">
        <v>15116863.460000001</v>
      </c>
      <c r="S507" s="1">
        <v>44316</v>
      </c>
      <c r="T507" s="1">
        <v>44305</v>
      </c>
      <c r="U507" s="1">
        <v>44371</v>
      </c>
      <c r="V507">
        <v>56</v>
      </c>
      <c r="W507" s="1">
        <v>44427</v>
      </c>
      <c r="X507" s="1">
        <v>44417</v>
      </c>
      <c r="Y507" s="2">
        <v>196469398.74000001</v>
      </c>
      <c r="AF507" s="2">
        <v>0</v>
      </c>
      <c r="AG507" s="14">
        <f>SUMIF('consultant-gross'!D:D,eslam.data!AQ507,'consultant-gross'!F:F)</f>
        <v>0</v>
      </c>
      <c r="AH507" s="14">
        <f>SUMIF('consultant-gross'!D:D,eslam.data!AQ507,'consultant-gross'!G:G)</f>
        <v>0</v>
      </c>
      <c r="AI507" s="14">
        <f>SUMIF('consultant-net'!D:D,eslam.data!AQ507,'consultant-net'!F:F)</f>
        <v>0</v>
      </c>
      <c r="AJ507" s="2" t="str">
        <f>VLOOKUP(A507,'eslam-to-invoicing'!A:B,2,0)</f>
        <v>IKEA Extension MoA</v>
      </c>
      <c r="AQ507" s="2" t="str">
        <f t="shared" si="78"/>
        <v>IKEA14</v>
      </c>
      <c r="AR507" s="2" t="str">
        <f t="shared" si="79"/>
        <v>IKEA Extension MoA14</v>
      </c>
    </row>
    <row r="508" spans="1:44" x14ac:dyDescent="0.3">
      <c r="A508" s="6" t="s">
        <v>3</v>
      </c>
      <c r="B508" s="35">
        <f>VLOOKUP(A508,Sheet1!A:B,2,0)</f>
        <v>1</v>
      </c>
      <c r="C508" s="6">
        <v>19</v>
      </c>
      <c r="D508" s="25"/>
      <c r="E508" s="2">
        <v>1210863.76</v>
      </c>
      <c r="F508" s="26">
        <f>_xlfn.MAXIFS('data-from-invoicing'!E:E,'data-from-invoicing'!D:D,eslam.data!AR508)</f>
        <v>0</v>
      </c>
      <c r="G508" s="2">
        <f t="shared" si="76"/>
        <v>-1210863.76</v>
      </c>
      <c r="H508" s="14" t="s">
        <v>8866</v>
      </c>
      <c r="I508" s="23"/>
      <c r="J508" s="2">
        <f>SUMIF('collection only'!D:D,eslam.data!AQ508,'collection only'!E:E)</f>
        <v>1141675.9099999999</v>
      </c>
      <c r="K508" s="26">
        <f>SUMIF('data-from-invoicing'!D:D,eslam.data!AR508,'data-from-invoicing'!F:F)</f>
        <v>0</v>
      </c>
      <c r="L508" s="2">
        <f t="shared" si="77"/>
        <v>-1141675.9099999999</v>
      </c>
      <c r="M508" s="14" t="s">
        <v>8866</v>
      </c>
      <c r="Q508" s="23"/>
      <c r="R508" s="2">
        <v>1141675.9099999999</v>
      </c>
      <c r="S508" s="1">
        <v>43039</v>
      </c>
      <c r="T508" s="1">
        <v>43036</v>
      </c>
      <c r="U508" s="1">
        <v>43102</v>
      </c>
      <c r="V508">
        <v>60</v>
      </c>
      <c r="W508" s="1">
        <v>43162</v>
      </c>
      <c r="X508" s="1">
        <v>43038</v>
      </c>
      <c r="Y508" s="2">
        <v>117203462.77</v>
      </c>
      <c r="Z508" s="2">
        <v>0</v>
      </c>
      <c r="AF508" s="2">
        <v>0</v>
      </c>
      <c r="AG508" s="14">
        <f>SUMIF('consultant-gross'!D:D,eslam.data!AQ508,'consultant-gross'!F:F)</f>
        <v>1210863.76</v>
      </c>
      <c r="AH508" s="14">
        <f>SUMIF('consultant-gross'!D:D,eslam.data!AQ508,'consultant-gross'!G:G)</f>
        <v>117203462.77</v>
      </c>
      <c r="AI508" s="14">
        <f>SUMIF('consultant-net'!D:D,eslam.data!AQ508,'consultant-net'!F:F)</f>
        <v>1141675.9099999999</v>
      </c>
      <c r="AJ508" s="2">
        <f>VLOOKUP(A508,'eslam-to-invoicing'!A:B,2,0)</f>
        <v>0</v>
      </c>
      <c r="AQ508" s="2" t="str">
        <f t="shared" si="78"/>
        <v>JICA19</v>
      </c>
      <c r="AR508" s="2" t="str">
        <f t="shared" si="79"/>
        <v>019</v>
      </c>
    </row>
    <row r="509" spans="1:44" x14ac:dyDescent="0.3">
      <c r="A509" s="6" t="s">
        <v>3</v>
      </c>
      <c r="B509" s="35">
        <f>VLOOKUP(A509,Sheet1!A:B,2,0)</f>
        <v>1</v>
      </c>
      <c r="C509" s="6">
        <v>20</v>
      </c>
      <c r="D509" s="25"/>
      <c r="E509" s="2">
        <v>283125.01000000542</v>
      </c>
      <c r="F509" s="26">
        <f>_xlfn.MAXIFS('data-from-invoicing'!E:E,'data-from-invoicing'!D:D,eslam.data!AR509)</f>
        <v>0</v>
      </c>
      <c r="G509" s="2">
        <f t="shared" si="76"/>
        <v>-283125.01000000542</v>
      </c>
      <c r="H509" s="14" t="s">
        <v>8866</v>
      </c>
      <c r="I509" s="23"/>
      <c r="J509" s="2">
        <f>SUMIF('collection only'!D:D,eslam.data!AQ509,'collection only'!E:E)</f>
        <v>413014.8</v>
      </c>
      <c r="K509" s="26">
        <f>SUMIF('data-from-invoicing'!D:D,eslam.data!AR509,'data-from-invoicing'!F:F)</f>
        <v>0</v>
      </c>
      <c r="L509" s="2">
        <f t="shared" si="77"/>
        <v>-413014.8</v>
      </c>
      <c r="M509" s="14" t="s">
        <v>8866</v>
      </c>
      <c r="Q509" s="23"/>
      <c r="R509" s="2">
        <v>413014.8</v>
      </c>
      <c r="S509" s="1">
        <v>43343</v>
      </c>
      <c r="T509" s="1">
        <v>43327</v>
      </c>
      <c r="U509" s="1">
        <v>43327</v>
      </c>
      <c r="V509">
        <v>60</v>
      </c>
      <c r="W509" s="1">
        <v>43387</v>
      </c>
      <c r="X509" s="1">
        <v>43330</v>
      </c>
      <c r="Y509" s="2">
        <v>117486587.78</v>
      </c>
      <c r="Z509" s="2">
        <v>0</v>
      </c>
      <c r="AF509" s="2">
        <v>0</v>
      </c>
      <c r="AG509" s="14">
        <f>SUMIF('consultant-gross'!D:D,eslam.data!AQ509,'consultant-gross'!F:F)</f>
        <v>0</v>
      </c>
      <c r="AH509" s="14">
        <f>SUMIF('consultant-gross'!D:D,eslam.data!AQ509,'consultant-gross'!G:G)</f>
        <v>0</v>
      </c>
      <c r="AI509" s="14">
        <f>SUMIF('consultant-net'!D:D,eslam.data!AQ509,'consultant-net'!F:F)</f>
        <v>0</v>
      </c>
      <c r="AJ509" s="2">
        <f>VLOOKUP(A509,'eslam-to-invoicing'!A:B,2,0)</f>
        <v>0</v>
      </c>
      <c r="AQ509" s="2" t="str">
        <f t="shared" si="78"/>
        <v>JICA20</v>
      </c>
      <c r="AR509" s="2" t="str">
        <f t="shared" si="79"/>
        <v>020</v>
      </c>
    </row>
    <row r="510" spans="1:44" x14ac:dyDescent="0.3">
      <c r="B510" s="35" t="e">
        <f>VLOOKUP(A510,Sheet1!A:B,2,0)</f>
        <v>#N/A</v>
      </c>
      <c r="D510" s="25"/>
      <c r="F510" s="26">
        <f>_xlfn.MAXIFS('data-from-invoicing'!E:E,'data-from-invoicing'!D:D,eslam.data!AR510)</f>
        <v>0</v>
      </c>
      <c r="I510" s="23"/>
      <c r="K510" s="26"/>
      <c r="Q510" s="23"/>
    </row>
    <row r="511" spans="1:44" x14ac:dyDescent="0.3">
      <c r="A511" s="6" t="s">
        <v>67</v>
      </c>
      <c r="B511" s="35">
        <f>VLOOKUP(A511,Sheet1!A:B,2,0)</f>
        <v>2</v>
      </c>
      <c r="C511" s="6">
        <v>1</v>
      </c>
      <c r="D511" s="25"/>
      <c r="F511" s="26">
        <f>_xlfn.MAXIFS('data-from-invoicing'!E:E,'data-from-invoicing'!D:D,eslam.data!AR511)</f>
        <v>32770679.809999999</v>
      </c>
      <c r="G511" s="2">
        <f t="shared" ref="G511:G520" si="80">F511-E511</f>
        <v>32770679.809999999</v>
      </c>
      <c r="I511" s="23"/>
      <c r="J511" s="2">
        <f>SUMIF('collection only'!D:D,eslam.data!AQ511,'collection only'!E:E)</f>
        <v>28845197.399999999</v>
      </c>
      <c r="K511" s="26">
        <f>SUMIF('data-from-invoicing'!D:D,eslam.data!AR511,'data-from-invoicing'!F:F)</f>
        <v>29730005.760499999</v>
      </c>
      <c r="L511" s="2">
        <f t="shared" ref="L511:L520" si="81">K511-J511</f>
        <v>884808.36050000042</v>
      </c>
      <c r="Q511" s="23"/>
      <c r="S511" s="1">
        <v>44286</v>
      </c>
      <c r="T511" s="1">
        <v>44269</v>
      </c>
      <c r="U511" s="1">
        <v>44272</v>
      </c>
      <c r="V511">
        <v>60</v>
      </c>
      <c r="W511" s="1">
        <v>44332</v>
      </c>
      <c r="AF511" s="2">
        <v>0</v>
      </c>
      <c r="AG511" s="14">
        <f>SUMIF('consultant-gross'!D:D,eslam.data!AQ511,'consultant-gross'!F:F)</f>
        <v>0</v>
      </c>
      <c r="AH511" s="14">
        <f>SUMIF('consultant-gross'!D:D,eslam.data!AQ511,'consultant-gross'!G:G)</f>
        <v>0</v>
      </c>
      <c r="AI511" s="14">
        <f>SUMIF('consultant-net'!D:D,eslam.data!AQ511,'consultant-net'!F:F)</f>
        <v>0</v>
      </c>
      <c r="AJ511" s="2" t="str">
        <f>VLOOKUP(A511,'eslam-to-invoicing'!A:B,2,0)</f>
        <v>Kafr Shokr Bridge</v>
      </c>
      <c r="AQ511" s="2" t="str">
        <f t="shared" ref="AQ511:AQ520" si="82">A511&amp;C511</f>
        <v>Kafr Shokr 1</v>
      </c>
      <c r="AR511" s="2" t="str">
        <f t="shared" ref="AR511:AR520" si="83">AJ511&amp;C511</f>
        <v>Kafr Shokr Bridge1</v>
      </c>
    </row>
    <row r="512" spans="1:44" x14ac:dyDescent="0.3">
      <c r="A512" s="6" t="s">
        <v>67</v>
      </c>
      <c r="B512" s="35">
        <f>VLOOKUP(A512,Sheet1!A:B,2,0)</f>
        <v>2</v>
      </c>
      <c r="C512" s="6">
        <v>2</v>
      </c>
      <c r="D512" s="25"/>
      <c r="F512" s="26">
        <f>_xlfn.MAXIFS('data-from-invoicing'!E:E,'data-from-invoicing'!D:D,eslam.data!AR512)</f>
        <v>7001830.4800000004</v>
      </c>
      <c r="G512" s="2">
        <f t="shared" si="80"/>
        <v>7001830.4800000004</v>
      </c>
      <c r="I512" s="23"/>
      <c r="J512" s="2">
        <f>SUMIF('collection only'!D:D,eslam.data!AQ512,'collection only'!E:E)</f>
        <v>6242742.2000000002</v>
      </c>
      <c r="K512" s="26">
        <f>SUMIF('data-from-invoicing'!D:D,eslam.data!AR512,'data-from-invoicing'!F:F)</f>
        <v>6242742.1639999999</v>
      </c>
      <c r="L512" s="2">
        <f t="shared" si="81"/>
        <v>-3.6000000312924385E-2</v>
      </c>
      <c r="Q512" s="23"/>
      <c r="S512" s="1">
        <v>44286</v>
      </c>
      <c r="T512" s="1">
        <v>44286</v>
      </c>
      <c r="U512" s="1">
        <v>44293</v>
      </c>
      <c r="V512">
        <v>60</v>
      </c>
      <c r="W512" s="1">
        <v>44353</v>
      </c>
      <c r="AF512" s="2">
        <v>0</v>
      </c>
      <c r="AG512" s="14">
        <f>SUMIF('consultant-gross'!D:D,eslam.data!AQ512,'consultant-gross'!F:F)</f>
        <v>0</v>
      </c>
      <c r="AH512" s="14">
        <f>SUMIF('consultant-gross'!D:D,eslam.data!AQ512,'consultant-gross'!G:G)</f>
        <v>0</v>
      </c>
      <c r="AI512" s="14">
        <f>SUMIF('consultant-net'!D:D,eslam.data!AQ512,'consultant-net'!F:F)</f>
        <v>0</v>
      </c>
      <c r="AJ512" s="2" t="str">
        <f>VLOOKUP(A512,'eslam-to-invoicing'!A:B,2,0)</f>
        <v>Kafr Shokr Bridge</v>
      </c>
      <c r="AQ512" s="2" t="str">
        <f t="shared" si="82"/>
        <v>Kafr Shokr 2</v>
      </c>
      <c r="AR512" s="2" t="str">
        <f t="shared" si="83"/>
        <v>Kafr Shokr Bridge2</v>
      </c>
    </row>
    <row r="513" spans="1:44" x14ac:dyDescent="0.3">
      <c r="A513" s="6" t="s">
        <v>67</v>
      </c>
      <c r="B513" s="35">
        <f>VLOOKUP(A513,Sheet1!A:B,2,0)</f>
        <v>2</v>
      </c>
      <c r="C513" s="6">
        <v>3</v>
      </c>
      <c r="D513" s="25"/>
      <c r="F513" s="26">
        <f>_xlfn.MAXIFS('data-from-invoicing'!E:E,'data-from-invoicing'!D:D,eslam.data!AR513)</f>
        <v>9630317.8599999994</v>
      </c>
      <c r="G513" s="2">
        <f t="shared" si="80"/>
        <v>9630317.8599999994</v>
      </c>
      <c r="I513" s="23"/>
      <c r="J513" s="2">
        <f>SUMIF('collection only'!D:D,eslam.data!AQ513,'collection only'!E:E)</f>
        <v>8372664.9000000004</v>
      </c>
      <c r="K513" s="26">
        <f>SUMIF('data-from-invoicing'!D:D,eslam.data!AR513,'data-from-invoicing'!F:F)</f>
        <v>8372664.9360000007</v>
      </c>
      <c r="L513" s="2">
        <f t="shared" si="81"/>
        <v>3.6000000312924385E-2</v>
      </c>
      <c r="Q513" s="23"/>
      <c r="S513" s="1">
        <v>44316</v>
      </c>
      <c r="T513" s="1">
        <v>44316</v>
      </c>
      <c r="U513" s="1">
        <v>44339</v>
      </c>
      <c r="V513">
        <v>60</v>
      </c>
      <c r="W513" s="1">
        <v>44399</v>
      </c>
      <c r="AF513" s="2">
        <v>0</v>
      </c>
      <c r="AG513" s="14">
        <f>SUMIF('consultant-gross'!D:D,eslam.data!AQ513,'consultant-gross'!F:F)</f>
        <v>0</v>
      </c>
      <c r="AH513" s="14">
        <f>SUMIF('consultant-gross'!D:D,eslam.data!AQ513,'consultant-gross'!G:G)</f>
        <v>0</v>
      </c>
      <c r="AI513" s="14">
        <f>SUMIF('consultant-net'!D:D,eslam.data!AQ513,'consultant-net'!F:F)</f>
        <v>0</v>
      </c>
      <c r="AJ513" s="2" t="str">
        <f>VLOOKUP(A513,'eslam-to-invoicing'!A:B,2,0)</f>
        <v>Kafr Shokr Bridge</v>
      </c>
      <c r="AQ513" s="2" t="str">
        <f t="shared" si="82"/>
        <v>Kafr Shokr 3</v>
      </c>
      <c r="AR513" s="2" t="str">
        <f t="shared" si="83"/>
        <v>Kafr Shokr Bridge3</v>
      </c>
    </row>
    <row r="514" spans="1:44" x14ac:dyDescent="0.3">
      <c r="A514" s="6" t="s">
        <v>67</v>
      </c>
      <c r="B514" s="35">
        <f>VLOOKUP(A514,Sheet1!A:B,2,0)</f>
        <v>2</v>
      </c>
      <c r="C514" s="6">
        <v>4</v>
      </c>
      <c r="D514" s="25"/>
      <c r="F514" s="26">
        <f>_xlfn.MAXIFS('data-from-invoicing'!E:E,'data-from-invoicing'!D:D,eslam.data!AR514)</f>
        <v>14900014.289999999</v>
      </c>
      <c r="G514" s="2">
        <f t="shared" si="80"/>
        <v>14900014.289999999</v>
      </c>
      <c r="I514" s="23"/>
      <c r="J514" s="2">
        <f>SUMIF('collection only'!D:D,eslam.data!AQ514,'collection only'!E:E)</f>
        <v>8190447.9000000004</v>
      </c>
      <c r="K514" s="26">
        <f>SUMIF('data-from-invoicing'!D:D,eslam.data!AR514,'data-from-invoicing'!F:F)</f>
        <v>8190447.9000000004</v>
      </c>
      <c r="L514" s="2">
        <f t="shared" si="81"/>
        <v>0</v>
      </c>
      <c r="Q514" s="23"/>
      <c r="S514" s="1">
        <v>44347</v>
      </c>
      <c r="T514" s="1">
        <v>44347</v>
      </c>
      <c r="U514" s="1">
        <v>44355</v>
      </c>
      <c r="V514">
        <v>60</v>
      </c>
      <c r="W514" s="1">
        <v>44415</v>
      </c>
      <c r="AF514" s="2">
        <v>0</v>
      </c>
      <c r="AG514" s="14">
        <f>SUMIF('consultant-gross'!D:D,eslam.data!AQ514,'consultant-gross'!F:F)</f>
        <v>0</v>
      </c>
      <c r="AH514" s="14">
        <f>SUMIF('consultant-gross'!D:D,eslam.data!AQ514,'consultant-gross'!G:G)</f>
        <v>0</v>
      </c>
      <c r="AI514" s="14">
        <f>SUMIF('consultant-net'!D:D,eslam.data!AQ514,'consultant-net'!F:F)</f>
        <v>0</v>
      </c>
      <c r="AJ514" s="2" t="str">
        <f>VLOOKUP(A514,'eslam-to-invoicing'!A:B,2,0)</f>
        <v>Kafr Shokr Bridge</v>
      </c>
      <c r="AQ514" s="2" t="str">
        <f t="shared" si="82"/>
        <v>Kafr Shokr 4</v>
      </c>
      <c r="AR514" s="2" t="str">
        <f t="shared" si="83"/>
        <v>Kafr Shokr Bridge4</v>
      </c>
    </row>
    <row r="515" spans="1:44" x14ac:dyDescent="0.3">
      <c r="A515" s="6" t="s">
        <v>67</v>
      </c>
      <c r="B515" s="35">
        <f>VLOOKUP(A515,Sheet1!A:B,2,0)</f>
        <v>2</v>
      </c>
      <c r="C515" s="6">
        <v>5</v>
      </c>
      <c r="D515" s="25"/>
      <c r="F515" s="26">
        <f>_xlfn.MAXIFS('data-from-invoicing'!E:E,'data-from-invoicing'!D:D,eslam.data!AR515)</f>
        <v>6107250</v>
      </c>
      <c r="G515" s="2">
        <f t="shared" si="80"/>
        <v>6107250</v>
      </c>
      <c r="I515" s="23"/>
      <c r="J515" s="2">
        <f>SUMIF('collection only'!D:D,eslam.data!AQ515,'collection only'!E:E)</f>
        <v>5371513.6500000004</v>
      </c>
      <c r="K515" s="26">
        <f>SUMIF('data-from-invoicing'!D:D,eslam.data!AR515,'data-from-invoicing'!F:F)</f>
        <v>5371513.6500000004</v>
      </c>
      <c r="L515" s="2">
        <f t="shared" si="81"/>
        <v>0</v>
      </c>
      <c r="Q515" s="23"/>
      <c r="S515" s="1">
        <v>44408</v>
      </c>
      <c r="T515" s="1">
        <v>44408</v>
      </c>
      <c r="U515" s="1">
        <v>44420</v>
      </c>
      <c r="V515">
        <v>60</v>
      </c>
      <c r="W515" s="1">
        <v>44480</v>
      </c>
      <c r="AF515" s="2">
        <v>0</v>
      </c>
      <c r="AG515" s="14">
        <f>SUMIF('consultant-gross'!D:D,eslam.data!AQ515,'consultant-gross'!F:F)</f>
        <v>0</v>
      </c>
      <c r="AH515" s="14">
        <f>SUMIF('consultant-gross'!D:D,eslam.data!AQ515,'consultant-gross'!G:G)</f>
        <v>0</v>
      </c>
      <c r="AI515" s="14">
        <f>SUMIF('consultant-net'!D:D,eslam.data!AQ515,'consultant-net'!F:F)</f>
        <v>0</v>
      </c>
      <c r="AJ515" s="2" t="str">
        <f>VLOOKUP(A515,'eslam-to-invoicing'!A:B,2,0)</f>
        <v>Kafr Shokr Bridge</v>
      </c>
      <c r="AQ515" s="2" t="str">
        <f t="shared" si="82"/>
        <v>Kafr Shokr 5</v>
      </c>
      <c r="AR515" s="2" t="str">
        <f t="shared" si="83"/>
        <v>Kafr Shokr Bridge5</v>
      </c>
    </row>
    <row r="516" spans="1:44" x14ac:dyDescent="0.3">
      <c r="A516" s="6" t="s">
        <v>67</v>
      </c>
      <c r="B516" s="35">
        <f>VLOOKUP(A516,Sheet1!A:B,2,0)</f>
        <v>2</v>
      </c>
      <c r="C516" s="6">
        <v>6</v>
      </c>
      <c r="D516" s="25"/>
      <c r="F516" s="26">
        <f>_xlfn.MAXIFS('data-from-invoicing'!E:E,'data-from-invoicing'!D:D,eslam.data!AR516)</f>
        <v>2805242.86</v>
      </c>
      <c r="G516" s="2">
        <f t="shared" si="80"/>
        <v>2805242.86</v>
      </c>
      <c r="I516" s="23"/>
      <c r="J516" s="2">
        <f>SUMIF('collection only'!D:D,eslam.data!AQ516,'collection only'!E:E)</f>
        <v>444257.7</v>
      </c>
      <c r="K516" s="26">
        <f>SUMIF('data-from-invoicing'!D:D,eslam.data!AR516,'data-from-invoicing'!F:F)</f>
        <v>444257.73000000004</v>
      </c>
      <c r="L516" s="2">
        <f t="shared" si="81"/>
        <v>3.0000000027939677E-2</v>
      </c>
      <c r="Q516" s="23"/>
      <c r="S516" s="1">
        <v>44439</v>
      </c>
      <c r="T516" s="1">
        <v>44439</v>
      </c>
      <c r="U516" s="1">
        <v>44444</v>
      </c>
      <c r="V516">
        <v>60</v>
      </c>
      <c r="W516" s="1">
        <v>44504</v>
      </c>
      <c r="AF516" s="2">
        <v>0</v>
      </c>
      <c r="AG516" s="14">
        <f>SUMIF('consultant-gross'!D:D,eslam.data!AQ516,'consultant-gross'!F:F)</f>
        <v>0</v>
      </c>
      <c r="AH516" s="14">
        <f>SUMIF('consultant-gross'!D:D,eslam.data!AQ516,'consultant-gross'!G:G)</f>
        <v>0</v>
      </c>
      <c r="AI516" s="14">
        <f>SUMIF('consultant-net'!D:D,eslam.data!AQ516,'consultant-net'!F:F)</f>
        <v>0</v>
      </c>
      <c r="AJ516" s="2" t="str">
        <f>VLOOKUP(A516,'eslam-to-invoicing'!A:B,2,0)</f>
        <v>Kafr Shokr Bridge</v>
      </c>
      <c r="AQ516" s="2" t="str">
        <f t="shared" si="82"/>
        <v>Kafr Shokr 6</v>
      </c>
      <c r="AR516" s="2" t="str">
        <f t="shared" si="83"/>
        <v>Kafr Shokr Bridge6</v>
      </c>
    </row>
    <row r="517" spans="1:44" x14ac:dyDescent="0.3">
      <c r="A517" s="6" t="s">
        <v>67</v>
      </c>
      <c r="B517" s="35">
        <f>VLOOKUP(A517,Sheet1!A:B,2,0)</f>
        <v>2</v>
      </c>
      <c r="C517" s="6">
        <v>7</v>
      </c>
      <c r="D517" s="25"/>
      <c r="E517" s="2">
        <v>31881474.949999999</v>
      </c>
      <c r="F517" s="26">
        <f>_xlfn.MAXIFS('data-from-invoicing'!E:E,'data-from-invoicing'!D:D,eslam.data!AR517)</f>
        <v>30363309.48</v>
      </c>
      <c r="G517" s="2">
        <f t="shared" si="80"/>
        <v>-1518165.4699999988</v>
      </c>
      <c r="H517" s="14" t="s">
        <v>8718</v>
      </c>
      <c r="I517" s="23"/>
      <c r="J517" s="2">
        <f>SUMIF('collection only'!D:D,eslam.data!AQ517,'collection only'!E:E)</f>
        <v>26652960.079999998</v>
      </c>
      <c r="K517" s="26">
        <f>SUMIF('data-from-invoicing'!D:D,eslam.data!AR517,'data-from-invoicing'!F:F)</f>
        <v>27070646.129999999</v>
      </c>
      <c r="L517" s="2">
        <f t="shared" si="81"/>
        <v>417686.05000000075</v>
      </c>
      <c r="Q517" s="23"/>
      <c r="R517" s="2">
        <v>25823994.7095</v>
      </c>
      <c r="S517" s="1">
        <v>44469</v>
      </c>
      <c r="T517" s="1">
        <v>44469</v>
      </c>
      <c r="U517" s="1">
        <v>44479</v>
      </c>
      <c r="V517">
        <v>60</v>
      </c>
      <c r="W517" s="1">
        <v>44539</v>
      </c>
      <c r="Y517" s="2">
        <v>108184525</v>
      </c>
      <c r="AF517" s="2">
        <v>0</v>
      </c>
      <c r="AG517" s="14">
        <f>SUMIF('consultant-gross'!D:D,eslam.data!AQ517,'consultant-gross'!F:F)</f>
        <v>31881474.949999999</v>
      </c>
      <c r="AH517" s="14">
        <f>SUMIF('consultant-gross'!D:D,eslam.data!AQ517,'consultant-gross'!G:G)</f>
        <v>108184525</v>
      </c>
      <c r="AI517" s="14">
        <f>SUMIF('consultant-net'!D:D,eslam.data!AQ517,'consultant-net'!F:F)</f>
        <v>25823994.7095</v>
      </c>
      <c r="AJ517" s="2" t="str">
        <f>VLOOKUP(A517,'eslam-to-invoicing'!A:B,2,0)</f>
        <v>Kafr Shokr Bridge</v>
      </c>
      <c r="AQ517" s="2" t="str">
        <f t="shared" si="82"/>
        <v>Kafr Shokr 7</v>
      </c>
      <c r="AR517" s="2" t="str">
        <f t="shared" si="83"/>
        <v>Kafr Shokr Bridge7</v>
      </c>
    </row>
    <row r="518" spans="1:44" x14ac:dyDescent="0.3">
      <c r="A518" s="6" t="s">
        <v>67</v>
      </c>
      <c r="B518" s="35">
        <f>VLOOKUP(A518,Sheet1!A:B,2,0)</f>
        <v>2</v>
      </c>
      <c r="C518" s="6">
        <v>8</v>
      </c>
      <c r="D518" s="25"/>
      <c r="E518" s="2">
        <v>2504502</v>
      </c>
      <c r="F518" s="26">
        <f>_xlfn.MAXIFS('data-from-invoicing'!E:E,'data-from-invoicing'!D:D,eslam.data!AR518)</f>
        <v>1839476.19</v>
      </c>
      <c r="G518" s="2">
        <f t="shared" si="80"/>
        <v>-665025.81000000006</v>
      </c>
      <c r="I518" s="23"/>
      <c r="J518" s="2">
        <f>SUMIF('collection only'!D:D,eslam.data!AQ518,'collection only'!E:E)</f>
        <v>2028646.62</v>
      </c>
      <c r="K518" s="26">
        <f>SUMIF('data-from-invoicing'!D:D,eslam.data!AR518,'data-from-invoicing'!F:F)</f>
        <v>1610960.6295</v>
      </c>
      <c r="L518" s="2">
        <f t="shared" si="81"/>
        <v>-417685.99050000007</v>
      </c>
      <c r="Q518" s="23"/>
      <c r="R518" s="2">
        <v>2028646.62</v>
      </c>
      <c r="S518" s="1">
        <v>44530</v>
      </c>
      <c r="T518" s="1">
        <v>44530</v>
      </c>
      <c r="U518" s="1">
        <v>44530</v>
      </c>
      <c r="V518">
        <v>60</v>
      </c>
      <c r="W518" s="1">
        <v>44590</v>
      </c>
      <c r="X518" s="1">
        <v>44555</v>
      </c>
      <c r="Y518" s="2">
        <v>110689027</v>
      </c>
      <c r="AF518" s="2">
        <v>0</v>
      </c>
      <c r="AG518" s="14">
        <f>SUMIF('consultant-gross'!D:D,eslam.data!AQ518,'consultant-gross'!F:F)</f>
        <v>2504502</v>
      </c>
      <c r="AH518" s="14">
        <f>SUMIF('consultant-gross'!D:D,eslam.data!AQ518,'consultant-gross'!G:G)</f>
        <v>110689027</v>
      </c>
      <c r="AI518" s="14">
        <f>SUMIF('consultant-net'!D:D,eslam.data!AQ518,'consultant-net'!F:F)</f>
        <v>2028646.62</v>
      </c>
      <c r="AJ518" s="2" t="str">
        <f>VLOOKUP(A518,'eslam-to-invoicing'!A:B,2,0)</f>
        <v>Kafr Shokr Bridge</v>
      </c>
      <c r="AQ518" s="2" t="str">
        <f t="shared" si="82"/>
        <v>Kafr Shokr 8</v>
      </c>
      <c r="AR518" s="2" t="str">
        <f t="shared" si="83"/>
        <v>Kafr Shokr Bridge8</v>
      </c>
    </row>
    <row r="519" spans="1:44" x14ac:dyDescent="0.3">
      <c r="A519" s="6" t="s">
        <v>67</v>
      </c>
      <c r="B519" s="35">
        <f>VLOOKUP(A519,Sheet1!A:B,2,0)</f>
        <v>2</v>
      </c>
      <c r="C519" s="6">
        <v>9</v>
      </c>
      <c r="D519" s="25"/>
      <c r="E519" s="2">
        <v>5785188</v>
      </c>
      <c r="F519" s="26">
        <f>_xlfn.MAXIFS('data-from-invoicing'!E:E,'data-from-invoicing'!D:D,eslam.data!AR519)</f>
        <v>5509702.8600000003</v>
      </c>
      <c r="G519" s="2">
        <f t="shared" si="80"/>
        <v>-275485.13999999966</v>
      </c>
      <c r="H519" s="14" t="s">
        <v>8718</v>
      </c>
      <c r="I519" s="23"/>
      <c r="J519" s="2">
        <f>SUMIF('collection only'!D:D,eslam.data!AQ519,'collection only'!E:E)</f>
        <v>4811891.0999999996</v>
      </c>
      <c r="K519" s="26">
        <f>SUMIF('data-from-invoicing'!D:D,eslam.data!AR519,'data-from-invoicing'!F:F)</f>
        <v>4811892.2</v>
      </c>
      <c r="L519" s="2">
        <f t="shared" si="81"/>
        <v>1.1000000005587935</v>
      </c>
      <c r="Q519" s="23"/>
      <c r="R519" s="2">
        <v>0</v>
      </c>
      <c r="S519" s="1">
        <v>44561</v>
      </c>
      <c r="T519" s="1">
        <v>44561</v>
      </c>
      <c r="U519" s="1">
        <v>44570</v>
      </c>
      <c r="V519">
        <v>60</v>
      </c>
      <c r="W519" s="1">
        <v>44630</v>
      </c>
      <c r="X519" s="1">
        <v>44780</v>
      </c>
      <c r="Y519" s="2">
        <v>116474215</v>
      </c>
      <c r="AF519" s="2">
        <v>0</v>
      </c>
      <c r="AG519" s="14">
        <f>SUMIF('consultant-gross'!D:D,eslam.data!AQ519,'consultant-gross'!F:F)</f>
        <v>5785188</v>
      </c>
      <c r="AH519" s="14">
        <f>SUMIF('consultant-gross'!D:D,eslam.data!AQ519,'consultant-gross'!G:G)</f>
        <v>116474215</v>
      </c>
      <c r="AI519" s="14">
        <f>SUMIF('consultant-net'!D:D,eslam.data!AQ519,'consultant-net'!F:F)</f>
        <v>0</v>
      </c>
      <c r="AJ519" s="2" t="str">
        <f>VLOOKUP(A519,'eslam-to-invoicing'!A:B,2,0)</f>
        <v>Kafr Shokr Bridge</v>
      </c>
      <c r="AQ519" s="2" t="str">
        <f t="shared" si="82"/>
        <v>Kafr Shokr 9</v>
      </c>
      <c r="AR519" s="2" t="str">
        <f t="shared" si="83"/>
        <v>Kafr Shokr Bridge9</v>
      </c>
    </row>
    <row r="520" spans="1:44" x14ac:dyDescent="0.3">
      <c r="A520" s="6" t="s">
        <v>67</v>
      </c>
      <c r="B520" s="35">
        <f>VLOOKUP(A520,Sheet1!A:B,2,0)</f>
        <v>2</v>
      </c>
      <c r="C520" s="6">
        <v>10</v>
      </c>
      <c r="D520" s="25"/>
      <c r="E520" s="2">
        <v>2841975</v>
      </c>
      <c r="F520" s="26">
        <f>_xlfn.MAXIFS('data-from-invoicing'!E:E,'data-from-invoicing'!D:D,eslam.data!AR520)</f>
        <v>2706642.86</v>
      </c>
      <c r="G520" s="2">
        <f t="shared" si="80"/>
        <v>-135332.14000000013</v>
      </c>
      <c r="H520" s="14" t="s">
        <v>8718</v>
      </c>
      <c r="I520" s="23"/>
      <c r="J520" s="2">
        <f>SUMIF('collection only'!D:D,eslam.data!AQ520,'collection only'!E:E)</f>
        <v>2390708.7000000002</v>
      </c>
      <c r="K520" s="26">
        <f>SUMIF('data-from-invoicing'!D:D,eslam.data!AR520,'data-from-invoicing'!F:F)</f>
        <v>2390708.77</v>
      </c>
      <c r="L520" s="2">
        <f t="shared" si="81"/>
        <v>6.9999999832361937E-2</v>
      </c>
      <c r="Q520" s="23"/>
      <c r="R520" s="2">
        <v>2301999.75</v>
      </c>
      <c r="S520" s="1">
        <v>44561</v>
      </c>
      <c r="T520" s="1">
        <v>44561</v>
      </c>
      <c r="U520" s="1">
        <v>44598</v>
      </c>
      <c r="V520">
        <v>60</v>
      </c>
      <c r="W520" s="1">
        <v>44658</v>
      </c>
      <c r="X520" s="1">
        <v>44830</v>
      </c>
      <c r="Y520" s="2">
        <v>119316190</v>
      </c>
      <c r="AF520" s="2">
        <v>0</v>
      </c>
      <c r="AG520" s="14">
        <f>SUMIF('consultant-gross'!D:D,eslam.data!AQ520,'consultant-gross'!F:F)</f>
        <v>2841975</v>
      </c>
      <c r="AH520" s="14">
        <f>SUMIF('consultant-gross'!D:D,eslam.data!AQ520,'consultant-gross'!G:G)</f>
        <v>119316190</v>
      </c>
      <c r="AI520" s="14">
        <f>SUMIF('consultant-net'!D:D,eslam.data!AQ520,'consultant-net'!F:F)</f>
        <v>2301999.75</v>
      </c>
      <c r="AJ520" s="2" t="str">
        <f>VLOOKUP(A520,'eslam-to-invoicing'!A:B,2,0)</f>
        <v>Kafr Shokr Bridge</v>
      </c>
      <c r="AQ520" s="2" t="str">
        <f t="shared" si="82"/>
        <v>Kafr Shokr 10</v>
      </c>
      <c r="AR520" s="2" t="str">
        <f t="shared" si="83"/>
        <v>Kafr Shokr Bridge10</v>
      </c>
    </row>
    <row r="521" spans="1:44" x14ac:dyDescent="0.3">
      <c r="B521" s="35" t="e">
        <f>VLOOKUP(A521,Sheet1!A:B,2,0)</f>
        <v>#N/A</v>
      </c>
      <c r="D521" s="25"/>
      <c r="F521" s="26">
        <f>_xlfn.MAXIFS('data-from-invoicing'!E:E,'data-from-invoicing'!D:D,eslam.data!AR521)</f>
        <v>0</v>
      </c>
      <c r="I521" s="23"/>
      <c r="K521" s="26"/>
      <c r="Q521" s="23"/>
    </row>
    <row r="522" spans="1:44" x14ac:dyDescent="0.3">
      <c r="A522" s="6" t="s">
        <v>60</v>
      </c>
      <c r="B522" s="35">
        <f>VLOOKUP(A522,Sheet1!A:B,2,0)</f>
        <v>1</v>
      </c>
      <c r="C522" s="6">
        <v>1</v>
      </c>
      <c r="D522" s="25"/>
      <c r="E522" s="2">
        <v>2910883.3062689002</v>
      </c>
      <c r="F522" s="26">
        <f>_xlfn.MAXIFS('data-from-invoicing'!E:E,'data-from-invoicing'!D:D,eslam.data!AR522)</f>
        <v>2919397.4</v>
      </c>
      <c r="G522" s="2">
        <f t="shared" ref="G522:G553" si="84">F522-E522</f>
        <v>8514.0937310997397</v>
      </c>
      <c r="I522" s="23"/>
      <c r="J522" s="2">
        <f>SUMIF('collection only'!D:D,eslam.data!AQ522,'collection only'!E:E)</f>
        <v>2741191.29</v>
      </c>
      <c r="K522" s="26">
        <f>SUMIF('data-from-invoicing'!D:D,eslam.data!AR522,'data-from-invoicing'!F:F)</f>
        <v>2748675.4515</v>
      </c>
      <c r="L522" s="2">
        <f t="shared" ref="L522:L553" si="85">K522-J522</f>
        <v>7484.1614999999292</v>
      </c>
      <c r="N522" s="2">
        <v>200000000</v>
      </c>
      <c r="Q522" s="23"/>
      <c r="R522" s="2">
        <v>2741191.2884321562</v>
      </c>
      <c r="S522" s="1">
        <v>44196</v>
      </c>
      <c r="T522" s="1">
        <v>44196</v>
      </c>
      <c r="U522" s="1">
        <v>44210</v>
      </c>
      <c r="V522">
        <v>40</v>
      </c>
      <c r="W522" s="1">
        <v>44250</v>
      </c>
      <c r="X522" s="1">
        <v>44227</v>
      </c>
      <c r="Y522" s="2">
        <v>2910883.3062689002</v>
      </c>
      <c r="AF522" s="2">
        <v>0</v>
      </c>
      <c r="AG522" s="14">
        <f>SUMIF('consultant-gross'!D:D,eslam.data!AQ522,'consultant-gross'!F:F)</f>
        <v>0</v>
      </c>
      <c r="AH522" s="14">
        <f>SUMIF('consultant-gross'!D:D,eslam.data!AQ522,'consultant-gross'!G:G)</f>
        <v>0</v>
      </c>
      <c r="AI522" s="14">
        <f>SUMIF('consultant-net'!D:D,eslam.data!AQ522,'consultant-net'!F:F)</f>
        <v>0</v>
      </c>
      <c r="AJ522" s="2" t="str">
        <f>VLOOKUP(A522,'eslam-to-invoicing'!A:B,2,0)</f>
        <v>Kattameya Creeks</v>
      </c>
      <c r="AQ522" s="2" t="str">
        <f t="shared" ref="AQ522:AQ553" si="86">A522&amp;C522</f>
        <v>Katameya - Creeks1</v>
      </c>
      <c r="AR522" s="2" t="str">
        <f t="shared" ref="AR522:AR553" si="87">AJ522&amp;C522</f>
        <v>Kattameya Creeks1</v>
      </c>
    </row>
    <row r="523" spans="1:44" x14ac:dyDescent="0.3">
      <c r="A523" s="6" t="s">
        <v>60</v>
      </c>
      <c r="B523" s="35">
        <f>VLOOKUP(A523,Sheet1!A:B,2,0)</f>
        <v>1</v>
      </c>
      <c r="C523" s="6">
        <v>2</v>
      </c>
      <c r="D523" s="25"/>
      <c r="E523" s="2">
        <v>11780609.682254501</v>
      </c>
      <c r="F523" s="26">
        <f>_xlfn.MAXIFS('data-from-invoicing'!E:E,'data-from-invoicing'!D:D,eslam.data!AR523)</f>
        <v>12368012.17</v>
      </c>
      <c r="G523" s="2">
        <f t="shared" si="84"/>
        <v>587402.48774549924</v>
      </c>
      <c r="I523" s="23"/>
      <c r="J523" s="2">
        <f>SUMIF('collection only'!D:D,eslam.data!AQ523,'collection only'!E:E)</f>
        <v>56302769.94093518</v>
      </c>
      <c r="K523" s="26">
        <f>SUMIF('data-from-invoicing'!D:D,eslam.data!AR523,'data-from-invoicing'!F:F)</f>
        <v>11295285.7785</v>
      </c>
      <c r="L523" s="2">
        <f t="shared" si="85"/>
        <v>-45007484.162435181</v>
      </c>
      <c r="O523" s="2">
        <v>45000000</v>
      </c>
      <c r="Q523" s="23"/>
      <c r="R523" s="2">
        <v>11302769.94093518</v>
      </c>
      <c r="S523" s="1">
        <v>44227</v>
      </c>
      <c r="T523" s="1">
        <v>44227</v>
      </c>
      <c r="U523" s="1">
        <v>44231</v>
      </c>
      <c r="V523">
        <v>40</v>
      </c>
      <c r="W523" s="1">
        <v>44271</v>
      </c>
      <c r="X523" s="1">
        <v>44245</v>
      </c>
      <c r="Y523" s="2">
        <v>14691492.988523399</v>
      </c>
      <c r="Z523" s="2">
        <v>595916.5854374998</v>
      </c>
      <c r="AF523" s="2">
        <v>0</v>
      </c>
      <c r="AG523" s="14">
        <f>SUMIF('consultant-gross'!D:D,eslam.data!AQ523,'consultant-gross'!F:F)</f>
        <v>0</v>
      </c>
      <c r="AH523" s="14">
        <f>SUMIF('consultant-gross'!D:D,eslam.data!AQ523,'consultant-gross'!G:G)</f>
        <v>0</v>
      </c>
      <c r="AI523" s="14">
        <f>SUMIF('consultant-net'!D:D,eslam.data!AQ523,'consultant-net'!F:F)</f>
        <v>0</v>
      </c>
      <c r="AJ523" s="2" t="str">
        <f>VLOOKUP(A523,'eslam-to-invoicing'!A:B,2,0)</f>
        <v>Kattameya Creeks</v>
      </c>
      <c r="AQ523" s="2" t="str">
        <f t="shared" si="86"/>
        <v>Katameya - Creeks2</v>
      </c>
      <c r="AR523" s="2" t="str">
        <f t="shared" si="87"/>
        <v>Kattameya Creeks2</v>
      </c>
    </row>
    <row r="524" spans="1:44" x14ac:dyDescent="0.3">
      <c r="A524" s="6" t="s">
        <v>60</v>
      </c>
      <c r="B524" s="35">
        <f>VLOOKUP(A524,Sheet1!A:B,2,0)</f>
        <v>1</v>
      </c>
      <c r="C524" s="6">
        <v>3</v>
      </c>
      <c r="D524" s="25"/>
      <c r="E524" s="2">
        <v>36329559.932261437</v>
      </c>
      <c r="F524" s="26">
        <f>_xlfn.MAXIFS('data-from-invoicing'!E:E,'data-from-invoicing'!D:D,eslam.data!AR524)</f>
        <v>41751425.710000001</v>
      </c>
      <c r="G524" s="2">
        <f t="shared" si="84"/>
        <v>5421865.7777385637</v>
      </c>
      <c r="I524" s="23"/>
      <c r="J524" s="2">
        <f>SUMIF('collection only'!D:D,eslam.data!AQ524,'collection only'!E:E)</f>
        <v>84570120.900000006</v>
      </c>
      <c r="K524" s="26">
        <f>SUMIF('data-from-invoicing'!D:D,eslam.data!AR524,'data-from-invoicing'!F:F)</f>
        <v>39570120.895499997</v>
      </c>
      <c r="L524" s="2">
        <f t="shared" si="85"/>
        <v>-45000000.004500009</v>
      </c>
      <c r="O524" s="2">
        <v>45000000</v>
      </c>
      <c r="Q524" s="23"/>
      <c r="R524" s="2">
        <v>39570120.897336587</v>
      </c>
      <c r="S524" s="1">
        <v>44255</v>
      </c>
      <c r="T524" s="1">
        <v>44255</v>
      </c>
      <c r="U524" s="1">
        <v>44261</v>
      </c>
      <c r="V524">
        <v>40</v>
      </c>
      <c r="W524" s="1">
        <v>44301</v>
      </c>
      <c r="X524" s="1">
        <v>44276</v>
      </c>
      <c r="Y524" s="2">
        <v>51021052.920784853</v>
      </c>
      <c r="Z524" s="2">
        <v>6017782.3615499996</v>
      </c>
      <c r="AF524" s="2">
        <v>0</v>
      </c>
      <c r="AG524" s="14">
        <f>SUMIF('consultant-gross'!D:D,eslam.data!AQ524,'consultant-gross'!F:F)</f>
        <v>0</v>
      </c>
      <c r="AH524" s="14">
        <f>SUMIF('consultant-gross'!D:D,eslam.data!AQ524,'consultant-gross'!G:G)</f>
        <v>0</v>
      </c>
      <c r="AI524" s="14">
        <f>SUMIF('consultant-net'!D:D,eslam.data!AQ524,'consultant-net'!F:F)</f>
        <v>0</v>
      </c>
      <c r="AJ524" s="2" t="str">
        <f>VLOOKUP(A524,'eslam-to-invoicing'!A:B,2,0)</f>
        <v>Kattameya Creeks</v>
      </c>
      <c r="AQ524" s="2" t="str">
        <f t="shared" si="86"/>
        <v>Katameya - Creeks3</v>
      </c>
      <c r="AR524" s="2" t="str">
        <f t="shared" si="87"/>
        <v>Kattameya Creeks3</v>
      </c>
    </row>
    <row r="525" spans="1:44" x14ac:dyDescent="0.3">
      <c r="A525" s="6" t="s">
        <v>60</v>
      </c>
      <c r="B525" s="35">
        <f>VLOOKUP(A525,Sheet1!A:B,2,0)</f>
        <v>1</v>
      </c>
      <c r="C525" s="6">
        <v>4</v>
      </c>
      <c r="D525" s="25"/>
      <c r="E525" s="2">
        <v>30128591.47921516</v>
      </c>
      <c r="F525" s="26">
        <f>_xlfn.MAXIFS('data-from-invoicing'!E:E,'data-from-invoicing'!D:D,eslam.data!AR525)</f>
        <v>31881858.16</v>
      </c>
      <c r="G525" s="2">
        <f t="shared" si="84"/>
        <v>1753266.6807848401</v>
      </c>
      <c r="I525" s="23"/>
      <c r="J525" s="2">
        <f>SUMIF('collection only'!D:D,eslam.data!AQ525,'collection only'!E:E)</f>
        <v>49688637.310000002</v>
      </c>
      <c r="K525" s="26">
        <f>SUMIF('data-from-invoicing'!D:D,eslam.data!AR525,'data-from-invoicing'!F:F)</f>
        <v>29687637.307999998</v>
      </c>
      <c r="L525" s="2">
        <f t="shared" si="85"/>
        <v>-20001000.002000004</v>
      </c>
      <c r="O525" s="2">
        <v>20000000</v>
      </c>
      <c r="Q525" s="23"/>
      <c r="R525" s="2">
        <v>29688637.309999999</v>
      </c>
      <c r="S525" s="1">
        <v>44286</v>
      </c>
      <c r="T525" s="1">
        <v>44286</v>
      </c>
      <c r="U525" s="1">
        <v>44292</v>
      </c>
      <c r="V525">
        <v>40</v>
      </c>
      <c r="W525" s="1">
        <v>44332</v>
      </c>
      <c r="X525" s="1">
        <v>44308</v>
      </c>
      <c r="Y525" s="2">
        <v>81149644.400000006</v>
      </c>
      <c r="Z525" s="2">
        <v>7771049.0499999998</v>
      </c>
      <c r="AF525" s="2">
        <v>0</v>
      </c>
      <c r="AG525" s="14">
        <f>SUMIF('consultant-gross'!D:D,eslam.data!AQ525,'consultant-gross'!F:F)</f>
        <v>0</v>
      </c>
      <c r="AH525" s="14">
        <f>SUMIF('consultant-gross'!D:D,eslam.data!AQ525,'consultant-gross'!G:G)</f>
        <v>0</v>
      </c>
      <c r="AI525" s="14">
        <f>SUMIF('consultant-net'!D:D,eslam.data!AQ525,'consultant-net'!F:F)</f>
        <v>0</v>
      </c>
      <c r="AJ525" s="2" t="str">
        <f>VLOOKUP(A525,'eslam-to-invoicing'!A:B,2,0)</f>
        <v>Kattameya Creeks</v>
      </c>
      <c r="AQ525" s="2" t="str">
        <f t="shared" si="86"/>
        <v>Katameya - Creeks4</v>
      </c>
      <c r="AR525" s="2" t="str">
        <f t="shared" si="87"/>
        <v>Kattameya Creeks4</v>
      </c>
    </row>
    <row r="526" spans="1:44" x14ac:dyDescent="0.3">
      <c r="A526" s="6" t="s">
        <v>60</v>
      </c>
      <c r="B526" s="35">
        <f>VLOOKUP(A526,Sheet1!A:B,2,0)</f>
        <v>1</v>
      </c>
      <c r="C526" s="6">
        <v>5</v>
      </c>
      <c r="D526" s="25"/>
      <c r="E526" s="2">
        <v>41641437.569999993</v>
      </c>
      <c r="F526" s="26">
        <f>_xlfn.MAXIFS('data-from-invoicing'!E:E,'data-from-invoicing'!D:D,eslam.data!AR526)</f>
        <v>43155172.939999998</v>
      </c>
      <c r="G526" s="2">
        <f t="shared" si="84"/>
        <v>1513735.3700000048</v>
      </c>
      <c r="I526" s="23"/>
      <c r="J526" s="2">
        <f>SUMIF('collection only'!D:D,eslam.data!AQ526,'collection only'!E:E)</f>
        <v>40006572.359999999</v>
      </c>
      <c r="K526" s="26">
        <f>SUMIF('data-from-invoicing'!D:D,eslam.data!AR526,'data-from-invoicing'!F:F)</f>
        <v>40007572.366999999</v>
      </c>
      <c r="L526" s="2">
        <f t="shared" si="85"/>
        <v>1000.0069999992847</v>
      </c>
      <c r="Q526" s="23"/>
      <c r="R526" s="2">
        <v>40006572.359999999</v>
      </c>
      <c r="S526" s="1">
        <v>44316</v>
      </c>
      <c r="T526" s="1">
        <v>44322</v>
      </c>
      <c r="U526" s="1">
        <v>44322</v>
      </c>
      <c r="V526">
        <v>40</v>
      </c>
      <c r="W526" s="1">
        <v>44362</v>
      </c>
      <c r="X526" s="1">
        <v>44339</v>
      </c>
      <c r="Y526" s="2">
        <v>122791081.97</v>
      </c>
      <c r="Z526" s="2">
        <v>9284784.4199999999</v>
      </c>
      <c r="AF526" s="2">
        <v>0</v>
      </c>
      <c r="AG526" s="14">
        <f>SUMIF('consultant-gross'!D:D,eslam.data!AQ526,'consultant-gross'!F:F)</f>
        <v>0</v>
      </c>
      <c r="AH526" s="14">
        <f>SUMIF('consultant-gross'!D:D,eslam.data!AQ526,'consultant-gross'!G:G)</f>
        <v>0</v>
      </c>
      <c r="AI526" s="14">
        <f>SUMIF('consultant-net'!D:D,eslam.data!AQ526,'consultant-net'!F:F)</f>
        <v>0</v>
      </c>
      <c r="AJ526" s="2" t="str">
        <f>VLOOKUP(A526,'eslam-to-invoicing'!A:B,2,0)</f>
        <v>Kattameya Creeks</v>
      </c>
      <c r="AQ526" s="2" t="str">
        <f t="shared" si="86"/>
        <v>Katameya - Creeks5</v>
      </c>
      <c r="AR526" s="2" t="str">
        <f t="shared" si="87"/>
        <v>Kattameya Creeks5</v>
      </c>
    </row>
    <row r="527" spans="1:44" x14ac:dyDescent="0.3">
      <c r="A527" s="6" t="s">
        <v>60</v>
      </c>
      <c r="B527" s="35">
        <f>VLOOKUP(A527,Sheet1!A:B,2,0)</f>
        <v>1</v>
      </c>
      <c r="C527" s="6">
        <v>6</v>
      </c>
      <c r="D527" s="25"/>
      <c r="E527" s="2">
        <v>35290109.979999989</v>
      </c>
      <c r="F527" s="26">
        <f>_xlfn.MAXIFS('data-from-invoicing'!E:E,'data-from-invoicing'!D:D,eslam.data!AR527)</f>
        <v>32255415.109999999</v>
      </c>
      <c r="G527" s="2">
        <f t="shared" si="84"/>
        <v>-3034694.8699999899</v>
      </c>
      <c r="I527" s="23"/>
      <c r="J527" s="2">
        <f>SUMIF('collection only'!D:D,eslam.data!AQ527,'collection only'!E:E)</f>
        <v>29363826.77</v>
      </c>
      <c r="K527" s="26">
        <f>SUMIF('data-from-invoicing'!D:D,eslam.data!AR527,'data-from-invoicing'!F:F)</f>
        <v>29363826.765500002</v>
      </c>
      <c r="L527" s="2">
        <f t="shared" si="85"/>
        <v>-4.4999979436397552E-3</v>
      </c>
      <c r="Q527" s="23"/>
      <c r="R527" s="2">
        <v>29363826.77</v>
      </c>
      <c r="S527" s="1">
        <v>44347</v>
      </c>
      <c r="T527" s="1">
        <v>44353</v>
      </c>
      <c r="U527" s="1">
        <v>44353</v>
      </c>
      <c r="V527">
        <v>40</v>
      </c>
      <c r="W527" s="1">
        <v>44393</v>
      </c>
      <c r="X527" s="1">
        <v>44376</v>
      </c>
      <c r="Y527" s="2">
        <v>158081191.94999999</v>
      </c>
      <c r="Z527" s="2">
        <v>6250089.5499999998</v>
      </c>
      <c r="AF527" s="2">
        <v>0</v>
      </c>
      <c r="AG527" s="14">
        <f>SUMIF('consultant-gross'!D:D,eslam.data!AQ527,'consultant-gross'!F:F)</f>
        <v>0</v>
      </c>
      <c r="AH527" s="14">
        <f>SUMIF('consultant-gross'!D:D,eslam.data!AQ527,'consultant-gross'!G:G)</f>
        <v>0</v>
      </c>
      <c r="AI527" s="14">
        <f>SUMIF('consultant-net'!D:D,eslam.data!AQ527,'consultant-net'!F:F)</f>
        <v>0</v>
      </c>
      <c r="AJ527" s="2" t="str">
        <f>VLOOKUP(A527,'eslam-to-invoicing'!A:B,2,0)</f>
        <v>Kattameya Creeks</v>
      </c>
      <c r="AQ527" s="2" t="str">
        <f t="shared" si="86"/>
        <v>Katameya - Creeks6</v>
      </c>
      <c r="AR527" s="2" t="str">
        <f t="shared" si="87"/>
        <v>Kattameya Creeks6</v>
      </c>
    </row>
    <row r="528" spans="1:44" x14ac:dyDescent="0.3">
      <c r="A528" s="6" t="s">
        <v>60</v>
      </c>
      <c r="B528" s="35">
        <f>VLOOKUP(A528,Sheet1!A:B,2,0)</f>
        <v>1</v>
      </c>
      <c r="C528" s="6">
        <v>7</v>
      </c>
      <c r="D528" s="25"/>
      <c r="E528" s="2">
        <v>46826693.780000001</v>
      </c>
      <c r="F528" s="26">
        <f>_xlfn.MAXIFS('data-from-invoicing'!E:E,'data-from-invoicing'!D:D,eslam.data!AR528)</f>
        <v>48280873.420000009</v>
      </c>
      <c r="G528" s="2">
        <f t="shared" si="84"/>
        <v>1454179.640000008</v>
      </c>
      <c r="I528" s="23"/>
      <c r="J528" s="2">
        <f>SUMIF('collection only'!D:D,eslam.data!AQ528,'collection only'!E:E)</f>
        <v>44380443</v>
      </c>
      <c r="K528" s="26">
        <f>SUMIF('data-from-invoicing'!D:D,eslam.data!AR528,'data-from-invoicing'!F:F)</f>
        <v>44380444.227499999</v>
      </c>
      <c r="L528" s="2">
        <f t="shared" si="85"/>
        <v>1.2274999991059303</v>
      </c>
      <c r="Q528" s="23"/>
      <c r="R528" s="2">
        <v>44596069.780000001</v>
      </c>
      <c r="S528" s="1">
        <v>44377</v>
      </c>
      <c r="T528" s="1">
        <v>44383</v>
      </c>
      <c r="U528" s="1">
        <v>44383</v>
      </c>
      <c r="V528">
        <v>40</v>
      </c>
      <c r="W528" s="1">
        <v>44423</v>
      </c>
      <c r="X528" s="1">
        <v>44404</v>
      </c>
      <c r="Y528" s="2">
        <v>204907885.72999999</v>
      </c>
      <c r="Z528" s="2">
        <v>7704269.1900000004</v>
      </c>
      <c r="AF528" s="2">
        <v>523000</v>
      </c>
      <c r="AG528" s="14">
        <f>SUMIF('consultant-gross'!D:D,eslam.data!AQ528,'consultant-gross'!F:F)</f>
        <v>46826693.780000001</v>
      </c>
      <c r="AH528" s="14">
        <f>SUMIF('consultant-gross'!D:D,eslam.data!AQ528,'consultant-gross'!G:G)</f>
        <v>204907885.72999999</v>
      </c>
      <c r="AI528" s="14">
        <f>SUMIF('consultant-net'!D:D,eslam.data!AQ528,'consultant-net'!F:F)</f>
        <v>44596069.780000001</v>
      </c>
      <c r="AJ528" s="2" t="str">
        <f>VLOOKUP(A528,'eslam-to-invoicing'!A:B,2,0)</f>
        <v>Kattameya Creeks</v>
      </c>
      <c r="AQ528" s="2" t="str">
        <f t="shared" si="86"/>
        <v>Katameya - Creeks7</v>
      </c>
      <c r="AR528" s="2" t="str">
        <f t="shared" si="87"/>
        <v>Kattameya Creeks7</v>
      </c>
    </row>
    <row r="529" spans="1:44" x14ac:dyDescent="0.3">
      <c r="A529" s="6" t="s">
        <v>60</v>
      </c>
      <c r="B529" s="35">
        <f>VLOOKUP(A529,Sheet1!A:B,2,0)</f>
        <v>1</v>
      </c>
      <c r="C529" s="6">
        <v>8</v>
      </c>
      <c r="D529" s="25"/>
      <c r="E529" s="2">
        <v>41480221.369999997</v>
      </c>
      <c r="F529" s="26">
        <f>_xlfn.MAXIFS('data-from-invoicing'!E:E,'data-from-invoicing'!D:D,eslam.data!AR529)</f>
        <v>43370006.729999997</v>
      </c>
      <c r="G529" s="2">
        <f t="shared" si="84"/>
        <v>1889785.3599999994</v>
      </c>
      <c r="I529" s="23"/>
      <c r="J529" s="2">
        <f>SUMIF('collection only'!D:D,eslam.data!AQ529,'collection only'!E:E)</f>
        <v>40343227.980000004</v>
      </c>
      <c r="K529" s="26">
        <f>SUMIF('data-from-invoicing'!D:D,eslam.data!AR529,'data-from-invoicing'!F:F)</f>
        <v>40343227.966499999</v>
      </c>
      <c r="L529" s="2">
        <f t="shared" si="85"/>
        <v>-1.3500005006790161E-2</v>
      </c>
      <c r="Q529" s="23"/>
      <c r="R529" s="2">
        <v>40343227.979999997</v>
      </c>
      <c r="S529" s="1">
        <v>44408</v>
      </c>
      <c r="T529" s="1">
        <v>44415</v>
      </c>
      <c r="U529" s="1">
        <v>44415</v>
      </c>
      <c r="V529">
        <v>40</v>
      </c>
      <c r="W529" s="1">
        <v>44455</v>
      </c>
      <c r="X529" s="1">
        <v>44415</v>
      </c>
      <c r="Y529" s="2">
        <v>246388107.09999999</v>
      </c>
      <c r="Z529" s="2">
        <v>9594054.5600000005</v>
      </c>
      <c r="AF529" s="2">
        <v>777600</v>
      </c>
      <c r="AG529" s="14">
        <f>SUMIF('consultant-gross'!D:D,eslam.data!AQ529,'consultant-gross'!F:F)</f>
        <v>0</v>
      </c>
      <c r="AH529" s="14">
        <f>SUMIF('consultant-gross'!D:D,eslam.data!AQ529,'consultant-gross'!G:G)</f>
        <v>0</v>
      </c>
      <c r="AI529" s="14">
        <f>SUMIF('consultant-net'!D:D,eslam.data!AQ529,'consultant-net'!F:F)</f>
        <v>0</v>
      </c>
      <c r="AJ529" s="2" t="str">
        <f>VLOOKUP(A529,'eslam-to-invoicing'!A:B,2,0)</f>
        <v>Kattameya Creeks</v>
      </c>
      <c r="AQ529" s="2" t="str">
        <f t="shared" si="86"/>
        <v>Katameya - Creeks8</v>
      </c>
      <c r="AR529" s="2" t="str">
        <f t="shared" si="87"/>
        <v>Kattameya Creeks8</v>
      </c>
    </row>
    <row r="530" spans="1:44" x14ac:dyDescent="0.3">
      <c r="A530" s="6" t="s">
        <v>60</v>
      </c>
      <c r="B530" s="35">
        <f>VLOOKUP(A530,Sheet1!A:B,2,0)</f>
        <v>1</v>
      </c>
      <c r="C530" s="6">
        <v>9</v>
      </c>
      <c r="D530" s="25"/>
      <c r="E530" s="2">
        <v>44965022.450000018</v>
      </c>
      <c r="F530" s="26">
        <f>_xlfn.MAXIFS('data-from-invoicing'!E:E,'data-from-invoicing'!D:D,eslam.data!AR530)</f>
        <v>45658900.57</v>
      </c>
      <c r="G530" s="2">
        <f t="shared" si="84"/>
        <v>693878.11999998242</v>
      </c>
      <c r="I530" s="23"/>
      <c r="J530" s="2">
        <f>SUMIF('collection only'!D:D,eslam.data!AQ530,'collection only'!E:E)</f>
        <v>43056438.189999998</v>
      </c>
      <c r="K530" s="26">
        <f>SUMIF('data-from-invoicing'!D:D,eslam.data!AR530,'data-from-invoicing'!F:F)</f>
        <v>43056438.178499997</v>
      </c>
      <c r="L530" s="2">
        <f t="shared" si="85"/>
        <v>-1.1500000953674316E-2</v>
      </c>
      <c r="Q530" s="23"/>
      <c r="R530" s="2">
        <v>43056438.189999998</v>
      </c>
      <c r="S530" s="1">
        <v>44439</v>
      </c>
      <c r="T530" s="1">
        <v>44439</v>
      </c>
      <c r="U530" s="1">
        <v>44444</v>
      </c>
      <c r="V530">
        <v>40</v>
      </c>
      <c r="W530" s="1">
        <v>44484</v>
      </c>
      <c r="X530" s="1">
        <v>44462</v>
      </c>
      <c r="Y530" s="2">
        <v>291353129.55000001</v>
      </c>
      <c r="Z530" s="2">
        <v>10287932.68</v>
      </c>
      <c r="AF530" s="2">
        <v>800600</v>
      </c>
      <c r="AG530" s="14">
        <f>SUMIF('consultant-gross'!D:D,eslam.data!AQ530,'consultant-gross'!F:F)</f>
        <v>0</v>
      </c>
      <c r="AH530" s="14">
        <f>SUMIF('consultant-gross'!D:D,eslam.data!AQ530,'consultant-gross'!G:G)</f>
        <v>0</v>
      </c>
      <c r="AI530" s="14">
        <f>SUMIF('consultant-net'!D:D,eslam.data!AQ530,'consultant-net'!F:F)</f>
        <v>0</v>
      </c>
      <c r="AJ530" s="2" t="str">
        <f>VLOOKUP(A530,'eslam-to-invoicing'!A:B,2,0)</f>
        <v>Kattameya Creeks</v>
      </c>
      <c r="AQ530" s="2" t="str">
        <f t="shared" si="86"/>
        <v>Katameya - Creeks9</v>
      </c>
      <c r="AR530" s="2" t="str">
        <f t="shared" si="87"/>
        <v>Kattameya Creeks9</v>
      </c>
    </row>
    <row r="531" spans="1:44" x14ac:dyDescent="0.3">
      <c r="A531" s="6" t="s">
        <v>60</v>
      </c>
      <c r="B531" s="35">
        <f>VLOOKUP(A531,Sheet1!A:B,2,0)</f>
        <v>1</v>
      </c>
      <c r="C531" s="6">
        <v>10</v>
      </c>
      <c r="D531" s="25"/>
      <c r="E531" s="2">
        <v>37520387.969999969</v>
      </c>
      <c r="F531" s="26">
        <f>_xlfn.MAXIFS('data-from-invoicing'!E:E,'data-from-invoicing'!D:D,eslam.data!AR531)</f>
        <v>38757548.530000001</v>
      </c>
      <c r="G531" s="2">
        <f t="shared" si="84"/>
        <v>1237160.5600000322</v>
      </c>
      <c r="I531" s="23"/>
      <c r="J531" s="2">
        <f>SUMIF('collection only'!D:D,eslam.data!AQ531,'collection only'!E:E)</f>
        <v>61159972.969999999</v>
      </c>
      <c r="K531" s="26">
        <f>SUMIF('data-from-invoicing'!D:D,eslam.data!AR531,'data-from-invoicing'!F:F)</f>
        <v>36159161.936499998</v>
      </c>
      <c r="L531" s="2">
        <f t="shared" si="85"/>
        <v>-25000811.033500001</v>
      </c>
      <c r="Q531" s="23"/>
      <c r="R531" s="2">
        <v>36159161.93</v>
      </c>
      <c r="S531" s="1">
        <v>44469</v>
      </c>
      <c r="T531" s="1">
        <v>44469</v>
      </c>
      <c r="U531" s="1">
        <v>44475</v>
      </c>
      <c r="V531">
        <v>40</v>
      </c>
      <c r="W531" s="1">
        <v>44515</v>
      </c>
      <c r="X531" s="1">
        <v>44497</v>
      </c>
      <c r="Y531" s="2">
        <v>328873517.51999998</v>
      </c>
      <c r="Z531" s="2">
        <v>11525093.24</v>
      </c>
      <c r="AF531" s="2">
        <v>813250</v>
      </c>
      <c r="AG531" s="14">
        <f>SUMIF('consultant-gross'!D:D,eslam.data!AQ531,'consultant-gross'!F:F)</f>
        <v>0</v>
      </c>
      <c r="AH531" s="14">
        <f>SUMIF('consultant-gross'!D:D,eslam.data!AQ531,'consultant-gross'!G:G)</f>
        <v>0</v>
      </c>
      <c r="AI531" s="14">
        <f>SUMIF('consultant-net'!D:D,eslam.data!AQ531,'consultant-net'!F:F)</f>
        <v>0</v>
      </c>
      <c r="AJ531" s="2" t="str">
        <f>VLOOKUP(A531,'eslam-to-invoicing'!A:B,2,0)</f>
        <v>Kattameya Creeks</v>
      </c>
      <c r="AQ531" s="2" t="str">
        <f t="shared" si="86"/>
        <v>Katameya - Creeks10</v>
      </c>
      <c r="AR531" s="2" t="str">
        <f t="shared" si="87"/>
        <v>Kattameya Creeks10</v>
      </c>
    </row>
    <row r="532" spans="1:44" x14ac:dyDescent="0.3">
      <c r="A532" s="6" t="s">
        <v>60</v>
      </c>
      <c r="B532" s="35">
        <f>VLOOKUP(A532,Sheet1!A:B,2,0)</f>
        <v>1</v>
      </c>
      <c r="C532" s="6">
        <v>11</v>
      </c>
      <c r="D532" s="25"/>
      <c r="F532" s="26">
        <f>_xlfn.MAXIFS('data-from-invoicing'!E:E,'data-from-invoicing'!D:D,eslam.data!AR532)</f>
        <v>46662391.159999996</v>
      </c>
      <c r="G532" s="2">
        <f t="shared" si="84"/>
        <v>46662391.159999996</v>
      </c>
      <c r="I532" s="23"/>
      <c r="J532" s="2">
        <f>SUMIF('collection only'!D:D,eslam.data!AQ532,'collection only'!E:E)</f>
        <v>43214038.280000001</v>
      </c>
      <c r="K532" s="26">
        <f>SUMIF('data-from-invoicing'!D:D,eslam.data!AR532,'data-from-invoicing'!F:F)</f>
        <v>43214038.288000003</v>
      </c>
      <c r="L532" s="2">
        <f t="shared" si="85"/>
        <v>8.0000013113021851E-3</v>
      </c>
      <c r="Q532" s="23"/>
      <c r="R532" s="2">
        <v>43214038.280000001</v>
      </c>
      <c r="S532" s="1">
        <v>44500</v>
      </c>
      <c r="T532" s="1">
        <v>44500</v>
      </c>
      <c r="U532" s="1">
        <v>44506</v>
      </c>
      <c r="V532">
        <v>40</v>
      </c>
      <c r="W532" s="1">
        <v>44546</v>
      </c>
      <c r="X532" s="1">
        <v>44522</v>
      </c>
      <c r="Y532" s="2">
        <v>379505848.55000001</v>
      </c>
      <c r="Z532" s="2">
        <v>7555153.3700000001</v>
      </c>
      <c r="AF532" s="2">
        <v>823370</v>
      </c>
      <c r="AG532" s="14">
        <f>SUMIF('consultant-gross'!D:D,eslam.data!AQ532,'consultant-gross'!F:F)</f>
        <v>0</v>
      </c>
      <c r="AH532" s="14">
        <f>SUMIF('consultant-gross'!D:D,eslam.data!AQ532,'consultant-gross'!G:G)</f>
        <v>0</v>
      </c>
      <c r="AI532" s="14">
        <f>SUMIF('consultant-net'!D:D,eslam.data!AQ532,'consultant-net'!F:F)</f>
        <v>0</v>
      </c>
      <c r="AJ532" s="2" t="str">
        <f>VLOOKUP(A532,'eslam-to-invoicing'!A:B,2,0)</f>
        <v>Kattameya Creeks</v>
      </c>
      <c r="AQ532" s="2" t="str">
        <f t="shared" si="86"/>
        <v>Katameya - Creeks11</v>
      </c>
      <c r="AR532" s="2" t="str">
        <f t="shared" si="87"/>
        <v>Kattameya Creeks11</v>
      </c>
    </row>
    <row r="533" spans="1:44" x14ac:dyDescent="0.3">
      <c r="A533" s="6" t="s">
        <v>60</v>
      </c>
      <c r="B533" s="35">
        <f>VLOOKUP(A533,Sheet1!A:B,2,0)</f>
        <v>1</v>
      </c>
      <c r="C533" s="6">
        <v>12</v>
      </c>
      <c r="D533" s="25"/>
      <c r="E533" s="2">
        <v>40810274.280000031</v>
      </c>
      <c r="F533" s="26">
        <f>_xlfn.MAXIFS('data-from-invoicing'!E:E,'data-from-invoicing'!D:D,eslam.data!AR533)</f>
        <v>39536093.609999999</v>
      </c>
      <c r="G533" s="2">
        <f t="shared" si="84"/>
        <v>-1274180.6700000316</v>
      </c>
      <c r="H533" s="14" t="s">
        <v>8718</v>
      </c>
      <c r="I533" s="23"/>
      <c r="J533" s="2">
        <f>SUMIF('collection only'!D:D,eslam.data!AQ533,'collection only'!E:E)</f>
        <v>36461301.549999997</v>
      </c>
      <c r="K533" s="26">
        <f>SUMIF('data-from-invoicing'!D:D,eslam.data!AR533,'data-from-invoicing'!F:F)</f>
        <v>36461301.530500002</v>
      </c>
      <c r="L533" s="2">
        <f t="shared" si="85"/>
        <v>-1.9499994814395905E-2</v>
      </c>
      <c r="Q533" s="23"/>
      <c r="R533" s="2">
        <v>36461301.549999997</v>
      </c>
      <c r="S533" s="1">
        <v>44530</v>
      </c>
      <c r="T533" s="1">
        <v>44530</v>
      </c>
      <c r="U533" s="1">
        <v>44536</v>
      </c>
      <c r="V533">
        <v>40</v>
      </c>
      <c r="W533" s="1">
        <v>44576</v>
      </c>
      <c r="X533" s="1">
        <v>44557</v>
      </c>
      <c r="Y533" s="2">
        <v>420316122.82999998</v>
      </c>
      <c r="Z533" s="2">
        <v>6280972.71</v>
      </c>
      <c r="AF533" s="2">
        <v>841080</v>
      </c>
      <c r="AG533" s="14">
        <f>SUMIF('consultant-gross'!D:D,eslam.data!AQ533,'consultant-gross'!F:F)</f>
        <v>0</v>
      </c>
      <c r="AH533" s="14">
        <f>SUMIF('consultant-gross'!D:D,eslam.data!AQ533,'consultant-gross'!G:G)</f>
        <v>0</v>
      </c>
      <c r="AI533" s="14">
        <f>SUMIF('consultant-net'!D:D,eslam.data!AQ533,'consultant-net'!F:F)</f>
        <v>0</v>
      </c>
      <c r="AJ533" s="2" t="str">
        <f>VLOOKUP(A533,'eslam-to-invoicing'!A:B,2,0)</f>
        <v>Kattameya Creeks</v>
      </c>
      <c r="AQ533" s="2" t="str">
        <f t="shared" si="86"/>
        <v>Katameya - Creeks12</v>
      </c>
      <c r="AR533" s="2" t="str">
        <f t="shared" si="87"/>
        <v>Kattameya Creeks12</v>
      </c>
    </row>
    <row r="534" spans="1:44" x14ac:dyDescent="0.3">
      <c r="A534" s="6" t="s">
        <v>60</v>
      </c>
      <c r="B534" s="35">
        <f>VLOOKUP(A534,Sheet1!A:B,2,0)</f>
        <v>1</v>
      </c>
      <c r="C534" s="6">
        <v>13</v>
      </c>
      <c r="D534" s="25"/>
      <c r="E534" s="2">
        <v>39636501.959999979</v>
      </c>
      <c r="F534" s="26">
        <f>_xlfn.MAXIFS('data-from-invoicing'!E:E,'data-from-invoicing'!D:D,eslam.data!AR534)</f>
        <v>41829784.579999998</v>
      </c>
      <c r="G534" s="2">
        <f t="shared" si="84"/>
        <v>2193282.6200000197</v>
      </c>
      <c r="I534" s="23"/>
      <c r="J534" s="2">
        <f>SUMIF('collection only'!D:D,eslam.data!AQ534,'collection only'!E:E)</f>
        <v>39353596.009999998</v>
      </c>
      <c r="K534" s="26">
        <f>SUMIF('data-from-invoicing'!D:D,eslam.data!AR534,'data-from-invoicing'!F:F)</f>
        <v>39353596.009000003</v>
      </c>
      <c r="L534" s="2">
        <f t="shared" si="85"/>
        <v>-9.9999457597732544E-4</v>
      </c>
      <c r="Q534" s="23"/>
      <c r="R534" s="2">
        <v>39353596.009999998</v>
      </c>
      <c r="S534" s="1">
        <v>44561</v>
      </c>
      <c r="T534" s="1">
        <v>44561</v>
      </c>
      <c r="U534" s="1">
        <v>44569</v>
      </c>
      <c r="V534">
        <v>40</v>
      </c>
      <c r="W534" s="1">
        <v>44609</v>
      </c>
      <c r="X534" s="1">
        <v>44588</v>
      </c>
      <c r="Y534" s="2">
        <v>459952624.79000002</v>
      </c>
      <c r="Z534" s="2">
        <v>8474255.3200000003</v>
      </c>
      <c r="AF534" s="2">
        <v>863850</v>
      </c>
      <c r="AG534" s="14">
        <f>SUMIF('consultant-gross'!D:D,eslam.data!AQ534,'consultant-gross'!F:F)</f>
        <v>0</v>
      </c>
      <c r="AH534" s="14">
        <f>SUMIF('consultant-gross'!D:D,eslam.data!AQ534,'consultant-gross'!G:G)</f>
        <v>0</v>
      </c>
      <c r="AI534" s="14">
        <f>SUMIF('consultant-net'!D:D,eslam.data!AQ534,'consultant-net'!F:F)</f>
        <v>0</v>
      </c>
      <c r="AJ534" s="2" t="str">
        <f>VLOOKUP(A534,'eslam-to-invoicing'!A:B,2,0)</f>
        <v>Kattameya Creeks</v>
      </c>
      <c r="AQ534" s="2" t="str">
        <f t="shared" si="86"/>
        <v>Katameya - Creeks13</v>
      </c>
      <c r="AR534" s="2" t="str">
        <f t="shared" si="87"/>
        <v>Kattameya Creeks13</v>
      </c>
    </row>
    <row r="535" spans="1:44" x14ac:dyDescent="0.3">
      <c r="A535" s="6" t="s">
        <v>60</v>
      </c>
      <c r="B535" s="35">
        <f>VLOOKUP(A535,Sheet1!A:B,2,0)</f>
        <v>1</v>
      </c>
      <c r="C535" s="6">
        <v>14</v>
      </c>
      <c r="D535" s="25"/>
      <c r="E535" s="2">
        <v>45239351.949999928</v>
      </c>
      <c r="F535" s="26">
        <f>_xlfn.MAXIFS('data-from-invoicing'!E:E,'data-from-invoicing'!D:D,eslam.data!AR535)</f>
        <v>48574512.669999994</v>
      </c>
      <c r="G535" s="2">
        <f t="shared" si="84"/>
        <v>3335160.7200000659</v>
      </c>
      <c r="I535" s="23"/>
      <c r="J535" s="2">
        <f>SUMIF('collection only'!D:D,eslam.data!AQ535,'collection only'!E:E)</f>
        <v>45904629.979999997</v>
      </c>
      <c r="K535" s="26">
        <f>SUMIF('data-from-invoicing'!D:D,eslam.data!AR535,'data-from-invoicing'!F:F)</f>
        <v>45904629.993499994</v>
      </c>
      <c r="L535" s="2">
        <f t="shared" si="85"/>
        <v>1.3499997556209564E-2</v>
      </c>
      <c r="Q535" s="23"/>
      <c r="R535" s="2">
        <v>45904629.979999997</v>
      </c>
      <c r="S535" s="1">
        <v>44592</v>
      </c>
      <c r="T535" s="1">
        <v>44592</v>
      </c>
      <c r="U535" s="1">
        <v>44599</v>
      </c>
      <c r="V535">
        <v>40</v>
      </c>
      <c r="W535" s="1">
        <v>44639</v>
      </c>
      <c r="X535" s="1">
        <v>44616</v>
      </c>
      <c r="Y535" s="2">
        <v>505191976.73999989</v>
      </c>
      <c r="Z535" s="2">
        <v>11809416.039999999</v>
      </c>
      <c r="AF535" s="2">
        <v>0</v>
      </c>
      <c r="AG535" s="14">
        <f>SUMIF('consultant-gross'!D:D,eslam.data!AQ535,'consultant-gross'!F:F)</f>
        <v>45239351.949999928</v>
      </c>
      <c r="AH535" s="14">
        <f>SUMIF('consultant-gross'!D:D,eslam.data!AQ535,'consultant-gross'!G:G)</f>
        <v>505191976.73999995</v>
      </c>
      <c r="AI535" s="14">
        <f>SUMIF('consultant-net'!D:D,eslam.data!AQ535,'consultant-net'!F:F)</f>
        <v>45904629.979999997</v>
      </c>
      <c r="AJ535" s="2" t="str">
        <f>VLOOKUP(A535,'eslam-to-invoicing'!A:B,2,0)</f>
        <v>Kattameya Creeks</v>
      </c>
      <c r="AQ535" s="2" t="str">
        <f t="shared" si="86"/>
        <v>Katameya - Creeks14</v>
      </c>
      <c r="AR535" s="2" t="str">
        <f t="shared" si="87"/>
        <v>Kattameya Creeks14</v>
      </c>
    </row>
    <row r="536" spans="1:44" x14ac:dyDescent="0.3">
      <c r="A536" s="6" t="s">
        <v>60</v>
      </c>
      <c r="B536" s="35">
        <f>VLOOKUP(A536,Sheet1!A:B,2,0)</f>
        <v>1</v>
      </c>
      <c r="C536" s="6">
        <v>15</v>
      </c>
      <c r="D536" s="25"/>
      <c r="E536" s="2">
        <v>47493723.660000034</v>
      </c>
      <c r="F536" s="26">
        <f>_xlfn.MAXIFS('data-from-invoicing'!E:E,'data-from-invoicing'!D:D,eslam.data!AR536)</f>
        <v>51903318.979999997</v>
      </c>
      <c r="G536" s="2">
        <f t="shared" si="84"/>
        <v>4409595.319999963</v>
      </c>
      <c r="I536" s="23"/>
      <c r="J536" s="2">
        <f>SUMIF('collection only'!D:D,eslam.data!AQ536,'collection only'!E:E)</f>
        <v>49567395</v>
      </c>
      <c r="K536" s="26">
        <f>SUMIF('data-from-invoicing'!D:D,eslam.data!AR536,'data-from-invoicing'!F:F)</f>
        <v>49567394.568999998</v>
      </c>
      <c r="L536" s="2">
        <f t="shared" si="85"/>
        <v>-0.4310000017285347</v>
      </c>
      <c r="Q536" s="23"/>
      <c r="R536" s="2">
        <v>49567394.590000004</v>
      </c>
      <c r="S536" s="1">
        <v>44620</v>
      </c>
      <c r="T536" s="1">
        <v>44620</v>
      </c>
      <c r="U536" s="1">
        <v>44625</v>
      </c>
      <c r="V536">
        <v>40</v>
      </c>
      <c r="W536" s="1">
        <v>44665</v>
      </c>
      <c r="X536" s="1">
        <v>44634</v>
      </c>
      <c r="Y536" s="2">
        <v>552685700.39999998</v>
      </c>
      <c r="Z536" s="2">
        <v>16219011.359999999</v>
      </c>
      <c r="AF536" s="2">
        <v>0</v>
      </c>
      <c r="AG536" s="14">
        <f>SUMIF('consultant-gross'!D:D,eslam.data!AQ536,'consultant-gross'!F:F)</f>
        <v>0</v>
      </c>
      <c r="AH536" s="14">
        <f>SUMIF('consultant-gross'!D:D,eslam.data!AQ536,'consultant-gross'!G:G)</f>
        <v>0</v>
      </c>
      <c r="AI536" s="14">
        <f>SUMIF('consultant-net'!D:D,eslam.data!AQ536,'consultant-net'!F:F)</f>
        <v>0</v>
      </c>
      <c r="AJ536" s="2" t="str">
        <f>VLOOKUP(A536,'eslam-to-invoicing'!A:B,2,0)</f>
        <v>Kattameya Creeks</v>
      </c>
      <c r="AQ536" s="2" t="str">
        <f t="shared" si="86"/>
        <v>Katameya - Creeks15</v>
      </c>
      <c r="AR536" s="2" t="str">
        <f t="shared" si="87"/>
        <v>Kattameya Creeks15</v>
      </c>
    </row>
    <row r="537" spans="1:44" x14ac:dyDescent="0.3">
      <c r="A537" s="6" t="s">
        <v>60</v>
      </c>
      <c r="B537" s="35">
        <f>VLOOKUP(A537,Sheet1!A:B,2,0)</f>
        <v>1</v>
      </c>
      <c r="C537" s="6">
        <v>16</v>
      </c>
      <c r="D537" s="25"/>
      <c r="E537" s="2">
        <v>48315079.389999993</v>
      </c>
      <c r="F537" s="26">
        <f>_xlfn.MAXIFS('data-from-invoicing'!E:E,'data-from-invoicing'!D:D,eslam.data!AR537)</f>
        <v>47021445.380000003</v>
      </c>
      <c r="G537" s="2">
        <f t="shared" si="84"/>
        <v>-1293634.0099999905</v>
      </c>
      <c r="H537" s="14" t="s">
        <v>8718</v>
      </c>
      <c r="I537" s="23"/>
      <c r="J537" s="2">
        <f>SUMIF('collection only'!D:D,eslam.data!AQ537,'collection only'!E:E)</f>
        <v>44583744</v>
      </c>
      <c r="K537" s="26">
        <f>SUMIF('data-from-invoicing'!D:D,eslam.data!AR537,'data-from-invoicing'!F:F)</f>
        <v>44583744.004500002</v>
      </c>
      <c r="L537" s="2">
        <f t="shared" si="85"/>
        <v>4.5000016689300537E-3</v>
      </c>
      <c r="Q537" s="23"/>
      <c r="R537" s="2">
        <v>44583744.399999999</v>
      </c>
      <c r="S537" s="1">
        <v>44651</v>
      </c>
      <c r="T537" s="1">
        <v>44651</v>
      </c>
      <c r="U537" s="1">
        <v>44657</v>
      </c>
      <c r="V537">
        <v>40</v>
      </c>
      <c r="W537" s="1">
        <v>44697</v>
      </c>
      <c r="X537" s="1">
        <v>44668</v>
      </c>
      <c r="Y537" s="2">
        <v>601000779.78999996</v>
      </c>
      <c r="Z537" s="2">
        <v>14925377.35</v>
      </c>
      <c r="AF537" s="2">
        <v>0</v>
      </c>
      <c r="AG537" s="14">
        <f>SUMIF('consultant-gross'!D:D,eslam.data!AQ537,'consultant-gross'!F:F)</f>
        <v>0</v>
      </c>
      <c r="AH537" s="14">
        <f>SUMIF('consultant-gross'!D:D,eslam.data!AQ537,'consultant-gross'!G:G)</f>
        <v>0</v>
      </c>
      <c r="AI537" s="14">
        <f>SUMIF('consultant-net'!D:D,eslam.data!AQ537,'consultant-net'!F:F)</f>
        <v>0</v>
      </c>
      <c r="AJ537" s="2" t="str">
        <f>VLOOKUP(A537,'eslam-to-invoicing'!A:B,2,0)</f>
        <v>Kattameya Creeks</v>
      </c>
      <c r="AQ537" s="2" t="str">
        <f t="shared" si="86"/>
        <v>Katameya - Creeks16</v>
      </c>
      <c r="AR537" s="2" t="str">
        <f t="shared" si="87"/>
        <v>Kattameya Creeks16</v>
      </c>
    </row>
    <row r="538" spans="1:44" x14ac:dyDescent="0.3">
      <c r="A538" s="6" t="s">
        <v>60</v>
      </c>
      <c r="B538" s="35">
        <f>VLOOKUP(A538,Sheet1!A:B,2,0)</f>
        <v>1</v>
      </c>
      <c r="C538" s="6">
        <v>17</v>
      </c>
      <c r="D538" s="25"/>
      <c r="E538" s="2">
        <v>37444918.460000038</v>
      </c>
      <c r="F538" s="26">
        <f>_xlfn.MAXIFS('data-from-invoicing'!E:E,'data-from-invoicing'!D:D,eslam.data!AR538)</f>
        <v>37521775.170000002</v>
      </c>
      <c r="G538" s="2">
        <f t="shared" si="84"/>
        <v>76856.709999963641</v>
      </c>
      <c r="I538" s="23"/>
      <c r="J538" s="2">
        <f>SUMIF('collection only'!D:D,eslam.data!AQ538,'collection only'!E:E)</f>
        <v>36501027.740000002</v>
      </c>
      <c r="K538" s="26">
        <f>SUMIF('data-from-invoicing'!D:D,eslam.data!AR538,'data-from-invoicing'!F:F)</f>
        <v>36571027.748500004</v>
      </c>
      <c r="L538" s="2">
        <f t="shared" si="85"/>
        <v>70000.008500002325</v>
      </c>
      <c r="Q538" s="23"/>
      <c r="R538" s="2">
        <v>36501027.740000002</v>
      </c>
      <c r="S538" s="1">
        <v>44681</v>
      </c>
      <c r="T538" s="1">
        <v>44681</v>
      </c>
      <c r="U538" s="1">
        <v>44688</v>
      </c>
      <c r="V538">
        <v>40</v>
      </c>
      <c r="W538" s="1">
        <v>44728</v>
      </c>
      <c r="X538" s="1">
        <v>44710</v>
      </c>
      <c r="Y538" s="2">
        <v>638445698.25</v>
      </c>
      <c r="Z538" s="2">
        <v>15002234.060000001</v>
      </c>
      <c r="AA538" s="2">
        <v>50675010</v>
      </c>
      <c r="AC538" s="2">
        <v>97675643</v>
      </c>
      <c r="AF538" s="2">
        <v>1009270</v>
      </c>
      <c r="AG538" s="14">
        <f>SUMIF('consultant-gross'!D:D,eslam.data!AQ538,'consultant-gross'!F:F)</f>
        <v>0</v>
      </c>
      <c r="AH538" s="14">
        <f>SUMIF('consultant-gross'!D:D,eslam.data!AQ538,'consultant-gross'!G:G)</f>
        <v>0</v>
      </c>
      <c r="AI538" s="14">
        <f>SUMIF('consultant-net'!D:D,eslam.data!AQ538,'consultant-net'!F:F)</f>
        <v>0</v>
      </c>
      <c r="AJ538" s="2" t="str">
        <f>VLOOKUP(A538,'eslam-to-invoicing'!A:B,2,0)</f>
        <v>Kattameya Creeks</v>
      </c>
      <c r="AQ538" s="2" t="str">
        <f t="shared" si="86"/>
        <v>Katameya - Creeks17</v>
      </c>
      <c r="AR538" s="2" t="str">
        <f t="shared" si="87"/>
        <v>Kattameya Creeks17</v>
      </c>
    </row>
    <row r="539" spans="1:44" x14ac:dyDescent="0.3">
      <c r="A539" s="6" t="s">
        <v>60</v>
      </c>
      <c r="B539" s="35">
        <f>VLOOKUP(A539,Sheet1!A:B,2,0)</f>
        <v>1</v>
      </c>
      <c r="C539" s="6">
        <v>18</v>
      </c>
      <c r="D539" s="25"/>
      <c r="E539" s="2">
        <v>37748158.210000038</v>
      </c>
      <c r="F539" s="26">
        <f>_xlfn.MAXIFS('data-from-invoicing'!E:E,'data-from-invoicing'!D:D,eslam.data!AR539)</f>
        <v>42935687.009999998</v>
      </c>
      <c r="G539" s="2">
        <f t="shared" si="84"/>
        <v>5187528.7999999598</v>
      </c>
      <c r="I539" s="23"/>
      <c r="J539" s="2">
        <f>SUMIF('collection only'!D:D,eslam.data!AQ539,'collection only'!E:E)</f>
        <v>41565441.799999997</v>
      </c>
      <c r="K539" s="26">
        <f>SUMIF('data-from-invoicing'!D:D,eslam.data!AR539,'data-from-invoicing'!F:F)</f>
        <v>41641258.134499997</v>
      </c>
      <c r="L539" s="2">
        <f t="shared" si="85"/>
        <v>75816.334499999881</v>
      </c>
      <c r="Q539" s="23"/>
      <c r="R539" s="2">
        <v>41565441.799999997</v>
      </c>
      <c r="S539" s="1">
        <v>44712</v>
      </c>
      <c r="T539" s="1">
        <v>44712</v>
      </c>
      <c r="U539" s="1">
        <v>44717</v>
      </c>
      <c r="V539">
        <v>40</v>
      </c>
      <c r="W539" s="1">
        <v>44757</v>
      </c>
      <c r="X539" s="1">
        <v>44717</v>
      </c>
      <c r="Y539" s="2">
        <v>676193856.46000004</v>
      </c>
      <c r="Z539" s="2">
        <v>20189762.859999999</v>
      </c>
      <c r="AA539" s="2">
        <v>59495615</v>
      </c>
      <c r="AC539" s="2">
        <v>103801771</v>
      </c>
      <c r="AF539" s="2">
        <v>1085086</v>
      </c>
      <c r="AG539" s="14">
        <f>SUMIF('consultant-gross'!D:D,eslam.data!AQ539,'consultant-gross'!F:F)</f>
        <v>0</v>
      </c>
      <c r="AH539" s="14">
        <f>SUMIF('consultant-gross'!D:D,eslam.data!AQ539,'consultant-gross'!G:G)</f>
        <v>0</v>
      </c>
      <c r="AI539" s="14">
        <f>SUMIF('consultant-net'!D:D,eslam.data!AQ539,'consultant-net'!F:F)</f>
        <v>0</v>
      </c>
      <c r="AJ539" s="2" t="str">
        <f>VLOOKUP(A539,'eslam-to-invoicing'!A:B,2,0)</f>
        <v>Kattameya Creeks</v>
      </c>
      <c r="AQ539" s="2" t="str">
        <f t="shared" si="86"/>
        <v>Katameya - Creeks18</v>
      </c>
      <c r="AR539" s="2" t="str">
        <f t="shared" si="87"/>
        <v>Kattameya Creeks18</v>
      </c>
    </row>
    <row r="540" spans="1:44" x14ac:dyDescent="0.3">
      <c r="A540" s="6" t="s">
        <v>60</v>
      </c>
      <c r="B540" s="35">
        <f>VLOOKUP(A540,Sheet1!A:B,2,0)</f>
        <v>1</v>
      </c>
      <c r="C540" s="6">
        <v>19</v>
      </c>
      <c r="D540" s="25"/>
      <c r="E540" s="2">
        <v>37876838.610000007</v>
      </c>
      <c r="F540" s="26">
        <f>_xlfn.MAXIFS('data-from-invoicing'!E:E,'data-from-invoicing'!D:D,eslam.data!AR540)</f>
        <v>37484144.909999996</v>
      </c>
      <c r="G540" s="2">
        <f t="shared" si="84"/>
        <v>-392693.70000001043</v>
      </c>
      <c r="I540" s="23"/>
      <c r="J540" s="2">
        <f>SUMIF('collection only'!D:D,eslam.data!AQ540,'collection only'!E:E)</f>
        <v>36081249.469999999</v>
      </c>
      <c r="K540" s="26">
        <f>SUMIF('data-from-invoicing'!D:D,eslam.data!AR540,'data-from-invoicing'!F:F)</f>
        <v>36075433.115500003</v>
      </c>
      <c r="L540" s="2">
        <f t="shared" si="85"/>
        <v>-5816.3544999957085</v>
      </c>
      <c r="Q540" s="23"/>
      <c r="R540" s="2">
        <v>36081249.469999999</v>
      </c>
      <c r="S540" s="1">
        <v>44742</v>
      </c>
      <c r="T540" s="1">
        <v>44742</v>
      </c>
      <c r="U540" s="1">
        <v>44747</v>
      </c>
      <c r="V540">
        <v>40</v>
      </c>
      <c r="W540" s="1">
        <v>44787</v>
      </c>
      <c r="X540" s="1">
        <v>44776</v>
      </c>
      <c r="Y540" s="2">
        <v>714070695.07000005</v>
      </c>
      <c r="Z540" s="2">
        <v>19797069.170000002</v>
      </c>
      <c r="AA540" s="2">
        <v>71508662.789999992</v>
      </c>
      <c r="AC540" s="2">
        <v>108653109.7</v>
      </c>
      <c r="AF540" s="2">
        <v>1084330</v>
      </c>
      <c r="AG540" s="14">
        <f>SUMIF('consultant-gross'!D:D,eslam.data!AQ540,'consultant-gross'!F:F)</f>
        <v>0</v>
      </c>
      <c r="AH540" s="14">
        <f>SUMIF('consultant-gross'!D:D,eslam.data!AQ540,'consultant-gross'!G:G)</f>
        <v>0</v>
      </c>
      <c r="AI540" s="14">
        <f>SUMIF('consultant-net'!D:D,eslam.data!AQ540,'consultant-net'!F:F)</f>
        <v>0</v>
      </c>
      <c r="AJ540" s="2" t="str">
        <f>VLOOKUP(A540,'eslam-to-invoicing'!A:B,2,0)</f>
        <v>Kattameya Creeks</v>
      </c>
      <c r="AQ540" s="2" t="str">
        <f t="shared" si="86"/>
        <v>Katameya - Creeks19</v>
      </c>
      <c r="AR540" s="2" t="str">
        <f t="shared" si="87"/>
        <v>Kattameya Creeks19</v>
      </c>
    </row>
    <row r="541" spans="1:44" x14ac:dyDescent="0.3">
      <c r="A541" s="6" t="s">
        <v>60</v>
      </c>
      <c r="B541" s="35">
        <f>VLOOKUP(A541,Sheet1!A:B,2,0)</f>
        <v>1</v>
      </c>
      <c r="C541" s="6">
        <v>20</v>
      </c>
      <c r="D541" s="25"/>
      <c r="E541" s="2">
        <v>23863809.779999848</v>
      </c>
      <c r="F541" s="26">
        <f>_xlfn.MAXIFS('data-from-invoicing'!E:E,'data-from-invoicing'!D:D,eslam.data!AR541)</f>
        <v>25275496.940000001</v>
      </c>
      <c r="G541" s="2">
        <f t="shared" si="84"/>
        <v>1411687.1600001529</v>
      </c>
      <c r="I541" s="23"/>
      <c r="J541" s="2">
        <f>SUMIF('collection only'!D:D,eslam.data!AQ541,'collection only'!E:E)</f>
        <v>24569045</v>
      </c>
      <c r="K541" s="26">
        <f>SUMIF('data-from-invoicing'!D:D,eslam.data!AR541,'data-from-invoicing'!F:F)</f>
        <v>24429045.006999999</v>
      </c>
      <c r="L541" s="2">
        <f t="shared" si="85"/>
        <v>-139999.99300000072</v>
      </c>
      <c r="Q541" s="23"/>
      <c r="R541" s="2">
        <v>24569045.010000002</v>
      </c>
      <c r="S541" s="1">
        <v>44773</v>
      </c>
      <c r="T541" s="1">
        <v>44773</v>
      </c>
      <c r="U541" s="1">
        <v>44780</v>
      </c>
      <c r="V541">
        <v>40</v>
      </c>
      <c r="W541" s="1">
        <v>44820</v>
      </c>
      <c r="X541" s="1">
        <v>44794</v>
      </c>
      <c r="Y541" s="2">
        <v>737934504.8499999</v>
      </c>
      <c r="Z541" s="2">
        <v>21208756.329999998</v>
      </c>
      <c r="AA541" s="2">
        <v>79759027</v>
      </c>
      <c r="AC541" s="2">
        <v>110507501</v>
      </c>
      <c r="AF541" s="2">
        <v>944330</v>
      </c>
      <c r="AG541" s="14">
        <f>SUMIF('consultant-gross'!D:D,eslam.data!AQ541,'consultant-gross'!F:F)</f>
        <v>23863809.779999852</v>
      </c>
      <c r="AH541" s="14">
        <f>SUMIF('consultant-gross'!D:D,eslam.data!AQ541,'consultant-gross'!G:G)</f>
        <v>737934504.8499999</v>
      </c>
      <c r="AI541" s="14">
        <f>SUMIF('consultant-net'!D:D,eslam.data!AQ541,'consultant-net'!F:F)</f>
        <v>24569045.010000002</v>
      </c>
      <c r="AJ541" s="2" t="str">
        <f>VLOOKUP(A541,'eslam-to-invoicing'!A:B,2,0)</f>
        <v>Kattameya Creeks</v>
      </c>
      <c r="AQ541" s="2" t="str">
        <f t="shared" si="86"/>
        <v>Katameya - Creeks20</v>
      </c>
      <c r="AR541" s="2" t="str">
        <f t="shared" si="87"/>
        <v>Kattameya Creeks20</v>
      </c>
    </row>
    <row r="542" spans="1:44" x14ac:dyDescent="0.3">
      <c r="A542" s="6" t="s">
        <v>60</v>
      </c>
      <c r="B542" s="35">
        <f>VLOOKUP(A542,Sheet1!A:B,2,0)</f>
        <v>1</v>
      </c>
      <c r="C542" s="6">
        <v>21</v>
      </c>
      <c r="D542" s="25"/>
      <c r="E542" s="2">
        <v>37145495.170000076</v>
      </c>
      <c r="F542" s="26">
        <f>_xlfn.MAXIFS('data-from-invoicing'!E:E,'data-from-invoicing'!D:D,eslam.data!AR542)</f>
        <v>36255948.469999999</v>
      </c>
      <c r="G542" s="2">
        <f t="shared" si="84"/>
        <v>-889546.70000007749</v>
      </c>
      <c r="I542" s="23"/>
      <c r="J542" s="2">
        <f>SUMIF('collection only'!D:D,eslam.data!AQ542,'collection only'!E:E)</f>
        <v>35259435.93</v>
      </c>
      <c r="K542" s="26">
        <f>SUMIF('data-from-invoicing'!D:D,eslam.data!AR542,'data-from-invoicing'!F:F)</f>
        <v>35259435.93</v>
      </c>
      <c r="L542" s="2">
        <f t="shared" si="85"/>
        <v>0</v>
      </c>
      <c r="Q542" s="23"/>
      <c r="R542" s="2">
        <v>35259435.93</v>
      </c>
      <c r="S542" s="1">
        <v>44804</v>
      </c>
      <c r="T542" s="1">
        <v>44804</v>
      </c>
      <c r="U542" s="1">
        <v>44809</v>
      </c>
      <c r="V542">
        <v>40</v>
      </c>
      <c r="W542" s="1">
        <v>44849</v>
      </c>
      <c r="X542" s="1">
        <v>44824</v>
      </c>
      <c r="Y542" s="2">
        <v>775080000.01999998</v>
      </c>
      <c r="Z542" s="2">
        <v>20319209.629999999</v>
      </c>
      <c r="AA542" s="2">
        <v>93957089.310000002</v>
      </c>
      <c r="AC542" s="2">
        <v>115330857</v>
      </c>
      <c r="AF542" s="2">
        <v>944330</v>
      </c>
      <c r="AG542" s="14">
        <f>SUMIF('consultant-gross'!D:D,eslam.data!AQ542,'consultant-gross'!F:F)</f>
        <v>37145495.170000076</v>
      </c>
      <c r="AH542" s="14">
        <f>SUMIF('consultant-gross'!D:D,eslam.data!AQ542,'consultant-gross'!G:G)</f>
        <v>775080000.01999998</v>
      </c>
      <c r="AI542" s="14">
        <f>SUMIF('consultant-net'!D:D,eslam.data!AQ542,'consultant-net'!F:F)</f>
        <v>35259435.93</v>
      </c>
      <c r="AJ542" s="2" t="str">
        <f>VLOOKUP(A542,'eslam-to-invoicing'!A:B,2,0)</f>
        <v>Kattameya Creeks</v>
      </c>
      <c r="AQ542" s="2" t="str">
        <f t="shared" si="86"/>
        <v>Katameya - Creeks21</v>
      </c>
      <c r="AR542" s="2" t="str">
        <f t="shared" si="87"/>
        <v>Kattameya Creeks21</v>
      </c>
    </row>
    <row r="543" spans="1:44" x14ac:dyDescent="0.3">
      <c r="A543" s="6" t="s">
        <v>60</v>
      </c>
      <c r="B543" s="35">
        <f>VLOOKUP(A543,Sheet1!A:B,2,0)</f>
        <v>1</v>
      </c>
      <c r="C543" s="6">
        <v>22</v>
      </c>
      <c r="D543" s="25"/>
      <c r="E543" s="2">
        <v>28622135.190000061</v>
      </c>
      <c r="F543" s="26">
        <f>_xlfn.MAXIFS('data-from-invoicing'!E:E,'data-from-invoicing'!D:D,eslam.data!AR543)</f>
        <v>32375932.350000001</v>
      </c>
      <c r="G543" s="2">
        <f t="shared" si="84"/>
        <v>3753797.1599999405</v>
      </c>
      <c r="I543" s="23"/>
      <c r="J543" s="2">
        <f>SUMIF('collection only'!D:D,eslam.data!AQ543,'collection only'!E:E)</f>
        <v>31299260.010000002</v>
      </c>
      <c r="K543" s="26">
        <f>SUMIF('data-from-invoicing'!D:D,eslam.data!AR543,'data-from-invoicing'!F:F)</f>
        <v>31299260.017499998</v>
      </c>
      <c r="L543" s="2">
        <f t="shared" si="85"/>
        <v>7.4999965727329254E-3</v>
      </c>
      <c r="Q543" s="23"/>
      <c r="R543" s="2">
        <v>31299260.010000002</v>
      </c>
      <c r="S543" s="1">
        <v>44834</v>
      </c>
      <c r="T543" s="1">
        <v>44834</v>
      </c>
      <c r="U543" s="1">
        <v>44840</v>
      </c>
      <c r="V543">
        <v>40</v>
      </c>
      <c r="W543" s="1">
        <v>44880</v>
      </c>
      <c r="X543" s="1">
        <v>44856</v>
      </c>
      <c r="Y543" s="2">
        <v>803702135.21000004</v>
      </c>
      <c r="Z543" s="2">
        <v>24073006.789999999</v>
      </c>
      <c r="AA543" s="2">
        <v>104402623</v>
      </c>
      <c r="AC543" s="2">
        <v>118783626</v>
      </c>
      <c r="AF543" s="2">
        <v>944330</v>
      </c>
      <c r="AG543" s="14">
        <f>SUMIF('consultant-gross'!D:D,eslam.data!AQ543,'consultant-gross'!F:F)</f>
        <v>0</v>
      </c>
      <c r="AH543" s="14">
        <f>SUMIF('consultant-gross'!D:D,eslam.data!AQ543,'consultant-gross'!G:G)</f>
        <v>0</v>
      </c>
      <c r="AI543" s="14">
        <f>SUMIF('consultant-net'!D:D,eslam.data!AQ543,'consultant-net'!F:F)</f>
        <v>0</v>
      </c>
      <c r="AJ543" s="2" t="str">
        <f>VLOOKUP(A543,'eslam-to-invoicing'!A:B,2,0)</f>
        <v>Kattameya Creeks</v>
      </c>
      <c r="AQ543" s="2" t="str">
        <f t="shared" si="86"/>
        <v>Katameya - Creeks22</v>
      </c>
      <c r="AR543" s="2" t="str">
        <f t="shared" si="87"/>
        <v>Kattameya Creeks22</v>
      </c>
    </row>
    <row r="544" spans="1:44" x14ac:dyDescent="0.3">
      <c r="A544" s="6" t="s">
        <v>60</v>
      </c>
      <c r="B544" s="35">
        <f>VLOOKUP(A544,Sheet1!A:B,2,0)</f>
        <v>1</v>
      </c>
      <c r="C544" s="6">
        <v>23</v>
      </c>
      <c r="D544" s="25"/>
      <c r="E544" s="2">
        <v>24245600.879999999</v>
      </c>
      <c r="F544" s="26">
        <f>_xlfn.MAXIFS('data-from-invoicing'!E:E,'data-from-invoicing'!D:D,eslam.data!AR544)</f>
        <v>30664402.09</v>
      </c>
      <c r="G544" s="2">
        <f t="shared" si="84"/>
        <v>6418801.2100000009</v>
      </c>
      <c r="I544" s="23"/>
      <c r="J544" s="2">
        <f>SUMIF('collection only'!D:D,eslam.data!AQ544,'collection only'!E:E)</f>
        <v>29834733.07</v>
      </c>
      <c r="K544" s="26">
        <f>SUMIF('data-from-invoicing'!D:D,eslam.data!AR544,'data-from-invoicing'!F:F)</f>
        <v>29834733.064499997</v>
      </c>
      <c r="L544" s="2">
        <f t="shared" si="85"/>
        <v>-5.5000036954879761E-3</v>
      </c>
      <c r="Q544" s="23"/>
      <c r="R544" s="2">
        <v>29834733.07</v>
      </c>
      <c r="S544" s="1">
        <v>44865</v>
      </c>
      <c r="T544" s="1">
        <v>44859</v>
      </c>
      <c r="U544" s="1">
        <v>44871</v>
      </c>
      <c r="V544">
        <v>40</v>
      </c>
      <c r="W544" s="1">
        <v>44911</v>
      </c>
      <c r="X544" s="1">
        <v>44893</v>
      </c>
      <c r="Y544" s="2">
        <v>827947736.09000003</v>
      </c>
      <c r="Z544" s="2">
        <v>30491808</v>
      </c>
      <c r="AA544" s="2">
        <v>110827191.37</v>
      </c>
      <c r="AC544" s="2">
        <v>121373214</v>
      </c>
      <c r="AF544" s="2">
        <v>944330</v>
      </c>
      <c r="AG544" s="14">
        <f>SUMIF('consultant-gross'!D:D,eslam.data!AQ544,'consultant-gross'!F:F)</f>
        <v>0</v>
      </c>
      <c r="AH544" s="14">
        <f>SUMIF('consultant-gross'!D:D,eslam.data!AQ544,'consultant-gross'!G:G)</f>
        <v>0</v>
      </c>
      <c r="AI544" s="14">
        <f>SUMIF('consultant-net'!D:D,eslam.data!AQ544,'consultant-net'!F:F)</f>
        <v>0</v>
      </c>
      <c r="AJ544" s="2" t="str">
        <f>VLOOKUP(A544,'eslam-to-invoicing'!A:B,2,0)</f>
        <v>Kattameya Creeks</v>
      </c>
      <c r="AQ544" s="2" t="str">
        <f t="shared" si="86"/>
        <v>Katameya - Creeks23</v>
      </c>
      <c r="AR544" s="2" t="str">
        <f t="shared" si="87"/>
        <v>Kattameya Creeks23</v>
      </c>
    </row>
    <row r="545" spans="1:44" x14ac:dyDescent="0.3">
      <c r="A545" s="6" t="s">
        <v>60</v>
      </c>
      <c r="B545" s="35">
        <f>VLOOKUP(A545,Sheet1!A:B,2,0)</f>
        <v>1</v>
      </c>
      <c r="C545" s="6">
        <v>24</v>
      </c>
      <c r="D545" s="25"/>
      <c r="E545" s="2">
        <v>30975620.820000049</v>
      </c>
      <c r="F545" s="26">
        <f>_xlfn.MAXIFS('data-from-invoicing'!E:E,'data-from-invoicing'!D:D,eslam.data!AR545)</f>
        <v>38710056.009999998</v>
      </c>
      <c r="G545" s="2">
        <f t="shared" si="84"/>
        <v>7734435.1899999492</v>
      </c>
      <c r="I545" s="23"/>
      <c r="J545" s="2">
        <f>SUMIF('collection only'!D:D,eslam.data!AQ545,'collection only'!E:E)</f>
        <v>37876579.920000002</v>
      </c>
      <c r="K545" s="26">
        <f>SUMIF('data-from-invoicing'!D:D,eslam.data!AR545,'data-from-invoicing'!F:F)</f>
        <v>37876579.917999998</v>
      </c>
      <c r="L545" s="2">
        <f t="shared" si="85"/>
        <v>-2.0000040531158447E-3</v>
      </c>
      <c r="Q545" s="23"/>
      <c r="R545" s="2">
        <v>37876581.289999999</v>
      </c>
      <c r="S545" s="1">
        <v>44895</v>
      </c>
      <c r="T545" s="1">
        <v>44895</v>
      </c>
      <c r="U545" s="1">
        <v>44900</v>
      </c>
      <c r="V545">
        <v>40</v>
      </c>
      <c r="W545" s="1">
        <v>44940</v>
      </c>
      <c r="X545" s="1">
        <v>44921</v>
      </c>
      <c r="Y545" s="2">
        <v>858923356.91000009</v>
      </c>
      <c r="Z545" s="2">
        <v>38226243.189999998</v>
      </c>
      <c r="AA545" s="2">
        <v>123338828</v>
      </c>
      <c r="AC545" s="2">
        <v>123817551</v>
      </c>
      <c r="AF545" s="2">
        <v>944330</v>
      </c>
      <c r="AG545" s="14">
        <f>SUMIF('consultant-gross'!D:D,eslam.data!AQ545,'consultant-gross'!F:F)</f>
        <v>30975620.820000052</v>
      </c>
      <c r="AH545" s="14">
        <f>SUMIF('consultant-gross'!D:D,eslam.data!AQ545,'consultant-gross'!G:G)</f>
        <v>858923356.91000009</v>
      </c>
      <c r="AI545" s="14">
        <f>SUMIF('consultant-net'!D:D,eslam.data!AQ545,'consultant-net'!F:F)</f>
        <v>37876581.289999999</v>
      </c>
      <c r="AJ545" s="2" t="str">
        <f>VLOOKUP(A545,'eslam-to-invoicing'!A:B,2,0)</f>
        <v>Kattameya Creeks</v>
      </c>
      <c r="AQ545" s="2" t="str">
        <f t="shared" si="86"/>
        <v>Katameya - Creeks24</v>
      </c>
      <c r="AR545" s="2" t="str">
        <f t="shared" si="87"/>
        <v>Kattameya Creeks24</v>
      </c>
    </row>
    <row r="546" spans="1:44" x14ac:dyDescent="0.3">
      <c r="A546" s="6" t="s">
        <v>60</v>
      </c>
      <c r="B546" s="35">
        <f>VLOOKUP(A546,Sheet1!A:B,2,0)</f>
        <v>1</v>
      </c>
      <c r="C546" s="6">
        <v>25</v>
      </c>
      <c r="D546" s="25"/>
      <c r="E546" s="2">
        <v>21870157.409999851</v>
      </c>
      <c r="F546" s="26">
        <f>_xlfn.MAXIFS('data-from-invoicing'!E:E,'data-from-invoicing'!D:D,eslam.data!AR546)</f>
        <v>45327391.409999996</v>
      </c>
      <c r="G546" s="2">
        <f t="shared" si="84"/>
        <v>23457234.000000145</v>
      </c>
      <c r="I546" s="23"/>
      <c r="J546" s="2">
        <f>SUMIF('collection only'!D:D,eslam.data!AQ546,'collection only'!E:E)</f>
        <v>45191848.310000002</v>
      </c>
      <c r="K546" s="26">
        <f>SUMIF('data-from-invoicing'!D:D,eslam.data!AR546,'data-from-invoicing'!F:F)</f>
        <v>45191848.310000002</v>
      </c>
      <c r="L546" s="2">
        <f t="shared" si="85"/>
        <v>0</v>
      </c>
      <c r="Q546" s="23"/>
      <c r="R546" s="2">
        <v>45191848.32</v>
      </c>
      <c r="S546" s="1">
        <v>44926</v>
      </c>
      <c r="T546" s="1">
        <v>44926</v>
      </c>
      <c r="U546" s="1">
        <v>44929</v>
      </c>
      <c r="V546">
        <v>40</v>
      </c>
      <c r="W546" s="1">
        <v>44969</v>
      </c>
      <c r="X546" s="1">
        <v>44951</v>
      </c>
      <c r="Y546" s="2">
        <v>880793514.31999993</v>
      </c>
      <c r="Z546" s="2">
        <v>61683477.189999998</v>
      </c>
      <c r="AA546" s="2">
        <v>133104770</v>
      </c>
      <c r="AC546" s="2">
        <v>126424933</v>
      </c>
      <c r="AF546" s="2">
        <v>944330</v>
      </c>
      <c r="AG546" s="14">
        <f>SUMIF('consultant-gross'!D:D,eslam.data!AQ546,'consultant-gross'!F:F)</f>
        <v>21870157.409999847</v>
      </c>
      <c r="AH546" s="14">
        <f>SUMIF('consultant-gross'!D:D,eslam.data!AQ546,'consultant-gross'!G:G)</f>
        <v>880793514.31999993</v>
      </c>
      <c r="AI546" s="14">
        <f>SUMIF('consultant-net'!D:D,eslam.data!AQ546,'consultant-net'!F:F)</f>
        <v>45191848.32</v>
      </c>
      <c r="AJ546" s="2" t="str">
        <f>VLOOKUP(A546,'eslam-to-invoicing'!A:B,2,0)</f>
        <v>Kattameya Creeks</v>
      </c>
      <c r="AQ546" s="2" t="str">
        <f t="shared" si="86"/>
        <v>Katameya - Creeks25</v>
      </c>
      <c r="AR546" s="2" t="str">
        <f t="shared" si="87"/>
        <v>Kattameya Creeks25</v>
      </c>
    </row>
    <row r="547" spans="1:44" x14ac:dyDescent="0.3">
      <c r="A547" s="6" t="s">
        <v>60</v>
      </c>
      <c r="B547" s="35">
        <f>VLOOKUP(A547,Sheet1!A:B,2,0)</f>
        <v>1</v>
      </c>
      <c r="C547" s="6">
        <v>26</v>
      </c>
      <c r="D547" s="25"/>
      <c r="E547" s="2">
        <v>41254688.360000007</v>
      </c>
      <c r="F547" s="26">
        <f>_xlfn.MAXIFS('data-from-invoicing'!E:E,'data-from-invoicing'!D:D,eslam.data!AR547)</f>
        <v>73494584.170000002</v>
      </c>
      <c r="G547" s="2">
        <f t="shared" si="84"/>
        <v>32239895.809999995</v>
      </c>
      <c r="I547" s="23"/>
      <c r="J547" s="2">
        <f>SUMIF('collection only'!D:D,eslam.data!AQ547,'collection only'!E:E)</f>
        <v>74263221</v>
      </c>
      <c r="K547" s="26">
        <f>SUMIF('data-from-invoicing'!D:D,eslam.data!AR547,'data-from-invoicing'!F:F)</f>
        <v>74263221</v>
      </c>
      <c r="L547" s="2">
        <f t="shared" si="85"/>
        <v>0</v>
      </c>
      <c r="Q547" s="23"/>
      <c r="R547" s="2">
        <v>74263221.640000001</v>
      </c>
      <c r="S547" s="1">
        <v>44957</v>
      </c>
      <c r="T547" s="1">
        <v>44957</v>
      </c>
      <c r="U547" s="1">
        <v>44962</v>
      </c>
      <c r="V547">
        <v>40</v>
      </c>
      <c r="W547" s="1">
        <v>45002</v>
      </c>
      <c r="X547" s="1">
        <v>44985</v>
      </c>
      <c r="Y547" s="2">
        <v>922048202.67999995</v>
      </c>
      <c r="Z547" s="2">
        <v>93923373</v>
      </c>
      <c r="AA547" s="2">
        <v>158579085</v>
      </c>
      <c r="AC547" s="2">
        <v>130310913</v>
      </c>
      <c r="AF547" s="2">
        <v>975300.2</v>
      </c>
      <c r="AG547" s="14">
        <f>SUMIF('consultant-gross'!D:D,eslam.data!AQ547,'consultant-gross'!F:F)</f>
        <v>41254688.360000014</v>
      </c>
      <c r="AH547" s="14">
        <f>SUMIF('consultant-gross'!D:D,eslam.data!AQ547,'consultant-gross'!G:G)</f>
        <v>922048202.67999995</v>
      </c>
      <c r="AI547" s="14">
        <f>SUMIF('consultant-net'!D:D,eslam.data!AQ547,'consultant-net'!F:F)</f>
        <v>74263221.640000001</v>
      </c>
      <c r="AJ547" s="2" t="str">
        <f>VLOOKUP(A547,'eslam-to-invoicing'!A:B,2,0)</f>
        <v>Kattameya Creeks</v>
      </c>
      <c r="AQ547" s="2" t="str">
        <f t="shared" si="86"/>
        <v>Katameya - Creeks26</v>
      </c>
      <c r="AR547" s="2" t="str">
        <f t="shared" si="87"/>
        <v>Kattameya Creeks26</v>
      </c>
    </row>
    <row r="548" spans="1:44" x14ac:dyDescent="0.3">
      <c r="A548" s="6" t="s">
        <v>60</v>
      </c>
      <c r="B548" s="35">
        <f>VLOOKUP(A548,Sheet1!A:B,2,0)</f>
        <v>1</v>
      </c>
      <c r="C548" s="6">
        <v>27</v>
      </c>
      <c r="D548" s="25"/>
      <c r="E548" s="2">
        <v>23948941.0200001</v>
      </c>
      <c r="F548" s="26">
        <f>_xlfn.MAXIFS('data-from-invoicing'!E:E,'data-from-invoicing'!D:D,eslam.data!AR548)</f>
        <v>35445373.600000001</v>
      </c>
      <c r="G548" s="2">
        <f t="shared" si="84"/>
        <v>11496432.579999901</v>
      </c>
      <c r="I548" s="23"/>
      <c r="J548" s="2">
        <f>SUMIF('collection only'!D:D,eslam.data!AQ548,'collection only'!E:E)</f>
        <v>35452924</v>
      </c>
      <c r="K548" s="26">
        <f>SUMIF('data-from-invoicing'!D:D,eslam.data!AR548,'data-from-invoicing'!F:F)</f>
        <v>35452924</v>
      </c>
      <c r="L548" s="2">
        <f t="shared" si="85"/>
        <v>0</v>
      </c>
      <c r="Q548" s="23"/>
      <c r="R548" s="2">
        <v>35452924.060000002</v>
      </c>
      <c r="S548" s="1">
        <v>44985</v>
      </c>
      <c r="T548" s="1">
        <v>44985</v>
      </c>
      <c r="U548" s="1">
        <v>44990</v>
      </c>
      <c r="V548">
        <v>40</v>
      </c>
      <c r="W548" s="1">
        <v>45030</v>
      </c>
      <c r="X548" s="1">
        <v>45015</v>
      </c>
      <c r="Y548" s="2">
        <v>945997143.70000005</v>
      </c>
      <c r="Z548" s="2">
        <v>105419805.56999999</v>
      </c>
      <c r="AA548" s="2">
        <v>170052796</v>
      </c>
      <c r="AC548" s="2">
        <v>133396502</v>
      </c>
      <c r="AF548" s="2">
        <v>975300</v>
      </c>
      <c r="AG548" s="14">
        <f>SUMIF('consultant-gross'!D:D,eslam.data!AQ548,'consultant-gross'!F:F)</f>
        <v>0</v>
      </c>
      <c r="AH548" s="14">
        <f>SUMIF('consultant-gross'!D:D,eslam.data!AQ548,'consultant-gross'!G:G)</f>
        <v>0</v>
      </c>
      <c r="AI548" s="14">
        <f>SUMIF('consultant-net'!D:D,eslam.data!AQ548,'consultant-net'!F:F)</f>
        <v>0</v>
      </c>
      <c r="AJ548" s="2" t="str">
        <f>VLOOKUP(A548,'eslam-to-invoicing'!A:B,2,0)</f>
        <v>Kattameya Creeks</v>
      </c>
      <c r="AQ548" s="2" t="str">
        <f t="shared" si="86"/>
        <v>Katameya - Creeks27</v>
      </c>
      <c r="AR548" s="2" t="str">
        <f t="shared" si="87"/>
        <v>Kattameya Creeks27</v>
      </c>
    </row>
    <row r="549" spans="1:44" x14ac:dyDescent="0.3">
      <c r="A549" s="6" t="s">
        <v>60</v>
      </c>
      <c r="B549" s="35">
        <f>VLOOKUP(A549,Sheet1!A:B,2,0)</f>
        <v>1</v>
      </c>
      <c r="C549" s="6">
        <v>28</v>
      </c>
      <c r="D549" s="25"/>
      <c r="E549" s="2">
        <v>26373696.190000061</v>
      </c>
      <c r="F549" s="26">
        <f>_xlfn.MAXIFS('data-from-invoicing'!E:E,'data-from-invoicing'!D:D,eslam.data!AR549)</f>
        <v>28889381.890000001</v>
      </c>
      <c r="G549" s="2">
        <f t="shared" si="84"/>
        <v>2515685.6999999397</v>
      </c>
      <c r="I549" s="23"/>
      <c r="J549" s="2">
        <f>SUMIF('collection only'!D:D,eslam.data!AQ549,'collection only'!E:E)</f>
        <v>28650459</v>
      </c>
      <c r="K549" s="26">
        <f>SUMIF('data-from-invoicing'!D:D,eslam.data!AR549,'data-from-invoicing'!F:F)</f>
        <v>28650459</v>
      </c>
      <c r="L549" s="2">
        <f t="shared" si="85"/>
        <v>0</v>
      </c>
      <c r="Q549" s="23"/>
      <c r="R549" s="2">
        <v>28650459.02</v>
      </c>
      <c r="S549" s="1">
        <v>45016</v>
      </c>
      <c r="T549" s="1">
        <v>45015</v>
      </c>
      <c r="U549" s="1">
        <v>45022</v>
      </c>
      <c r="V549">
        <v>40</v>
      </c>
      <c r="W549" s="1">
        <v>45062</v>
      </c>
      <c r="X549" s="1">
        <v>45050</v>
      </c>
      <c r="Y549" s="2">
        <v>972370839.8900001</v>
      </c>
      <c r="Z549" s="2">
        <v>107935491.27</v>
      </c>
      <c r="AA549" s="2">
        <v>183454579.15000001</v>
      </c>
      <c r="AC549" s="2">
        <v>136180192</v>
      </c>
      <c r="AF549" s="2">
        <v>975300</v>
      </c>
      <c r="AG549" s="14">
        <f>SUMIF('consultant-gross'!D:D,eslam.data!AQ549,'consultant-gross'!F:F)</f>
        <v>26373696.190000057</v>
      </c>
      <c r="AH549" s="14">
        <f>SUMIF('consultant-gross'!D:D,eslam.data!AQ549,'consultant-gross'!G:G)</f>
        <v>972370839.8900001</v>
      </c>
      <c r="AI549" s="14">
        <f>SUMIF('consultant-net'!D:D,eslam.data!AQ549,'consultant-net'!F:F)</f>
        <v>28650459.02</v>
      </c>
      <c r="AJ549" s="2" t="str">
        <f>VLOOKUP(A549,'eslam-to-invoicing'!A:B,2,0)</f>
        <v>Kattameya Creeks</v>
      </c>
      <c r="AQ549" s="2" t="str">
        <f t="shared" si="86"/>
        <v>Katameya - Creeks28</v>
      </c>
      <c r="AR549" s="2" t="str">
        <f t="shared" si="87"/>
        <v>Kattameya Creeks28</v>
      </c>
    </row>
    <row r="550" spans="1:44" x14ac:dyDescent="0.3">
      <c r="A550" s="6" t="s">
        <v>60</v>
      </c>
      <c r="B550" s="35">
        <f>VLOOKUP(A550,Sheet1!A:B,2,0)</f>
        <v>1</v>
      </c>
      <c r="C550" s="6">
        <v>29</v>
      </c>
      <c r="D550" s="25"/>
      <c r="E550" s="2">
        <v>23994845.48999989</v>
      </c>
      <c r="F550" s="26">
        <f>_xlfn.MAXIFS('data-from-invoicing'!E:E,'data-from-invoicing'!D:D,eslam.data!AR550)</f>
        <v>40212630.079999998</v>
      </c>
      <c r="G550" s="2">
        <f t="shared" si="84"/>
        <v>16217784.590000108</v>
      </c>
      <c r="I550" s="23"/>
      <c r="J550" s="2">
        <f>SUMIF('collection only'!D:D,eslam.data!AQ550,'collection only'!E:E)</f>
        <v>40904481</v>
      </c>
      <c r="K550" s="26">
        <f>SUMIF('data-from-invoicing'!D:D,eslam.data!AR550,'data-from-invoicing'!F:F)</f>
        <v>40904481</v>
      </c>
      <c r="L550" s="2">
        <f t="shared" si="85"/>
        <v>0</v>
      </c>
      <c r="Q550" s="23"/>
      <c r="R550" s="2">
        <v>40904481.770000003</v>
      </c>
      <c r="S550" s="1">
        <v>45046</v>
      </c>
      <c r="T550" s="1">
        <v>45046</v>
      </c>
      <c r="U550" s="1">
        <v>45056</v>
      </c>
      <c r="V550">
        <v>40</v>
      </c>
      <c r="W550" s="1">
        <v>45096</v>
      </c>
      <c r="X550" s="1">
        <v>45080</v>
      </c>
      <c r="Y550" s="2">
        <v>996365685.38</v>
      </c>
      <c r="Z550" s="2">
        <v>124153275.86</v>
      </c>
      <c r="AA550" s="2">
        <v>196775586</v>
      </c>
      <c r="AC550" s="2">
        <v>138759517</v>
      </c>
      <c r="AF550" s="2">
        <v>1187195.2</v>
      </c>
      <c r="AG550" s="14">
        <f>SUMIF('consultant-gross'!D:D,eslam.data!AQ550,'consultant-gross'!F:F)</f>
        <v>23994845.48999989</v>
      </c>
      <c r="AH550" s="14">
        <f>SUMIF('consultant-gross'!D:D,eslam.data!AQ550,'consultant-gross'!G:G)</f>
        <v>996365685.38</v>
      </c>
      <c r="AI550" s="14">
        <f>SUMIF('consultant-net'!D:D,eslam.data!AQ550,'consultant-net'!F:F)</f>
        <v>40904481.770000003</v>
      </c>
      <c r="AJ550" s="2" t="str">
        <f>VLOOKUP(A550,'eslam-to-invoicing'!A:B,2,0)</f>
        <v>Kattameya Creeks</v>
      </c>
      <c r="AQ550" s="2" t="str">
        <f t="shared" si="86"/>
        <v>Katameya - Creeks29</v>
      </c>
      <c r="AR550" s="2" t="str">
        <f t="shared" si="87"/>
        <v>Kattameya Creeks29</v>
      </c>
    </row>
    <row r="551" spans="1:44" x14ac:dyDescent="0.3">
      <c r="A551" s="6" t="s">
        <v>60</v>
      </c>
      <c r="B551" s="35">
        <f>VLOOKUP(A551,Sheet1!A:B,2,0)</f>
        <v>1</v>
      </c>
      <c r="C551" s="6">
        <v>30</v>
      </c>
      <c r="D551" s="25"/>
      <c r="E551" s="2">
        <v>81851684.9799999</v>
      </c>
      <c r="F551" s="26">
        <f>_xlfn.MAXIFS('data-from-invoicing'!E:E,'data-from-invoicing'!D:D,eslam.data!AR551)</f>
        <v>55298315.109999999</v>
      </c>
      <c r="G551" s="2">
        <f t="shared" si="84"/>
        <v>-26553369.8699999</v>
      </c>
      <c r="I551" s="23"/>
      <c r="J551" s="2">
        <f>SUMIF('collection only'!D:D,eslam.data!AQ551,'collection only'!E:E)</f>
        <v>43084120</v>
      </c>
      <c r="K551" s="26">
        <f>SUMIF('data-from-invoicing'!D:D,eslam.data!AR551,'data-from-invoicing'!F:F)</f>
        <v>43084120</v>
      </c>
      <c r="L551" s="2">
        <f t="shared" si="85"/>
        <v>0</v>
      </c>
      <c r="Q551" s="23"/>
      <c r="R551" s="2">
        <v>43084120.030000001</v>
      </c>
      <c r="S551" s="1">
        <v>45077</v>
      </c>
      <c r="T551" s="1">
        <v>45077</v>
      </c>
      <c r="U551" s="1">
        <v>45084</v>
      </c>
      <c r="V551">
        <v>40</v>
      </c>
      <c r="W551" s="1">
        <v>45124</v>
      </c>
      <c r="X551" s="1">
        <v>45099</v>
      </c>
      <c r="Y551" s="2">
        <v>1078217370.3599999</v>
      </c>
      <c r="Z551" s="2">
        <v>97599905.989999995</v>
      </c>
      <c r="AA551" s="2">
        <v>269087133.94999999</v>
      </c>
      <c r="AC551" s="2">
        <v>142922586</v>
      </c>
      <c r="AF551" s="2">
        <v>1474123.2</v>
      </c>
      <c r="AG551" s="14">
        <f>SUMIF('consultant-gross'!D:D,eslam.data!AQ551,'consultant-gross'!F:F)</f>
        <v>0</v>
      </c>
      <c r="AH551" s="14">
        <f>SUMIF('consultant-gross'!D:D,eslam.data!AQ551,'consultant-gross'!G:G)</f>
        <v>0</v>
      </c>
      <c r="AI551" s="14">
        <f>SUMIF('consultant-net'!D:D,eslam.data!AQ551,'consultant-net'!F:F)</f>
        <v>0</v>
      </c>
      <c r="AJ551" s="2" t="str">
        <f>VLOOKUP(A551,'eslam-to-invoicing'!A:B,2,0)</f>
        <v>Kattameya Creeks</v>
      </c>
      <c r="AQ551" s="2" t="str">
        <f t="shared" si="86"/>
        <v>Katameya - Creeks30</v>
      </c>
      <c r="AR551" s="2" t="str">
        <f t="shared" si="87"/>
        <v>Kattameya Creeks30</v>
      </c>
    </row>
    <row r="552" spans="1:44" x14ac:dyDescent="0.3">
      <c r="A552" s="6" t="s">
        <v>60</v>
      </c>
      <c r="B552" s="35">
        <f>VLOOKUP(A552,Sheet1!A:B,2,0)</f>
        <v>1</v>
      </c>
      <c r="C552" s="6">
        <v>31</v>
      </c>
      <c r="D552" s="25"/>
      <c r="E552" s="2">
        <v>34090513.580000162</v>
      </c>
      <c r="F552" s="26">
        <f>_xlfn.MAXIFS('data-from-invoicing'!E:E,'data-from-invoicing'!D:D,eslam.data!AR552)</f>
        <v>49290024.520000003</v>
      </c>
      <c r="G552" s="2">
        <f t="shared" si="84"/>
        <v>15199510.939999841</v>
      </c>
      <c r="I552" s="23"/>
      <c r="J552" s="2">
        <f>SUMIF('collection only'!D:D,eslam.data!AQ552,'collection only'!E:E)</f>
        <v>37106226</v>
      </c>
      <c r="K552" s="26">
        <f>SUMIF('data-from-invoicing'!D:D,eslam.data!AR552,'data-from-invoicing'!F:F)</f>
        <v>37106226</v>
      </c>
      <c r="L552" s="2">
        <f t="shared" si="85"/>
        <v>0</v>
      </c>
      <c r="Q552" s="23"/>
      <c r="R552" s="2">
        <v>37106226.159999996</v>
      </c>
      <c r="S552" s="1">
        <v>45107</v>
      </c>
      <c r="T552" s="1">
        <v>45107</v>
      </c>
      <c r="U552" s="1">
        <v>45116</v>
      </c>
      <c r="V552">
        <v>40</v>
      </c>
      <c r="W552" s="1">
        <v>45156</v>
      </c>
      <c r="X552" s="1">
        <v>45138</v>
      </c>
      <c r="Y552" s="2">
        <v>1112307883.9400001</v>
      </c>
      <c r="Z552" s="2">
        <v>112799416.94</v>
      </c>
      <c r="AA552" s="2">
        <v>291661196</v>
      </c>
      <c r="AC552" s="2">
        <v>146035580.84</v>
      </c>
      <c r="AF552" s="2">
        <v>1474123.2</v>
      </c>
      <c r="AG552" s="14">
        <f>SUMIF('consultant-gross'!D:D,eslam.data!AQ552,'consultant-gross'!F:F)</f>
        <v>34090513.580000162</v>
      </c>
      <c r="AH552" s="14">
        <f>SUMIF('consultant-gross'!D:D,eslam.data!AQ552,'consultant-gross'!G:G)</f>
        <v>1112307883.9400001</v>
      </c>
      <c r="AI552" s="14">
        <f>SUMIF('consultant-net'!D:D,eslam.data!AQ552,'consultant-net'!F:F)</f>
        <v>37106226.159999996</v>
      </c>
      <c r="AJ552" s="2" t="str">
        <f>VLOOKUP(A552,'eslam-to-invoicing'!A:B,2,0)</f>
        <v>Kattameya Creeks</v>
      </c>
      <c r="AQ552" s="2" t="str">
        <f t="shared" si="86"/>
        <v>Katameya - Creeks31</v>
      </c>
      <c r="AR552" s="2" t="str">
        <f t="shared" si="87"/>
        <v>Kattameya Creeks31</v>
      </c>
    </row>
    <row r="553" spans="1:44" x14ac:dyDescent="0.3">
      <c r="A553" s="6" t="s">
        <v>60</v>
      </c>
      <c r="B553" s="35">
        <f>VLOOKUP(A553,Sheet1!A:B,2,0)</f>
        <v>1</v>
      </c>
      <c r="C553" s="6">
        <v>32</v>
      </c>
      <c r="D553" s="25"/>
      <c r="E553" s="2">
        <v>36694395.359999903</v>
      </c>
      <c r="F553" s="26">
        <f>_xlfn.MAXIFS('data-from-invoicing'!E:E,'data-from-invoicing'!D:D,eslam.data!AR553)</f>
        <v>52360770.170000002</v>
      </c>
      <c r="G553" s="2">
        <f t="shared" si="84"/>
        <v>15666374.810000099</v>
      </c>
      <c r="I553" s="23"/>
      <c r="J553" s="2">
        <f>SUMIF('collection only'!D:D,eslam.data!AQ553,'collection only'!E:E)</f>
        <v>41216438</v>
      </c>
      <c r="K553" s="26">
        <f>SUMIF('data-from-invoicing'!D:D,eslam.data!AR553,'data-from-invoicing'!F:F)</f>
        <v>41216438</v>
      </c>
      <c r="L553" s="2">
        <f t="shared" si="85"/>
        <v>0</v>
      </c>
      <c r="Q553" s="23"/>
      <c r="R553" s="2">
        <v>53216438.640000001</v>
      </c>
      <c r="S553" s="1">
        <v>45138</v>
      </c>
      <c r="T553" s="1">
        <v>45138</v>
      </c>
      <c r="U553" s="1">
        <v>45146</v>
      </c>
      <c r="V553">
        <v>40</v>
      </c>
      <c r="W553" s="1">
        <v>45186</v>
      </c>
      <c r="X553" s="1">
        <v>45173</v>
      </c>
      <c r="Y553" s="2">
        <v>1149002279.3</v>
      </c>
      <c r="Z553" s="2">
        <v>128465791.75</v>
      </c>
      <c r="AA553" s="2">
        <v>319241513</v>
      </c>
      <c r="AC553" s="2">
        <v>149874135</v>
      </c>
      <c r="AF553" s="2">
        <v>1474123.2</v>
      </c>
      <c r="AG553" s="14">
        <f>SUMIF('consultant-gross'!D:D,eslam.data!AQ553,'consultant-gross'!F:F)</f>
        <v>0</v>
      </c>
      <c r="AH553" s="14">
        <f>SUMIF('consultant-gross'!D:D,eslam.data!AQ553,'consultant-gross'!G:G)</f>
        <v>0</v>
      </c>
      <c r="AI553" s="14">
        <f>SUMIF('consultant-net'!D:D,eslam.data!AQ553,'consultant-net'!F:F)</f>
        <v>53390542.82</v>
      </c>
      <c r="AJ553" s="2" t="str">
        <f>VLOOKUP(A553,'eslam-to-invoicing'!A:B,2,0)</f>
        <v>Kattameya Creeks</v>
      </c>
      <c r="AQ553" s="2" t="str">
        <f t="shared" si="86"/>
        <v>Katameya - Creeks32</v>
      </c>
      <c r="AR553" s="2" t="str">
        <f t="shared" si="87"/>
        <v>Kattameya Creeks32</v>
      </c>
    </row>
    <row r="554" spans="1:44" x14ac:dyDescent="0.3">
      <c r="A554" s="6" t="s">
        <v>60</v>
      </c>
      <c r="B554" s="35">
        <f>VLOOKUP(A554,Sheet1!A:B,2,0)</f>
        <v>1</v>
      </c>
      <c r="C554" s="6">
        <v>33</v>
      </c>
      <c r="D554" s="25"/>
      <c r="E554" s="2">
        <v>61801377.920000076</v>
      </c>
      <c r="F554" s="26">
        <f>_xlfn.MAXIFS('data-from-invoicing'!E:E,'data-from-invoicing'!D:D,eslam.data!AR554)</f>
        <v>61236907.710000001</v>
      </c>
      <c r="G554" s="2">
        <f t="shared" ref="G554:G585" si="88">F554-E554</f>
        <v>-564470.2100000754</v>
      </c>
      <c r="I554" s="23"/>
      <c r="J554" s="2">
        <f>SUMIF('collection only'!D:D,eslam.data!AQ554,'collection only'!E:E)</f>
        <v>47329833</v>
      </c>
      <c r="K554" s="26">
        <f>SUMIF('data-from-invoicing'!D:D,eslam.data!AR554,'data-from-invoicing'!F:F)</f>
        <v>47329832.968400002</v>
      </c>
      <c r="L554" s="2">
        <f t="shared" ref="L554:L585" si="89">K554-J554</f>
        <v>-3.1599998474121094E-2</v>
      </c>
      <c r="Q554" s="23"/>
      <c r="R554" s="2">
        <v>47329832.990000002</v>
      </c>
      <c r="S554" s="1">
        <v>45169</v>
      </c>
      <c r="T554" s="1">
        <v>45169</v>
      </c>
      <c r="U554" s="1">
        <v>45176</v>
      </c>
      <c r="V554">
        <v>40</v>
      </c>
      <c r="W554" s="1">
        <v>45216</v>
      </c>
      <c r="X554" s="1">
        <v>45200</v>
      </c>
      <c r="Y554" s="2">
        <v>1210803657.22</v>
      </c>
      <c r="Z554" s="2">
        <v>127901321.55</v>
      </c>
      <c r="AA554" s="2">
        <v>370075065.87</v>
      </c>
      <c r="AC554" s="2">
        <v>154477701.59999999</v>
      </c>
      <c r="AF554" s="2">
        <v>1474123.2</v>
      </c>
      <c r="AG554" s="14">
        <f>SUMIF('consultant-gross'!D:D,eslam.data!AQ554,'consultant-gross'!F:F)</f>
        <v>61801377.920000076</v>
      </c>
      <c r="AH554" s="14">
        <f>SUMIF('consultant-gross'!D:D,eslam.data!AQ554,'consultant-gross'!G:G)</f>
        <v>1210803657.22</v>
      </c>
      <c r="AI554" s="14">
        <f>SUMIF('consultant-net'!D:D,eslam.data!AQ554,'consultant-net'!F:F)</f>
        <v>47329832.990000002</v>
      </c>
      <c r="AJ554" s="2" t="str">
        <f>VLOOKUP(A554,'eslam-to-invoicing'!A:B,2,0)</f>
        <v>Kattameya Creeks</v>
      </c>
      <c r="AQ554" s="2" t="str">
        <f t="shared" ref="AQ554:AQ585" si="90">A554&amp;C554</f>
        <v>Katameya - Creeks33</v>
      </c>
      <c r="AR554" s="2" t="str">
        <f t="shared" ref="AR554:AR585" si="91">AJ554&amp;C554</f>
        <v>Kattameya Creeks33</v>
      </c>
    </row>
    <row r="555" spans="1:44" x14ac:dyDescent="0.3">
      <c r="A555" s="6" t="s">
        <v>60</v>
      </c>
      <c r="B555" s="35">
        <f>VLOOKUP(A555,Sheet1!A:B,2,0)</f>
        <v>1</v>
      </c>
      <c r="C555" s="6">
        <v>34</v>
      </c>
      <c r="D555" s="25"/>
      <c r="E555" s="2">
        <v>67431952.339999914</v>
      </c>
      <c r="F555" s="26">
        <f>_xlfn.MAXIFS('data-from-invoicing'!E:E,'data-from-invoicing'!D:D,eslam.data!AR555)</f>
        <v>82997244.560000002</v>
      </c>
      <c r="G555" s="2">
        <f t="shared" si="88"/>
        <v>15565292.220000088</v>
      </c>
      <c r="I555" s="23"/>
      <c r="J555" s="2">
        <f>SUMIF('collection only'!D:D,eslam.data!AQ555,'collection only'!E:E)</f>
        <v>70308953</v>
      </c>
      <c r="K555" s="26">
        <f>SUMIF('data-from-invoicing'!D:D,eslam.data!AR555,'data-from-invoicing'!F:F)</f>
        <v>70308953</v>
      </c>
      <c r="L555" s="2">
        <f t="shared" si="89"/>
        <v>0</v>
      </c>
      <c r="Q555" s="23"/>
      <c r="R555" s="2">
        <v>70308953.760000005</v>
      </c>
      <c r="S555" s="1">
        <v>45199</v>
      </c>
      <c r="T555" s="1">
        <v>45199</v>
      </c>
      <c r="U555" s="1">
        <v>45207</v>
      </c>
      <c r="V555">
        <v>40</v>
      </c>
      <c r="W555" s="1">
        <v>45247</v>
      </c>
      <c r="X555" s="1">
        <v>45232</v>
      </c>
      <c r="Y555" s="2">
        <v>1278235609.5599999</v>
      </c>
      <c r="Z555" s="2">
        <v>143466613.75999999</v>
      </c>
      <c r="AA555" s="2">
        <v>421285092.94</v>
      </c>
      <c r="AC555" s="2">
        <v>161880059</v>
      </c>
      <c r="AF555" s="2">
        <v>2286300.2000000002</v>
      </c>
      <c r="AG555" s="14">
        <f>SUMIF('consultant-gross'!D:D,eslam.data!AQ555,'consultant-gross'!F:F)</f>
        <v>67431952.339999914</v>
      </c>
      <c r="AH555" s="14">
        <f>SUMIF('consultant-gross'!D:D,eslam.data!AQ555,'consultant-gross'!G:G)</f>
        <v>1278235609.5599999</v>
      </c>
      <c r="AI555" s="14">
        <f>SUMIF('consultant-net'!D:D,eslam.data!AQ555,'consultant-net'!F:F)</f>
        <v>70308953.760000005</v>
      </c>
      <c r="AJ555" s="2" t="str">
        <f>VLOOKUP(A555,'eslam-to-invoicing'!A:B,2,0)</f>
        <v>Kattameya Creeks</v>
      </c>
      <c r="AQ555" s="2" t="str">
        <f t="shared" si="90"/>
        <v>Katameya - Creeks34</v>
      </c>
      <c r="AR555" s="2" t="str">
        <f t="shared" si="91"/>
        <v>Kattameya Creeks34</v>
      </c>
    </row>
    <row r="556" spans="1:44" x14ac:dyDescent="0.3">
      <c r="A556" s="6" t="s">
        <v>60</v>
      </c>
      <c r="B556" s="35">
        <f>VLOOKUP(A556,Sheet1!A:B,2,0)</f>
        <v>1</v>
      </c>
      <c r="C556" s="6">
        <v>35</v>
      </c>
      <c r="D556" s="25"/>
      <c r="E556" s="2">
        <v>61247331.119999893</v>
      </c>
      <c r="F556" s="26">
        <f>_xlfn.MAXIFS('data-from-invoicing'!E:E,'data-from-invoicing'!D:D,eslam.data!AR556)</f>
        <v>59094596.479999997</v>
      </c>
      <c r="G556" s="2">
        <f t="shared" si="88"/>
        <v>-2152734.6399998963</v>
      </c>
      <c r="H556" s="14" t="s">
        <v>8718</v>
      </c>
      <c r="I556" s="23"/>
      <c r="J556" s="2">
        <f>SUMIF('collection only'!D:D,eslam.data!AQ556,'collection only'!E:E)</f>
        <v>46816344</v>
      </c>
      <c r="K556" s="26">
        <f>SUMIF('data-from-invoicing'!D:D,eslam.data!AR556,'data-from-invoicing'!F:F)</f>
        <v>46816344</v>
      </c>
      <c r="L556" s="2">
        <f t="shared" si="89"/>
        <v>0</v>
      </c>
      <c r="Q556" s="23"/>
      <c r="R556" s="2">
        <v>46816344.409999996</v>
      </c>
      <c r="S556" s="1">
        <v>45230</v>
      </c>
      <c r="T556" s="1">
        <v>45230</v>
      </c>
      <c r="U556" s="1">
        <v>45238</v>
      </c>
      <c r="V556">
        <v>40</v>
      </c>
      <c r="W556" s="1">
        <v>45278</v>
      </c>
      <c r="X556" s="1">
        <v>45266</v>
      </c>
      <c r="Y556" s="2">
        <v>1339482940.6800001</v>
      </c>
      <c r="Z556" s="2">
        <v>141313879.12</v>
      </c>
      <c r="AA556" s="2">
        <v>467826001.19</v>
      </c>
      <c r="AC556" s="2">
        <v>169260713.53</v>
      </c>
      <c r="AF556" s="2">
        <v>2593710.2000000002</v>
      </c>
      <c r="AG556" s="14">
        <f>SUMIF('consultant-gross'!D:D,eslam.data!AQ556,'consultant-gross'!F:F)</f>
        <v>61247331.119999886</v>
      </c>
      <c r="AH556" s="14">
        <f>SUMIF('consultant-gross'!D:D,eslam.data!AQ556,'consultant-gross'!G:G)</f>
        <v>1339482940.6799998</v>
      </c>
      <c r="AI556" s="14">
        <f>SUMIF('consultant-net'!D:D,eslam.data!AQ556,'consultant-net'!F:F)</f>
        <v>46816344.409999996</v>
      </c>
      <c r="AJ556" s="2" t="str">
        <f>VLOOKUP(A556,'eslam-to-invoicing'!A:B,2,0)</f>
        <v>Kattameya Creeks</v>
      </c>
      <c r="AQ556" s="2" t="str">
        <f t="shared" si="90"/>
        <v>Katameya - Creeks35</v>
      </c>
      <c r="AR556" s="2" t="str">
        <f t="shared" si="91"/>
        <v>Kattameya Creeks35</v>
      </c>
    </row>
    <row r="557" spans="1:44" x14ac:dyDescent="0.3">
      <c r="A557" s="6" t="s">
        <v>60</v>
      </c>
      <c r="B557" s="35">
        <f>VLOOKUP(A557,Sheet1!A:B,2,0)</f>
        <v>1</v>
      </c>
      <c r="C557" s="6">
        <v>36</v>
      </c>
      <c r="D557" s="25"/>
      <c r="E557" s="2">
        <v>74463161.120000124</v>
      </c>
      <c r="F557" s="26">
        <f>_xlfn.MAXIFS('data-from-invoicing'!E:E,'data-from-invoicing'!D:D,eslam.data!AR557)</f>
        <v>64452457.920000009</v>
      </c>
      <c r="G557" s="2">
        <f t="shared" si="88"/>
        <v>-10010703.200000115</v>
      </c>
      <c r="I557" s="23"/>
      <c r="J557" s="2">
        <f>SUMIF('collection only'!D:D,eslam.data!AQ557,'collection only'!E:E)</f>
        <v>50530224.780000001</v>
      </c>
      <c r="K557" s="26">
        <f>SUMIF('data-from-invoicing'!D:D,eslam.data!AR557,'data-from-invoicing'!F:F)</f>
        <v>50530224.780000001</v>
      </c>
      <c r="L557" s="2">
        <f t="shared" si="89"/>
        <v>0</v>
      </c>
      <c r="Q557" s="23"/>
      <c r="R557" s="2">
        <v>50530225.450000003</v>
      </c>
      <c r="S557" s="1">
        <v>45260</v>
      </c>
      <c r="T557" s="1">
        <v>45260</v>
      </c>
      <c r="U557" s="1">
        <v>45267</v>
      </c>
      <c r="V557">
        <v>40</v>
      </c>
      <c r="W557" s="1">
        <v>45307</v>
      </c>
      <c r="X557" s="1">
        <v>45290</v>
      </c>
      <c r="Y557" s="2">
        <v>1413946101.8</v>
      </c>
      <c r="Z557" s="2">
        <v>131303175.93000001</v>
      </c>
      <c r="AA557" s="2">
        <v>514457815.27999997</v>
      </c>
      <c r="AC557" s="2">
        <v>175537623</v>
      </c>
      <c r="AF557" s="2">
        <v>2835674.2</v>
      </c>
      <c r="AG557" s="14">
        <f>SUMIF('consultant-gross'!D:D,eslam.data!AQ557,'consultant-gross'!F:F)</f>
        <v>74463161.120000124</v>
      </c>
      <c r="AH557" s="14">
        <f>SUMIF('consultant-gross'!D:D,eslam.data!AQ557,'consultant-gross'!G:G)</f>
        <v>1413946101.8</v>
      </c>
      <c r="AI557" s="14">
        <f>SUMIF('consultant-net'!D:D,eslam.data!AQ557,'consultant-net'!F:F)</f>
        <v>50530225.450000003</v>
      </c>
      <c r="AJ557" s="2" t="str">
        <f>VLOOKUP(A557,'eslam-to-invoicing'!A:B,2,0)</f>
        <v>Kattameya Creeks</v>
      </c>
      <c r="AQ557" s="2" t="str">
        <f t="shared" si="90"/>
        <v>Katameya - Creeks36</v>
      </c>
      <c r="AR557" s="2" t="str">
        <f t="shared" si="91"/>
        <v>Kattameya Creeks36</v>
      </c>
    </row>
    <row r="558" spans="1:44" x14ac:dyDescent="0.3">
      <c r="A558" s="6" t="s">
        <v>60</v>
      </c>
      <c r="B558" s="35">
        <f>VLOOKUP(A558,Sheet1!A:B,2,0)</f>
        <v>1</v>
      </c>
      <c r="C558" s="6">
        <v>37</v>
      </c>
      <c r="D558" s="25"/>
      <c r="E558" s="2">
        <v>53331460.140000097</v>
      </c>
      <c r="F558" s="26">
        <f>_xlfn.MAXIFS('data-from-invoicing'!E:E,'data-from-invoicing'!D:D,eslam.data!AR558)</f>
        <v>60819348.359999999</v>
      </c>
      <c r="G558" s="2">
        <f t="shared" si="88"/>
        <v>7487888.219999902</v>
      </c>
      <c r="I558" s="23"/>
      <c r="J558" s="2">
        <f>SUMIF('collection only'!D:D,eslam.data!AQ558,'collection only'!E:E)</f>
        <v>62109565</v>
      </c>
      <c r="K558" s="26">
        <f>SUMIF('data-from-invoicing'!D:D,eslam.data!AR558,'data-from-invoicing'!F:F)</f>
        <v>62109565</v>
      </c>
      <c r="L558" s="2">
        <f t="shared" si="89"/>
        <v>0</v>
      </c>
      <c r="Q558" s="23"/>
      <c r="R558" s="2">
        <v>62109565.07</v>
      </c>
      <c r="S558" s="1">
        <v>45291</v>
      </c>
      <c r="T558" s="1">
        <v>45291</v>
      </c>
      <c r="U558" s="1">
        <v>45295</v>
      </c>
      <c r="V558">
        <v>40</v>
      </c>
      <c r="W558" s="1">
        <v>45335</v>
      </c>
      <c r="X558" s="1">
        <v>45313</v>
      </c>
      <c r="Y558" s="2">
        <v>1467277561.9400001</v>
      </c>
      <c r="Z558" s="2">
        <v>138791064.13999999</v>
      </c>
      <c r="AA558" s="2">
        <v>557616767.7700001</v>
      </c>
      <c r="AC558" s="2">
        <v>179660456</v>
      </c>
      <c r="AF558" s="2">
        <v>3087279.2</v>
      </c>
      <c r="AG558" s="14">
        <f>SUMIF('consultant-gross'!D:D,eslam.data!AQ558,'consultant-gross'!F:F)</f>
        <v>53331460.140000105</v>
      </c>
      <c r="AH558" s="14">
        <f>SUMIF('consultant-gross'!D:D,eslam.data!AQ558,'consultant-gross'!G:G)</f>
        <v>1467277561.9400001</v>
      </c>
      <c r="AI558" s="14">
        <f>SUMIF('consultant-net'!D:D,eslam.data!AQ558,'consultant-net'!F:F)</f>
        <v>62109565.07</v>
      </c>
      <c r="AJ558" s="2" t="str">
        <f>VLOOKUP(A558,'eslam-to-invoicing'!A:B,2,0)</f>
        <v>Kattameya Creeks</v>
      </c>
      <c r="AQ558" s="2" t="str">
        <f t="shared" si="90"/>
        <v>Katameya - Creeks37</v>
      </c>
      <c r="AR558" s="2" t="str">
        <f t="shared" si="91"/>
        <v>Kattameya Creeks37</v>
      </c>
    </row>
    <row r="559" spans="1:44" x14ac:dyDescent="0.3">
      <c r="A559" s="6" t="s">
        <v>60</v>
      </c>
      <c r="B559" s="35">
        <f>VLOOKUP(A559,Sheet1!A:B,2,0)</f>
        <v>1</v>
      </c>
      <c r="C559" s="6">
        <v>38</v>
      </c>
      <c r="D559" s="25"/>
      <c r="E559" s="2">
        <v>83842743.599999905</v>
      </c>
      <c r="F559" s="26">
        <f>_xlfn.MAXIFS('data-from-invoicing'!E:E,'data-from-invoicing'!D:D,eslam.data!AR559)</f>
        <v>78865309.719999999</v>
      </c>
      <c r="G559" s="2">
        <f t="shared" si="88"/>
        <v>-4977433.8799999058</v>
      </c>
      <c r="H559" s="14" t="s">
        <v>8718</v>
      </c>
      <c r="I559" s="23"/>
      <c r="J559" s="2">
        <f>SUMIF('collection only'!D:D,eslam.data!AQ559,'collection only'!E:E)</f>
        <v>79235150</v>
      </c>
      <c r="K559" s="26">
        <f>SUMIF('data-from-invoicing'!D:D,eslam.data!AR559,'data-from-invoicing'!F:F)</f>
        <v>79235149.888799995</v>
      </c>
      <c r="L559" s="2">
        <f t="shared" si="89"/>
        <v>-0.1112000048160553</v>
      </c>
      <c r="Q559" s="23"/>
      <c r="R559" s="2">
        <v>79235149.900000006</v>
      </c>
      <c r="S559" s="1">
        <v>45322</v>
      </c>
      <c r="T559" s="1">
        <v>45322</v>
      </c>
      <c r="U559" s="1">
        <v>45330</v>
      </c>
      <c r="V559">
        <v>40</v>
      </c>
      <c r="W559" s="1">
        <v>45370</v>
      </c>
      <c r="X559" s="1">
        <v>45357</v>
      </c>
      <c r="Y559" s="2">
        <v>1551120305.54</v>
      </c>
      <c r="Z559" s="2">
        <v>133813630.27</v>
      </c>
      <c r="AA559" s="2">
        <v>619119624.83000004</v>
      </c>
      <c r="AC559" s="2">
        <v>194495708</v>
      </c>
      <c r="AF559" s="2">
        <v>3385105</v>
      </c>
      <c r="AG559" s="14">
        <f>SUMIF('consultant-gross'!D:D,eslam.data!AQ559,'consultant-gross'!F:F)</f>
        <v>83842743.599999905</v>
      </c>
      <c r="AH559" s="14">
        <f>SUMIF('consultant-gross'!D:D,eslam.data!AQ559,'consultant-gross'!G:G)</f>
        <v>1551120305.54</v>
      </c>
      <c r="AI559" s="14">
        <f>SUMIF('consultant-net'!D:D,eslam.data!AQ559,'consultant-net'!F:F)</f>
        <v>79235149.900000006</v>
      </c>
      <c r="AJ559" s="2" t="str">
        <f>VLOOKUP(A559,'eslam-to-invoicing'!A:B,2,0)</f>
        <v>Kattameya Creeks</v>
      </c>
      <c r="AQ559" s="2" t="str">
        <f t="shared" si="90"/>
        <v>Katameya - Creeks38</v>
      </c>
      <c r="AR559" s="2" t="str">
        <f t="shared" si="91"/>
        <v>Kattameya Creeks38</v>
      </c>
    </row>
    <row r="560" spans="1:44" x14ac:dyDescent="0.3">
      <c r="A560" s="6" t="s">
        <v>60</v>
      </c>
      <c r="B560" s="35">
        <f>VLOOKUP(A560,Sheet1!A:B,2,0)</f>
        <v>1</v>
      </c>
      <c r="C560" s="6">
        <v>39</v>
      </c>
      <c r="D560" s="25"/>
      <c r="E560" s="2">
        <v>81688930.920000076</v>
      </c>
      <c r="F560" s="26">
        <f>_xlfn.MAXIFS('data-from-invoicing'!E:E,'data-from-invoicing'!D:D,eslam.data!AR560)</f>
        <v>66379928.689999998</v>
      </c>
      <c r="G560" s="2">
        <f t="shared" si="88"/>
        <v>-15309002.230000079</v>
      </c>
      <c r="I560" s="23"/>
      <c r="J560" s="2">
        <f>SUMIF('collection only'!D:D,eslam.data!AQ560,'collection only'!E:E)</f>
        <v>66261026</v>
      </c>
      <c r="K560" s="26">
        <f>SUMIF('data-from-invoicing'!D:D,eslam.data!AR560,'data-from-invoicing'!F:F)</f>
        <v>66261026</v>
      </c>
      <c r="L560" s="2">
        <f t="shared" si="89"/>
        <v>0</v>
      </c>
      <c r="Q560" s="23"/>
      <c r="R560" s="2">
        <v>66261026.210000001</v>
      </c>
      <c r="S560" s="1">
        <v>45351</v>
      </c>
      <c r="T560" s="1">
        <v>45351</v>
      </c>
      <c r="U560" s="1">
        <v>45361</v>
      </c>
      <c r="V560">
        <v>40</v>
      </c>
      <c r="W560" s="1">
        <v>45401</v>
      </c>
      <c r="X560" s="1">
        <v>45384</v>
      </c>
      <c r="Y560" s="2">
        <v>1632809236.46</v>
      </c>
      <c r="Z560" s="2">
        <v>118504628.04000001</v>
      </c>
      <c r="AA560" s="2">
        <v>681574347</v>
      </c>
      <c r="AC560" s="2">
        <v>206803236</v>
      </c>
      <c r="AF560" s="2">
        <v>3583708</v>
      </c>
      <c r="AG560" s="14">
        <f>SUMIF('consultant-gross'!D:D,eslam.data!AQ560,'consultant-gross'!F:F)</f>
        <v>81688930.920000076</v>
      </c>
      <c r="AH560" s="14">
        <f>SUMIF('consultant-gross'!D:D,eslam.data!AQ560,'consultant-gross'!G:G)</f>
        <v>1632809236.46</v>
      </c>
      <c r="AI560" s="14">
        <f>SUMIF('consultant-net'!D:D,eslam.data!AQ560,'consultant-net'!F:F)</f>
        <v>66261026.210000001</v>
      </c>
      <c r="AJ560" s="2" t="str">
        <f>VLOOKUP(A560,'eslam-to-invoicing'!A:B,2,0)</f>
        <v>Kattameya Creeks</v>
      </c>
      <c r="AQ560" s="2" t="str">
        <f t="shared" si="90"/>
        <v>Katameya - Creeks39</v>
      </c>
      <c r="AR560" s="2" t="str">
        <f t="shared" si="91"/>
        <v>Kattameya Creeks39</v>
      </c>
    </row>
    <row r="561" spans="1:44" x14ac:dyDescent="0.3">
      <c r="A561" s="6" t="s">
        <v>60</v>
      </c>
      <c r="B561" s="35">
        <f>VLOOKUP(A561,Sheet1!A:B,2,0)</f>
        <v>1</v>
      </c>
      <c r="C561" s="6">
        <v>40</v>
      </c>
      <c r="D561" s="25"/>
      <c r="E561" s="2">
        <v>66582662.039999962</v>
      </c>
      <c r="F561" s="26">
        <f>_xlfn.MAXIFS('data-from-invoicing'!E:E,'data-from-invoicing'!D:D,eslam.data!AR561)</f>
        <v>52383248.289999999</v>
      </c>
      <c r="G561" s="2">
        <f t="shared" si="88"/>
        <v>-14199413.749999963</v>
      </c>
      <c r="I561" s="23"/>
      <c r="J561" s="2">
        <f>SUMIF('collection only'!D:D,eslam.data!AQ561,'collection only'!E:E)</f>
        <v>52039038</v>
      </c>
      <c r="K561" s="26">
        <f>SUMIF('data-from-invoicing'!D:D,eslam.data!AR561,'data-from-invoicing'!F:F)</f>
        <v>52039038</v>
      </c>
      <c r="L561" s="2">
        <f t="shared" si="89"/>
        <v>0</v>
      </c>
      <c r="Q561" s="23"/>
      <c r="R561" s="2">
        <v>52039038.119999997</v>
      </c>
      <c r="S561" s="1">
        <v>45382</v>
      </c>
      <c r="T561" s="1">
        <v>45382</v>
      </c>
      <c r="U561" s="1">
        <v>45388</v>
      </c>
      <c r="V561">
        <v>40</v>
      </c>
      <c r="W561" s="1">
        <v>45428</v>
      </c>
      <c r="X561" s="1">
        <v>45414</v>
      </c>
      <c r="Y561" s="2">
        <v>1699391898.5</v>
      </c>
      <c r="Z561" s="2">
        <v>104305214.28</v>
      </c>
      <c r="AA561" s="2">
        <v>732184516</v>
      </c>
      <c r="AC561" s="2">
        <v>217702929</v>
      </c>
      <c r="AF561" s="2">
        <v>3885490.2</v>
      </c>
      <c r="AG561" s="14">
        <f>SUMIF('consultant-gross'!D:D,eslam.data!AQ561,'consultant-gross'!F:F)</f>
        <v>0</v>
      </c>
      <c r="AH561" s="14">
        <f>SUMIF('consultant-gross'!D:D,eslam.data!AQ561,'consultant-gross'!G:G)</f>
        <v>0</v>
      </c>
      <c r="AI561" s="14">
        <f>SUMIF('consultant-net'!D:D,eslam.data!AQ561,'consultant-net'!F:F)</f>
        <v>0</v>
      </c>
      <c r="AJ561" s="2" t="str">
        <f>VLOOKUP(A561,'eslam-to-invoicing'!A:B,2,0)</f>
        <v>Kattameya Creeks</v>
      </c>
      <c r="AQ561" s="2" t="str">
        <f t="shared" si="90"/>
        <v>Katameya - Creeks40</v>
      </c>
      <c r="AR561" s="2" t="str">
        <f t="shared" si="91"/>
        <v>Kattameya Creeks40</v>
      </c>
    </row>
    <row r="562" spans="1:44" x14ac:dyDescent="0.3">
      <c r="A562" s="6" t="s">
        <v>60</v>
      </c>
      <c r="B562" s="35">
        <f>VLOOKUP(A562,Sheet1!A:B,2,0)</f>
        <v>1</v>
      </c>
      <c r="C562" s="6">
        <v>41</v>
      </c>
      <c r="D562" s="25"/>
      <c r="E562" s="2">
        <v>47455342.029999971</v>
      </c>
      <c r="F562" s="26">
        <f>_xlfn.MAXIFS('data-from-invoicing'!E:E,'data-from-invoicing'!D:D,eslam.data!AR562)</f>
        <v>44558913.700000003</v>
      </c>
      <c r="G562" s="2">
        <f t="shared" si="88"/>
        <v>-2896428.3299999684</v>
      </c>
      <c r="H562" s="14" t="s">
        <v>8718</v>
      </c>
      <c r="I562" s="23"/>
      <c r="J562" s="2">
        <f>SUMIF('collection only'!D:D,eslam.data!AQ562,'collection only'!E:E)</f>
        <v>45340678.810000002</v>
      </c>
      <c r="K562" s="26">
        <f>SUMIF('data-from-invoicing'!D:D,eslam.data!AR562,'data-from-invoicing'!F:F)</f>
        <v>45340679.807999998</v>
      </c>
      <c r="L562" s="2">
        <f t="shared" si="89"/>
        <v>0.99799999594688416</v>
      </c>
      <c r="Q562" s="23"/>
      <c r="R562" s="2">
        <v>45340679.799999997</v>
      </c>
      <c r="S562" s="1">
        <v>45412</v>
      </c>
      <c r="T562" s="1">
        <v>45412</v>
      </c>
      <c r="U562" s="1">
        <v>45420</v>
      </c>
      <c r="V562">
        <v>40</v>
      </c>
      <c r="W562" s="1">
        <v>45460</v>
      </c>
      <c r="X562" s="1">
        <v>45437</v>
      </c>
      <c r="Y562" s="2">
        <v>1746847240.53</v>
      </c>
      <c r="Z562" s="2">
        <v>101408785.94</v>
      </c>
      <c r="AA562" s="2">
        <v>771118051</v>
      </c>
      <c r="AC562" s="2">
        <v>224726984.46000001</v>
      </c>
      <c r="AF562" s="2">
        <v>4067349.2</v>
      </c>
      <c r="AG562" s="14">
        <f>SUMIF('consultant-gross'!D:D,eslam.data!AQ562,'consultant-gross'!F:F)</f>
        <v>47455342.029999971</v>
      </c>
      <c r="AH562" s="14">
        <f>SUMIF('consultant-gross'!D:D,eslam.data!AQ562,'consultant-gross'!G:G)</f>
        <v>1746847240.53</v>
      </c>
      <c r="AI562" s="14">
        <f>SUMIF('consultant-net'!D:D,eslam.data!AQ562,'consultant-net'!F:F)</f>
        <v>45340679.799999997</v>
      </c>
      <c r="AJ562" s="2" t="str">
        <f>VLOOKUP(A562,'eslam-to-invoicing'!A:B,2,0)</f>
        <v>Kattameya Creeks</v>
      </c>
      <c r="AQ562" s="2" t="str">
        <f t="shared" si="90"/>
        <v>Katameya - Creeks41</v>
      </c>
      <c r="AR562" s="2" t="str">
        <f t="shared" si="91"/>
        <v>Kattameya Creeks41</v>
      </c>
    </row>
    <row r="563" spans="1:44" x14ac:dyDescent="0.3">
      <c r="A563" s="6" t="s">
        <v>60</v>
      </c>
      <c r="B563" s="35">
        <f>VLOOKUP(A563,Sheet1!A:B,2,0)</f>
        <v>1</v>
      </c>
      <c r="C563" s="6">
        <v>42</v>
      </c>
      <c r="D563" s="25"/>
      <c r="E563" s="2">
        <v>56995945.470000029</v>
      </c>
      <c r="F563" s="26">
        <f>_xlfn.MAXIFS('data-from-invoicing'!E:E,'data-from-invoicing'!D:D,eslam.data!AR563)</f>
        <v>52161798.490000002</v>
      </c>
      <c r="G563" s="2">
        <f t="shared" si="88"/>
        <v>-4834146.9800000265</v>
      </c>
      <c r="I563" s="23"/>
      <c r="J563" s="2">
        <f>SUMIF('collection only'!D:D,eslam.data!AQ563,'collection only'!E:E)</f>
        <v>52791233</v>
      </c>
      <c r="K563" s="26">
        <f>SUMIF('data-from-invoicing'!D:D,eslam.data!AR563,'data-from-invoicing'!F:F)</f>
        <v>52791233</v>
      </c>
      <c r="L563" s="2">
        <f t="shared" si="89"/>
        <v>0</v>
      </c>
      <c r="Q563" s="23"/>
      <c r="R563" s="2">
        <v>52791233.920000002</v>
      </c>
      <c r="S563" s="1">
        <v>45443</v>
      </c>
      <c r="T563" s="1">
        <v>45443</v>
      </c>
      <c r="U563" s="1">
        <v>45452</v>
      </c>
      <c r="V563">
        <v>40</v>
      </c>
      <c r="W563" s="1">
        <v>45492</v>
      </c>
      <c r="X563" s="1">
        <v>45480</v>
      </c>
      <c r="Y563" s="2">
        <v>1803843186</v>
      </c>
      <c r="Z563" s="2">
        <v>96574638</v>
      </c>
      <c r="AA563" s="2">
        <v>816861989</v>
      </c>
      <c r="AC563" s="2">
        <v>232964321</v>
      </c>
      <c r="AF563" s="2">
        <v>4370002</v>
      </c>
      <c r="AG563" s="14">
        <f>SUMIF('consultant-gross'!D:D,eslam.data!AQ563,'consultant-gross'!F:F)</f>
        <v>56995945.470000029</v>
      </c>
      <c r="AH563" s="14">
        <f>SUMIF('consultant-gross'!D:D,eslam.data!AQ563,'consultant-gross'!G:G)</f>
        <v>1803843186</v>
      </c>
      <c r="AI563" s="14">
        <f>SUMIF('consultant-net'!D:D,eslam.data!AQ563,'consultant-net'!F:F)</f>
        <v>52791233.920000002</v>
      </c>
      <c r="AJ563" s="2" t="str">
        <f>VLOOKUP(A563,'eslam-to-invoicing'!A:B,2,0)</f>
        <v>Kattameya Creeks</v>
      </c>
      <c r="AQ563" s="2" t="str">
        <f t="shared" si="90"/>
        <v>Katameya - Creeks42</v>
      </c>
      <c r="AR563" s="2" t="str">
        <f t="shared" si="91"/>
        <v>Kattameya Creeks42</v>
      </c>
    </row>
    <row r="564" spans="1:44" x14ac:dyDescent="0.3">
      <c r="A564" s="6" t="s">
        <v>60</v>
      </c>
      <c r="B564" s="35">
        <f>VLOOKUP(A564,Sheet1!A:B,2,0)</f>
        <v>1</v>
      </c>
      <c r="C564" s="6">
        <v>43</v>
      </c>
      <c r="D564" s="25"/>
      <c r="E564" s="2">
        <v>56437240.436228752</v>
      </c>
      <c r="F564" s="26">
        <f>_xlfn.MAXIFS('data-from-invoicing'!E:E,'data-from-invoicing'!D:D,eslam.data!AR564)</f>
        <v>42016089.18</v>
      </c>
      <c r="G564" s="2">
        <f t="shared" si="88"/>
        <v>-14421151.256228752</v>
      </c>
      <c r="I564" s="23"/>
      <c r="J564" s="2">
        <f>SUMIF('collection only'!D:D,eslam.data!AQ564,'collection only'!E:E)</f>
        <v>21224102</v>
      </c>
      <c r="K564" s="26">
        <f>SUMIF('data-from-invoicing'!D:D,eslam.data!AR564,'data-from-invoicing'!F:F)</f>
        <v>21224102</v>
      </c>
      <c r="L564" s="2">
        <f t="shared" si="89"/>
        <v>0</v>
      </c>
      <c r="Q564" s="23"/>
      <c r="R564" s="2">
        <v>30082113.946245909</v>
      </c>
      <c r="S564" s="1">
        <v>45473</v>
      </c>
      <c r="T564" s="1">
        <v>45473</v>
      </c>
      <c r="U564" s="1">
        <v>45483</v>
      </c>
      <c r="V564">
        <v>40</v>
      </c>
      <c r="W564" s="1">
        <v>45523</v>
      </c>
      <c r="X564" s="1">
        <v>45500</v>
      </c>
      <c r="Y564" s="2">
        <v>1860280426.436229</v>
      </c>
      <c r="Z564" s="2">
        <v>90480931.813061342</v>
      </c>
      <c r="AA564" s="2">
        <v>861619431.08342218</v>
      </c>
      <c r="AC564" s="2">
        <v>241015625.4571293</v>
      </c>
      <c r="AF564" s="2">
        <v>4370002.2</v>
      </c>
      <c r="AG564" s="14">
        <f>SUMIF('consultant-gross'!D:D,eslam.data!AQ564,'consultant-gross'!F:F)</f>
        <v>56437240.436228752</v>
      </c>
      <c r="AH564" s="14">
        <f>SUMIF('consultant-gross'!D:D,eslam.data!AQ564,'consultant-gross'!G:G)</f>
        <v>1860280426.4362288</v>
      </c>
      <c r="AI564" s="14">
        <f>SUMIF('consultant-net'!D:D,eslam.data!AQ564,'consultant-net'!F:F)</f>
        <v>30082113.946245909</v>
      </c>
      <c r="AJ564" s="2" t="str">
        <f>VLOOKUP(A564,'eslam-to-invoicing'!A:B,2,0)</f>
        <v>Kattameya Creeks</v>
      </c>
      <c r="AQ564" s="2" t="str">
        <f t="shared" si="90"/>
        <v>Katameya - Creeks43</v>
      </c>
      <c r="AR564" s="2" t="str">
        <f t="shared" si="91"/>
        <v>Kattameya Creeks43</v>
      </c>
    </row>
    <row r="565" spans="1:44" x14ac:dyDescent="0.3">
      <c r="A565" s="6" t="s">
        <v>60</v>
      </c>
      <c r="B565" s="35">
        <f>VLOOKUP(A565,Sheet1!A:B,2,0)</f>
        <v>1</v>
      </c>
      <c r="C565" s="6">
        <v>44</v>
      </c>
      <c r="D565" s="25"/>
      <c r="E565" s="2">
        <v>49427006.693771116</v>
      </c>
      <c r="F565" s="26">
        <f>_xlfn.MAXIFS('data-from-invoicing'!E:E,'data-from-invoicing'!D:D,eslam.data!AR565)</f>
        <v>34374886.210000001</v>
      </c>
      <c r="G565" s="2">
        <f t="shared" si="88"/>
        <v>-15052120.483771116</v>
      </c>
      <c r="I565" s="23"/>
      <c r="J565" s="2">
        <f>SUMIF('collection only'!D:D,eslam.data!AQ565,'collection only'!E:E)</f>
        <v>8345106.3000000007</v>
      </c>
      <c r="K565" s="26">
        <f>SUMIF('data-from-invoicing'!D:D,eslam.data!AR565,'data-from-invoicing'!F:F)</f>
        <v>8345106.3083999995</v>
      </c>
      <c r="L565" s="2">
        <f t="shared" si="89"/>
        <v>8.3999987691640854E-3</v>
      </c>
      <c r="Q565" s="23"/>
      <c r="R565" s="2">
        <v>8345106.2999999998</v>
      </c>
      <c r="S565" s="1">
        <v>45504</v>
      </c>
      <c r="T565" s="1">
        <v>45504</v>
      </c>
      <c r="U565" s="1">
        <v>45514</v>
      </c>
      <c r="V565">
        <v>40</v>
      </c>
      <c r="W565" s="1">
        <v>45554</v>
      </c>
      <c r="X565" s="1">
        <v>45535</v>
      </c>
      <c r="Y565" s="2">
        <v>1909707433.1300001</v>
      </c>
      <c r="Z565" s="2">
        <v>67101367.219999999</v>
      </c>
      <c r="AA565" s="2">
        <v>899419335</v>
      </c>
      <c r="AC565" s="2">
        <v>247392879</v>
      </c>
      <c r="AF565" s="2">
        <v>4855643.2</v>
      </c>
      <c r="AG565" s="14">
        <f>SUMIF('consultant-gross'!D:D,eslam.data!AQ565,'consultant-gross'!F:F)</f>
        <v>49427006.693771124</v>
      </c>
      <c r="AH565" s="14">
        <f>SUMIF('consultant-gross'!D:D,eslam.data!AQ565,'consultant-gross'!G:G)</f>
        <v>1909707433.1299999</v>
      </c>
      <c r="AI565" s="14">
        <f>SUMIF('consultant-net'!D:D,eslam.data!AQ565,'consultant-net'!F:F)</f>
        <v>8345106.2999999998</v>
      </c>
      <c r="AJ565" s="2" t="str">
        <f>VLOOKUP(A565,'eslam-to-invoicing'!A:B,2,0)</f>
        <v>Kattameya Creeks</v>
      </c>
      <c r="AQ565" s="2" t="str">
        <f t="shared" si="90"/>
        <v>Katameya - Creeks44</v>
      </c>
      <c r="AR565" s="2" t="str">
        <f t="shared" si="91"/>
        <v>Kattameya Creeks44</v>
      </c>
    </row>
    <row r="566" spans="1:44" x14ac:dyDescent="0.3">
      <c r="A566" s="6" t="s">
        <v>60</v>
      </c>
      <c r="B566" s="35">
        <f>VLOOKUP(A566,Sheet1!A:B,2,0)</f>
        <v>1</v>
      </c>
      <c r="C566" s="6">
        <v>45</v>
      </c>
      <c r="D566" s="25"/>
      <c r="E566" s="2">
        <v>67801530.870000124</v>
      </c>
      <c r="F566" s="26">
        <f>_xlfn.MAXIFS('data-from-invoicing'!E:E,'data-from-invoicing'!D:D,eslam.data!AR566)</f>
        <v>50790503.789999999</v>
      </c>
      <c r="G566" s="2">
        <f t="shared" si="88"/>
        <v>-17011027.080000125</v>
      </c>
      <c r="I566" s="23"/>
      <c r="J566" s="2">
        <f>SUMIF('collection only'!D:D,eslam.data!AQ566,'collection only'!E:E)</f>
        <v>8654893.6999999993</v>
      </c>
      <c r="K566" s="26">
        <f>SUMIF('data-from-invoicing'!D:D,eslam.data!AR566,'data-from-invoicing'!F:F)</f>
        <v>24274088.371600002</v>
      </c>
      <c r="L566" s="2">
        <f t="shared" si="89"/>
        <v>15619194.671600003</v>
      </c>
      <c r="Q566" s="23"/>
      <c r="R566" s="2">
        <v>24274088.379999999</v>
      </c>
      <c r="S566" s="1">
        <v>45535</v>
      </c>
      <c r="T566" s="1">
        <v>45535</v>
      </c>
      <c r="U566" s="1">
        <v>45544</v>
      </c>
      <c r="V566">
        <v>40</v>
      </c>
      <c r="W566" s="1">
        <v>45584</v>
      </c>
      <c r="X566" s="1">
        <v>45568</v>
      </c>
      <c r="Y566" s="2">
        <v>1977508964</v>
      </c>
      <c r="Z566" s="2">
        <v>50090340</v>
      </c>
      <c r="AA566" s="2">
        <v>947220416</v>
      </c>
      <c r="AC566" s="2">
        <v>256761214</v>
      </c>
      <c r="AF566" s="2">
        <v>5144638</v>
      </c>
      <c r="AG566" s="14">
        <f>SUMIF('consultant-gross'!D:D,eslam.data!AQ566,'consultant-gross'!F:F)</f>
        <v>0</v>
      </c>
      <c r="AH566" s="14">
        <f>SUMIF('consultant-gross'!D:D,eslam.data!AQ566,'consultant-gross'!G:G)</f>
        <v>0</v>
      </c>
      <c r="AI566" s="14">
        <f>SUMIF('consultant-net'!D:D,eslam.data!AQ566,'consultant-net'!F:F)</f>
        <v>0</v>
      </c>
      <c r="AJ566" s="2" t="str">
        <f>VLOOKUP(A566,'eslam-to-invoicing'!A:B,2,0)</f>
        <v>Kattameya Creeks</v>
      </c>
      <c r="AQ566" s="2" t="str">
        <f t="shared" si="90"/>
        <v>Katameya - Creeks45</v>
      </c>
      <c r="AR566" s="2" t="str">
        <f t="shared" si="91"/>
        <v>Kattameya Creeks45</v>
      </c>
    </row>
    <row r="567" spans="1:44" x14ac:dyDescent="0.3">
      <c r="A567" s="6" t="s">
        <v>60</v>
      </c>
      <c r="B567" s="35">
        <f>VLOOKUP(A567,Sheet1!A:B,2,0)</f>
        <v>1</v>
      </c>
      <c r="C567" s="6">
        <v>46</v>
      </c>
      <c r="D567" s="25"/>
      <c r="E567" s="2">
        <v>42454238</v>
      </c>
      <c r="F567" s="26">
        <f>_xlfn.MAXIFS('data-from-invoicing'!E:E,'data-from-invoicing'!D:D,eslam.data!AR567)</f>
        <v>0</v>
      </c>
      <c r="G567" s="2">
        <f t="shared" si="88"/>
        <v>-42454238</v>
      </c>
      <c r="I567" s="23"/>
      <c r="J567" s="2">
        <f>SUMIF('collection only'!D:D,eslam.data!AQ567,'collection only'!E:E)</f>
        <v>0</v>
      </c>
      <c r="K567" s="26">
        <f>SUMIF('data-from-invoicing'!D:D,eslam.data!AR567,'data-from-invoicing'!F:F)</f>
        <v>0</v>
      </c>
      <c r="L567" s="2">
        <f t="shared" si="89"/>
        <v>0</v>
      </c>
      <c r="Q567" s="23"/>
      <c r="R567" s="2">
        <v>22007540.780000001</v>
      </c>
      <c r="S567" s="1">
        <v>45565</v>
      </c>
      <c r="T567" s="1">
        <v>45565</v>
      </c>
      <c r="U567" s="1">
        <v>45575</v>
      </c>
      <c r="V567">
        <v>40</v>
      </c>
      <c r="W567" s="1">
        <v>45615</v>
      </c>
      <c r="X567" s="1">
        <v>45600</v>
      </c>
      <c r="Y567" s="2">
        <v>2019963202</v>
      </c>
      <c r="Z567" s="2">
        <v>39951618</v>
      </c>
      <c r="AA567" s="2">
        <v>976799080</v>
      </c>
      <c r="AC567" s="2">
        <v>264112905</v>
      </c>
      <c r="AF567" s="2">
        <v>5327913</v>
      </c>
      <c r="AG567" s="14">
        <f>SUMIF('consultant-gross'!D:D,eslam.data!AQ567,'consultant-gross'!F:F)</f>
        <v>42454238</v>
      </c>
      <c r="AH567" s="14">
        <f>SUMIF('consultant-gross'!D:D,eslam.data!AQ567,'consultant-gross'!G:G)</f>
        <v>2019963202</v>
      </c>
      <c r="AI567" s="14">
        <f>SUMIF('consultant-net'!D:D,eslam.data!AQ567,'consultant-net'!F:F)</f>
        <v>22007540.780000001</v>
      </c>
      <c r="AJ567" s="2" t="str">
        <f>VLOOKUP(A567,'eslam-to-invoicing'!A:B,2,0)</f>
        <v>Kattameya Creeks</v>
      </c>
      <c r="AQ567" s="2" t="str">
        <f t="shared" si="90"/>
        <v>Katameya - Creeks46</v>
      </c>
      <c r="AR567" s="2" t="str">
        <f t="shared" si="91"/>
        <v>Kattameya Creeks46</v>
      </c>
    </row>
    <row r="568" spans="1:44" hidden="1" x14ac:dyDescent="0.3">
      <c r="A568" s="6" t="s">
        <v>60</v>
      </c>
      <c r="B568" s="6">
        <f>VLOOKUP(A568,Sheet1!A:B,2,0)</f>
        <v>1</v>
      </c>
      <c r="C568" s="6">
        <v>47</v>
      </c>
      <c r="D568" s="25"/>
      <c r="F568" s="26">
        <f>_xlfn.MAXIFS('data-from-invoicing'!E:E,'data-from-invoicing'!D:D,eslam.data!AR568)</f>
        <v>0</v>
      </c>
      <c r="G568" s="2">
        <f t="shared" si="88"/>
        <v>0</v>
      </c>
      <c r="H568" s="2"/>
      <c r="I568" s="23"/>
      <c r="J568" s="2">
        <f>SUMIF('collection only'!D:D,eslam.data!AQ568,'collection only'!E:E)</f>
        <v>0</v>
      </c>
      <c r="K568" s="26">
        <f>SUMIF('data-from-invoicing'!D:D,eslam.data!AR568,'data-from-invoicing'!F:F)</f>
        <v>0</v>
      </c>
      <c r="L568" s="2">
        <f t="shared" si="89"/>
        <v>0</v>
      </c>
      <c r="M568" s="2"/>
      <c r="Q568" s="23"/>
      <c r="S568" s="1">
        <v>45596</v>
      </c>
      <c r="T568" s="1">
        <v>45596</v>
      </c>
      <c r="U568" s="1">
        <v>45605</v>
      </c>
      <c r="V568">
        <v>40</v>
      </c>
      <c r="W568" s="1">
        <v>45645</v>
      </c>
      <c r="AF568" s="2">
        <v>0</v>
      </c>
      <c r="AG568" s="14">
        <f>SUMIF('consultant-gross'!D:D,eslam.data!AQ568,'consultant-gross'!F:F)</f>
        <v>0</v>
      </c>
      <c r="AH568" s="14">
        <f>SUMIF('consultant-gross'!D:D,eslam.data!AQ568,'consultant-gross'!G:G)</f>
        <v>0</v>
      </c>
      <c r="AI568" s="14">
        <f>SUMIF('consultant-net'!D:D,eslam.data!AQ568,'consultant-net'!F:F)</f>
        <v>0</v>
      </c>
      <c r="AJ568" s="2" t="str">
        <f>VLOOKUP(A568,'eslam-to-invoicing'!A:B,2,0)</f>
        <v>Kattameya Creeks</v>
      </c>
      <c r="AQ568" s="2" t="str">
        <f t="shared" si="90"/>
        <v>Katameya - Creeks47</v>
      </c>
      <c r="AR568" s="2" t="str">
        <f t="shared" si="91"/>
        <v>Kattameya Creeks47</v>
      </c>
    </row>
    <row r="569" spans="1:44" hidden="1" x14ac:dyDescent="0.3">
      <c r="A569" s="6" t="s">
        <v>12</v>
      </c>
      <c r="B569" s="34">
        <f>VLOOKUP(A569,Sheet1!A:B,2,0)</f>
        <v>1</v>
      </c>
      <c r="C569" s="6">
        <v>109</v>
      </c>
      <c r="D569" s="25"/>
      <c r="E569" s="2">
        <v>156311.35</v>
      </c>
      <c r="F569" s="26">
        <f>_xlfn.MAXIFS('data-from-invoicing'!E:E,'data-from-invoicing'!D:D,eslam.data!AR569)</f>
        <v>0</v>
      </c>
      <c r="G569" s="2">
        <f t="shared" si="88"/>
        <v>-156311.35</v>
      </c>
      <c r="H569" s="2"/>
      <c r="I569" s="23"/>
      <c r="J569" s="2">
        <f>SUMIF('collection only'!D:D,eslam.data!AQ569,'collection only'!E:E)</f>
        <v>128570.36</v>
      </c>
      <c r="K569" s="26">
        <f>SUMIF('data-from-invoicing'!D:D,eslam.data!AR569,'data-from-invoicing'!F:F)</f>
        <v>0</v>
      </c>
      <c r="L569" s="2">
        <f t="shared" si="89"/>
        <v>-128570.36</v>
      </c>
      <c r="M569" s="2"/>
      <c r="Q569" s="23"/>
      <c r="R569" s="2">
        <v>128570.36</v>
      </c>
      <c r="S569" s="1">
        <v>43008</v>
      </c>
      <c r="T569" s="1">
        <v>43017</v>
      </c>
      <c r="U569" s="1">
        <v>43102</v>
      </c>
      <c r="V569">
        <v>60</v>
      </c>
      <c r="W569" s="1">
        <v>43162</v>
      </c>
      <c r="X569" s="1">
        <v>43031</v>
      </c>
      <c r="Y569" s="2">
        <v>20308378.879999999</v>
      </c>
      <c r="AF569" s="2">
        <v>0</v>
      </c>
      <c r="AG569" s="14">
        <f>SUMIF('consultant-gross'!D:D,eslam.data!AQ569,'consultant-gross'!F:F)</f>
        <v>0</v>
      </c>
      <c r="AH569" s="14">
        <f>SUMIF('consultant-gross'!D:D,eslam.data!AQ569,'consultant-gross'!G:G)</f>
        <v>0</v>
      </c>
      <c r="AI569" s="14">
        <f>SUMIF('consultant-net'!D:D,eslam.data!AQ569,'consultant-net'!F:F)</f>
        <v>0</v>
      </c>
      <c r="AJ569" s="2">
        <f>VLOOKUP(A569,'eslam-to-invoicing'!A:B,2,0)</f>
        <v>0</v>
      </c>
      <c r="AQ569" s="2" t="str">
        <f t="shared" si="90"/>
        <v>KFW109</v>
      </c>
      <c r="AR569" s="2" t="str">
        <f t="shared" si="91"/>
        <v>0109</v>
      </c>
    </row>
    <row r="570" spans="1:44" hidden="1" x14ac:dyDescent="0.3">
      <c r="A570" s="6" t="s">
        <v>12</v>
      </c>
      <c r="B570" s="34">
        <f>VLOOKUP(A570,Sheet1!A:B,2,0)</f>
        <v>1</v>
      </c>
      <c r="C570" s="6">
        <v>110</v>
      </c>
      <c r="D570" s="25"/>
      <c r="E570" s="2">
        <v>357187.5</v>
      </c>
      <c r="F570" s="26">
        <f>_xlfn.MAXIFS('data-from-invoicing'!E:E,'data-from-invoicing'!D:D,eslam.data!AR570)</f>
        <v>0</v>
      </c>
      <c r="G570" s="2">
        <f t="shared" si="88"/>
        <v>-357187.5</v>
      </c>
      <c r="H570" s="2"/>
      <c r="I570" s="23"/>
      <c r="J570" s="2">
        <f>SUMIF('collection only'!D:D,eslam.data!AQ570,'collection only'!E:E)</f>
        <v>377225.16</v>
      </c>
      <c r="K570" s="26">
        <f>SUMIF('data-from-invoicing'!D:D,eslam.data!AR570,'data-from-invoicing'!F:F)</f>
        <v>0</v>
      </c>
      <c r="L570" s="2">
        <f t="shared" si="89"/>
        <v>-377225.16</v>
      </c>
      <c r="M570" s="2"/>
      <c r="Q570" s="23"/>
      <c r="R570" s="2">
        <v>377225.16</v>
      </c>
      <c r="S570" s="1">
        <v>43343</v>
      </c>
      <c r="T570" s="1">
        <v>43327</v>
      </c>
      <c r="U570" s="1">
        <v>43327</v>
      </c>
      <c r="V570">
        <v>60</v>
      </c>
      <c r="W570" s="1">
        <v>43387</v>
      </c>
      <c r="X570" s="1">
        <v>43330</v>
      </c>
      <c r="Y570" s="2">
        <v>20665566.379999999</v>
      </c>
      <c r="Z570" s="2">
        <v>0</v>
      </c>
      <c r="AF570" s="2">
        <v>0</v>
      </c>
      <c r="AG570" s="14">
        <f>SUMIF('consultant-gross'!D:D,eslam.data!AQ570,'consultant-gross'!F:F)</f>
        <v>0</v>
      </c>
      <c r="AH570" s="14">
        <f>SUMIF('consultant-gross'!D:D,eslam.data!AQ570,'consultant-gross'!G:G)</f>
        <v>0</v>
      </c>
      <c r="AI570" s="14">
        <f>SUMIF('consultant-net'!D:D,eslam.data!AQ570,'consultant-net'!F:F)</f>
        <v>0</v>
      </c>
      <c r="AJ570" s="2">
        <f>VLOOKUP(A570,'eslam-to-invoicing'!A:B,2,0)</f>
        <v>0</v>
      </c>
      <c r="AQ570" s="2" t="str">
        <f t="shared" si="90"/>
        <v>KFW110</v>
      </c>
      <c r="AR570" s="2" t="str">
        <f t="shared" si="91"/>
        <v>0110</v>
      </c>
    </row>
    <row r="571" spans="1:44" hidden="1" x14ac:dyDescent="0.3">
      <c r="A571" s="6" t="s">
        <v>83</v>
      </c>
      <c r="B571" s="34">
        <f>VLOOKUP(A571,Sheet1!A:B,2,0)</f>
        <v>2</v>
      </c>
      <c r="C571" s="6">
        <v>1</v>
      </c>
      <c r="D571" s="25"/>
      <c r="E571" s="2">
        <v>42898060</v>
      </c>
      <c r="F571" s="26">
        <f>_xlfn.MAXIFS('data-from-invoicing'!E:E,'data-from-invoicing'!D:D,eslam.data!AR571)</f>
        <v>40855295.240000002</v>
      </c>
      <c r="G571" s="2">
        <f t="shared" si="88"/>
        <v>-2042764.7599999979</v>
      </c>
      <c r="H571" s="2"/>
      <c r="I571" s="23"/>
      <c r="J571" s="2">
        <f>SUMIF('collection only'!D:D,eslam.data!AQ571,'collection only'!E:E)</f>
        <v>803531.75</v>
      </c>
      <c r="K571" s="26">
        <f>SUMIF('data-from-invoicing'!D:D,eslam.data!AR571,'data-from-invoicing'!F:F)</f>
        <v>6931826.0920000002</v>
      </c>
      <c r="L571" s="2">
        <f t="shared" si="89"/>
        <v>6128294.3420000002</v>
      </c>
      <c r="M571" s="2"/>
      <c r="Q571" s="23"/>
      <c r="R571" s="2">
        <v>8313070.0499999998</v>
      </c>
      <c r="S571" s="1">
        <v>44592</v>
      </c>
      <c r="T571" s="1">
        <v>44592</v>
      </c>
      <c r="U571" s="1">
        <v>44598</v>
      </c>
      <c r="V571">
        <v>60</v>
      </c>
      <c r="W571" s="1">
        <v>44658</v>
      </c>
      <c r="X571" s="1">
        <v>44600</v>
      </c>
      <c r="Y571" s="2">
        <v>42898060</v>
      </c>
      <c r="AF571" s="2">
        <v>0</v>
      </c>
      <c r="AG571" s="14">
        <f>SUMIF('consultant-gross'!D:D,eslam.data!AQ571,'consultant-gross'!F:F)</f>
        <v>0</v>
      </c>
      <c r="AH571" s="14">
        <f>SUMIF('consultant-gross'!D:D,eslam.data!AQ571,'consultant-gross'!G:G)</f>
        <v>0</v>
      </c>
      <c r="AI571" s="14">
        <f>SUMIF('consultant-net'!D:D,eslam.data!AQ571,'consultant-net'!F:F)</f>
        <v>0</v>
      </c>
      <c r="AJ571" s="2" t="str">
        <f>VLOOKUP(A571,'eslam-to-invoicing'!A:B,2,0)</f>
        <v>El Khatatba Bridge</v>
      </c>
      <c r="AQ571" s="2" t="str">
        <f t="shared" si="90"/>
        <v>Khatatba Bridge1</v>
      </c>
      <c r="AR571" s="2" t="str">
        <f t="shared" si="91"/>
        <v>El Khatatba Bridge1</v>
      </c>
    </row>
    <row r="572" spans="1:44" hidden="1" x14ac:dyDescent="0.3">
      <c r="A572" s="6" t="s">
        <v>83</v>
      </c>
      <c r="B572" s="34">
        <f>VLOOKUP(A572,Sheet1!A:B,2,0)</f>
        <v>2</v>
      </c>
      <c r="C572" s="6">
        <v>2</v>
      </c>
      <c r="D572" s="25"/>
      <c r="E572" s="2">
        <v>10581515</v>
      </c>
      <c r="F572" s="26">
        <f>_xlfn.MAXIFS('data-from-invoicing'!E:E,'data-from-invoicing'!D:D,eslam.data!AR572)</f>
        <v>2437694.0499999998</v>
      </c>
      <c r="G572" s="2">
        <f t="shared" si="88"/>
        <v>-8143820.9500000002</v>
      </c>
      <c r="H572" s="2"/>
      <c r="I572" s="23"/>
      <c r="J572" s="2">
        <f>SUMIF('collection only'!D:D,eslam.data!AQ572,'collection only'!E:E)</f>
        <v>7509538.2999999998</v>
      </c>
      <c r="K572" s="26">
        <f>SUMIF('data-from-invoicing'!D:D,eslam.data!AR572,'data-from-invoicing'!F:F)</f>
        <v>1381244.0525</v>
      </c>
      <c r="L572" s="2">
        <f t="shared" si="89"/>
        <v>-6128294.2474999996</v>
      </c>
      <c r="M572" s="2"/>
      <c r="Q572" s="23"/>
      <c r="R572" s="2">
        <v>10363626.075846519</v>
      </c>
      <c r="S572" s="1">
        <v>44620</v>
      </c>
      <c r="T572" s="1">
        <v>44620</v>
      </c>
      <c r="U572" s="1">
        <v>44627</v>
      </c>
      <c r="V572">
        <v>60</v>
      </c>
      <c r="W572" s="1">
        <v>44687</v>
      </c>
      <c r="X572" s="1">
        <v>44627</v>
      </c>
      <c r="Y572" s="2">
        <v>53479575</v>
      </c>
      <c r="AF572" s="2">
        <v>0</v>
      </c>
      <c r="AG572" s="14">
        <f>SUMIF('consultant-gross'!D:D,eslam.data!AQ572,'consultant-gross'!F:F)</f>
        <v>0</v>
      </c>
      <c r="AH572" s="14">
        <f>SUMIF('consultant-gross'!D:D,eslam.data!AQ572,'consultant-gross'!G:G)</f>
        <v>0</v>
      </c>
      <c r="AI572" s="14">
        <f>SUMIF('consultant-net'!D:D,eslam.data!AQ572,'consultant-net'!F:F)</f>
        <v>0</v>
      </c>
      <c r="AJ572" s="2" t="str">
        <f>VLOOKUP(A572,'eslam-to-invoicing'!A:B,2,0)</f>
        <v>El Khatatba Bridge</v>
      </c>
      <c r="AQ572" s="2" t="str">
        <f t="shared" si="90"/>
        <v>Khatatba Bridge2</v>
      </c>
      <c r="AR572" s="2" t="str">
        <f t="shared" si="91"/>
        <v>El Khatatba Bridge2</v>
      </c>
    </row>
    <row r="573" spans="1:44" hidden="1" x14ac:dyDescent="0.3">
      <c r="A573" s="6" t="s">
        <v>83</v>
      </c>
      <c r="B573" s="34">
        <f>VLOOKUP(A573,Sheet1!A:B,2,0)</f>
        <v>2</v>
      </c>
      <c r="C573" s="6">
        <v>4</v>
      </c>
      <c r="D573" s="25"/>
      <c r="E573" s="2">
        <v>50062250</v>
      </c>
      <c r="F573" s="26">
        <f>_xlfn.MAXIFS('data-from-invoicing'!E:E,'data-from-invoicing'!D:D,eslam.data!AR573)</f>
        <v>0</v>
      </c>
      <c r="G573" s="2">
        <f t="shared" si="88"/>
        <v>-50062250</v>
      </c>
      <c r="H573" s="2"/>
      <c r="I573" s="23"/>
      <c r="J573" s="2">
        <f>SUMIF('collection only'!D:D,eslam.data!AQ573,'collection only'!E:E)</f>
        <v>36303482.299999997</v>
      </c>
      <c r="K573" s="26">
        <f>SUMIF('data-from-invoicing'!D:D,eslam.data!AR573,'data-from-invoicing'!F:F)</f>
        <v>0</v>
      </c>
      <c r="L573" s="2">
        <f t="shared" si="89"/>
        <v>-36303482.299999997</v>
      </c>
      <c r="M573" s="2"/>
      <c r="Q573" s="23"/>
      <c r="R573" s="2">
        <v>49031394.797016077</v>
      </c>
      <c r="S573" s="1">
        <v>44773</v>
      </c>
      <c r="T573" s="1">
        <v>44774</v>
      </c>
      <c r="U573" s="1">
        <v>44788</v>
      </c>
      <c r="V573">
        <v>60</v>
      </c>
      <c r="W573" s="1">
        <v>44848</v>
      </c>
      <c r="X573" s="1">
        <v>44788</v>
      </c>
      <c r="Y573" s="2">
        <v>103541825</v>
      </c>
      <c r="AF573" s="2">
        <v>0</v>
      </c>
      <c r="AG573" s="14">
        <f>SUMIF('consultant-gross'!D:D,eslam.data!AQ573,'consultant-gross'!F:F)</f>
        <v>0</v>
      </c>
      <c r="AH573" s="14">
        <f>SUMIF('consultant-gross'!D:D,eslam.data!AQ573,'consultant-gross'!G:G)</f>
        <v>0</v>
      </c>
      <c r="AI573" s="14">
        <f>SUMIF('consultant-net'!D:D,eslam.data!AQ573,'consultant-net'!F:F)</f>
        <v>0</v>
      </c>
      <c r="AJ573" s="2" t="str">
        <f>VLOOKUP(A573,'eslam-to-invoicing'!A:B,2,0)</f>
        <v>El Khatatba Bridge</v>
      </c>
      <c r="AQ573" s="2" t="str">
        <f t="shared" si="90"/>
        <v>Khatatba Bridge4</v>
      </c>
      <c r="AR573" s="2" t="str">
        <f t="shared" si="91"/>
        <v>El Khatatba Bridge4</v>
      </c>
    </row>
    <row r="574" spans="1:44" hidden="1" x14ac:dyDescent="0.3">
      <c r="A574" s="6" t="s">
        <v>120</v>
      </c>
      <c r="B574" s="34">
        <f>VLOOKUP(A574,Sheet1!A:B,2,0)</f>
        <v>1</v>
      </c>
      <c r="C574" s="6">
        <v>1</v>
      </c>
      <c r="D574" s="25"/>
      <c r="E574" s="2">
        <v>1174788.1000000001</v>
      </c>
      <c r="F574" s="26">
        <f>_xlfn.MAXIFS('data-from-invoicing'!E:E,'data-from-invoicing'!D:D,eslam.data!AR574)</f>
        <v>0</v>
      </c>
      <c r="G574" s="2">
        <f t="shared" si="88"/>
        <v>-1174788.1000000001</v>
      </c>
      <c r="H574" s="2"/>
      <c r="I574" s="23"/>
      <c r="J574" s="2">
        <f>SUMIF('collection only'!D:D,eslam.data!AQ574,'collection only'!E:E)</f>
        <v>1183249.5730503979</v>
      </c>
      <c r="K574" s="26">
        <f>SUMIF('data-from-invoicing'!D:D,eslam.data!AR574,'data-from-invoicing'!F:F)</f>
        <v>0</v>
      </c>
      <c r="L574" s="2">
        <f t="shared" si="89"/>
        <v>-1183249.5730503979</v>
      </c>
      <c r="M574" s="2"/>
      <c r="Q574" s="23"/>
      <c r="R574" s="2">
        <v>951578.36</v>
      </c>
      <c r="S574" s="1">
        <v>44985</v>
      </c>
      <c r="T574" s="1">
        <v>44985</v>
      </c>
      <c r="U574" s="1">
        <v>45089</v>
      </c>
      <c r="V574">
        <v>75</v>
      </c>
      <c r="W574" s="1">
        <v>45164</v>
      </c>
      <c r="X574" s="1">
        <v>45090</v>
      </c>
      <c r="Y574" s="2">
        <v>1174788.1000000001</v>
      </c>
      <c r="AD574" s="2">
        <v>117478.81</v>
      </c>
      <c r="AF574" s="2">
        <v>0</v>
      </c>
      <c r="AG574" s="14">
        <f>SUMIF('consultant-gross'!D:D,eslam.data!AQ574,'consultant-gross'!F:F)</f>
        <v>1174788.1000000001</v>
      </c>
      <c r="AH574" s="14">
        <f>SUMIF('consultant-gross'!D:D,eslam.data!AQ574,'consultant-gross'!G:G)</f>
        <v>1174788.1000000001</v>
      </c>
      <c r="AI574" s="14">
        <f>SUMIF('consultant-net'!D:D,eslam.data!AQ574,'consultant-net'!F:F)</f>
        <v>951578.36</v>
      </c>
      <c r="AJ574" s="2">
        <f>VLOOKUP(A574,'eslam-to-invoicing'!A:B,2,0)</f>
        <v>0</v>
      </c>
      <c r="AQ574" s="2" t="str">
        <f t="shared" si="90"/>
        <v>KSA-Tarek AbdelHakim Center1</v>
      </c>
      <c r="AR574" s="2" t="str">
        <f t="shared" si="91"/>
        <v>01</v>
      </c>
    </row>
    <row r="575" spans="1:44" hidden="1" x14ac:dyDescent="0.3">
      <c r="A575" s="6" t="s">
        <v>120</v>
      </c>
      <c r="B575" s="34">
        <f>VLOOKUP(A575,Sheet1!A:B,2,0)</f>
        <v>1</v>
      </c>
      <c r="C575" s="6">
        <v>2</v>
      </c>
      <c r="D575" s="25"/>
      <c r="E575" s="2">
        <v>2619891.0299999998</v>
      </c>
      <c r="F575" s="26">
        <f>_xlfn.MAXIFS('data-from-invoicing'!E:E,'data-from-invoicing'!D:D,eslam.data!AR575)</f>
        <v>0</v>
      </c>
      <c r="G575" s="2">
        <f t="shared" si="88"/>
        <v>-2619891.0299999998</v>
      </c>
      <c r="H575" s="2"/>
      <c r="I575" s="23"/>
      <c r="J575" s="2">
        <f>SUMIF('collection only'!D:D,eslam.data!AQ575,'collection only'!E:E)</f>
        <v>562894.35809018568</v>
      </c>
      <c r="K575" s="26">
        <f>SUMIF('data-from-invoicing'!D:D,eslam.data!AR575,'data-from-invoicing'!F:F)</f>
        <v>0</v>
      </c>
      <c r="L575" s="2">
        <f t="shared" si="89"/>
        <v>-562894.35809018568</v>
      </c>
      <c r="M575" s="2"/>
      <c r="Q575" s="23"/>
      <c r="R575" s="2">
        <v>2122111.73</v>
      </c>
      <c r="S575" s="1">
        <v>45016</v>
      </c>
      <c r="T575" s="1">
        <v>45016</v>
      </c>
      <c r="U575" s="1">
        <v>45089</v>
      </c>
      <c r="V575">
        <v>75</v>
      </c>
      <c r="W575" s="1">
        <v>45164</v>
      </c>
      <c r="X575" s="1">
        <v>45090</v>
      </c>
      <c r="Y575" s="2">
        <v>3794679.13</v>
      </c>
      <c r="AD575" s="2">
        <v>379467.91</v>
      </c>
      <c r="AF575" s="2">
        <v>0</v>
      </c>
      <c r="AG575" s="14">
        <f>SUMIF('consultant-gross'!D:D,eslam.data!AQ575,'consultant-gross'!F:F)</f>
        <v>2619891.0299999998</v>
      </c>
      <c r="AH575" s="14">
        <f>SUMIF('consultant-gross'!D:D,eslam.data!AQ575,'consultant-gross'!G:G)</f>
        <v>3794679.13</v>
      </c>
      <c r="AI575" s="14">
        <f>SUMIF('consultant-net'!D:D,eslam.data!AQ575,'consultant-net'!F:F)</f>
        <v>2122111.73</v>
      </c>
      <c r="AJ575" s="2">
        <f>VLOOKUP(A575,'eslam-to-invoicing'!A:B,2,0)</f>
        <v>0</v>
      </c>
      <c r="AQ575" s="2" t="str">
        <f t="shared" si="90"/>
        <v>KSA-Tarek AbdelHakim Center2</v>
      </c>
      <c r="AR575" s="2" t="str">
        <f t="shared" si="91"/>
        <v>02</v>
      </c>
    </row>
    <row r="576" spans="1:44" hidden="1" x14ac:dyDescent="0.3">
      <c r="A576" s="6" t="s">
        <v>120</v>
      </c>
      <c r="B576" s="34">
        <f>VLOOKUP(A576,Sheet1!A:B,2,0)</f>
        <v>1</v>
      </c>
      <c r="C576" s="6">
        <v>3</v>
      </c>
      <c r="D576" s="25"/>
      <c r="E576" s="2">
        <v>1124829.43</v>
      </c>
      <c r="F576" s="26">
        <f>_xlfn.MAXIFS('data-from-invoicing'!E:E,'data-from-invoicing'!D:D,eslam.data!AR576)</f>
        <v>0</v>
      </c>
      <c r="G576" s="2">
        <f t="shared" si="88"/>
        <v>-1124829.43</v>
      </c>
      <c r="H576" s="2"/>
      <c r="I576" s="23"/>
      <c r="J576" s="2">
        <f>SUMIF('collection only'!D:D,eslam.data!AQ576,'collection only'!E:E)</f>
        <v>194180.73885941645</v>
      </c>
      <c r="K576" s="26">
        <f>SUMIF('data-from-invoicing'!D:D,eslam.data!AR576,'data-from-invoicing'!F:F)</f>
        <v>0</v>
      </c>
      <c r="L576" s="2">
        <f t="shared" si="89"/>
        <v>-194180.73885941645</v>
      </c>
      <c r="M576" s="2"/>
      <c r="Q576" s="23"/>
      <c r="R576" s="2">
        <v>911111.84</v>
      </c>
      <c r="S576" s="1">
        <v>45046</v>
      </c>
      <c r="T576" s="1">
        <v>45046</v>
      </c>
      <c r="U576" s="1">
        <v>45099</v>
      </c>
      <c r="V576">
        <v>75</v>
      </c>
      <c r="W576" s="1">
        <v>45174</v>
      </c>
      <c r="X576" s="1">
        <v>45132</v>
      </c>
      <c r="Y576" s="2">
        <v>4919508.5599999996</v>
      </c>
      <c r="AD576" s="2">
        <v>491950.85</v>
      </c>
      <c r="AF576" s="2">
        <v>0</v>
      </c>
      <c r="AG576" s="14">
        <f>SUMIF('consultant-gross'!D:D,eslam.data!AQ576,'consultant-gross'!F:F)</f>
        <v>1124829.43</v>
      </c>
      <c r="AH576" s="14">
        <f>SUMIF('consultant-gross'!D:D,eslam.data!AQ576,'consultant-gross'!G:G)</f>
        <v>4919508.5599999996</v>
      </c>
      <c r="AI576" s="14">
        <f>SUMIF('consultant-net'!D:D,eslam.data!AQ576,'consultant-net'!F:F)</f>
        <v>911111.84</v>
      </c>
      <c r="AJ576" s="2">
        <f>VLOOKUP(A576,'eslam-to-invoicing'!A:B,2,0)</f>
        <v>0</v>
      </c>
      <c r="AQ576" s="2" t="str">
        <f t="shared" si="90"/>
        <v>KSA-Tarek AbdelHakim Center3</v>
      </c>
      <c r="AR576" s="2" t="str">
        <f t="shared" si="91"/>
        <v>03</v>
      </c>
    </row>
    <row r="577" spans="1:44" hidden="1" x14ac:dyDescent="0.3">
      <c r="A577" s="6" t="s">
        <v>120</v>
      </c>
      <c r="B577" s="34">
        <f>VLOOKUP(A577,Sheet1!A:B,2,0)</f>
        <v>1</v>
      </c>
      <c r="C577" s="6">
        <v>4</v>
      </c>
      <c r="D577" s="25"/>
      <c r="E577" s="2">
        <v>1181749.3500000001</v>
      </c>
      <c r="F577" s="26">
        <f>_xlfn.MAXIFS('data-from-invoicing'!E:E,'data-from-invoicing'!D:D,eslam.data!AR577)</f>
        <v>0</v>
      </c>
      <c r="G577" s="2">
        <f t="shared" si="88"/>
        <v>-1181749.3500000001</v>
      </c>
      <c r="H577" s="2"/>
      <c r="I577" s="23"/>
      <c r="J577" s="2">
        <f>SUMIF('collection only'!D:D,eslam.data!AQ577,'collection only'!E:E)</f>
        <v>242494.97</v>
      </c>
      <c r="K577" s="26">
        <f>SUMIF('data-from-invoicing'!D:D,eslam.data!AR577,'data-from-invoicing'!F:F)</f>
        <v>0</v>
      </c>
      <c r="L577" s="2">
        <f t="shared" si="89"/>
        <v>-242494.97</v>
      </c>
      <c r="M577" s="2"/>
      <c r="Q577" s="23"/>
      <c r="R577" s="2">
        <v>957216.97</v>
      </c>
      <c r="S577" s="1">
        <v>45077</v>
      </c>
      <c r="T577" s="1">
        <v>45077</v>
      </c>
      <c r="U577" s="1">
        <v>45131</v>
      </c>
      <c r="V577">
        <v>75</v>
      </c>
      <c r="W577" s="1">
        <v>45206</v>
      </c>
      <c r="X577" s="1">
        <v>45132</v>
      </c>
      <c r="Y577" s="2">
        <v>6101257.9100000001</v>
      </c>
      <c r="AD577" s="2">
        <v>610125.78</v>
      </c>
      <c r="AF577" s="2">
        <v>0</v>
      </c>
      <c r="AG577" s="14">
        <f>SUMIF('consultant-gross'!D:D,eslam.data!AQ577,'consultant-gross'!F:F)</f>
        <v>1181749.3500000001</v>
      </c>
      <c r="AH577" s="14">
        <f>SUMIF('consultant-gross'!D:D,eslam.data!AQ577,'consultant-gross'!G:G)</f>
        <v>6101257.9100000001</v>
      </c>
      <c r="AI577" s="14">
        <f>SUMIF('consultant-net'!D:D,eslam.data!AQ577,'consultant-net'!F:F)</f>
        <v>957216.97</v>
      </c>
      <c r="AJ577" s="2">
        <f>VLOOKUP(A577,'eslam-to-invoicing'!A:B,2,0)</f>
        <v>0</v>
      </c>
      <c r="AQ577" s="2" t="str">
        <f t="shared" si="90"/>
        <v>KSA-Tarek AbdelHakim Center4</v>
      </c>
      <c r="AR577" s="2" t="str">
        <f t="shared" si="91"/>
        <v>04</v>
      </c>
    </row>
    <row r="578" spans="1:44" hidden="1" x14ac:dyDescent="0.3">
      <c r="A578" s="6" t="s">
        <v>120</v>
      </c>
      <c r="B578" s="6">
        <f>VLOOKUP(A578,Sheet1!A:B,2,0)</f>
        <v>1</v>
      </c>
      <c r="C578" s="6">
        <v>5</v>
      </c>
      <c r="D578" s="25"/>
      <c r="F578" s="26">
        <f>_xlfn.MAXIFS('data-from-invoicing'!E:E,'data-from-invoicing'!D:D,eslam.data!AR578)</f>
        <v>0</v>
      </c>
      <c r="G578" s="2">
        <f t="shared" si="88"/>
        <v>0</v>
      </c>
      <c r="H578" s="2"/>
      <c r="I578" s="23"/>
      <c r="J578" s="2">
        <f>SUMIF('collection only'!D:D,eslam.data!AQ578,'collection only'!E:E)</f>
        <v>260811.86</v>
      </c>
      <c r="K578" s="26">
        <f>SUMIF('data-from-invoicing'!D:D,eslam.data!AR578,'data-from-invoicing'!F:F)</f>
        <v>0</v>
      </c>
      <c r="L578" s="2">
        <f t="shared" si="89"/>
        <v>-260811.86</v>
      </c>
      <c r="M578" s="2"/>
      <c r="Q578" s="23"/>
      <c r="S578" s="1">
        <v>45107</v>
      </c>
      <c r="T578" s="1">
        <v>45107</v>
      </c>
      <c r="U578" s="1">
        <v>45183</v>
      </c>
      <c r="V578">
        <v>75</v>
      </c>
      <c r="W578" s="1">
        <v>45258</v>
      </c>
      <c r="AF578" s="2">
        <v>0</v>
      </c>
      <c r="AG578" s="14">
        <f>SUMIF('consultant-gross'!D:D,eslam.data!AQ578,'consultant-gross'!F:F)</f>
        <v>0</v>
      </c>
      <c r="AH578" s="14">
        <f>SUMIF('consultant-gross'!D:D,eslam.data!AQ578,'consultant-gross'!G:G)</f>
        <v>0</v>
      </c>
      <c r="AI578" s="14">
        <f>SUMIF('consultant-net'!D:D,eslam.data!AQ578,'consultant-net'!F:F)</f>
        <v>0</v>
      </c>
      <c r="AJ578" s="2">
        <f>VLOOKUP(A578,'eslam-to-invoicing'!A:B,2,0)</f>
        <v>0</v>
      </c>
      <c r="AQ578" s="2" t="str">
        <f t="shared" si="90"/>
        <v>KSA-Tarek AbdelHakim Center5</v>
      </c>
      <c r="AR578" s="2" t="str">
        <f t="shared" si="91"/>
        <v>05</v>
      </c>
    </row>
    <row r="579" spans="1:44" hidden="1" x14ac:dyDescent="0.3">
      <c r="A579" s="6" t="s">
        <v>120</v>
      </c>
      <c r="B579" s="6">
        <f>VLOOKUP(A579,Sheet1!A:B,2,0)</f>
        <v>1</v>
      </c>
      <c r="C579" s="6">
        <v>6</v>
      </c>
      <c r="D579" s="25"/>
      <c r="F579" s="26">
        <f>_xlfn.MAXIFS('data-from-invoicing'!E:E,'data-from-invoicing'!D:D,eslam.data!AR579)</f>
        <v>0</v>
      </c>
      <c r="G579" s="2">
        <f t="shared" si="88"/>
        <v>0</v>
      </c>
      <c r="H579" s="2"/>
      <c r="I579" s="23"/>
      <c r="J579" s="2">
        <f>SUMIF('collection only'!D:D,eslam.data!AQ579,'collection only'!E:E)</f>
        <v>253333.77</v>
      </c>
      <c r="K579" s="26">
        <f>SUMIF('data-from-invoicing'!D:D,eslam.data!AR579,'data-from-invoicing'!F:F)</f>
        <v>0</v>
      </c>
      <c r="L579" s="2">
        <f t="shared" si="89"/>
        <v>-253333.77</v>
      </c>
      <c r="M579" s="2"/>
      <c r="Q579" s="23"/>
      <c r="S579" s="1">
        <v>45138</v>
      </c>
      <c r="T579" s="1">
        <v>45138</v>
      </c>
      <c r="U579" s="1">
        <v>45183</v>
      </c>
      <c r="V579">
        <v>75</v>
      </c>
      <c r="W579" s="1">
        <v>45258</v>
      </c>
      <c r="AF579" s="2">
        <v>0</v>
      </c>
      <c r="AG579" s="14">
        <f>SUMIF('consultant-gross'!D:D,eslam.data!AQ579,'consultant-gross'!F:F)</f>
        <v>0</v>
      </c>
      <c r="AH579" s="14">
        <f>SUMIF('consultant-gross'!D:D,eslam.data!AQ579,'consultant-gross'!G:G)</f>
        <v>0</v>
      </c>
      <c r="AI579" s="14">
        <f>SUMIF('consultant-net'!D:D,eslam.data!AQ579,'consultant-net'!F:F)</f>
        <v>0</v>
      </c>
      <c r="AJ579" s="2">
        <f>VLOOKUP(A579,'eslam-to-invoicing'!A:B,2,0)</f>
        <v>0</v>
      </c>
      <c r="AQ579" s="2" t="str">
        <f t="shared" si="90"/>
        <v>KSA-Tarek AbdelHakim Center6</v>
      </c>
      <c r="AR579" s="2" t="str">
        <f t="shared" si="91"/>
        <v>06</v>
      </c>
    </row>
    <row r="580" spans="1:44" hidden="1" x14ac:dyDescent="0.3">
      <c r="A580" s="6" t="s">
        <v>120</v>
      </c>
      <c r="B580" s="6">
        <f>VLOOKUP(A580,Sheet1!A:B,2,0)</f>
        <v>1</v>
      </c>
      <c r="C580" s="6">
        <v>7</v>
      </c>
      <c r="D580" s="25"/>
      <c r="F580" s="26">
        <f>_xlfn.MAXIFS('data-from-invoicing'!E:E,'data-from-invoicing'!D:D,eslam.data!AR580)</f>
        <v>0</v>
      </c>
      <c r="G580" s="2">
        <f t="shared" si="88"/>
        <v>0</v>
      </c>
      <c r="H580" s="2"/>
      <c r="I580" s="23"/>
      <c r="J580" s="2">
        <f>SUMIF('collection only'!D:D,eslam.data!AQ580,'collection only'!E:E)</f>
        <v>450546.16</v>
      </c>
      <c r="K580" s="26">
        <f>SUMIF('data-from-invoicing'!D:D,eslam.data!AR580,'data-from-invoicing'!F:F)</f>
        <v>0</v>
      </c>
      <c r="L580" s="2">
        <f t="shared" si="89"/>
        <v>-450546.16</v>
      </c>
      <c r="M580" s="2"/>
      <c r="Q580" s="23"/>
      <c r="S580" s="1">
        <v>45169</v>
      </c>
      <c r="T580" s="1">
        <v>45169</v>
      </c>
      <c r="U580" s="1">
        <v>45183</v>
      </c>
      <c r="V580">
        <v>75</v>
      </c>
      <c r="W580" s="1">
        <v>45258</v>
      </c>
      <c r="AF580" s="2">
        <v>0</v>
      </c>
      <c r="AG580" s="14">
        <f>SUMIF('consultant-gross'!D:D,eslam.data!AQ580,'consultant-gross'!F:F)</f>
        <v>0</v>
      </c>
      <c r="AH580" s="14">
        <f>SUMIF('consultant-gross'!D:D,eslam.data!AQ580,'consultant-gross'!G:G)</f>
        <v>0</v>
      </c>
      <c r="AI580" s="14">
        <f>SUMIF('consultant-net'!D:D,eslam.data!AQ580,'consultant-net'!F:F)</f>
        <v>0</v>
      </c>
      <c r="AJ580" s="2">
        <f>VLOOKUP(A580,'eslam-to-invoicing'!A:B,2,0)</f>
        <v>0</v>
      </c>
      <c r="AQ580" s="2" t="str">
        <f t="shared" si="90"/>
        <v>KSA-Tarek AbdelHakim Center7</v>
      </c>
      <c r="AR580" s="2" t="str">
        <f t="shared" si="91"/>
        <v>07</v>
      </c>
    </row>
    <row r="581" spans="1:44" hidden="1" x14ac:dyDescent="0.3">
      <c r="A581" s="6" t="s">
        <v>120</v>
      </c>
      <c r="B581" s="6">
        <f>VLOOKUP(A581,Sheet1!A:B,2,0)</f>
        <v>1</v>
      </c>
      <c r="C581" s="6">
        <v>8</v>
      </c>
      <c r="D581" s="25"/>
      <c r="F581" s="26">
        <f>_xlfn.MAXIFS('data-from-invoicing'!E:E,'data-from-invoicing'!D:D,eslam.data!AR581)</f>
        <v>0</v>
      </c>
      <c r="G581" s="2">
        <f t="shared" si="88"/>
        <v>0</v>
      </c>
      <c r="H581" s="2"/>
      <c r="I581" s="23"/>
      <c r="J581" s="2">
        <f>SUMIF('collection only'!D:D,eslam.data!AQ581,'collection only'!E:E)</f>
        <v>630195.46</v>
      </c>
      <c r="K581" s="26">
        <f>SUMIF('data-from-invoicing'!D:D,eslam.data!AR581,'data-from-invoicing'!F:F)</f>
        <v>0</v>
      </c>
      <c r="L581" s="2">
        <f t="shared" si="89"/>
        <v>-630195.46</v>
      </c>
      <c r="M581" s="2"/>
      <c r="Q581" s="23"/>
      <c r="S581" s="1">
        <v>45199</v>
      </c>
      <c r="T581" s="1">
        <v>45199</v>
      </c>
      <c r="U581" s="1">
        <v>45216</v>
      </c>
      <c r="V581">
        <v>75</v>
      </c>
      <c r="W581" s="1">
        <v>45291</v>
      </c>
      <c r="AF581" s="2">
        <v>0</v>
      </c>
      <c r="AG581" s="14">
        <f>SUMIF('consultant-gross'!D:D,eslam.data!AQ581,'consultant-gross'!F:F)</f>
        <v>0</v>
      </c>
      <c r="AH581" s="14">
        <f>SUMIF('consultant-gross'!D:D,eslam.data!AQ581,'consultant-gross'!G:G)</f>
        <v>0</v>
      </c>
      <c r="AI581" s="14">
        <f>SUMIF('consultant-net'!D:D,eslam.data!AQ581,'consultant-net'!F:F)</f>
        <v>0</v>
      </c>
      <c r="AJ581" s="2">
        <f>VLOOKUP(A581,'eslam-to-invoicing'!A:B,2,0)</f>
        <v>0</v>
      </c>
      <c r="AQ581" s="2" t="str">
        <f t="shared" si="90"/>
        <v>KSA-Tarek AbdelHakim Center8</v>
      </c>
      <c r="AR581" s="2" t="str">
        <f t="shared" si="91"/>
        <v>08</v>
      </c>
    </row>
    <row r="582" spans="1:44" hidden="1" x14ac:dyDescent="0.3">
      <c r="A582" s="6" t="s">
        <v>120</v>
      </c>
      <c r="B582" s="6">
        <f>VLOOKUP(A582,Sheet1!A:B,2,0)</f>
        <v>1</v>
      </c>
      <c r="C582" s="6">
        <v>9</v>
      </c>
      <c r="D582" s="25"/>
      <c r="F582" s="26">
        <f>_xlfn.MAXIFS('data-from-invoicing'!E:E,'data-from-invoicing'!D:D,eslam.data!AR582)</f>
        <v>0</v>
      </c>
      <c r="G582" s="2">
        <f t="shared" si="88"/>
        <v>0</v>
      </c>
      <c r="H582" s="2"/>
      <c r="I582" s="23"/>
      <c r="J582" s="2">
        <f>SUMIF('collection only'!D:D,eslam.data!AQ582,'collection only'!E:E)</f>
        <v>1513478.59</v>
      </c>
      <c r="K582" s="26">
        <f>SUMIF('data-from-invoicing'!D:D,eslam.data!AR582,'data-from-invoicing'!F:F)</f>
        <v>0</v>
      </c>
      <c r="L582" s="2">
        <f t="shared" si="89"/>
        <v>-1513478.59</v>
      </c>
      <c r="M582" s="2"/>
      <c r="Q582" s="23"/>
      <c r="S582" s="1">
        <v>45230</v>
      </c>
      <c r="T582" s="1">
        <v>45236</v>
      </c>
      <c r="U582" s="1">
        <v>45236</v>
      </c>
      <c r="V582">
        <v>75</v>
      </c>
      <c r="W582" s="1">
        <v>45311</v>
      </c>
      <c r="AF582" s="2">
        <v>0</v>
      </c>
      <c r="AG582" s="14">
        <f>SUMIF('consultant-gross'!D:D,eslam.data!AQ582,'consultant-gross'!F:F)</f>
        <v>0</v>
      </c>
      <c r="AH582" s="14">
        <f>SUMIF('consultant-gross'!D:D,eslam.data!AQ582,'consultant-gross'!G:G)</f>
        <v>0</v>
      </c>
      <c r="AI582" s="14">
        <f>SUMIF('consultant-net'!D:D,eslam.data!AQ582,'consultant-net'!F:F)</f>
        <v>0</v>
      </c>
      <c r="AJ582" s="2">
        <f>VLOOKUP(A582,'eslam-to-invoicing'!A:B,2,0)</f>
        <v>0</v>
      </c>
      <c r="AQ582" s="2" t="str">
        <f t="shared" si="90"/>
        <v>KSA-Tarek AbdelHakim Center9</v>
      </c>
      <c r="AR582" s="2" t="str">
        <f t="shared" si="91"/>
        <v>09</v>
      </c>
    </row>
    <row r="583" spans="1:44" hidden="1" x14ac:dyDescent="0.3">
      <c r="A583" s="6" t="s">
        <v>120</v>
      </c>
      <c r="B583" s="6">
        <f>VLOOKUP(A583,Sheet1!A:B,2,0)</f>
        <v>1</v>
      </c>
      <c r="C583" s="6">
        <v>10</v>
      </c>
      <c r="D583" s="25"/>
      <c r="F583" s="26">
        <f>_xlfn.MAXIFS('data-from-invoicing'!E:E,'data-from-invoicing'!D:D,eslam.data!AR583)</f>
        <v>0</v>
      </c>
      <c r="G583" s="2">
        <f t="shared" si="88"/>
        <v>0</v>
      </c>
      <c r="H583" s="2"/>
      <c r="I583" s="23"/>
      <c r="J583" s="2">
        <f>SUMIF('collection only'!D:D,eslam.data!AQ583,'collection only'!E:E)</f>
        <v>1468894.06</v>
      </c>
      <c r="K583" s="26">
        <f>SUMIF('data-from-invoicing'!D:D,eslam.data!AR583,'data-from-invoicing'!F:F)</f>
        <v>0</v>
      </c>
      <c r="L583" s="2">
        <f t="shared" si="89"/>
        <v>-1468894.06</v>
      </c>
      <c r="M583" s="2"/>
      <c r="Q583" s="23"/>
      <c r="S583" s="1">
        <v>45260</v>
      </c>
      <c r="T583" s="1">
        <v>45251</v>
      </c>
      <c r="U583" s="1">
        <v>45251</v>
      </c>
      <c r="V583">
        <v>75</v>
      </c>
      <c r="W583" s="1">
        <v>45326</v>
      </c>
      <c r="AF583" s="2">
        <v>0</v>
      </c>
      <c r="AG583" s="14">
        <f>SUMIF('consultant-gross'!D:D,eslam.data!AQ583,'consultant-gross'!F:F)</f>
        <v>0</v>
      </c>
      <c r="AH583" s="14">
        <f>SUMIF('consultant-gross'!D:D,eslam.data!AQ583,'consultant-gross'!G:G)</f>
        <v>0</v>
      </c>
      <c r="AI583" s="14">
        <f>SUMIF('consultant-net'!D:D,eslam.data!AQ583,'consultant-net'!F:F)</f>
        <v>0</v>
      </c>
      <c r="AJ583" s="2">
        <f>VLOOKUP(A583,'eslam-to-invoicing'!A:B,2,0)</f>
        <v>0</v>
      </c>
      <c r="AQ583" s="2" t="str">
        <f t="shared" si="90"/>
        <v>KSA-Tarek AbdelHakim Center10</v>
      </c>
      <c r="AR583" s="2" t="str">
        <f t="shared" si="91"/>
        <v>010</v>
      </c>
    </row>
    <row r="584" spans="1:44" hidden="1" x14ac:dyDescent="0.3">
      <c r="A584" s="6" t="s">
        <v>120</v>
      </c>
      <c r="B584" s="34">
        <f>VLOOKUP(A584,Sheet1!A:B,2,0)</f>
        <v>1</v>
      </c>
      <c r="C584" s="6">
        <v>11</v>
      </c>
      <c r="D584" s="25"/>
      <c r="E584" s="2">
        <v>6272151.5800000001</v>
      </c>
      <c r="F584" s="26">
        <f>_xlfn.MAXIFS('data-from-invoicing'!E:E,'data-from-invoicing'!D:D,eslam.data!AR584)</f>
        <v>0</v>
      </c>
      <c r="G584" s="2">
        <f t="shared" si="88"/>
        <v>-6272151.5800000001</v>
      </c>
      <c r="H584" s="2"/>
      <c r="I584" s="23"/>
      <c r="J584" s="2">
        <f>SUMIF('collection only'!D:D,eslam.data!AQ584,'collection only'!E:E)</f>
        <v>0</v>
      </c>
      <c r="K584" s="26">
        <f>SUMIF('data-from-invoicing'!D:D,eslam.data!AR584,'data-from-invoicing'!F:F)</f>
        <v>0</v>
      </c>
      <c r="L584" s="2">
        <f t="shared" si="89"/>
        <v>0</v>
      </c>
      <c r="M584" s="2"/>
      <c r="Q584" s="23"/>
      <c r="R584" s="2">
        <v>5080442.78</v>
      </c>
      <c r="S584" s="1">
        <v>45291</v>
      </c>
      <c r="T584" s="1">
        <v>45284</v>
      </c>
      <c r="U584" s="1">
        <v>45284</v>
      </c>
      <c r="V584">
        <v>75</v>
      </c>
      <c r="W584" s="1">
        <v>45359</v>
      </c>
      <c r="X584" s="1">
        <v>45295</v>
      </c>
      <c r="Y584" s="2">
        <v>34906557.560000002</v>
      </c>
      <c r="AD584" s="2">
        <v>3367198.74</v>
      </c>
      <c r="AF584" s="2">
        <v>0</v>
      </c>
      <c r="AG584" s="14">
        <f>SUMIF('consultant-gross'!D:D,eslam.data!AQ584,'consultant-gross'!F:F)</f>
        <v>6272151.5800000001</v>
      </c>
      <c r="AH584" s="14">
        <f>SUMIF('consultant-gross'!D:D,eslam.data!AQ584,'consultant-gross'!G:G)</f>
        <v>34906557.560000002</v>
      </c>
      <c r="AI584" s="14">
        <f>SUMIF('consultant-net'!D:D,eslam.data!AQ584,'consultant-net'!F:F)</f>
        <v>5080442.78</v>
      </c>
      <c r="AJ584" s="2">
        <f>VLOOKUP(A584,'eslam-to-invoicing'!A:B,2,0)</f>
        <v>0</v>
      </c>
      <c r="AQ584" s="2" t="str">
        <f t="shared" si="90"/>
        <v>KSA-Tarek AbdelHakim Center11</v>
      </c>
      <c r="AR584" s="2" t="str">
        <f t="shared" si="91"/>
        <v>011</v>
      </c>
    </row>
    <row r="585" spans="1:44" hidden="1" x14ac:dyDescent="0.3">
      <c r="A585" s="6" t="s">
        <v>120</v>
      </c>
      <c r="B585" s="6">
        <f>VLOOKUP(A585,Sheet1!A:B,2,0)</f>
        <v>1</v>
      </c>
      <c r="C585" s="6">
        <v>12</v>
      </c>
      <c r="D585" s="25"/>
      <c r="F585" s="26">
        <f>_xlfn.MAXIFS('data-from-invoicing'!E:E,'data-from-invoicing'!D:D,eslam.data!AR585)</f>
        <v>0</v>
      </c>
      <c r="G585" s="2">
        <f t="shared" si="88"/>
        <v>0</v>
      </c>
      <c r="H585" s="2"/>
      <c r="I585" s="23"/>
      <c r="J585" s="2">
        <f>SUMIF('collection only'!D:D,eslam.data!AQ585,'collection only'!E:E)</f>
        <v>0</v>
      </c>
      <c r="K585" s="26">
        <f>SUMIF('data-from-invoicing'!D:D,eslam.data!AR585,'data-from-invoicing'!F:F)</f>
        <v>0</v>
      </c>
      <c r="L585" s="2">
        <f t="shared" si="89"/>
        <v>0</v>
      </c>
      <c r="M585" s="2"/>
      <c r="Q585" s="23"/>
      <c r="S585" s="1">
        <v>45412</v>
      </c>
      <c r="T585" s="1">
        <v>45421</v>
      </c>
      <c r="U585" s="1">
        <v>45559</v>
      </c>
      <c r="V585">
        <v>75</v>
      </c>
      <c r="W585" s="1">
        <v>45634</v>
      </c>
      <c r="AF585" s="2">
        <v>0</v>
      </c>
      <c r="AG585" s="14">
        <f>SUMIF('consultant-gross'!D:D,eslam.data!AQ585,'consultant-gross'!F:F)</f>
        <v>0</v>
      </c>
      <c r="AH585" s="14">
        <f>SUMIF('consultant-gross'!D:D,eslam.data!AQ585,'consultant-gross'!G:G)</f>
        <v>0</v>
      </c>
      <c r="AI585" s="14">
        <f>SUMIF('consultant-net'!D:D,eslam.data!AQ585,'consultant-net'!F:F)</f>
        <v>0</v>
      </c>
      <c r="AJ585" s="2">
        <f>VLOOKUP(A585,'eslam-to-invoicing'!A:B,2,0)</f>
        <v>0</v>
      </c>
      <c r="AQ585" s="2" t="str">
        <f t="shared" si="90"/>
        <v>KSA-Tarek AbdelHakim Center12</v>
      </c>
      <c r="AR585" s="2" t="str">
        <f t="shared" si="91"/>
        <v>012</v>
      </c>
    </row>
    <row r="586" spans="1:44" hidden="1" x14ac:dyDescent="0.3">
      <c r="B586" s="34" t="e">
        <f>VLOOKUP(A586,Sheet1!A:B,2,0)</f>
        <v>#N/A</v>
      </c>
      <c r="D586" s="25"/>
      <c r="F586" s="26">
        <f>_xlfn.MAXIFS('data-from-invoicing'!E:E,'data-from-invoicing'!D:D,eslam.data!AR586)</f>
        <v>0</v>
      </c>
      <c r="H586" s="2"/>
      <c r="I586" s="23"/>
      <c r="K586" s="26"/>
      <c r="M586" s="2"/>
      <c r="Q586" s="23"/>
    </row>
    <row r="587" spans="1:44" hidden="1" x14ac:dyDescent="0.3">
      <c r="A587" s="6" t="s">
        <v>56</v>
      </c>
      <c r="B587" s="34">
        <f>VLOOKUP(A587,Sheet1!A:B,2,0)</f>
        <v>1</v>
      </c>
      <c r="C587" s="6">
        <v>1</v>
      </c>
      <c r="D587" s="25"/>
      <c r="F587" s="26">
        <f>_xlfn.MAXIFS('data-from-invoicing'!E:E,'data-from-invoicing'!D:D,eslam.data!AR587)</f>
        <v>15655160.979999999</v>
      </c>
      <c r="G587" s="2">
        <f t="shared" ref="G587:G605" si="92">F587-E587</f>
        <v>15655160.979999999</v>
      </c>
      <c r="H587" s="2"/>
      <c r="I587" s="23"/>
      <c r="J587" s="2">
        <f>SUMIF('collection only'!D:D,eslam.data!AQ587,'collection only'!E:E)</f>
        <v>37970902.460000001</v>
      </c>
      <c r="K587" s="26">
        <f>SUMIF('data-from-invoicing'!D:D,eslam.data!AR587,'data-from-invoicing'!F:F)</f>
        <v>4795487.7990000006</v>
      </c>
      <c r="L587" s="2">
        <f t="shared" ref="L587:L605" si="93">K587-J587</f>
        <v>-33175414.660999998</v>
      </c>
      <c r="M587" s="2"/>
      <c r="N587" s="2">
        <v>36300000</v>
      </c>
      <c r="Q587" s="23"/>
      <c r="S587" s="1">
        <v>43921</v>
      </c>
      <c r="T587" s="1">
        <v>43905</v>
      </c>
      <c r="U587" s="1">
        <v>44031</v>
      </c>
      <c r="V587">
        <v>60</v>
      </c>
      <c r="W587" s="1">
        <v>44091</v>
      </c>
      <c r="AF587" s="2">
        <v>0</v>
      </c>
      <c r="AG587" s="14">
        <f>SUMIF('consultant-gross'!D:D,eslam.data!AQ587,'consultant-gross'!F:F)</f>
        <v>0</v>
      </c>
      <c r="AH587" s="14">
        <f>SUMIF('consultant-gross'!D:D,eslam.data!AQ587,'consultant-gross'!G:G)</f>
        <v>0</v>
      </c>
      <c r="AI587" s="14">
        <f>SUMIF('consultant-net'!D:D,eslam.data!AQ587,'consultant-net'!F:F)</f>
        <v>0</v>
      </c>
      <c r="AJ587" s="2" t="str">
        <f>VLOOKUP(A587,'eslam-to-invoicing'!A:B,2,0)</f>
        <v>Lekela 250MW Wind Farm</v>
      </c>
      <c r="AQ587" s="2" t="str">
        <f t="shared" ref="AQ587:AQ605" si="94">A587&amp;C587</f>
        <v>LEKELA1</v>
      </c>
      <c r="AR587" s="2" t="str">
        <f t="shared" ref="AR587:AR605" si="95">AJ587&amp;C587</f>
        <v>Lekela 250MW Wind Farm1</v>
      </c>
    </row>
    <row r="588" spans="1:44" hidden="1" x14ac:dyDescent="0.3">
      <c r="A588" s="6" t="s">
        <v>56</v>
      </c>
      <c r="B588" s="34">
        <f>VLOOKUP(A588,Sheet1!A:B,2,0)</f>
        <v>1</v>
      </c>
      <c r="C588" s="6">
        <v>2</v>
      </c>
      <c r="D588" s="25"/>
      <c r="F588" s="26">
        <f>_xlfn.MAXIFS('data-from-invoicing'!E:E,'data-from-invoicing'!D:D,eslam.data!AR588)</f>
        <v>6153867.6100000003</v>
      </c>
      <c r="G588" s="2">
        <f t="shared" si="92"/>
        <v>6153867.6100000003</v>
      </c>
      <c r="H588" s="2"/>
      <c r="I588" s="23"/>
      <c r="J588" s="2">
        <f>SUMIF('collection only'!D:D,eslam.data!AQ588,'collection only'!E:E)</f>
        <v>1067868.0976</v>
      </c>
      <c r="K588" s="26">
        <f>SUMIF('data-from-invoicing'!D:D,eslam.data!AR588,'data-from-invoicing'!F:F)</f>
        <v>7467890.3969999999</v>
      </c>
      <c r="L588" s="2">
        <f t="shared" si="93"/>
        <v>6400022.2993999999</v>
      </c>
      <c r="M588" s="2"/>
      <c r="Q588" s="23"/>
      <c r="S588" s="1">
        <v>44012</v>
      </c>
      <c r="T588" s="1">
        <v>44012</v>
      </c>
      <c r="U588" s="1">
        <v>44031</v>
      </c>
      <c r="V588">
        <v>60</v>
      </c>
      <c r="W588" s="1">
        <v>44091</v>
      </c>
      <c r="AF588" s="2">
        <v>0</v>
      </c>
      <c r="AG588" s="14">
        <f>SUMIF('consultant-gross'!D:D,eslam.data!AQ588,'consultant-gross'!F:F)</f>
        <v>0</v>
      </c>
      <c r="AH588" s="14">
        <f>SUMIF('consultant-gross'!D:D,eslam.data!AQ588,'consultant-gross'!G:G)</f>
        <v>0</v>
      </c>
      <c r="AI588" s="14">
        <f>SUMIF('consultant-net'!D:D,eslam.data!AQ588,'consultant-net'!F:F)</f>
        <v>0</v>
      </c>
      <c r="AJ588" s="2" t="str">
        <f>VLOOKUP(A588,'eslam-to-invoicing'!A:B,2,0)</f>
        <v>Lekela 250MW Wind Farm</v>
      </c>
      <c r="AQ588" s="2" t="str">
        <f t="shared" si="94"/>
        <v>LEKELA2</v>
      </c>
      <c r="AR588" s="2" t="str">
        <f t="shared" si="95"/>
        <v>Lekela 250MW Wind Farm2</v>
      </c>
    </row>
    <row r="589" spans="1:44" hidden="1" x14ac:dyDescent="0.3">
      <c r="A589" s="6" t="s">
        <v>56</v>
      </c>
      <c r="B589" s="34">
        <f>VLOOKUP(A589,Sheet1!A:B,2,0)</f>
        <v>1</v>
      </c>
      <c r="C589" s="6">
        <v>3</v>
      </c>
      <c r="D589" s="25"/>
      <c r="F589" s="26">
        <f>_xlfn.MAXIFS('data-from-invoicing'!E:E,'data-from-invoicing'!D:D,eslam.data!AR589)</f>
        <v>2093986.78</v>
      </c>
      <c r="G589" s="2">
        <f t="shared" si="92"/>
        <v>2093986.78</v>
      </c>
      <c r="H589" s="2"/>
      <c r="I589" s="23"/>
      <c r="J589" s="2">
        <f>SUMIF('collection only'!D:D,eslam.data!AQ589,'collection only'!E:E)</f>
        <v>1758948.8952000001</v>
      </c>
      <c r="K589" s="26">
        <f>SUMIF('data-from-invoicing'!D:D,eslam.data!AR589,'data-from-invoicing'!F:F)</f>
        <v>1758948.889</v>
      </c>
      <c r="L589" s="2">
        <f t="shared" si="93"/>
        <v>-6.2000001780688763E-3</v>
      </c>
      <c r="M589" s="2"/>
      <c r="Q589" s="23"/>
      <c r="S589" s="1">
        <v>44043</v>
      </c>
      <c r="T589" s="1">
        <v>44039</v>
      </c>
      <c r="U589" s="1">
        <v>44039</v>
      </c>
      <c r="V589">
        <v>60</v>
      </c>
      <c r="W589" s="1">
        <v>44099</v>
      </c>
      <c r="AF589" s="2">
        <v>0</v>
      </c>
      <c r="AG589" s="14">
        <f>SUMIF('consultant-gross'!D:D,eslam.data!AQ589,'consultant-gross'!F:F)</f>
        <v>0</v>
      </c>
      <c r="AH589" s="14">
        <f>SUMIF('consultant-gross'!D:D,eslam.data!AQ589,'consultant-gross'!G:G)</f>
        <v>0</v>
      </c>
      <c r="AI589" s="14">
        <f>SUMIF('consultant-net'!D:D,eslam.data!AQ589,'consultant-net'!F:F)</f>
        <v>0</v>
      </c>
      <c r="AJ589" s="2" t="str">
        <f>VLOOKUP(A589,'eslam-to-invoicing'!A:B,2,0)</f>
        <v>Lekela 250MW Wind Farm</v>
      </c>
      <c r="AQ589" s="2" t="str">
        <f t="shared" si="94"/>
        <v>LEKELA3</v>
      </c>
      <c r="AR589" s="2" t="str">
        <f t="shared" si="95"/>
        <v>Lekela 250MW Wind Farm3</v>
      </c>
    </row>
    <row r="590" spans="1:44" hidden="1" x14ac:dyDescent="0.3">
      <c r="A590" s="6" t="s">
        <v>56</v>
      </c>
      <c r="B590" s="34">
        <f>VLOOKUP(A590,Sheet1!A:B,2,0)</f>
        <v>1</v>
      </c>
      <c r="C590" s="6">
        <v>4</v>
      </c>
      <c r="D590" s="25"/>
      <c r="F590" s="26">
        <f>_xlfn.MAXIFS('data-from-invoicing'!E:E,'data-from-invoicing'!D:D,eslam.data!AR590)</f>
        <v>777289.9</v>
      </c>
      <c r="G590" s="2">
        <f t="shared" si="92"/>
        <v>777289.9</v>
      </c>
      <c r="H590" s="2"/>
      <c r="I590" s="23"/>
      <c r="J590" s="2">
        <f>SUMIF('collection only'!D:D,eslam.data!AQ590,'collection only'!E:E)</f>
        <v>652923.5</v>
      </c>
      <c r="K590" s="26">
        <f>SUMIF('data-from-invoicing'!D:D,eslam.data!AR590,'data-from-invoicing'!F:F)</f>
        <v>652923.51500000001</v>
      </c>
      <c r="L590" s="2">
        <f t="shared" si="93"/>
        <v>1.5000000013969839E-2</v>
      </c>
      <c r="M590" s="2"/>
      <c r="Q590" s="23"/>
      <c r="S590" s="1">
        <v>44074</v>
      </c>
      <c r="T590" s="1">
        <v>44074</v>
      </c>
      <c r="U590" s="1">
        <v>44086</v>
      </c>
      <c r="V590">
        <v>60</v>
      </c>
      <c r="W590" s="1">
        <v>44146</v>
      </c>
      <c r="AF590" s="2">
        <v>0</v>
      </c>
      <c r="AG590" s="14">
        <f>SUMIF('consultant-gross'!D:D,eslam.data!AQ590,'consultant-gross'!F:F)</f>
        <v>0</v>
      </c>
      <c r="AH590" s="14">
        <f>SUMIF('consultant-gross'!D:D,eslam.data!AQ590,'consultant-gross'!G:G)</f>
        <v>0</v>
      </c>
      <c r="AI590" s="14">
        <f>SUMIF('consultant-net'!D:D,eslam.data!AQ590,'consultant-net'!F:F)</f>
        <v>0</v>
      </c>
      <c r="AJ590" s="2" t="str">
        <f>VLOOKUP(A590,'eslam-to-invoicing'!A:B,2,0)</f>
        <v>Lekela 250MW Wind Farm</v>
      </c>
      <c r="AQ590" s="2" t="str">
        <f t="shared" si="94"/>
        <v>LEKELA4</v>
      </c>
      <c r="AR590" s="2" t="str">
        <f t="shared" si="95"/>
        <v>Lekela 250MW Wind Farm4</v>
      </c>
    </row>
    <row r="591" spans="1:44" hidden="1" x14ac:dyDescent="0.3">
      <c r="A591" s="6" t="s">
        <v>56</v>
      </c>
      <c r="B591" s="6">
        <f>VLOOKUP(A591,Sheet1!A:B,2,0)</f>
        <v>1</v>
      </c>
      <c r="C591" s="6">
        <v>5</v>
      </c>
      <c r="D591" s="25"/>
      <c r="E591" s="2">
        <v>8446374.7260000017</v>
      </c>
      <c r="F591" s="26">
        <f>_xlfn.MAXIFS('data-from-invoicing'!E:E,'data-from-invoicing'!D:D,eslam.data!AR591)</f>
        <v>8446374.7200000007</v>
      </c>
      <c r="G591" s="2">
        <f t="shared" si="92"/>
        <v>-6.0000009834766388E-3</v>
      </c>
      <c r="H591" s="2"/>
      <c r="I591" s="23"/>
      <c r="J591" s="2">
        <f>SUMIF('collection only'!D:D,eslam.data!AQ591,'collection only'!E:E)</f>
        <v>7094954.7715200009</v>
      </c>
      <c r="K591" s="26">
        <f>SUMIF('data-from-invoicing'!D:D,eslam.data!AR591,'data-from-invoicing'!F:F)</f>
        <v>7094954.7659999998</v>
      </c>
      <c r="L591" s="2">
        <f t="shared" si="93"/>
        <v>-5.5200010538101196E-3</v>
      </c>
      <c r="M591" s="2"/>
      <c r="Q591" s="23"/>
      <c r="R591" s="2">
        <v>7094954.7715200009</v>
      </c>
      <c r="S591" s="1">
        <v>44104</v>
      </c>
      <c r="T591" s="1">
        <v>44103</v>
      </c>
      <c r="U591" s="1">
        <v>44104</v>
      </c>
      <c r="V591">
        <v>60</v>
      </c>
      <c r="W591" s="1">
        <v>44164</v>
      </c>
      <c r="X591" s="1">
        <v>44112</v>
      </c>
      <c r="Y591" s="2">
        <v>14578092.546</v>
      </c>
      <c r="AF591" s="2">
        <v>0</v>
      </c>
      <c r="AG591" s="14">
        <f>SUMIF('consultant-gross'!D:D,eslam.data!AQ591,'consultant-gross'!F:F)</f>
        <v>0</v>
      </c>
      <c r="AH591" s="14">
        <f>SUMIF('consultant-gross'!D:D,eslam.data!AQ591,'consultant-gross'!G:G)</f>
        <v>0</v>
      </c>
      <c r="AI591" s="14">
        <f>SUMIF('consultant-net'!D:D,eslam.data!AQ591,'consultant-net'!F:F)</f>
        <v>0</v>
      </c>
      <c r="AJ591" s="2" t="str">
        <f>VLOOKUP(A591,'eslam-to-invoicing'!A:B,2,0)</f>
        <v>Lekela 250MW Wind Farm</v>
      </c>
      <c r="AQ591" s="2" t="str">
        <f t="shared" si="94"/>
        <v>LEKELA5</v>
      </c>
      <c r="AR591" s="2" t="str">
        <f t="shared" si="95"/>
        <v>Lekela 250MW Wind Farm5</v>
      </c>
    </row>
    <row r="592" spans="1:44" hidden="1" x14ac:dyDescent="0.3">
      <c r="A592" s="6" t="s">
        <v>56</v>
      </c>
      <c r="B592" s="34">
        <f>VLOOKUP(A592,Sheet1!A:B,2,0)</f>
        <v>1</v>
      </c>
      <c r="C592" s="6">
        <v>6</v>
      </c>
      <c r="D592" s="25"/>
      <c r="E592" s="2">
        <v>20620363.179999989</v>
      </c>
      <c r="F592" s="26">
        <f>_xlfn.MAXIFS('data-from-invoicing'!E:E,'data-from-invoicing'!D:D,eslam.data!AR592)</f>
        <v>17262367.140000001</v>
      </c>
      <c r="G592" s="2">
        <f t="shared" si="92"/>
        <v>-3357996.0399999879</v>
      </c>
      <c r="H592" s="2"/>
      <c r="I592" s="23"/>
      <c r="J592" s="2">
        <f>SUMIF('collection only'!D:D,eslam.data!AQ592,'collection only'!E:E)</f>
        <v>14840272.423116002</v>
      </c>
      <c r="K592" s="26">
        <f>SUMIF('data-from-invoicing'!D:D,eslam.data!AR592,'data-from-invoicing'!F:F)</f>
        <v>14840272.416999999</v>
      </c>
      <c r="L592" s="2">
        <f t="shared" si="93"/>
        <v>-6.1160027980804443E-3</v>
      </c>
      <c r="M592" s="2"/>
      <c r="Q592" s="23"/>
      <c r="R592" s="2">
        <v>14840272.423116</v>
      </c>
      <c r="S592" s="1">
        <v>44135</v>
      </c>
      <c r="T592" s="1">
        <v>44132</v>
      </c>
      <c r="U592" s="1">
        <v>44132</v>
      </c>
      <c r="V592">
        <v>60</v>
      </c>
      <c r="W592" s="1">
        <v>44192</v>
      </c>
      <c r="X592" s="1">
        <v>44147</v>
      </c>
      <c r="Y592" s="2">
        <v>35198455.726000004</v>
      </c>
      <c r="AF592" s="2">
        <v>0</v>
      </c>
      <c r="AG592" s="14">
        <f>SUMIF('consultant-gross'!D:D,eslam.data!AQ592,'consultant-gross'!F:F)</f>
        <v>0</v>
      </c>
      <c r="AH592" s="14">
        <f>SUMIF('consultant-gross'!D:D,eslam.data!AQ592,'consultant-gross'!G:G)</f>
        <v>0</v>
      </c>
      <c r="AI592" s="14">
        <f>SUMIF('consultant-net'!D:D,eslam.data!AQ592,'consultant-net'!F:F)</f>
        <v>0</v>
      </c>
      <c r="AJ592" s="2" t="str">
        <f>VLOOKUP(A592,'eslam-to-invoicing'!A:B,2,0)</f>
        <v>Lekela 250MW Wind Farm</v>
      </c>
      <c r="AQ592" s="2" t="str">
        <f t="shared" si="94"/>
        <v>LEKELA6</v>
      </c>
      <c r="AR592" s="2" t="str">
        <f t="shared" si="95"/>
        <v>Lekela 250MW Wind Farm6</v>
      </c>
    </row>
    <row r="593" spans="1:44" hidden="1" x14ac:dyDescent="0.3">
      <c r="A593" s="6" t="s">
        <v>56</v>
      </c>
      <c r="B593" s="34">
        <f>VLOOKUP(A593,Sheet1!A:B,2,0)</f>
        <v>1</v>
      </c>
      <c r="C593" s="6">
        <v>7</v>
      </c>
      <c r="D593" s="25"/>
      <c r="E593" s="2">
        <v>19433463.84119999</v>
      </c>
      <c r="F593" s="26">
        <f>_xlfn.MAXIFS('data-from-invoicing'!E:E,'data-from-invoicing'!D:D,eslam.data!AR593)</f>
        <v>17619865.649999999</v>
      </c>
      <c r="G593" s="2">
        <f t="shared" si="92"/>
        <v>-1813598.1911999919</v>
      </c>
      <c r="H593" s="2"/>
      <c r="I593" s="23"/>
      <c r="J593" s="2">
        <f>SUMIF('collection only'!D:D,eslam.data!AQ593,'collection only'!E:E)</f>
        <v>15073158.35</v>
      </c>
      <c r="K593" s="26">
        <f>SUMIF('data-from-invoicing'!D:D,eslam.data!AR593,'data-from-invoicing'!F:F)</f>
        <v>15073158.3375</v>
      </c>
      <c r="L593" s="2">
        <f t="shared" si="93"/>
        <v>-1.249999925494194E-2</v>
      </c>
      <c r="M593" s="2"/>
      <c r="Q593" s="23"/>
      <c r="R593" s="2">
        <v>15073158.349897191</v>
      </c>
      <c r="S593" s="1">
        <v>44165</v>
      </c>
      <c r="T593" s="1">
        <v>44157</v>
      </c>
      <c r="U593" s="1">
        <v>44158</v>
      </c>
      <c r="V593">
        <v>60</v>
      </c>
      <c r="W593" s="1">
        <v>44218</v>
      </c>
      <c r="X593" s="1">
        <v>44167</v>
      </c>
      <c r="Y593" s="2">
        <v>54631919.56719999</v>
      </c>
      <c r="AF593" s="2">
        <v>0</v>
      </c>
      <c r="AG593" s="14">
        <f>SUMIF('consultant-gross'!D:D,eslam.data!AQ593,'consultant-gross'!F:F)</f>
        <v>0</v>
      </c>
      <c r="AH593" s="14">
        <f>SUMIF('consultant-gross'!D:D,eslam.data!AQ593,'consultant-gross'!G:G)</f>
        <v>0</v>
      </c>
      <c r="AI593" s="14">
        <f>SUMIF('consultant-net'!D:D,eslam.data!AQ593,'consultant-net'!F:F)</f>
        <v>0</v>
      </c>
      <c r="AJ593" s="2" t="str">
        <f>VLOOKUP(A593,'eslam-to-invoicing'!A:B,2,0)</f>
        <v>Lekela 250MW Wind Farm</v>
      </c>
      <c r="AQ593" s="2" t="str">
        <f t="shared" si="94"/>
        <v>LEKELA7</v>
      </c>
      <c r="AR593" s="2" t="str">
        <f t="shared" si="95"/>
        <v>Lekela 250MW Wind Farm7</v>
      </c>
    </row>
    <row r="594" spans="1:44" hidden="1" x14ac:dyDescent="0.3">
      <c r="A594" s="6" t="s">
        <v>56</v>
      </c>
      <c r="B594" s="34">
        <f>VLOOKUP(A594,Sheet1!A:B,2,0)</f>
        <v>1</v>
      </c>
      <c r="C594" s="6">
        <v>8</v>
      </c>
      <c r="D594" s="25"/>
      <c r="E594" s="2">
        <v>41700595.034800008</v>
      </c>
      <c r="F594" s="26">
        <f>_xlfn.MAXIFS('data-from-invoicing'!E:E,'data-from-invoicing'!D:D,eslam.data!AR594)</f>
        <v>38206684.389999993</v>
      </c>
      <c r="G594" s="2">
        <f t="shared" si="92"/>
        <v>-3493910.6448000148</v>
      </c>
      <c r="H594" s="2"/>
      <c r="I594" s="23"/>
      <c r="J594" s="2">
        <f>SUMIF('collection only'!D:D,eslam.data!AQ594,'collection only'!E:E)</f>
        <v>33357157.216883998</v>
      </c>
      <c r="K594" s="26">
        <f>SUMIF('data-from-invoicing'!D:D,eslam.data!AR594,'data-from-invoicing'!F:F)</f>
        <v>33513527.479499999</v>
      </c>
      <c r="L594" s="2">
        <f t="shared" si="93"/>
        <v>156370.26261600107</v>
      </c>
      <c r="M594" s="2"/>
      <c r="Q594" s="23"/>
      <c r="R594" s="2">
        <v>33513527.471482821</v>
      </c>
      <c r="S594" s="1">
        <v>44196</v>
      </c>
      <c r="T594" s="1">
        <v>44193</v>
      </c>
      <c r="U594" s="1">
        <v>44193</v>
      </c>
      <c r="V594">
        <v>60</v>
      </c>
      <c r="W594" s="1">
        <v>44253</v>
      </c>
      <c r="X594" s="1">
        <v>44215</v>
      </c>
      <c r="Y594" s="2">
        <v>96332514.601999998</v>
      </c>
      <c r="AF594" s="2">
        <v>0</v>
      </c>
      <c r="AG594" s="14">
        <f>SUMIF('consultant-gross'!D:D,eslam.data!AQ594,'consultant-gross'!F:F)</f>
        <v>0</v>
      </c>
      <c r="AH594" s="14">
        <f>SUMIF('consultant-gross'!D:D,eslam.data!AQ594,'consultant-gross'!G:G)</f>
        <v>0</v>
      </c>
      <c r="AI594" s="14">
        <f>SUMIF('consultant-net'!D:D,eslam.data!AQ594,'consultant-net'!F:F)</f>
        <v>0</v>
      </c>
      <c r="AJ594" s="2" t="str">
        <f>VLOOKUP(A594,'eslam-to-invoicing'!A:B,2,0)</f>
        <v>Lekela 250MW Wind Farm</v>
      </c>
      <c r="AQ594" s="2" t="str">
        <f t="shared" si="94"/>
        <v>LEKELA8</v>
      </c>
      <c r="AR594" s="2" t="str">
        <f t="shared" si="95"/>
        <v>Lekela 250MW Wind Farm8</v>
      </c>
    </row>
    <row r="595" spans="1:44" hidden="1" x14ac:dyDescent="0.3">
      <c r="A595" s="6" t="s">
        <v>56</v>
      </c>
      <c r="B595" s="34">
        <f>VLOOKUP(A595,Sheet1!A:B,2,0)</f>
        <v>1</v>
      </c>
      <c r="C595" s="6">
        <v>9</v>
      </c>
      <c r="D595" s="25"/>
      <c r="E595" s="2">
        <v>23169483.20999999</v>
      </c>
      <c r="F595" s="26">
        <f>_xlfn.MAXIFS('data-from-invoicing'!E:E,'data-from-invoicing'!D:D,eslam.data!AR595)</f>
        <v>21219483.489999998</v>
      </c>
      <c r="G595" s="2">
        <f t="shared" si="92"/>
        <v>-1949999.7199999914</v>
      </c>
      <c r="H595" s="2"/>
      <c r="I595" s="23"/>
      <c r="J595" s="2">
        <f>SUMIF('collection only'!D:D,eslam.data!AQ595,'collection only'!E:E)</f>
        <v>18594958.192523986</v>
      </c>
      <c r="K595" s="26">
        <f>SUMIF('data-from-invoicing'!D:D,eslam.data!AR595,'data-from-invoicing'!F:F)</f>
        <v>18594958.194499999</v>
      </c>
      <c r="L595" s="2">
        <f t="shared" si="93"/>
        <v>1.97601318359375E-3</v>
      </c>
      <c r="M595" s="2"/>
      <c r="Q595" s="23"/>
      <c r="R595" s="2">
        <v>18594958.19252399</v>
      </c>
      <c r="S595" s="1">
        <v>44227</v>
      </c>
      <c r="T595" s="1">
        <v>44211</v>
      </c>
      <c r="U595" s="1">
        <v>44227</v>
      </c>
      <c r="V595">
        <v>60</v>
      </c>
      <c r="W595" s="1">
        <v>44287</v>
      </c>
      <c r="X595" s="1">
        <v>44232</v>
      </c>
      <c r="Y595" s="2">
        <v>119501997.81200001</v>
      </c>
      <c r="AF595" s="2">
        <v>0</v>
      </c>
      <c r="AG595" s="14">
        <f>SUMIF('consultant-gross'!D:D,eslam.data!AQ595,'consultant-gross'!F:F)</f>
        <v>0</v>
      </c>
      <c r="AH595" s="14">
        <f>SUMIF('consultant-gross'!D:D,eslam.data!AQ595,'consultant-gross'!G:G)</f>
        <v>0</v>
      </c>
      <c r="AI595" s="14">
        <f>SUMIF('consultant-net'!D:D,eslam.data!AQ595,'consultant-net'!F:F)</f>
        <v>0</v>
      </c>
      <c r="AJ595" s="2" t="str">
        <f>VLOOKUP(A595,'eslam-to-invoicing'!A:B,2,0)</f>
        <v>Lekela 250MW Wind Farm</v>
      </c>
      <c r="AQ595" s="2" t="str">
        <f t="shared" si="94"/>
        <v>LEKELA9</v>
      </c>
      <c r="AR595" s="2" t="str">
        <f t="shared" si="95"/>
        <v>Lekela 250MW Wind Farm9</v>
      </c>
    </row>
    <row r="596" spans="1:44" hidden="1" x14ac:dyDescent="0.3">
      <c r="A596" s="6" t="s">
        <v>56</v>
      </c>
      <c r="B596" s="34">
        <f>VLOOKUP(A596,Sheet1!A:B,2,0)</f>
        <v>1</v>
      </c>
      <c r="C596" s="6">
        <v>10</v>
      </c>
      <c r="D596" s="25"/>
      <c r="E596" s="2">
        <v>27064762.4726923</v>
      </c>
      <c r="F596" s="26">
        <f>_xlfn.MAXIFS('data-from-invoicing'!E:E,'data-from-invoicing'!D:D,eslam.data!AR596)</f>
        <v>24782925.379999999</v>
      </c>
      <c r="G596" s="2">
        <f t="shared" si="92"/>
        <v>-2281837.0926923007</v>
      </c>
      <c r="H596" s="2"/>
      <c r="I596" s="23"/>
      <c r="J596" s="2">
        <f>SUMIF('collection only'!D:D,eslam.data!AQ596,'collection only'!E:E)</f>
        <v>21709399.510000002</v>
      </c>
      <c r="K596" s="26">
        <f>SUMIF('data-from-invoicing'!D:D,eslam.data!AR596,'data-from-invoicing'!F:F)</f>
        <v>21709399.519000001</v>
      </c>
      <c r="L596" s="2">
        <f t="shared" si="93"/>
        <v>8.999999612569809E-3</v>
      </c>
      <c r="M596" s="2"/>
      <c r="Q596" s="23"/>
      <c r="R596" s="2">
        <v>21709399.510000002</v>
      </c>
      <c r="S596" s="1">
        <v>44255</v>
      </c>
      <c r="T596" s="1">
        <v>44242</v>
      </c>
      <c r="U596" s="1">
        <v>44244</v>
      </c>
      <c r="V596">
        <v>60</v>
      </c>
      <c r="W596" s="1">
        <v>44304</v>
      </c>
      <c r="X596" s="1">
        <v>44266</v>
      </c>
      <c r="Y596" s="2">
        <v>146566760.28469229</v>
      </c>
      <c r="Z596" s="2">
        <v>0</v>
      </c>
      <c r="AF596" s="2">
        <v>0</v>
      </c>
      <c r="AG596" s="14">
        <f>SUMIF('consultant-gross'!D:D,eslam.data!AQ596,'consultant-gross'!F:F)</f>
        <v>0</v>
      </c>
      <c r="AH596" s="14">
        <f>SUMIF('consultant-gross'!D:D,eslam.data!AQ596,'consultant-gross'!G:G)</f>
        <v>0</v>
      </c>
      <c r="AI596" s="14">
        <f>SUMIF('consultant-net'!D:D,eslam.data!AQ596,'consultant-net'!F:F)</f>
        <v>0</v>
      </c>
      <c r="AJ596" s="2" t="str">
        <f>VLOOKUP(A596,'eslam-to-invoicing'!A:B,2,0)</f>
        <v>Lekela 250MW Wind Farm</v>
      </c>
      <c r="AQ596" s="2" t="str">
        <f t="shared" si="94"/>
        <v>LEKELA10</v>
      </c>
      <c r="AR596" s="2" t="str">
        <f t="shared" si="95"/>
        <v>Lekela 250MW Wind Farm10</v>
      </c>
    </row>
    <row r="597" spans="1:44" hidden="1" x14ac:dyDescent="0.3">
      <c r="A597" s="6" t="s">
        <v>56</v>
      </c>
      <c r="B597" s="34">
        <f>VLOOKUP(A597,Sheet1!A:B,2,0)</f>
        <v>1</v>
      </c>
      <c r="C597" s="6">
        <v>11</v>
      </c>
      <c r="D597" s="25"/>
      <c r="E597" s="2">
        <v>18055279.936216831</v>
      </c>
      <c r="F597" s="26">
        <f>_xlfn.MAXIFS('data-from-invoicing'!E:E,'data-from-invoicing'!D:D,eslam.data!AR597)</f>
        <v>16648813.83</v>
      </c>
      <c r="G597" s="2">
        <f t="shared" si="92"/>
        <v>-1406466.1062168311</v>
      </c>
      <c r="H597" s="2"/>
      <c r="I597" s="23"/>
      <c r="J597" s="2">
        <f>SUMIF('collection only'!D:D,eslam.data!AQ597,'collection only'!E:E)</f>
        <v>14896483.6</v>
      </c>
      <c r="K597" s="26">
        <f>SUMIF('data-from-invoicing'!D:D,eslam.data!AR597,'data-from-invoicing'!F:F)</f>
        <v>14823033.591499999</v>
      </c>
      <c r="L597" s="2">
        <f t="shared" si="93"/>
        <v>-73450.008500000462</v>
      </c>
      <c r="M597" s="2"/>
      <c r="Q597" s="23"/>
      <c r="R597" s="2">
        <v>14823033.596023951</v>
      </c>
      <c r="S597" s="1">
        <v>44286</v>
      </c>
      <c r="T597" s="1">
        <v>44270</v>
      </c>
      <c r="U597" s="1">
        <v>44271</v>
      </c>
      <c r="V597">
        <v>60</v>
      </c>
      <c r="W597" s="1">
        <v>44331</v>
      </c>
      <c r="X597" s="1">
        <v>44336</v>
      </c>
      <c r="Y597" s="2">
        <v>164622040.22090909</v>
      </c>
      <c r="AF597" s="2">
        <v>0</v>
      </c>
      <c r="AG597" s="14">
        <f>SUMIF('consultant-gross'!D:D,eslam.data!AQ597,'consultant-gross'!F:F)</f>
        <v>0</v>
      </c>
      <c r="AH597" s="14">
        <f>SUMIF('consultant-gross'!D:D,eslam.data!AQ597,'consultant-gross'!G:G)</f>
        <v>0</v>
      </c>
      <c r="AI597" s="14">
        <f>SUMIF('consultant-net'!D:D,eslam.data!AQ597,'consultant-net'!F:F)</f>
        <v>0</v>
      </c>
      <c r="AJ597" s="2" t="str">
        <f>VLOOKUP(A597,'eslam-to-invoicing'!A:B,2,0)</f>
        <v>Lekela 250MW Wind Farm</v>
      </c>
      <c r="AQ597" s="2" t="str">
        <f t="shared" si="94"/>
        <v>LEKELA11</v>
      </c>
      <c r="AR597" s="2" t="str">
        <f t="shared" si="95"/>
        <v>Lekela 250MW Wind Farm11</v>
      </c>
    </row>
    <row r="598" spans="1:44" hidden="1" x14ac:dyDescent="0.3">
      <c r="A598" s="6" t="s">
        <v>56</v>
      </c>
      <c r="B598" s="34">
        <f>VLOOKUP(A598,Sheet1!A:B,2,0)</f>
        <v>1</v>
      </c>
      <c r="C598" s="6">
        <v>12</v>
      </c>
      <c r="D598" s="25"/>
      <c r="E598" s="2">
        <v>26449156.12854087</v>
      </c>
      <c r="F598" s="26">
        <f>_xlfn.MAXIFS('data-from-invoicing'!E:E,'data-from-invoicing'!D:D,eslam.data!AR598)</f>
        <v>24308181.239999998</v>
      </c>
      <c r="G598" s="2">
        <f t="shared" si="92"/>
        <v>-2140974.8885408714</v>
      </c>
      <c r="H598" s="2"/>
      <c r="I598" s="23"/>
      <c r="J598" s="2">
        <f>SUMIF('collection only'!D:D,eslam.data!AQ598,'collection only'!E:E)</f>
        <v>21477147.745037675</v>
      </c>
      <c r="K598" s="26">
        <f>SUMIF('data-from-invoicing'!D:D,eslam.data!AR598,'data-from-invoicing'!F:F)</f>
        <v>21477147.752</v>
      </c>
      <c r="L598" s="2">
        <f t="shared" si="93"/>
        <v>6.9623254239559174E-3</v>
      </c>
      <c r="M598" s="2"/>
      <c r="Q598" s="23"/>
      <c r="R598" s="2">
        <v>21477147.745037671</v>
      </c>
      <c r="S598" s="1">
        <v>44316</v>
      </c>
      <c r="T598" s="1">
        <v>44301</v>
      </c>
      <c r="U598" s="1">
        <v>44306</v>
      </c>
      <c r="V598">
        <v>60</v>
      </c>
      <c r="W598" s="1">
        <v>44366</v>
      </c>
      <c r="X598" s="1">
        <v>44340</v>
      </c>
      <c r="Y598" s="2">
        <v>191071196.34944999</v>
      </c>
      <c r="AF598" s="2">
        <v>0</v>
      </c>
      <c r="AG598" s="14">
        <f>SUMIF('consultant-gross'!D:D,eslam.data!AQ598,'consultant-gross'!F:F)</f>
        <v>0</v>
      </c>
      <c r="AH598" s="14">
        <f>SUMIF('consultant-gross'!D:D,eslam.data!AQ598,'consultant-gross'!G:G)</f>
        <v>0</v>
      </c>
      <c r="AI598" s="14">
        <f>SUMIF('consultant-net'!D:D,eslam.data!AQ598,'consultant-net'!F:F)</f>
        <v>0</v>
      </c>
      <c r="AJ598" s="2" t="str">
        <f>VLOOKUP(A598,'eslam-to-invoicing'!A:B,2,0)</f>
        <v>Lekela 250MW Wind Farm</v>
      </c>
      <c r="AQ598" s="2" t="str">
        <f t="shared" si="94"/>
        <v>LEKELA12</v>
      </c>
      <c r="AR598" s="2" t="str">
        <f t="shared" si="95"/>
        <v>Lekela 250MW Wind Farm12</v>
      </c>
    </row>
    <row r="599" spans="1:44" hidden="1" x14ac:dyDescent="0.3">
      <c r="A599" s="6" t="s">
        <v>56</v>
      </c>
      <c r="B599" s="34">
        <f>VLOOKUP(A599,Sheet1!A:B,2,0)</f>
        <v>1</v>
      </c>
      <c r="C599" s="6">
        <v>13</v>
      </c>
      <c r="D599" s="25"/>
      <c r="E599" s="2">
        <v>6179424.4905500114</v>
      </c>
      <c r="F599" s="26">
        <f>_xlfn.MAXIFS('data-from-invoicing'!E:E,'data-from-invoicing'!D:D,eslam.data!AR599)</f>
        <v>2899145.1</v>
      </c>
      <c r="G599" s="2">
        <f t="shared" si="92"/>
        <v>-3280279.3905500113</v>
      </c>
      <c r="H599" s="2"/>
      <c r="I599" s="23"/>
      <c r="J599" s="2">
        <f>SUMIF('collection only'!D:D,eslam.data!AQ599,'collection only'!E:E)</f>
        <v>2329136.4958050251</v>
      </c>
      <c r="K599" s="26">
        <f>SUMIF('data-from-invoicing'!D:D,eslam.data!AR599,'data-from-invoicing'!F:F)</f>
        <v>2329136.4950000001</v>
      </c>
      <c r="L599" s="2">
        <f t="shared" si="93"/>
        <v>-8.0502498894929886E-4</v>
      </c>
      <c r="M599" s="2"/>
      <c r="Q599" s="23"/>
      <c r="R599" s="2">
        <v>2329136.4958050251</v>
      </c>
      <c r="S599" s="1">
        <v>44347</v>
      </c>
      <c r="T599" s="1">
        <v>44331</v>
      </c>
      <c r="U599" s="1">
        <v>44340</v>
      </c>
      <c r="V599">
        <v>60</v>
      </c>
      <c r="W599" s="1">
        <v>44400</v>
      </c>
      <c r="X599" s="1">
        <v>44409</v>
      </c>
      <c r="Y599" s="2">
        <v>197250620.84</v>
      </c>
      <c r="AF599" s="2">
        <v>0</v>
      </c>
      <c r="AG599" s="14">
        <f>SUMIF('consultant-gross'!D:D,eslam.data!AQ599,'consultant-gross'!F:F)</f>
        <v>0</v>
      </c>
      <c r="AH599" s="14">
        <f>SUMIF('consultant-gross'!D:D,eslam.data!AQ599,'consultant-gross'!G:G)</f>
        <v>0</v>
      </c>
      <c r="AI599" s="14">
        <f>SUMIF('consultant-net'!D:D,eslam.data!AQ599,'consultant-net'!F:F)</f>
        <v>0</v>
      </c>
      <c r="AJ599" s="2" t="str">
        <f>VLOOKUP(A599,'eslam-to-invoicing'!A:B,2,0)</f>
        <v>Lekela 250MW Wind Farm</v>
      </c>
      <c r="AQ599" s="2" t="str">
        <f t="shared" si="94"/>
        <v>LEKELA13</v>
      </c>
      <c r="AR599" s="2" t="str">
        <f t="shared" si="95"/>
        <v>Lekela 250MW Wind Farm13</v>
      </c>
    </row>
    <row r="600" spans="1:44" hidden="1" x14ac:dyDescent="0.3">
      <c r="A600" s="6" t="s">
        <v>56</v>
      </c>
      <c r="B600" s="34">
        <f>VLOOKUP(A600,Sheet1!A:B,2,0)</f>
        <v>1</v>
      </c>
      <c r="C600" s="6">
        <v>14</v>
      </c>
      <c r="D600" s="25"/>
      <c r="F600" s="26">
        <f>_xlfn.MAXIFS('data-from-invoicing'!E:E,'data-from-invoicing'!D:D,eslam.data!AR600)</f>
        <v>18187988.27</v>
      </c>
      <c r="G600" s="2">
        <f t="shared" si="92"/>
        <v>18187988.27</v>
      </c>
      <c r="H600" s="2"/>
      <c r="I600" s="23"/>
      <c r="J600" s="2">
        <f>SUMIF('collection only'!D:D,eslam.data!AQ600,'collection only'!E:E)</f>
        <v>12951636.614194974</v>
      </c>
      <c r="K600" s="26">
        <f>SUMIF('data-from-invoicing'!D:D,eslam.data!AR600,'data-from-invoicing'!F:F)</f>
        <v>12931636.6285</v>
      </c>
      <c r="L600" s="2">
        <f t="shared" si="93"/>
        <v>-19999.985694974661</v>
      </c>
      <c r="M600" s="2"/>
      <c r="Q600" s="23"/>
      <c r="S600" s="1">
        <v>44377</v>
      </c>
      <c r="T600" s="1">
        <v>44362</v>
      </c>
      <c r="U600" s="1">
        <v>44403</v>
      </c>
      <c r="V600">
        <v>60</v>
      </c>
      <c r="W600" s="1">
        <v>44463</v>
      </c>
      <c r="AF600" s="2">
        <v>0</v>
      </c>
      <c r="AG600" s="14">
        <f>SUMIF('consultant-gross'!D:D,eslam.data!AQ600,'consultant-gross'!F:F)</f>
        <v>0</v>
      </c>
      <c r="AH600" s="14">
        <f>SUMIF('consultant-gross'!D:D,eslam.data!AQ600,'consultant-gross'!G:G)</f>
        <v>0</v>
      </c>
      <c r="AI600" s="14">
        <f>SUMIF('consultant-net'!D:D,eslam.data!AQ600,'consultant-net'!F:F)</f>
        <v>0</v>
      </c>
      <c r="AJ600" s="2" t="str">
        <f>VLOOKUP(A600,'eslam-to-invoicing'!A:B,2,0)</f>
        <v>Lekela 250MW Wind Farm</v>
      </c>
      <c r="AQ600" s="2" t="str">
        <f t="shared" si="94"/>
        <v>LEKELA14</v>
      </c>
      <c r="AR600" s="2" t="str">
        <f t="shared" si="95"/>
        <v>Lekela 250MW Wind Farm14</v>
      </c>
    </row>
    <row r="601" spans="1:44" hidden="1" x14ac:dyDescent="0.3">
      <c r="A601" s="6" t="s">
        <v>56</v>
      </c>
      <c r="B601" s="34">
        <f>VLOOKUP(A601,Sheet1!A:B,2,0)</f>
        <v>1</v>
      </c>
      <c r="C601" s="6">
        <v>15</v>
      </c>
      <c r="D601" s="25"/>
      <c r="E601" s="2">
        <v>6597023.3200000226</v>
      </c>
      <c r="F601" s="26">
        <f>_xlfn.MAXIFS('data-from-invoicing'!E:E,'data-from-invoicing'!D:D,eslam.data!AR601)</f>
        <v>15041907.67</v>
      </c>
      <c r="G601" s="2">
        <f t="shared" si="92"/>
        <v>8444884.3499999773</v>
      </c>
      <c r="H601" s="2"/>
      <c r="I601" s="23"/>
      <c r="J601" s="2">
        <f>SUMIF('collection only'!D:D,eslam.data!AQ601,'collection only'!E:E)</f>
        <v>3839081.1900000004</v>
      </c>
      <c r="K601" s="26">
        <f>SUMIF('data-from-invoicing'!D:D,eslam.data!AR601,'data-from-invoicing'!F:F)</f>
        <v>8754195.8234999999</v>
      </c>
      <c r="L601" s="2">
        <f t="shared" si="93"/>
        <v>4915114.6334999995</v>
      </c>
      <c r="M601" s="2"/>
      <c r="Q601" s="23"/>
      <c r="R601" s="2">
        <v>3229199.86</v>
      </c>
      <c r="S601" s="1">
        <v>44500</v>
      </c>
      <c r="T601" s="1">
        <v>44484</v>
      </c>
      <c r="U601" s="1">
        <v>44880</v>
      </c>
      <c r="V601">
        <v>60</v>
      </c>
      <c r="W601" s="1">
        <v>44940</v>
      </c>
      <c r="X601" s="1">
        <v>44909</v>
      </c>
      <c r="Y601" s="2">
        <v>207000000</v>
      </c>
      <c r="AF601" s="2">
        <v>0</v>
      </c>
      <c r="AG601" s="14">
        <f>SUMIF('consultant-gross'!D:D,eslam.data!AQ601,'consultant-gross'!F:F)</f>
        <v>0</v>
      </c>
      <c r="AH601" s="14">
        <f>SUMIF('consultant-gross'!D:D,eslam.data!AQ601,'consultant-gross'!G:G)</f>
        <v>0</v>
      </c>
      <c r="AI601" s="14">
        <f>SUMIF('consultant-net'!D:D,eslam.data!AQ601,'consultant-net'!F:F)</f>
        <v>0</v>
      </c>
      <c r="AJ601" s="2" t="str">
        <f>VLOOKUP(A601,'eslam-to-invoicing'!A:B,2,0)</f>
        <v>Lekela 250MW Wind Farm</v>
      </c>
      <c r="AQ601" s="2" t="str">
        <f t="shared" si="94"/>
        <v>LEKELA15</v>
      </c>
      <c r="AR601" s="2" t="str">
        <f t="shared" si="95"/>
        <v>Lekela 250MW Wind Farm15</v>
      </c>
    </row>
    <row r="602" spans="1:44" hidden="1" x14ac:dyDescent="0.3">
      <c r="A602" s="6" t="s">
        <v>56</v>
      </c>
      <c r="B602" s="6">
        <f>VLOOKUP(A602,Sheet1!A:B,2,0)</f>
        <v>1</v>
      </c>
      <c r="C602" s="6">
        <v>16</v>
      </c>
      <c r="D602" s="25"/>
      <c r="E602" s="2">
        <v>-1E-4</v>
      </c>
      <c r="F602" s="26">
        <f>_xlfn.MAXIFS('data-from-invoicing'!E:E,'data-from-invoicing'!D:D,eslam.data!AR602)</f>
        <v>0</v>
      </c>
      <c r="G602" s="2">
        <f t="shared" si="92"/>
        <v>1E-4</v>
      </c>
      <c r="H602" s="2"/>
      <c r="I602" s="23"/>
      <c r="J602" s="2">
        <f>SUMIF('collection only'!D:D,eslam.data!AQ602,'collection only'!E:E)</f>
        <v>8212932</v>
      </c>
      <c r="K602" s="26">
        <f>SUMIF('data-from-invoicing'!D:D,eslam.data!AR602,'data-from-invoicing'!F:F)</f>
        <v>0</v>
      </c>
      <c r="L602" s="2">
        <f t="shared" si="93"/>
        <v>-8212932</v>
      </c>
      <c r="M602" s="2"/>
      <c r="Q602" s="23"/>
      <c r="R602" s="2">
        <v>8212932.0099999998</v>
      </c>
      <c r="S602" s="1">
        <v>44895</v>
      </c>
      <c r="T602" s="1">
        <v>44885</v>
      </c>
      <c r="U602" s="1">
        <v>44979</v>
      </c>
      <c r="V602">
        <v>60</v>
      </c>
      <c r="W602" s="1">
        <v>45039</v>
      </c>
      <c r="X602" s="1">
        <v>45016</v>
      </c>
      <c r="Y602" s="2">
        <v>207000000</v>
      </c>
      <c r="AF602" s="2">
        <v>0</v>
      </c>
      <c r="AG602" s="14">
        <f>SUMIF('consultant-gross'!D:D,eslam.data!AQ602,'consultant-gross'!F:F)</f>
        <v>-1E-4</v>
      </c>
      <c r="AH602" s="14">
        <f>SUMIF('consultant-gross'!D:D,eslam.data!AQ602,'consultant-gross'!G:G)</f>
        <v>207000000</v>
      </c>
      <c r="AI602" s="14">
        <f>SUMIF('consultant-net'!D:D,eslam.data!AQ602,'consultant-net'!F:F)</f>
        <v>8212932.0099999998</v>
      </c>
      <c r="AJ602" s="2" t="str">
        <f>VLOOKUP(A602,'eslam-to-invoicing'!A:B,2,0)</f>
        <v>Lekela 250MW Wind Farm</v>
      </c>
      <c r="AQ602" s="2" t="str">
        <f t="shared" si="94"/>
        <v>LEKELA16</v>
      </c>
      <c r="AR602" s="2" t="str">
        <f t="shared" si="95"/>
        <v>Lekela 250MW Wind Farm16</v>
      </c>
    </row>
    <row r="603" spans="1:44" hidden="1" x14ac:dyDescent="0.3">
      <c r="A603" s="6" t="s">
        <v>137</v>
      </c>
      <c r="B603" s="34">
        <f>VLOOKUP(A603,Sheet1!A:B,2,0)</f>
        <v>1</v>
      </c>
      <c r="C603" s="6">
        <v>2</v>
      </c>
      <c r="D603" s="25"/>
      <c r="F603" s="26">
        <f>_xlfn.MAXIFS('data-from-invoicing'!E:E,'data-from-invoicing'!D:D,eslam.data!AR603)</f>
        <v>6153867.6100000003</v>
      </c>
      <c r="G603" s="2">
        <f t="shared" si="92"/>
        <v>6153867.6100000003</v>
      </c>
      <c r="H603" s="2"/>
      <c r="I603" s="23"/>
      <c r="J603" s="2">
        <f>SUMIF('collection only'!D:D,eslam.data!AQ603,'collection only'!E:E)</f>
        <v>7000000.5199999996</v>
      </c>
      <c r="K603" s="26">
        <f>SUMIF('data-from-invoicing'!D:D,eslam.data!AR603,'data-from-invoicing'!F:F)</f>
        <v>7467890.3969999999</v>
      </c>
      <c r="L603" s="2">
        <f t="shared" si="93"/>
        <v>467889.87700000033</v>
      </c>
      <c r="M603" s="2"/>
      <c r="Q603" s="23"/>
      <c r="S603" s="1">
        <v>45322</v>
      </c>
      <c r="T603" s="1">
        <v>45321</v>
      </c>
      <c r="U603" s="1">
        <v>45348</v>
      </c>
      <c r="V603">
        <v>60</v>
      </c>
      <c r="W603" s="1">
        <v>45408</v>
      </c>
      <c r="AF603" s="2">
        <v>0</v>
      </c>
      <c r="AG603" s="14">
        <f>SUMIF('consultant-gross'!D:D,eslam.data!AQ603,'consultant-gross'!F:F)</f>
        <v>0</v>
      </c>
      <c r="AH603" s="14">
        <f>SUMIF('consultant-gross'!D:D,eslam.data!AQ603,'consultant-gross'!G:G)</f>
        <v>0</v>
      </c>
      <c r="AI603" s="14">
        <f>SUMIF('consultant-net'!D:D,eslam.data!AQ603,'consultant-net'!F:F)</f>
        <v>0</v>
      </c>
      <c r="AJ603" s="2" t="str">
        <f>VLOOKUP(A603,'eslam-to-invoicing'!A:B,2,0)</f>
        <v>Lekela 250MW Wind Farm</v>
      </c>
      <c r="AQ603" s="2" t="str">
        <f t="shared" si="94"/>
        <v>LEKELA Remedial2</v>
      </c>
      <c r="AR603" s="2" t="str">
        <f t="shared" si="95"/>
        <v>Lekela 250MW Wind Farm2</v>
      </c>
    </row>
    <row r="604" spans="1:44" hidden="1" x14ac:dyDescent="0.3">
      <c r="A604" s="6" t="s">
        <v>137</v>
      </c>
      <c r="B604" s="34">
        <f>VLOOKUP(A604,Sheet1!A:B,2,0)</f>
        <v>1</v>
      </c>
      <c r="C604" s="6">
        <v>3</v>
      </c>
      <c r="D604" s="25"/>
      <c r="E604" s="2">
        <v>2884958.98</v>
      </c>
      <c r="F604" s="26">
        <f>_xlfn.MAXIFS('data-from-invoicing'!E:E,'data-from-invoicing'!D:D,eslam.data!AR604)</f>
        <v>2093986.78</v>
      </c>
      <c r="G604" s="2">
        <f t="shared" si="92"/>
        <v>-790972.2</v>
      </c>
      <c r="H604" s="2"/>
      <c r="I604" s="23"/>
      <c r="J604" s="2">
        <f>SUMIF('collection only'!D:D,eslam.data!AQ604,'collection only'!E:E)</f>
        <v>3000357.34</v>
      </c>
      <c r="K604" s="26">
        <f>SUMIF('data-from-invoicing'!D:D,eslam.data!AR604,'data-from-invoicing'!F:F)</f>
        <v>1758948.889</v>
      </c>
      <c r="L604" s="2">
        <f t="shared" si="93"/>
        <v>-1241408.4509999999</v>
      </c>
      <c r="M604" s="2"/>
      <c r="Q604" s="23"/>
      <c r="R604" s="2">
        <v>3000357.86</v>
      </c>
      <c r="S604" s="1">
        <v>45443</v>
      </c>
      <c r="T604" s="1">
        <v>45431</v>
      </c>
      <c r="U604" s="1">
        <v>45523</v>
      </c>
      <c r="V604">
        <v>60</v>
      </c>
      <c r="W604" s="1">
        <v>45583</v>
      </c>
      <c r="X604" s="1">
        <v>45525</v>
      </c>
      <c r="Y604" s="2">
        <v>15655160.98</v>
      </c>
      <c r="AF604" s="2">
        <v>0</v>
      </c>
      <c r="AG604" s="14">
        <f>SUMIF('consultant-gross'!D:D,eslam.data!AQ604,'consultant-gross'!F:F)</f>
        <v>0</v>
      </c>
      <c r="AH604" s="14">
        <f>SUMIF('consultant-gross'!D:D,eslam.data!AQ604,'consultant-gross'!G:G)</f>
        <v>0</v>
      </c>
      <c r="AI604" s="14">
        <f>SUMIF('consultant-net'!D:D,eslam.data!AQ604,'consultant-net'!F:F)</f>
        <v>0</v>
      </c>
      <c r="AJ604" s="2" t="str">
        <f>VLOOKUP(A604,'eslam-to-invoicing'!A:B,2,0)</f>
        <v>Lekela 250MW Wind Farm</v>
      </c>
      <c r="AQ604" s="2" t="str">
        <f t="shared" si="94"/>
        <v>LEKELA Remedial3</v>
      </c>
      <c r="AR604" s="2" t="str">
        <f t="shared" si="95"/>
        <v>Lekela 250MW Wind Farm3</v>
      </c>
    </row>
    <row r="605" spans="1:44" hidden="1" x14ac:dyDescent="0.3">
      <c r="A605" s="6" t="s">
        <v>137</v>
      </c>
      <c r="B605" s="34">
        <f>VLOOKUP(A605,Sheet1!A:B,2,0)</f>
        <v>1</v>
      </c>
      <c r="C605" s="6">
        <v>4</v>
      </c>
      <c r="D605" s="25"/>
      <c r="E605" s="2">
        <v>6153867.6099999994</v>
      </c>
      <c r="F605" s="26">
        <f>_xlfn.MAXIFS('data-from-invoicing'!E:E,'data-from-invoicing'!D:D,eslam.data!AR605)</f>
        <v>777289.9</v>
      </c>
      <c r="G605" s="2">
        <f t="shared" si="92"/>
        <v>-5376577.709999999</v>
      </c>
      <c r="H605" s="2"/>
      <c r="I605" s="23"/>
      <c r="J605" s="2">
        <f>SUMIF('collection only'!D:D,eslam.data!AQ605,'collection only'!E:E)</f>
        <v>6400022.3200000003</v>
      </c>
      <c r="K605" s="26">
        <f>SUMIF('data-from-invoicing'!D:D,eslam.data!AR605,'data-from-invoicing'!F:F)</f>
        <v>652923.51500000001</v>
      </c>
      <c r="L605" s="2">
        <f t="shared" si="93"/>
        <v>-5747098.8050000006</v>
      </c>
      <c r="M605" s="2"/>
      <c r="Q605" s="23"/>
      <c r="R605" s="2">
        <v>6400022.3200000003</v>
      </c>
      <c r="S605" s="1">
        <v>45535</v>
      </c>
      <c r="T605" s="1">
        <v>45524</v>
      </c>
      <c r="U605" s="1">
        <v>45525</v>
      </c>
      <c r="V605">
        <v>60</v>
      </c>
      <c r="W605" s="1">
        <v>45585</v>
      </c>
      <c r="X605" s="1">
        <v>45585</v>
      </c>
      <c r="Y605" s="2">
        <v>21809028.59</v>
      </c>
      <c r="AC605" s="2">
        <v>2290980.91</v>
      </c>
      <c r="AF605" s="2">
        <v>0</v>
      </c>
      <c r="AG605" s="14">
        <f>SUMIF('consultant-gross'!D:D,eslam.data!AQ605,'consultant-gross'!F:F)</f>
        <v>0</v>
      </c>
      <c r="AH605" s="14">
        <f>SUMIF('consultant-gross'!D:D,eslam.data!AQ605,'consultant-gross'!G:G)</f>
        <v>0</v>
      </c>
      <c r="AI605" s="14">
        <f>SUMIF('consultant-net'!D:D,eslam.data!AQ605,'consultant-net'!F:F)</f>
        <v>0</v>
      </c>
      <c r="AJ605" s="2" t="str">
        <f>VLOOKUP(A605,'eslam-to-invoicing'!A:B,2,0)</f>
        <v>Lekela 250MW Wind Farm</v>
      </c>
      <c r="AQ605" s="2" t="str">
        <f t="shared" si="94"/>
        <v>LEKELA Remedial4</v>
      </c>
      <c r="AR605" s="2" t="str">
        <f t="shared" si="95"/>
        <v>Lekela 250MW Wind Farm4</v>
      </c>
    </row>
    <row r="606" spans="1:44" hidden="1" x14ac:dyDescent="0.3">
      <c r="B606" s="34" t="e">
        <f>VLOOKUP(A606,Sheet1!A:B,2,0)</f>
        <v>#N/A</v>
      </c>
      <c r="D606" s="25"/>
      <c r="F606" s="26">
        <f>_xlfn.MAXIFS('data-from-invoicing'!E:E,'data-from-invoicing'!D:D,eslam.data!AR606)</f>
        <v>0</v>
      </c>
      <c r="H606" s="2"/>
      <c r="I606" s="23"/>
      <c r="K606" s="26"/>
      <c r="M606" s="2"/>
      <c r="Q606" s="23"/>
    </row>
    <row r="607" spans="1:44" hidden="1" x14ac:dyDescent="0.3">
      <c r="A607" s="6" t="s">
        <v>73</v>
      </c>
      <c r="B607" s="34">
        <f>VLOOKUP(A607,Sheet1!A:B,2,0)</f>
        <v>1</v>
      </c>
      <c r="C607" s="6">
        <v>1</v>
      </c>
      <c r="D607" s="25"/>
      <c r="E607" s="2">
        <v>3709029.4</v>
      </c>
      <c r="F607" s="26">
        <f>_xlfn.MAXIFS('data-from-invoicing'!E:E,'data-from-invoicing'!D:D,eslam.data!AR607)</f>
        <v>2418808.5699999998</v>
      </c>
      <c r="G607" s="2">
        <f t="shared" ref="G607:G638" si="96">F607-E607</f>
        <v>-1290220.83</v>
      </c>
      <c r="H607" s="2"/>
      <c r="I607" s="23"/>
      <c r="J607" s="2">
        <f>SUMIF('collection only'!D:D,eslam.data!AQ607,'collection only'!E:E)</f>
        <v>47854244.399999999</v>
      </c>
      <c r="K607" s="26">
        <f>SUMIF('data-from-invoicing'!D:D,eslam.data!AR607,'data-from-invoicing'!F:F)</f>
        <v>7639890.6465999996</v>
      </c>
      <c r="L607" s="2">
        <f t="shared" ref="L607:L638" si="97">K607-J607</f>
        <v>-40214353.753399998</v>
      </c>
      <c r="M607" s="2"/>
      <c r="N607" s="2">
        <v>41622365.399999999</v>
      </c>
      <c r="Q607" s="23"/>
      <c r="R607" s="2">
        <v>6231879.2400000002</v>
      </c>
      <c r="S607" s="1">
        <v>44377</v>
      </c>
      <c r="T607" s="1">
        <v>44377</v>
      </c>
      <c r="U607" s="1">
        <v>44382</v>
      </c>
      <c r="V607">
        <v>28</v>
      </c>
      <c r="W607" s="1">
        <v>44410</v>
      </c>
      <c r="X607" s="1">
        <v>44425</v>
      </c>
      <c r="Y607" s="2">
        <v>3709029.4</v>
      </c>
      <c r="Z607" s="2">
        <v>4472196.3899999997</v>
      </c>
      <c r="AF607" s="2">
        <v>0</v>
      </c>
      <c r="AG607" s="14">
        <f>SUMIF('consultant-gross'!D:D,eslam.data!AQ607,'consultant-gross'!F:F)</f>
        <v>0</v>
      </c>
      <c r="AH607" s="14">
        <f>SUMIF('consultant-gross'!D:D,eslam.data!AQ607,'consultant-gross'!G:G)</f>
        <v>0</v>
      </c>
      <c r="AI607" s="14">
        <f>SUMIF('consultant-net'!D:D,eslam.data!AQ607,'consultant-net'!F:F)</f>
        <v>0</v>
      </c>
      <c r="AJ607" s="2" t="str">
        <f>VLOOKUP(A607,'eslam-to-invoicing'!A:B,2,0)</f>
        <v>MDF Factory</v>
      </c>
      <c r="AQ607" s="2" t="str">
        <f t="shared" ref="AQ607:AQ638" si="98">A607&amp;C607</f>
        <v>MDF Factory1</v>
      </c>
      <c r="AR607" s="2" t="str">
        <f t="shared" ref="AR607:AR638" si="99">AJ607&amp;C607</f>
        <v>MDF Factory1</v>
      </c>
    </row>
    <row r="608" spans="1:44" hidden="1" x14ac:dyDescent="0.3">
      <c r="A608" s="6" t="s">
        <v>73</v>
      </c>
      <c r="B608" s="34">
        <f>VLOOKUP(A608,Sheet1!A:B,2,0)</f>
        <v>1</v>
      </c>
      <c r="C608" s="6">
        <v>2</v>
      </c>
      <c r="D608" s="25"/>
      <c r="E608" s="2">
        <v>5178414.7199999988</v>
      </c>
      <c r="F608" s="26">
        <f>_xlfn.MAXIFS('data-from-invoicing'!E:E,'data-from-invoicing'!D:D,eslam.data!AR608)</f>
        <v>6157903.8099999996</v>
      </c>
      <c r="G608" s="2">
        <f t="shared" si="96"/>
        <v>979489.09000000078</v>
      </c>
      <c r="H608" s="2"/>
      <c r="I608" s="23"/>
      <c r="J608" s="2">
        <f>SUMIF('collection only'!D:D,eslam.data!AQ608,'collection only'!E:E)</f>
        <v>13393735</v>
      </c>
      <c r="K608" s="26">
        <f>SUMIF('data-from-invoicing'!D:D,eslam.data!AR608,'data-from-invoicing'!F:F)</f>
        <v>10804321.9583</v>
      </c>
      <c r="L608" s="2">
        <f t="shared" si="97"/>
        <v>-2589413.0416999999</v>
      </c>
      <c r="M608" s="2"/>
      <c r="N608" s="2">
        <v>6300000</v>
      </c>
      <c r="Q608" s="23"/>
      <c r="R608" s="2">
        <v>7093735</v>
      </c>
      <c r="S608" s="1">
        <v>44408</v>
      </c>
      <c r="T608" s="1">
        <v>44416</v>
      </c>
      <c r="U608" s="1">
        <v>44416</v>
      </c>
      <c r="V608">
        <v>28</v>
      </c>
      <c r="W608" s="1">
        <v>44444</v>
      </c>
      <c r="X608" s="1">
        <v>44439</v>
      </c>
      <c r="Y608" s="2">
        <v>8887444.1199999992</v>
      </c>
      <c r="Z608" s="2">
        <v>7086056.0099999998</v>
      </c>
      <c r="AF608" s="2">
        <v>0</v>
      </c>
      <c r="AG608" s="14">
        <f>SUMIF('consultant-gross'!D:D,eslam.data!AQ608,'consultant-gross'!F:F)</f>
        <v>0</v>
      </c>
      <c r="AH608" s="14">
        <f>SUMIF('consultant-gross'!D:D,eslam.data!AQ608,'consultant-gross'!G:G)</f>
        <v>0</v>
      </c>
      <c r="AI608" s="14">
        <f>SUMIF('consultant-net'!D:D,eslam.data!AQ608,'consultant-net'!F:F)</f>
        <v>0</v>
      </c>
      <c r="AJ608" s="2" t="str">
        <f>VLOOKUP(A608,'eslam-to-invoicing'!A:B,2,0)</f>
        <v>MDF Factory</v>
      </c>
      <c r="AQ608" s="2" t="str">
        <f t="shared" si="98"/>
        <v>MDF Factory2</v>
      </c>
      <c r="AR608" s="2" t="str">
        <f t="shared" si="99"/>
        <v>MDF Factory2</v>
      </c>
    </row>
    <row r="609" spans="1:44" hidden="1" x14ac:dyDescent="0.3">
      <c r="A609" s="6" t="s">
        <v>73</v>
      </c>
      <c r="B609" s="34">
        <f>VLOOKUP(A609,Sheet1!A:B,2,0)</f>
        <v>1</v>
      </c>
      <c r="C609" s="6">
        <v>3</v>
      </c>
      <c r="D609" s="25"/>
      <c r="E609" s="2">
        <v>9214079.1700000037</v>
      </c>
      <c r="F609" s="26">
        <f>_xlfn.MAXIFS('data-from-invoicing'!E:E,'data-from-invoicing'!D:D,eslam.data!AR609)</f>
        <v>9210979.0099999998</v>
      </c>
      <c r="G609" s="2">
        <f t="shared" si="96"/>
        <v>-3100.1600000038743</v>
      </c>
      <c r="H609" s="2"/>
      <c r="I609" s="23"/>
      <c r="J609" s="2">
        <f>SUMIF('collection only'!D:D,eslam.data!AQ609,'collection only'!E:E)</f>
        <v>18410664.559999999</v>
      </c>
      <c r="K609" s="26">
        <f>SUMIF('data-from-invoicing'!D:D,eslam.data!AR609,'data-from-invoicing'!F:F)</f>
        <v>11956077.466699999</v>
      </c>
      <c r="L609" s="2">
        <f t="shared" si="97"/>
        <v>-6454587.0932999998</v>
      </c>
      <c r="M609" s="2"/>
      <c r="N609" s="2">
        <v>2000000</v>
      </c>
      <c r="Q609" s="23"/>
      <c r="R609" s="2">
        <v>8598866.2300000004</v>
      </c>
      <c r="S609" s="1">
        <v>44439</v>
      </c>
      <c r="T609" s="1">
        <v>44439</v>
      </c>
      <c r="U609" s="1">
        <v>44445</v>
      </c>
      <c r="V609">
        <v>28</v>
      </c>
      <c r="W609" s="1">
        <v>44473</v>
      </c>
      <c r="X609" s="1">
        <v>44461</v>
      </c>
      <c r="Y609" s="2">
        <v>18101523.289999999</v>
      </c>
      <c r="Z609" s="2">
        <v>8983935.8699999992</v>
      </c>
      <c r="AF609" s="2">
        <v>0</v>
      </c>
      <c r="AG609" s="14">
        <f>SUMIF('consultant-gross'!D:D,eslam.data!AQ609,'consultant-gross'!F:F)</f>
        <v>0</v>
      </c>
      <c r="AH609" s="14">
        <f>SUMIF('consultant-gross'!D:D,eslam.data!AQ609,'consultant-gross'!G:G)</f>
        <v>0</v>
      </c>
      <c r="AI609" s="14">
        <f>SUMIF('consultant-net'!D:D,eslam.data!AQ609,'consultant-net'!F:F)</f>
        <v>0</v>
      </c>
      <c r="AJ609" s="2" t="str">
        <f>VLOOKUP(A609,'eslam-to-invoicing'!A:B,2,0)</f>
        <v>MDF Factory</v>
      </c>
      <c r="AQ609" s="2" t="str">
        <f t="shared" si="98"/>
        <v>MDF Factory3</v>
      </c>
      <c r="AR609" s="2" t="str">
        <f t="shared" si="99"/>
        <v>MDF Factory3</v>
      </c>
    </row>
    <row r="610" spans="1:44" hidden="1" x14ac:dyDescent="0.3">
      <c r="A610" s="6" t="s">
        <v>73</v>
      </c>
      <c r="B610" s="34">
        <f>VLOOKUP(A610,Sheet1!A:B,2,0)</f>
        <v>1</v>
      </c>
      <c r="C610" s="6">
        <v>4</v>
      </c>
      <c r="D610" s="25"/>
      <c r="E610" s="2">
        <v>9266652.8799999952</v>
      </c>
      <c r="F610" s="26">
        <f>_xlfn.MAXIFS('data-from-invoicing'!E:E,'data-from-invoicing'!D:D,eslam.data!AR610)</f>
        <v>9184332.6099999994</v>
      </c>
      <c r="G610" s="2">
        <f t="shared" si="96"/>
        <v>-82320.269999995828</v>
      </c>
      <c r="H610" s="2"/>
      <c r="I610" s="23"/>
      <c r="J610" s="2">
        <f>SUMIF('collection only'!D:D,eslam.data!AQ610,'collection only'!E:E)</f>
        <v>19359615</v>
      </c>
      <c r="K610" s="26">
        <f>SUMIF('data-from-invoicing'!D:D,eslam.data!AR610,'data-from-invoicing'!F:F)</f>
        <v>11048205.3073</v>
      </c>
      <c r="L610" s="2">
        <f t="shared" si="97"/>
        <v>-8311409.6927000005</v>
      </c>
      <c r="M610" s="2"/>
      <c r="N610" s="2">
        <v>2000000</v>
      </c>
      <c r="Q610" s="23"/>
      <c r="R610" s="2">
        <v>8359615.9699999997</v>
      </c>
      <c r="S610" s="1">
        <v>44469</v>
      </c>
      <c r="T610" s="1">
        <v>44469</v>
      </c>
      <c r="U610" s="1">
        <v>44475</v>
      </c>
      <c r="V610">
        <v>28</v>
      </c>
      <c r="W610" s="1">
        <v>44503</v>
      </c>
      <c r="X610" s="1">
        <v>44496</v>
      </c>
      <c r="Y610" s="2">
        <v>27368176.170000002</v>
      </c>
      <c r="Z610" s="2">
        <v>10661948.66</v>
      </c>
      <c r="AF610" s="2">
        <v>0</v>
      </c>
      <c r="AG610" s="14">
        <f>SUMIF('consultant-gross'!D:D,eslam.data!AQ610,'consultant-gross'!F:F)</f>
        <v>0</v>
      </c>
      <c r="AH610" s="14">
        <f>SUMIF('consultant-gross'!D:D,eslam.data!AQ610,'consultant-gross'!G:G)</f>
        <v>0</v>
      </c>
      <c r="AI610" s="14">
        <f>SUMIF('consultant-net'!D:D,eslam.data!AQ610,'consultant-net'!F:F)</f>
        <v>0</v>
      </c>
      <c r="AJ610" s="2" t="str">
        <f>VLOOKUP(A610,'eslam-to-invoicing'!A:B,2,0)</f>
        <v>MDF Factory</v>
      </c>
      <c r="AQ610" s="2" t="str">
        <f t="shared" si="98"/>
        <v>MDF Factory4</v>
      </c>
      <c r="AR610" s="2" t="str">
        <f t="shared" si="99"/>
        <v>MDF Factory4</v>
      </c>
    </row>
    <row r="611" spans="1:44" hidden="1" x14ac:dyDescent="0.3">
      <c r="A611" s="6" t="s">
        <v>73</v>
      </c>
      <c r="B611" s="34">
        <f>VLOOKUP(A611,Sheet1!A:B,2,0)</f>
        <v>1</v>
      </c>
      <c r="C611" s="6">
        <v>5</v>
      </c>
      <c r="D611" s="25"/>
      <c r="E611" s="2">
        <v>23662523.073914591</v>
      </c>
      <c r="F611" s="26">
        <f>_xlfn.MAXIFS('data-from-invoicing'!E:E,'data-from-invoicing'!D:D,eslam.data!AR611)</f>
        <v>23254260.420000002</v>
      </c>
      <c r="G611" s="2">
        <f t="shared" si="96"/>
        <v>-408262.65391458943</v>
      </c>
      <c r="H611" s="2"/>
      <c r="I611" s="23"/>
      <c r="J611" s="2">
        <f>SUMIF('collection only'!D:D,eslam.data!AQ611,'collection only'!E:E)</f>
        <v>38802133.780000001</v>
      </c>
      <c r="K611" s="26">
        <f>SUMIF('data-from-invoicing'!D:D,eslam.data!AR611,'data-from-invoicing'!F:F)</f>
        <v>26370472.863600001</v>
      </c>
      <c r="L611" s="2">
        <f t="shared" si="97"/>
        <v>-12431660.9164</v>
      </c>
      <c r="M611" s="2"/>
      <c r="N611" s="2">
        <v>10016624.859999999</v>
      </c>
      <c r="Q611" s="23"/>
      <c r="R611" s="2">
        <v>21785509.710000001</v>
      </c>
      <c r="S611" s="1">
        <v>44500</v>
      </c>
      <c r="T611" s="1">
        <v>44500</v>
      </c>
      <c r="U611" s="1">
        <v>44507</v>
      </c>
      <c r="V611">
        <v>28</v>
      </c>
      <c r="W611" s="1">
        <v>44535</v>
      </c>
      <c r="X611" s="1">
        <v>44535</v>
      </c>
      <c r="Y611" s="2">
        <v>51030699.243914589</v>
      </c>
      <c r="Z611" s="2">
        <v>10195623.756837981</v>
      </c>
      <c r="AF611" s="2">
        <v>0</v>
      </c>
      <c r="AG611" s="14">
        <f>SUMIF('consultant-gross'!D:D,eslam.data!AQ611,'consultant-gross'!F:F)</f>
        <v>0</v>
      </c>
      <c r="AH611" s="14">
        <f>SUMIF('consultant-gross'!D:D,eslam.data!AQ611,'consultant-gross'!G:G)</f>
        <v>0</v>
      </c>
      <c r="AI611" s="14">
        <f>SUMIF('consultant-net'!D:D,eslam.data!AQ611,'consultant-net'!F:F)</f>
        <v>0</v>
      </c>
      <c r="AJ611" s="2" t="str">
        <f>VLOOKUP(A611,'eslam-to-invoicing'!A:B,2,0)</f>
        <v>MDF Factory</v>
      </c>
      <c r="AQ611" s="2" t="str">
        <f t="shared" si="98"/>
        <v>MDF Factory5</v>
      </c>
      <c r="AR611" s="2" t="str">
        <f t="shared" si="99"/>
        <v>MDF Factory5</v>
      </c>
    </row>
    <row r="612" spans="1:44" hidden="1" x14ac:dyDescent="0.3">
      <c r="A612" s="6" t="s">
        <v>73</v>
      </c>
      <c r="B612" s="34">
        <f>VLOOKUP(A612,Sheet1!A:B,2,0)</f>
        <v>1</v>
      </c>
      <c r="C612" s="6">
        <v>6</v>
      </c>
      <c r="D612" s="25"/>
      <c r="E612" s="2">
        <v>17937654.126085419</v>
      </c>
      <c r="F612" s="26">
        <f>_xlfn.MAXIFS('data-from-invoicing'!E:E,'data-from-invoicing'!D:D,eslam.data!AR612)</f>
        <v>17710147.670000002</v>
      </c>
      <c r="G612" s="2">
        <f t="shared" si="96"/>
        <v>-227506.45608541742</v>
      </c>
      <c r="H612" s="2"/>
      <c r="I612" s="23"/>
      <c r="J612" s="2">
        <f>SUMIF('collection only'!D:D,eslam.data!AQ612,'collection only'!E:E)</f>
        <v>28503193.329999998</v>
      </c>
      <c r="K612" s="26">
        <f>SUMIF('data-from-invoicing'!D:D,eslam.data!AR612,'data-from-invoicing'!F:F)</f>
        <v>20230205.967699997</v>
      </c>
      <c r="L612" s="2">
        <f t="shared" si="97"/>
        <v>-8272987.3623000011</v>
      </c>
      <c r="M612" s="2"/>
      <c r="N612" s="2">
        <v>7331999.9999999991</v>
      </c>
      <c r="Q612" s="23"/>
      <c r="R612" s="2">
        <v>17171193.315510381</v>
      </c>
      <c r="S612" s="1">
        <v>44530</v>
      </c>
      <c r="T612" s="1">
        <v>44530</v>
      </c>
      <c r="U612" s="1">
        <v>44539</v>
      </c>
      <c r="V612">
        <v>28</v>
      </c>
      <c r="W612" s="1">
        <v>44567</v>
      </c>
      <c r="X612" s="1">
        <v>44581</v>
      </c>
      <c r="Y612" s="2">
        <v>68968353.370000005</v>
      </c>
      <c r="Z612" s="2">
        <v>11973915.52</v>
      </c>
      <c r="AF612" s="2">
        <v>0</v>
      </c>
      <c r="AG612" s="14">
        <f>SUMIF('consultant-gross'!D:D,eslam.data!AQ612,'consultant-gross'!F:F)</f>
        <v>17937654.126085415</v>
      </c>
      <c r="AH612" s="14">
        <f>SUMIF('consultant-gross'!D:D,eslam.data!AQ612,'consultant-gross'!G:G)</f>
        <v>68968353.370000005</v>
      </c>
      <c r="AI612" s="14">
        <f>SUMIF('consultant-net'!D:D,eslam.data!AQ612,'consultant-net'!F:F)</f>
        <v>17171193.315510381</v>
      </c>
      <c r="AJ612" s="2" t="str">
        <f>VLOOKUP(A612,'eslam-to-invoicing'!A:B,2,0)</f>
        <v>MDF Factory</v>
      </c>
      <c r="AQ612" s="2" t="str">
        <f t="shared" si="98"/>
        <v>MDF Factory6</v>
      </c>
      <c r="AR612" s="2" t="str">
        <f t="shared" si="99"/>
        <v>MDF Factory6</v>
      </c>
    </row>
    <row r="613" spans="1:44" hidden="1" x14ac:dyDescent="0.3">
      <c r="A613" s="6" t="s">
        <v>73</v>
      </c>
      <c r="B613" s="34">
        <f>VLOOKUP(A613,Sheet1!A:B,2,0)</f>
        <v>1</v>
      </c>
      <c r="C613" s="6">
        <v>7</v>
      </c>
      <c r="D613" s="25"/>
      <c r="E613" s="2">
        <v>16080953.78160258</v>
      </c>
      <c r="F613" s="26">
        <f>_xlfn.MAXIFS('data-from-invoicing'!E:E,'data-from-invoicing'!D:D,eslam.data!AR613)</f>
        <v>15382008.960000001</v>
      </c>
      <c r="G613" s="2">
        <f t="shared" si="96"/>
        <v>-698944.82160257921</v>
      </c>
      <c r="H613" s="2"/>
      <c r="I613" s="23"/>
      <c r="J613" s="2">
        <f>SUMIF('collection only'!D:D,eslam.data!AQ613,'collection only'!E:E)</f>
        <v>59606480</v>
      </c>
      <c r="K613" s="26">
        <f>SUMIF('data-from-invoicing'!D:D,eslam.data!AR613,'data-from-invoicing'!F:F)</f>
        <v>15247412.6383</v>
      </c>
      <c r="L613" s="2">
        <f t="shared" si="97"/>
        <v>-44359067.361699998</v>
      </c>
      <c r="M613" s="2"/>
      <c r="N613" s="2">
        <v>6000000</v>
      </c>
      <c r="Q613" s="23"/>
      <c r="R613" s="2">
        <v>14452550.56193712</v>
      </c>
      <c r="S613" s="1">
        <v>44561</v>
      </c>
      <c r="T613" s="1">
        <v>44561</v>
      </c>
      <c r="U613" s="1">
        <v>44572</v>
      </c>
      <c r="V613">
        <v>28</v>
      </c>
      <c r="W613" s="1">
        <v>44600</v>
      </c>
      <c r="X613" s="1">
        <v>44606</v>
      </c>
      <c r="Y613" s="2">
        <v>85049307.151602581</v>
      </c>
      <c r="Z613" s="2">
        <v>12658184.960000001</v>
      </c>
      <c r="AF613" s="2">
        <v>0</v>
      </c>
      <c r="AG613" s="14">
        <f>SUMIF('consultant-gross'!D:D,eslam.data!AQ613,'consultant-gross'!F:F)</f>
        <v>16588591.019999996</v>
      </c>
      <c r="AH613" s="14">
        <f>SUMIF('consultant-gross'!D:D,eslam.data!AQ613,'consultant-gross'!G:G)</f>
        <v>85556944.390000001</v>
      </c>
      <c r="AI613" s="14">
        <f>SUMIF('consultant-net'!D:D,eslam.data!AQ613,'consultant-net'!F:F)</f>
        <v>14851309.99</v>
      </c>
      <c r="AJ613" s="2" t="str">
        <f>VLOOKUP(A613,'eslam-to-invoicing'!A:B,2,0)</f>
        <v>MDF Factory</v>
      </c>
      <c r="AQ613" s="2" t="str">
        <f t="shared" si="98"/>
        <v>MDF Factory7</v>
      </c>
      <c r="AR613" s="2" t="str">
        <f t="shared" si="99"/>
        <v>MDF Factory7</v>
      </c>
    </row>
    <row r="614" spans="1:44" hidden="1" x14ac:dyDescent="0.3">
      <c r="A614" s="6" t="s">
        <v>73</v>
      </c>
      <c r="B614" s="34">
        <f>VLOOKUP(A614,Sheet1!A:B,2,0)</f>
        <v>1</v>
      </c>
      <c r="C614" s="6">
        <v>8</v>
      </c>
      <c r="D614" s="25"/>
      <c r="E614" s="2">
        <v>12291002.28839742</v>
      </c>
      <c r="F614" s="26">
        <f>_xlfn.MAXIFS('data-from-invoicing'!E:E,'data-from-invoicing'!D:D,eslam.data!AR614)</f>
        <v>7024663.54</v>
      </c>
      <c r="G614" s="2">
        <f t="shared" si="96"/>
        <v>-5266338.7483974202</v>
      </c>
      <c r="H614" s="2"/>
      <c r="I614" s="23"/>
      <c r="J614" s="2">
        <f>SUMIF('collection only'!D:D,eslam.data!AQ614,'collection only'!E:E)</f>
        <v>29352571.68</v>
      </c>
      <c r="K614" s="26">
        <f>SUMIF('data-from-invoicing'!D:D,eslam.data!AR614,'data-from-invoicing'!F:F)</f>
        <v>13514522.741600001</v>
      </c>
      <c r="L614" s="2">
        <f t="shared" si="97"/>
        <v>-15838048.938399998</v>
      </c>
      <c r="M614" s="2"/>
      <c r="N614" s="2">
        <v>11000000</v>
      </c>
      <c r="Q614" s="23"/>
      <c r="R614" s="2">
        <v>12391060.050000001</v>
      </c>
      <c r="S614" s="1">
        <v>44592</v>
      </c>
      <c r="T614" s="1">
        <v>44592</v>
      </c>
      <c r="U614" s="1">
        <v>44601</v>
      </c>
      <c r="V614">
        <v>28</v>
      </c>
      <c r="W614" s="1">
        <v>44629</v>
      </c>
      <c r="X614" s="1">
        <v>44621</v>
      </c>
      <c r="Y614" s="2">
        <v>97340309.439999998</v>
      </c>
      <c r="Z614" s="2">
        <v>14426942.060000001</v>
      </c>
      <c r="AF614" s="2">
        <v>0</v>
      </c>
      <c r="AG614" s="14">
        <f>SUMIF('consultant-gross'!D:D,eslam.data!AQ614,'consultant-gross'!F:F)</f>
        <v>12291002.288397416</v>
      </c>
      <c r="AH614" s="14">
        <f>SUMIF('consultant-gross'!D:D,eslam.data!AQ614,'consultant-gross'!G:G)</f>
        <v>97340309.439999998</v>
      </c>
      <c r="AI614" s="14">
        <f>SUMIF('consultant-net'!D:D,eslam.data!AQ614,'consultant-net'!F:F)</f>
        <v>12391060.050000001</v>
      </c>
      <c r="AJ614" s="2" t="str">
        <f>VLOOKUP(A614,'eslam-to-invoicing'!A:B,2,0)</f>
        <v>MDF Factory</v>
      </c>
      <c r="AQ614" s="2" t="str">
        <f t="shared" si="98"/>
        <v>MDF Factory8</v>
      </c>
      <c r="AR614" s="2" t="str">
        <f t="shared" si="99"/>
        <v>MDF Factory8</v>
      </c>
    </row>
    <row r="615" spans="1:44" hidden="1" x14ac:dyDescent="0.3">
      <c r="A615" s="6" t="s">
        <v>73</v>
      </c>
      <c r="B615" s="34">
        <f>VLOOKUP(A615,Sheet1!A:B,2,0)</f>
        <v>1</v>
      </c>
      <c r="C615" s="6">
        <v>9</v>
      </c>
      <c r="D615" s="25"/>
      <c r="E615" s="2">
        <v>8038787.7699999958</v>
      </c>
      <c r="F615" s="26">
        <f>_xlfn.MAXIFS('data-from-invoicing'!E:E,'data-from-invoicing'!D:D,eslam.data!AR615)</f>
        <v>6053905.5100000007</v>
      </c>
      <c r="G615" s="2">
        <f t="shared" si="96"/>
        <v>-1984882.2599999951</v>
      </c>
      <c r="H615" s="2"/>
      <c r="I615" s="23"/>
      <c r="J615" s="2">
        <f>SUMIF('collection only'!D:D,eslam.data!AQ615,'collection only'!E:E)</f>
        <v>18942922.649999999</v>
      </c>
      <c r="K615" s="26">
        <f>SUMIF('data-from-invoicing'!D:D,eslam.data!AR615,'data-from-invoicing'!F:F)</f>
        <v>8739856.8749000002</v>
      </c>
      <c r="L615" s="2">
        <f t="shared" si="97"/>
        <v>-10203065.775099998</v>
      </c>
      <c r="M615" s="2"/>
      <c r="N615" s="2">
        <v>13754630</v>
      </c>
      <c r="Q615" s="23"/>
      <c r="R615" s="2">
        <v>7655361.3300000001</v>
      </c>
      <c r="S615" s="1">
        <v>44620</v>
      </c>
      <c r="T615" s="1">
        <v>44620</v>
      </c>
      <c r="U615" s="1">
        <v>44629</v>
      </c>
      <c r="V615">
        <v>28</v>
      </c>
      <c r="W615" s="1">
        <v>44657</v>
      </c>
      <c r="X615" s="1">
        <v>44658</v>
      </c>
      <c r="Y615" s="2">
        <v>105379097.20999999</v>
      </c>
      <c r="Z615" s="2">
        <v>14289033.25</v>
      </c>
      <c r="AD615" s="2">
        <v>2526800.69</v>
      </c>
      <c r="AE615" s="2">
        <v>2526800.69</v>
      </c>
      <c r="AF615" s="2">
        <v>0</v>
      </c>
      <c r="AG615" s="14">
        <f>SUMIF('consultant-gross'!D:D,eslam.data!AQ615,'consultant-gross'!F:F)</f>
        <v>8038787.7699999958</v>
      </c>
      <c r="AH615" s="14">
        <f>SUMIF('consultant-gross'!D:D,eslam.data!AQ615,'consultant-gross'!G:G)</f>
        <v>105379097.20999999</v>
      </c>
      <c r="AI615" s="14">
        <f>SUMIF('consultant-net'!D:D,eslam.data!AQ615,'consultant-net'!F:F)</f>
        <v>7655361.3300000001</v>
      </c>
      <c r="AJ615" s="2" t="str">
        <f>VLOOKUP(A615,'eslam-to-invoicing'!A:B,2,0)</f>
        <v>MDF Factory</v>
      </c>
      <c r="AQ615" s="2" t="str">
        <f t="shared" si="98"/>
        <v>MDF Factory9</v>
      </c>
      <c r="AR615" s="2" t="str">
        <f t="shared" si="99"/>
        <v>MDF Factory9</v>
      </c>
    </row>
    <row r="616" spans="1:44" hidden="1" x14ac:dyDescent="0.3">
      <c r="A616" s="6" t="s">
        <v>73</v>
      </c>
      <c r="B616" s="34">
        <f>VLOOKUP(A616,Sheet1!A:B,2,0)</f>
        <v>1</v>
      </c>
      <c r="C616" s="6">
        <v>10</v>
      </c>
      <c r="D616" s="25"/>
      <c r="E616" s="2">
        <v>6155129.9900000095</v>
      </c>
      <c r="F616" s="26">
        <f>_xlfn.MAXIFS('data-from-invoicing'!E:E,'data-from-invoicing'!D:D,eslam.data!AR616)</f>
        <v>7456023.4299999997</v>
      </c>
      <c r="G616" s="2">
        <f t="shared" si="96"/>
        <v>1300893.4399999902</v>
      </c>
      <c r="H616" s="2"/>
      <c r="I616" s="23"/>
      <c r="J616" s="2">
        <f>SUMIF('collection only'!D:D,eslam.data!AQ616,'collection only'!E:E)</f>
        <v>11719330.26</v>
      </c>
      <c r="K616" s="26">
        <f>SUMIF('data-from-invoicing'!D:D,eslam.data!AR616,'data-from-invoicing'!F:F)</f>
        <v>14703215.598099999</v>
      </c>
      <c r="L616" s="2">
        <f t="shared" si="97"/>
        <v>2983885.3380999994</v>
      </c>
      <c r="M616" s="2"/>
      <c r="N616" s="2">
        <v>1488562.75</v>
      </c>
      <c r="Q616" s="23"/>
      <c r="R616" s="2">
        <v>11119452.630000001</v>
      </c>
      <c r="S616" s="1">
        <v>44651</v>
      </c>
      <c r="T616" s="1">
        <v>44651</v>
      </c>
      <c r="U616" s="1">
        <v>44664</v>
      </c>
      <c r="V616">
        <v>28</v>
      </c>
      <c r="W616" s="1">
        <v>44692</v>
      </c>
      <c r="X616" s="1">
        <v>44678</v>
      </c>
      <c r="Y616" s="2">
        <v>111534227.2</v>
      </c>
      <c r="Z616" s="2">
        <v>19004034.210000001</v>
      </c>
      <c r="AF616" s="2">
        <v>0</v>
      </c>
      <c r="AG616" s="14">
        <f>SUMIF('consultant-gross'!D:D,eslam.data!AQ616,'consultant-gross'!F:F)</f>
        <v>6155129.9900000095</v>
      </c>
      <c r="AH616" s="14">
        <f>SUMIF('consultant-gross'!D:D,eslam.data!AQ616,'consultant-gross'!G:G)</f>
        <v>111534227.2</v>
      </c>
      <c r="AI616" s="14">
        <f>SUMIF('consultant-net'!D:D,eslam.data!AQ616,'consultant-net'!F:F)</f>
        <v>11119452.630000001</v>
      </c>
      <c r="AJ616" s="2" t="str">
        <f>VLOOKUP(A616,'eslam-to-invoicing'!A:B,2,0)</f>
        <v>MDF Factory</v>
      </c>
      <c r="AQ616" s="2" t="str">
        <f t="shared" si="98"/>
        <v>MDF Factory10</v>
      </c>
      <c r="AR616" s="2" t="str">
        <f t="shared" si="99"/>
        <v>MDF Factory10</v>
      </c>
    </row>
    <row r="617" spans="1:44" hidden="1" x14ac:dyDescent="0.3">
      <c r="A617" s="6" t="s">
        <v>73</v>
      </c>
      <c r="B617" s="34">
        <f>VLOOKUP(A617,Sheet1!A:B,2,0)</f>
        <v>1</v>
      </c>
      <c r="C617" s="6">
        <v>11</v>
      </c>
      <c r="D617" s="25"/>
      <c r="E617" s="2">
        <v>9364100.799999997</v>
      </c>
      <c r="F617" s="26">
        <f>_xlfn.MAXIFS('data-from-invoicing'!E:E,'data-from-invoicing'!D:D,eslam.data!AR617)</f>
        <v>9266643.7599999998</v>
      </c>
      <c r="G617" s="2">
        <f t="shared" si="96"/>
        <v>-97457.039999997243</v>
      </c>
      <c r="H617" s="2"/>
      <c r="I617" s="23"/>
      <c r="J617" s="2">
        <f>SUMIF('collection only'!D:D,eslam.data!AQ617,'collection only'!E:E)</f>
        <v>11835349.23</v>
      </c>
      <c r="K617" s="26">
        <f>SUMIF('data-from-invoicing'!D:D,eslam.data!AR617,'data-from-invoicing'!F:F)</f>
        <v>10374106.903800001</v>
      </c>
      <c r="L617" s="2">
        <f t="shared" si="97"/>
        <v>-1461242.3261999991</v>
      </c>
      <c r="M617" s="2"/>
      <c r="N617" s="2">
        <v>3000000</v>
      </c>
      <c r="Q617" s="23"/>
      <c r="R617" s="2">
        <v>9991684.9399999995</v>
      </c>
      <c r="S617" s="1">
        <v>44681</v>
      </c>
      <c r="T617" s="1">
        <v>44681</v>
      </c>
      <c r="U617" s="1">
        <v>44679</v>
      </c>
      <c r="V617">
        <v>28</v>
      </c>
      <c r="W617" s="1">
        <v>44707</v>
      </c>
      <c r="X617" s="1">
        <v>44719</v>
      </c>
      <c r="Y617" s="2">
        <v>120898328</v>
      </c>
      <c r="Z617" s="2">
        <v>19378872</v>
      </c>
      <c r="AA617" s="2">
        <v>6694496.1699999999</v>
      </c>
      <c r="AC617" s="2">
        <v>8943366.1600000001</v>
      </c>
      <c r="AD617" s="2">
        <v>2938817.5</v>
      </c>
      <c r="AE617" s="2">
        <v>2938817.5</v>
      </c>
      <c r="AF617" s="2">
        <v>985000</v>
      </c>
      <c r="AG617" s="14">
        <f>SUMIF('consultant-gross'!D:D,eslam.data!AQ617,'consultant-gross'!F:F)</f>
        <v>9364100.799999997</v>
      </c>
      <c r="AH617" s="14">
        <f>SUMIF('consultant-gross'!D:D,eslam.data!AQ617,'consultant-gross'!G:G)</f>
        <v>120898328</v>
      </c>
      <c r="AI617" s="14">
        <f>SUMIF('consultant-net'!D:D,eslam.data!AQ617,'consultant-net'!F:F)</f>
        <v>9991684.9399999995</v>
      </c>
      <c r="AJ617" s="2" t="str">
        <f>VLOOKUP(A617,'eslam-to-invoicing'!A:B,2,0)</f>
        <v>MDF Factory</v>
      </c>
      <c r="AQ617" s="2" t="str">
        <f t="shared" si="98"/>
        <v>MDF Factory11</v>
      </c>
      <c r="AR617" s="2" t="str">
        <f t="shared" si="99"/>
        <v>MDF Factory11</v>
      </c>
    </row>
    <row r="618" spans="1:44" hidden="1" x14ac:dyDescent="0.3">
      <c r="A618" s="6" t="s">
        <v>73</v>
      </c>
      <c r="B618" s="34">
        <f>VLOOKUP(A618,Sheet1!A:B,2,0)</f>
        <v>1</v>
      </c>
      <c r="C618" s="6">
        <v>12</v>
      </c>
      <c r="D618" s="25"/>
      <c r="E618" s="2">
        <v>27509389.270000011</v>
      </c>
      <c r="F618" s="26">
        <f>_xlfn.MAXIFS('data-from-invoicing'!E:E,'data-from-invoicing'!D:D,eslam.data!AR618)</f>
        <v>35128478.149999999</v>
      </c>
      <c r="G618" s="2">
        <f t="shared" si="96"/>
        <v>7619088.8799999878</v>
      </c>
      <c r="H618" s="2"/>
      <c r="I618" s="23"/>
      <c r="J618" s="2">
        <f>SUMIF('collection only'!D:D,eslam.data!AQ618,'collection only'!E:E)</f>
        <v>25380982.300000001</v>
      </c>
      <c r="K618" s="26">
        <f>SUMIF('data-from-invoicing'!D:D,eslam.data!AR618,'data-from-invoicing'!F:F)</f>
        <v>25882723.221099999</v>
      </c>
      <c r="L618" s="2">
        <f t="shared" si="97"/>
        <v>501740.92109999806</v>
      </c>
      <c r="M618" s="2"/>
      <c r="Q618" s="23"/>
      <c r="R618" s="2">
        <v>29337407.23</v>
      </c>
      <c r="S618" s="1">
        <v>44712</v>
      </c>
      <c r="T618" s="1">
        <v>44712</v>
      </c>
      <c r="U618" s="1">
        <v>44723</v>
      </c>
      <c r="V618">
        <v>28</v>
      </c>
      <c r="W618" s="1">
        <v>44751</v>
      </c>
      <c r="X618" s="1">
        <v>44741</v>
      </c>
      <c r="Y618" s="2">
        <v>148407717.27000001</v>
      </c>
      <c r="Z618" s="2">
        <v>21048487.960000001</v>
      </c>
      <c r="AA618" s="2">
        <v>9413326</v>
      </c>
      <c r="AC618" s="2">
        <v>14867864</v>
      </c>
      <c r="AD618" s="2">
        <v>3374171</v>
      </c>
      <c r="AE618" s="2">
        <v>3374171</v>
      </c>
      <c r="AF618" s="2">
        <v>0</v>
      </c>
      <c r="AG618" s="14">
        <f>SUMIF('consultant-gross'!D:D,eslam.data!AQ618,'consultant-gross'!F:F)</f>
        <v>27509389.270000011</v>
      </c>
      <c r="AH618" s="14">
        <f>SUMIF('consultant-gross'!D:D,eslam.data!AQ618,'consultant-gross'!G:G)</f>
        <v>148407717.27000001</v>
      </c>
      <c r="AI618" s="14">
        <f>SUMIF('consultant-net'!D:D,eslam.data!AQ618,'consultant-net'!F:F)</f>
        <v>29337407.23</v>
      </c>
      <c r="AJ618" s="2" t="str">
        <f>VLOOKUP(A618,'eslam-to-invoicing'!A:B,2,0)</f>
        <v>MDF Factory</v>
      </c>
      <c r="AQ618" s="2" t="str">
        <f t="shared" si="98"/>
        <v>MDF Factory12</v>
      </c>
      <c r="AR618" s="2" t="str">
        <f t="shared" si="99"/>
        <v>MDF Factory12</v>
      </c>
    </row>
    <row r="619" spans="1:44" hidden="1" x14ac:dyDescent="0.3">
      <c r="A619" s="6" t="s">
        <v>73</v>
      </c>
      <c r="B619" s="34">
        <f>VLOOKUP(A619,Sheet1!A:B,2,0)</f>
        <v>1</v>
      </c>
      <c r="C619" s="6">
        <v>13</v>
      </c>
      <c r="D619" s="25"/>
      <c r="E619" s="2">
        <v>15343913.470000001</v>
      </c>
      <c r="F619" s="26">
        <f>_xlfn.MAXIFS('data-from-invoicing'!E:E,'data-from-invoicing'!D:D,eslam.data!AR619)</f>
        <v>16038148.23</v>
      </c>
      <c r="G619" s="2">
        <f t="shared" si="96"/>
        <v>694234.75999999978</v>
      </c>
      <c r="H619" s="2"/>
      <c r="I619" s="23"/>
      <c r="J619" s="2">
        <f>SUMIF('collection only'!D:D,eslam.data!AQ619,'collection only'!E:E)</f>
        <v>2351273.2200000002</v>
      </c>
      <c r="K619" s="26">
        <f>SUMIF('data-from-invoicing'!D:D,eslam.data!AR619,'data-from-invoicing'!F:F)</f>
        <v>2860119.7470999998</v>
      </c>
      <c r="L619" s="2">
        <f t="shared" si="97"/>
        <v>508846.5270999996</v>
      </c>
      <c r="M619" s="2"/>
      <c r="Q619" s="23"/>
      <c r="R619" s="2">
        <v>19866888.030000001</v>
      </c>
      <c r="S619" s="1">
        <v>44742</v>
      </c>
      <c r="T619" s="1">
        <v>44742</v>
      </c>
      <c r="U619" s="1">
        <v>44748</v>
      </c>
      <c r="V619">
        <v>28</v>
      </c>
      <c r="W619" s="1">
        <v>44776</v>
      </c>
      <c r="X619" s="1">
        <v>44780</v>
      </c>
      <c r="Y619" s="2">
        <v>163751630.74000001</v>
      </c>
      <c r="Z619" s="2">
        <v>25112316.18</v>
      </c>
      <c r="AA619" s="2">
        <v>10650525.16</v>
      </c>
      <c r="AC619" s="2">
        <v>15407262.1</v>
      </c>
      <c r="AD619" s="2">
        <v>3894039.6749999998</v>
      </c>
      <c r="AE619" s="2">
        <v>3894039.6749999998</v>
      </c>
      <c r="AF619" s="2">
        <v>1300000</v>
      </c>
      <c r="AG619" s="14">
        <f>SUMIF('consultant-gross'!D:D,eslam.data!AQ619,'consultant-gross'!F:F)</f>
        <v>15343913.469999999</v>
      </c>
      <c r="AH619" s="14">
        <f>SUMIF('consultant-gross'!D:D,eslam.data!AQ619,'consultant-gross'!G:G)</f>
        <v>163751630.74000001</v>
      </c>
      <c r="AI619" s="14">
        <f>SUMIF('consultant-net'!D:D,eslam.data!AQ619,'consultant-net'!F:F)</f>
        <v>19866888.030000001</v>
      </c>
      <c r="AJ619" s="2" t="str">
        <f>VLOOKUP(A619,'eslam-to-invoicing'!A:B,2,0)</f>
        <v>MDF Factory</v>
      </c>
      <c r="AQ619" s="2" t="str">
        <f t="shared" si="98"/>
        <v>MDF Factory13</v>
      </c>
      <c r="AR619" s="2" t="str">
        <f t="shared" si="99"/>
        <v>MDF Factory13</v>
      </c>
    </row>
    <row r="620" spans="1:44" hidden="1" x14ac:dyDescent="0.3">
      <c r="A620" s="6" t="s">
        <v>73</v>
      </c>
      <c r="B620" s="34">
        <f>VLOOKUP(A620,Sheet1!A:B,2,0)</f>
        <v>1</v>
      </c>
      <c r="C620" s="6">
        <v>14</v>
      </c>
      <c r="D620" s="25"/>
      <c r="E620" s="2">
        <v>11905906.396753579</v>
      </c>
      <c r="F620" s="26">
        <f>_xlfn.MAXIFS('data-from-invoicing'!E:E,'data-from-invoicing'!D:D,eslam.data!AR620)</f>
        <v>12281779.549999999</v>
      </c>
      <c r="G620" s="2">
        <f t="shared" si="96"/>
        <v>375873.1532464195</v>
      </c>
      <c r="H620" s="2"/>
      <c r="I620" s="23"/>
      <c r="J620" s="2">
        <f>SUMIF('collection only'!D:D,eslam.data!AQ620,'collection only'!E:E)</f>
        <v>11219362.359999999</v>
      </c>
      <c r="K620" s="26">
        <f>SUMIF('data-from-invoicing'!D:D,eslam.data!AR620,'data-from-invoicing'!F:F)</f>
        <v>23227533.887499999</v>
      </c>
      <c r="L620" s="2">
        <f t="shared" si="97"/>
        <v>12008171.5275</v>
      </c>
      <c r="M620" s="2"/>
      <c r="Q620" s="23"/>
      <c r="R620" s="2">
        <v>11219361.663276941</v>
      </c>
      <c r="S620" s="1">
        <v>44773</v>
      </c>
      <c r="T620" s="1">
        <v>44767</v>
      </c>
      <c r="U620" s="1">
        <v>44787</v>
      </c>
      <c r="V620">
        <v>28</v>
      </c>
      <c r="W620" s="1">
        <v>44815</v>
      </c>
      <c r="X620" s="1">
        <v>44829</v>
      </c>
      <c r="Y620" s="2">
        <v>175657537.13675359</v>
      </c>
      <c r="Z620" s="2">
        <v>28064532.296287641</v>
      </c>
      <c r="AA620" s="2">
        <v>10473927.480705</v>
      </c>
      <c r="AC620" s="2">
        <v>17096495.494603131</v>
      </c>
      <c r="AD620" s="2">
        <v>4266369.8049999997</v>
      </c>
      <c r="AE620" s="2">
        <v>4266369.8049999997</v>
      </c>
      <c r="AF620" s="2">
        <v>3250000</v>
      </c>
      <c r="AG620" s="14">
        <f>SUMIF('consultant-gross'!D:D,eslam.data!AQ620,'consultant-gross'!F:F)</f>
        <v>12301138.789999992</v>
      </c>
      <c r="AH620" s="14">
        <f>SUMIF('consultant-gross'!D:D,eslam.data!AQ620,'consultant-gross'!G:G)</f>
        <v>176052769.53</v>
      </c>
      <c r="AI620" s="14">
        <f>SUMIF('consultant-net'!D:D,eslam.data!AQ620,'consultant-net'!F:F)</f>
        <v>15316196.460000001</v>
      </c>
      <c r="AJ620" s="2" t="str">
        <f>VLOOKUP(A620,'eslam-to-invoicing'!A:B,2,0)</f>
        <v>MDF Factory</v>
      </c>
      <c r="AQ620" s="2" t="str">
        <f t="shared" si="98"/>
        <v>MDF Factory14</v>
      </c>
      <c r="AR620" s="2" t="str">
        <f t="shared" si="99"/>
        <v>MDF Factory14</v>
      </c>
    </row>
    <row r="621" spans="1:44" hidden="1" x14ac:dyDescent="0.3">
      <c r="A621" s="6" t="s">
        <v>73</v>
      </c>
      <c r="B621" s="34">
        <f>VLOOKUP(A621,Sheet1!A:B,2,0)</f>
        <v>1</v>
      </c>
      <c r="C621" s="6">
        <v>15</v>
      </c>
      <c r="D621" s="25"/>
      <c r="E621" s="2">
        <v>8651043.7332464159</v>
      </c>
      <c r="F621" s="26">
        <f>_xlfn.MAXIFS('data-from-invoicing'!E:E,'data-from-invoicing'!D:D,eslam.data!AR621)</f>
        <v>8189110.5</v>
      </c>
      <c r="G621" s="2">
        <f t="shared" si="96"/>
        <v>-461933.23324641585</v>
      </c>
      <c r="H621" s="2"/>
      <c r="I621" s="23"/>
      <c r="J621" s="2">
        <f>SUMIF('collection only'!D:D,eslam.data!AQ621,'collection only'!E:E)</f>
        <v>10812468.25</v>
      </c>
      <c r="K621" s="26">
        <f>SUMIF('data-from-invoicing'!D:D,eslam.data!AR621,'data-from-invoicing'!F:F)</f>
        <v>15790368.0492</v>
      </c>
      <c r="L621" s="2">
        <f t="shared" si="97"/>
        <v>4977899.7992000002</v>
      </c>
      <c r="M621" s="2"/>
      <c r="Q621" s="23"/>
      <c r="R621" s="2">
        <v>15409194.689999999</v>
      </c>
      <c r="S621" s="1">
        <v>44804</v>
      </c>
      <c r="T621" s="1">
        <v>44804</v>
      </c>
      <c r="U621" s="1">
        <v>44812</v>
      </c>
      <c r="V621">
        <v>28</v>
      </c>
      <c r="W621" s="1">
        <v>44840</v>
      </c>
      <c r="X621" s="1">
        <v>44843</v>
      </c>
      <c r="Y621" s="2">
        <v>184308580.87</v>
      </c>
      <c r="Z621" s="2">
        <v>33441117.050000001</v>
      </c>
      <c r="AA621" s="2">
        <v>10616746</v>
      </c>
      <c r="AC621" s="2">
        <v>16229441.880000001</v>
      </c>
      <c r="AD621" s="2">
        <v>4412077.4000000004</v>
      </c>
      <c r="AE621" s="2">
        <v>4412077.4000000004</v>
      </c>
      <c r="AF621" s="2">
        <v>1350000</v>
      </c>
      <c r="AG621" s="14">
        <f>SUMIF('consultant-gross'!D:D,eslam.data!AQ621,'consultant-gross'!F:F)</f>
        <v>8651043.7332464159</v>
      </c>
      <c r="AH621" s="14">
        <f>SUMIF('consultant-gross'!D:D,eslam.data!AQ621,'consultant-gross'!G:G)</f>
        <v>184308580.87</v>
      </c>
      <c r="AI621" s="14">
        <f>SUMIF('consultant-net'!D:D,eslam.data!AQ621,'consultant-net'!F:F)</f>
        <v>15409194.689999999</v>
      </c>
      <c r="AJ621" s="2" t="str">
        <f>VLOOKUP(A621,'eslam-to-invoicing'!A:B,2,0)</f>
        <v>MDF Factory</v>
      </c>
      <c r="AQ621" s="2" t="str">
        <f t="shared" si="98"/>
        <v>MDF Factory15</v>
      </c>
      <c r="AR621" s="2" t="str">
        <f t="shared" si="99"/>
        <v>MDF Factory15</v>
      </c>
    </row>
    <row r="622" spans="1:44" hidden="1" x14ac:dyDescent="0.3">
      <c r="A622" s="6" t="s">
        <v>73</v>
      </c>
      <c r="B622" s="34">
        <f>VLOOKUP(A622,Sheet1!A:B,2,0)</f>
        <v>1</v>
      </c>
      <c r="C622" s="6">
        <v>16</v>
      </c>
      <c r="D622" s="25"/>
      <c r="E622" s="2">
        <v>21753082.059999999</v>
      </c>
      <c r="F622" s="26">
        <f>_xlfn.MAXIFS('data-from-invoicing'!E:E,'data-from-invoicing'!D:D,eslam.data!AR622)</f>
        <v>11688118.01</v>
      </c>
      <c r="G622" s="2">
        <f t="shared" si="96"/>
        <v>-10064964.049999999</v>
      </c>
      <c r="H622" s="2"/>
      <c r="I622" s="23"/>
      <c r="J622" s="2">
        <f>SUMIF('collection only'!D:D,eslam.data!AQ622,'collection only'!E:E)</f>
        <v>10601848.060000001</v>
      </c>
      <c r="K622" s="26">
        <f>SUMIF('data-from-invoicing'!D:D,eslam.data!AR622,'data-from-invoicing'!F:F)</f>
        <v>12827443.3694</v>
      </c>
      <c r="L622" s="2">
        <f t="shared" si="97"/>
        <v>2225595.3093999997</v>
      </c>
      <c r="M622" s="2"/>
      <c r="Q622" s="23"/>
      <c r="R622" s="2">
        <v>22014291.850000001</v>
      </c>
      <c r="S622" s="1">
        <v>44834</v>
      </c>
      <c r="T622" s="1">
        <v>44834</v>
      </c>
      <c r="U622" s="1">
        <v>44845</v>
      </c>
      <c r="V622">
        <v>28</v>
      </c>
      <c r="W622" s="1">
        <v>44873</v>
      </c>
      <c r="X622" s="1">
        <v>44871</v>
      </c>
      <c r="Y622" s="2">
        <v>206061662.93000001</v>
      </c>
      <c r="Z622" s="2">
        <v>35882692.549999997</v>
      </c>
      <c r="AA622" s="2">
        <v>10827826.68</v>
      </c>
      <c r="AC622" s="2">
        <v>16039161.029999999</v>
      </c>
      <c r="AD622" s="2">
        <v>4776541.5750000002</v>
      </c>
      <c r="AE622" s="2">
        <v>4776541.5750000002</v>
      </c>
      <c r="AF622" s="2">
        <v>3300000</v>
      </c>
      <c r="AG622" s="14">
        <f>SUMIF('consultant-gross'!D:D,eslam.data!AQ622,'consultant-gross'!F:F)</f>
        <v>21753082.060000002</v>
      </c>
      <c r="AH622" s="14">
        <f>SUMIF('consultant-gross'!D:D,eslam.data!AQ622,'consultant-gross'!G:G)</f>
        <v>206061662.93000001</v>
      </c>
      <c r="AI622" s="14">
        <f>SUMIF('consultant-net'!D:D,eslam.data!AQ622,'consultant-net'!F:F)</f>
        <v>22014291.850000001</v>
      </c>
      <c r="AJ622" s="2" t="str">
        <f>VLOOKUP(A622,'eslam-to-invoicing'!A:B,2,0)</f>
        <v>MDF Factory</v>
      </c>
      <c r="AQ622" s="2" t="str">
        <f t="shared" si="98"/>
        <v>MDF Factory16</v>
      </c>
      <c r="AR622" s="2" t="str">
        <f t="shared" si="99"/>
        <v>MDF Factory16</v>
      </c>
    </row>
    <row r="623" spans="1:44" hidden="1" x14ac:dyDescent="0.3">
      <c r="A623" s="6" t="s">
        <v>73</v>
      </c>
      <c r="B623" s="34">
        <f>VLOOKUP(A623,Sheet1!A:B,2,0)</f>
        <v>1</v>
      </c>
      <c r="C623" s="6">
        <v>17</v>
      </c>
      <c r="D623" s="25"/>
      <c r="E623" s="2">
        <v>3503748.6999999881</v>
      </c>
      <c r="F623" s="26">
        <f>_xlfn.MAXIFS('data-from-invoicing'!E:E,'data-from-invoicing'!D:D,eslam.data!AR623)</f>
        <v>12397151.01</v>
      </c>
      <c r="G623" s="2">
        <f t="shared" si="96"/>
        <v>8893402.3100000117</v>
      </c>
      <c r="H623" s="2"/>
      <c r="I623" s="23"/>
      <c r="J623" s="2">
        <f>SUMIF('collection only'!D:D,eslam.data!AQ623,'collection only'!E:E)</f>
        <v>13701835.530000001</v>
      </c>
      <c r="K623" s="26">
        <f>SUMIF('data-from-invoicing'!D:D,eslam.data!AR623,'data-from-invoicing'!F:F)</f>
        <v>13738045.4627</v>
      </c>
      <c r="L623" s="2">
        <f t="shared" si="97"/>
        <v>36209.932699998841</v>
      </c>
      <c r="M623" s="2"/>
      <c r="Q623" s="23"/>
      <c r="R623" s="2">
        <v>15156893.210000001</v>
      </c>
      <c r="S623" s="1">
        <v>44865</v>
      </c>
      <c r="T623" s="1">
        <v>44865</v>
      </c>
      <c r="U623" s="1">
        <v>44873</v>
      </c>
      <c r="V623">
        <v>28</v>
      </c>
      <c r="W623" s="1">
        <v>44901</v>
      </c>
      <c r="X623" s="1">
        <v>44888</v>
      </c>
      <c r="Y623" s="2">
        <v>209565411.63</v>
      </c>
      <c r="Z623" s="2">
        <v>38117303.520000003</v>
      </c>
      <c r="AA623" s="2">
        <v>12364842.710000001</v>
      </c>
      <c r="AC623" s="2">
        <v>20883147.710000001</v>
      </c>
      <c r="AD623" s="2">
        <v>5114135</v>
      </c>
      <c r="AE623" s="2">
        <v>5114135</v>
      </c>
      <c r="AF623" s="2">
        <v>2890000</v>
      </c>
      <c r="AG623" s="14">
        <f>SUMIF('consultant-gross'!D:D,eslam.data!AQ623,'consultant-gross'!F:F)</f>
        <v>3503748.6999999881</v>
      </c>
      <c r="AH623" s="14">
        <f>SUMIF('consultant-gross'!D:D,eslam.data!AQ623,'consultant-gross'!G:G)</f>
        <v>209565411.63</v>
      </c>
      <c r="AI623" s="14">
        <f>SUMIF('consultant-net'!D:D,eslam.data!AQ623,'consultant-net'!F:F)</f>
        <v>15156893.210000001</v>
      </c>
      <c r="AJ623" s="2" t="str">
        <f>VLOOKUP(A623,'eslam-to-invoicing'!A:B,2,0)</f>
        <v>MDF Factory</v>
      </c>
      <c r="AQ623" s="2" t="str">
        <f t="shared" si="98"/>
        <v>MDF Factory17</v>
      </c>
      <c r="AR623" s="2" t="str">
        <f t="shared" si="99"/>
        <v>MDF Factory17</v>
      </c>
    </row>
    <row r="624" spans="1:44" hidden="1" x14ac:dyDescent="0.3">
      <c r="A624" s="6" t="s">
        <v>73</v>
      </c>
      <c r="B624" s="34">
        <f>VLOOKUP(A624,Sheet1!A:B,2,0)</f>
        <v>1</v>
      </c>
      <c r="C624" s="6">
        <v>18</v>
      </c>
      <c r="D624" s="25"/>
      <c r="E624" s="2">
        <v>4093790.1299999952</v>
      </c>
      <c r="F624" s="26">
        <f>_xlfn.MAXIFS('data-from-invoicing'!E:E,'data-from-invoicing'!D:D,eslam.data!AR624)</f>
        <v>4222095.24</v>
      </c>
      <c r="G624" s="2">
        <f t="shared" si="96"/>
        <v>128305.11000000499</v>
      </c>
      <c r="H624" s="2"/>
      <c r="I624" s="23"/>
      <c r="J624" s="2">
        <f>SUMIF('collection only'!D:D,eslam.data!AQ624,'collection only'!E:E)</f>
        <v>3474417.48</v>
      </c>
      <c r="K624" s="26">
        <f>SUMIF('data-from-invoicing'!D:D,eslam.data!AR624,'data-from-invoicing'!F:F)</f>
        <v>8046794.6243000003</v>
      </c>
      <c r="L624" s="2">
        <f t="shared" si="97"/>
        <v>4572377.1443000007</v>
      </c>
      <c r="M624" s="2"/>
      <c r="Q624" s="23"/>
      <c r="R624" s="2">
        <v>5028798.9800000004</v>
      </c>
      <c r="S624" s="1">
        <v>44895</v>
      </c>
      <c r="T624" s="1">
        <v>44880</v>
      </c>
      <c r="U624" s="1">
        <v>44892</v>
      </c>
      <c r="V624">
        <v>28</v>
      </c>
      <c r="W624" s="1">
        <v>44920</v>
      </c>
      <c r="X624" s="1">
        <v>44906</v>
      </c>
      <c r="Y624" s="2">
        <v>213659201.75999999</v>
      </c>
      <c r="Z624" s="2">
        <v>38907634.850000001</v>
      </c>
      <c r="AA624" s="2">
        <v>12512881.83</v>
      </c>
      <c r="AC624" s="2">
        <v>19805682.68</v>
      </c>
      <c r="AD624" s="2">
        <v>5216480</v>
      </c>
      <c r="AE624" s="2">
        <v>5216480</v>
      </c>
      <c r="AF624" s="2">
        <v>2840000</v>
      </c>
      <c r="AG624" s="14">
        <f>SUMIF('consultant-gross'!D:D,eslam.data!AQ624,'consultant-gross'!F:F)</f>
        <v>4093790.1299999952</v>
      </c>
      <c r="AH624" s="14">
        <f>SUMIF('consultant-gross'!D:D,eslam.data!AQ624,'consultant-gross'!G:G)</f>
        <v>213659201.75999999</v>
      </c>
      <c r="AI624" s="14">
        <f>SUMIF('consultant-net'!D:D,eslam.data!AQ624,'consultant-net'!F:F)</f>
        <v>5028798.9800000004</v>
      </c>
      <c r="AJ624" s="2" t="str">
        <f>VLOOKUP(A624,'eslam-to-invoicing'!A:B,2,0)</f>
        <v>MDF Factory</v>
      </c>
      <c r="AQ624" s="2" t="str">
        <f t="shared" si="98"/>
        <v>MDF Factory18</v>
      </c>
      <c r="AR624" s="2" t="str">
        <f t="shared" si="99"/>
        <v>MDF Factory18</v>
      </c>
    </row>
    <row r="625" spans="1:44" hidden="1" x14ac:dyDescent="0.3">
      <c r="A625" s="6" t="s">
        <v>73</v>
      </c>
      <c r="B625" s="34">
        <f>VLOOKUP(A625,Sheet1!A:B,2,0)</f>
        <v>1</v>
      </c>
      <c r="C625" s="6">
        <v>19</v>
      </c>
      <c r="D625" s="25"/>
      <c r="E625" s="2">
        <v>12077854.330000009</v>
      </c>
      <c r="F625" s="26">
        <f>_xlfn.MAXIFS('data-from-invoicing'!E:E,'data-from-invoicing'!D:D,eslam.data!AR625)</f>
        <v>12911250.9</v>
      </c>
      <c r="G625" s="2">
        <f t="shared" si="96"/>
        <v>833396.56999999098</v>
      </c>
      <c r="H625" s="2"/>
      <c r="I625" s="23"/>
      <c r="J625" s="2">
        <f>SUMIF('collection only'!D:D,eslam.data!AQ625,'collection only'!E:E)</f>
        <v>8855940.1600000001</v>
      </c>
      <c r="K625" s="26">
        <f>SUMIF('data-from-invoicing'!D:D,eslam.data!AR625,'data-from-invoicing'!F:F)</f>
        <v>13406399.725</v>
      </c>
      <c r="L625" s="2">
        <f t="shared" si="97"/>
        <v>4550459.5649999995</v>
      </c>
      <c r="M625" s="2"/>
      <c r="Q625" s="23"/>
      <c r="R625" s="2">
        <v>9756751.3599999994</v>
      </c>
      <c r="S625" s="1">
        <v>44895</v>
      </c>
      <c r="T625" s="1">
        <v>44895</v>
      </c>
      <c r="U625" s="1">
        <v>44907</v>
      </c>
      <c r="V625">
        <v>28</v>
      </c>
      <c r="W625" s="1">
        <v>44935</v>
      </c>
      <c r="X625" s="1">
        <v>44923</v>
      </c>
      <c r="Y625" s="2">
        <v>225737056.09</v>
      </c>
      <c r="Z625" s="2">
        <v>37074813.729999997</v>
      </c>
      <c r="AA625" s="2">
        <v>17269270.260000002</v>
      </c>
      <c r="AC625" s="2">
        <v>19805682.68</v>
      </c>
      <c r="AD625" s="2">
        <v>5518426.4000000004</v>
      </c>
      <c r="AE625" s="2">
        <v>5518426.4000000004</v>
      </c>
      <c r="AF625" s="2">
        <v>1240000</v>
      </c>
      <c r="AG625" s="14">
        <f>SUMIF('consultant-gross'!D:D,eslam.data!AQ625,'consultant-gross'!F:F)</f>
        <v>12077854.330000013</v>
      </c>
      <c r="AH625" s="14">
        <f>SUMIF('consultant-gross'!D:D,eslam.data!AQ625,'consultant-gross'!G:G)</f>
        <v>225737056.09</v>
      </c>
      <c r="AI625" s="14">
        <f>SUMIF('consultant-net'!D:D,eslam.data!AQ625,'consultant-net'!F:F)</f>
        <v>9756751.3599999994</v>
      </c>
      <c r="AJ625" s="2" t="str">
        <f>VLOOKUP(A625,'eslam-to-invoicing'!A:B,2,0)</f>
        <v>MDF Factory</v>
      </c>
      <c r="AQ625" s="2" t="str">
        <f t="shared" si="98"/>
        <v>MDF Factory19</v>
      </c>
      <c r="AR625" s="2" t="str">
        <f t="shared" si="99"/>
        <v>MDF Factory19</v>
      </c>
    </row>
    <row r="626" spans="1:44" hidden="1" x14ac:dyDescent="0.3">
      <c r="A626" s="6" t="s">
        <v>73</v>
      </c>
      <c r="B626" s="34">
        <f>VLOOKUP(A626,Sheet1!A:B,2,0)</f>
        <v>1</v>
      </c>
      <c r="C626" s="6">
        <v>20</v>
      </c>
      <c r="D626" s="25"/>
      <c r="E626" s="2">
        <v>10662163.65000001</v>
      </c>
      <c r="F626" s="26">
        <f>_xlfn.MAXIFS('data-from-invoicing'!E:E,'data-from-invoicing'!D:D,eslam.data!AR626)</f>
        <v>10304099.23</v>
      </c>
      <c r="G626" s="2">
        <f t="shared" si="96"/>
        <v>-358064.42000000924</v>
      </c>
      <c r="H626" s="2"/>
      <c r="I626" s="23"/>
      <c r="J626" s="2">
        <f>SUMIF('collection only'!D:D,eslam.data!AQ626,'collection only'!E:E)</f>
        <v>1506264.66</v>
      </c>
      <c r="K626" s="26">
        <f>SUMIF('data-from-invoicing'!D:D,eslam.data!AR626,'data-from-invoicing'!F:F)</f>
        <v>3607979.0847</v>
      </c>
      <c r="L626" s="2">
        <f t="shared" si="97"/>
        <v>2101714.4247000003</v>
      </c>
      <c r="M626" s="2"/>
      <c r="Q626" s="23"/>
      <c r="R626" s="2">
        <v>14838164.52</v>
      </c>
      <c r="S626" s="1">
        <v>44926</v>
      </c>
      <c r="T626" s="1">
        <v>44920</v>
      </c>
      <c r="U626" s="1">
        <v>44917</v>
      </c>
      <c r="V626">
        <v>28</v>
      </c>
      <c r="W626" s="1">
        <v>44945</v>
      </c>
      <c r="X626" s="1">
        <v>44938</v>
      </c>
      <c r="Y626" s="2">
        <v>236399219.74000001</v>
      </c>
      <c r="Z626" s="2">
        <v>44141114.859999999</v>
      </c>
      <c r="AA626" s="2">
        <v>18934354.949999999</v>
      </c>
      <c r="AC626" s="2">
        <v>21551157.34</v>
      </c>
      <c r="AD626" s="2">
        <v>5784980.4950000001</v>
      </c>
      <c r="AE626" s="2">
        <v>5784980.4950000001</v>
      </c>
      <c r="AF626" s="2">
        <v>1240000</v>
      </c>
      <c r="AG626" s="14">
        <f>SUMIF('consultant-gross'!D:D,eslam.data!AQ626,'consultant-gross'!F:F)</f>
        <v>10662163.650000006</v>
      </c>
      <c r="AH626" s="14">
        <f>SUMIF('consultant-gross'!D:D,eslam.data!AQ626,'consultant-gross'!G:G)</f>
        <v>236399219.74000001</v>
      </c>
      <c r="AI626" s="14">
        <f>SUMIF('consultant-net'!D:D,eslam.data!AQ626,'consultant-net'!F:F)</f>
        <v>14838164.52</v>
      </c>
      <c r="AJ626" s="2" t="str">
        <f>VLOOKUP(A626,'eslam-to-invoicing'!A:B,2,0)</f>
        <v>MDF Factory</v>
      </c>
      <c r="AQ626" s="2" t="str">
        <f t="shared" si="98"/>
        <v>MDF Factory20</v>
      </c>
      <c r="AR626" s="2" t="str">
        <f t="shared" si="99"/>
        <v>MDF Factory20</v>
      </c>
    </row>
    <row r="627" spans="1:44" hidden="1" x14ac:dyDescent="0.3">
      <c r="A627" s="6" t="s">
        <v>73</v>
      </c>
      <c r="B627" s="34">
        <f>VLOOKUP(A627,Sheet1!A:B,2,0)</f>
        <v>1</v>
      </c>
      <c r="C627" s="6">
        <v>21</v>
      </c>
      <c r="D627" s="25"/>
      <c r="E627" s="2">
        <v>18933899.859999981</v>
      </c>
      <c r="F627" s="26">
        <f>_xlfn.MAXIFS('data-from-invoicing'!E:E,'data-from-invoicing'!D:D,eslam.data!AR627)</f>
        <v>13626930.9</v>
      </c>
      <c r="G627" s="2">
        <f t="shared" si="96"/>
        <v>-5306968.9599999804</v>
      </c>
      <c r="H627" s="2"/>
      <c r="I627" s="23"/>
      <c r="J627" s="2">
        <f>SUMIF('collection only'!D:D,eslam.data!AQ627,'collection only'!E:E)</f>
        <v>16783340.219999999</v>
      </c>
      <c r="K627" s="26">
        <f>SUMIF('data-from-invoicing'!D:D,eslam.data!AR627,'data-from-invoicing'!F:F)</f>
        <v>7032766.6410000008</v>
      </c>
      <c r="L627" s="2">
        <f t="shared" si="97"/>
        <v>-9750573.578999998</v>
      </c>
      <c r="M627" s="2"/>
      <c r="Q627" s="23"/>
      <c r="R627" s="2">
        <v>18749752.530000001</v>
      </c>
      <c r="S627" s="1">
        <v>44957</v>
      </c>
      <c r="T627" s="1">
        <v>44938</v>
      </c>
      <c r="U627" s="1">
        <v>44945</v>
      </c>
      <c r="V627">
        <v>28</v>
      </c>
      <c r="W627" s="1">
        <v>44973</v>
      </c>
      <c r="X627" s="1">
        <v>44963</v>
      </c>
      <c r="Y627" s="2">
        <v>255333119.59999999</v>
      </c>
      <c r="Z627" s="2">
        <v>44152242.899999999</v>
      </c>
      <c r="AA627" s="2">
        <v>21222761.600000001</v>
      </c>
      <c r="AC627" s="2">
        <v>32601298.43</v>
      </c>
      <c r="AD627" s="2">
        <v>6258327.9900000002</v>
      </c>
      <c r="AE627" s="2">
        <v>6258327.9900000002</v>
      </c>
      <c r="AF627" s="2">
        <v>890000</v>
      </c>
      <c r="AG627" s="14">
        <f>SUMIF('consultant-gross'!D:D,eslam.data!AQ627,'consultant-gross'!F:F)</f>
        <v>18933899.859999985</v>
      </c>
      <c r="AH627" s="14">
        <f>SUMIF('consultant-gross'!D:D,eslam.data!AQ627,'consultant-gross'!G:G)</f>
        <v>255333119.59999999</v>
      </c>
      <c r="AI627" s="14">
        <f>SUMIF('consultant-net'!D:D,eslam.data!AQ627,'consultant-net'!F:F)</f>
        <v>18749752.530000001</v>
      </c>
      <c r="AJ627" s="2" t="str">
        <f>VLOOKUP(A627,'eslam-to-invoicing'!A:B,2,0)</f>
        <v>MDF Factory</v>
      </c>
      <c r="AQ627" s="2" t="str">
        <f t="shared" si="98"/>
        <v>MDF Factory21</v>
      </c>
      <c r="AR627" s="2" t="str">
        <f t="shared" si="99"/>
        <v>MDF Factory21</v>
      </c>
    </row>
    <row r="628" spans="1:44" hidden="1" x14ac:dyDescent="0.3">
      <c r="A628" s="6" t="s">
        <v>73</v>
      </c>
      <c r="B628" s="34">
        <f>VLOOKUP(A628,Sheet1!A:B,2,0)</f>
        <v>1</v>
      </c>
      <c r="C628" s="6">
        <v>22</v>
      </c>
      <c r="D628" s="25"/>
      <c r="E628" s="2">
        <v>3256087.3100000019</v>
      </c>
      <c r="F628" s="26">
        <f>_xlfn.MAXIFS('data-from-invoicing'!E:E,'data-from-invoicing'!D:D,eslam.data!AR628)</f>
        <v>9440396.8300000001</v>
      </c>
      <c r="G628" s="2">
        <f t="shared" si="96"/>
        <v>6184309.5199999977</v>
      </c>
      <c r="H628" s="2"/>
      <c r="I628" s="23"/>
      <c r="J628" s="2">
        <f>SUMIF('collection only'!D:D,eslam.data!AQ628,'collection only'!E:E)</f>
        <v>9454487.2100000009</v>
      </c>
      <c r="K628" s="26">
        <f>SUMIF('data-from-invoicing'!D:D,eslam.data!AR628,'data-from-invoicing'!F:F)</f>
        <v>9336218.2730999999</v>
      </c>
      <c r="L628" s="2">
        <f t="shared" si="97"/>
        <v>-118268.93690000102</v>
      </c>
      <c r="M628" s="2"/>
      <c r="Q628" s="23"/>
      <c r="R628" s="2">
        <v>3016784.72</v>
      </c>
      <c r="S628" s="1">
        <v>44957</v>
      </c>
      <c r="T628" s="1">
        <v>44957</v>
      </c>
      <c r="U628" s="1">
        <v>44965</v>
      </c>
      <c r="V628">
        <v>28</v>
      </c>
      <c r="W628" s="1">
        <v>44993</v>
      </c>
      <c r="X628" s="1">
        <v>44982</v>
      </c>
      <c r="Y628" s="2">
        <v>258589206.91</v>
      </c>
      <c r="Z628" s="2">
        <v>44812446.869999997</v>
      </c>
      <c r="AA628" s="2">
        <v>22595375.039999999</v>
      </c>
      <c r="AB628" s="2">
        <v>400000</v>
      </c>
      <c r="AC628" s="2">
        <v>31182122.079999998</v>
      </c>
      <c r="AD628" s="2">
        <v>6339730</v>
      </c>
      <c r="AE628" s="2">
        <v>6339730</v>
      </c>
      <c r="AF628" s="2">
        <v>490000</v>
      </c>
      <c r="AG628" s="14">
        <f>SUMIF('consultant-gross'!D:D,eslam.data!AQ628,'consultant-gross'!F:F)</f>
        <v>3256087.3100000024</v>
      </c>
      <c r="AH628" s="14">
        <f>SUMIF('consultant-gross'!D:D,eslam.data!AQ628,'consultant-gross'!G:G)</f>
        <v>258589206.91</v>
      </c>
      <c r="AI628" s="14">
        <f>SUMIF('consultant-net'!D:D,eslam.data!AQ628,'consultant-net'!F:F)</f>
        <v>3016784.72</v>
      </c>
      <c r="AJ628" s="2" t="str">
        <f>VLOOKUP(A628,'eslam-to-invoicing'!A:B,2,0)</f>
        <v>MDF Factory</v>
      </c>
      <c r="AQ628" s="2" t="str">
        <f t="shared" si="98"/>
        <v>MDF Factory22</v>
      </c>
      <c r="AR628" s="2" t="str">
        <f t="shared" si="99"/>
        <v>MDF Factory22</v>
      </c>
    </row>
    <row r="629" spans="1:44" hidden="1" x14ac:dyDescent="0.3">
      <c r="A629" s="6" t="s">
        <v>73</v>
      </c>
      <c r="B629" s="34">
        <f>VLOOKUP(A629,Sheet1!A:B,2,0)</f>
        <v>1</v>
      </c>
      <c r="C629" s="6">
        <v>23</v>
      </c>
      <c r="D629" s="25"/>
      <c r="E629" s="2">
        <v>38888289.799999982</v>
      </c>
      <c r="F629" s="26">
        <f>_xlfn.MAXIFS('data-from-invoicing'!E:E,'data-from-invoicing'!D:D,eslam.data!AR629)</f>
        <v>37280017.770000003</v>
      </c>
      <c r="G629" s="2">
        <f t="shared" si="96"/>
        <v>-1608272.0299999788</v>
      </c>
      <c r="H629" s="2"/>
      <c r="I629" s="23"/>
      <c r="J629" s="2">
        <f>SUMIF('collection only'!D:D,eslam.data!AQ629,'collection only'!E:E)</f>
        <v>10035885.59</v>
      </c>
      <c r="K629" s="26">
        <f>SUMIF('data-from-invoicing'!D:D,eslam.data!AR629,'data-from-invoicing'!F:F)</f>
        <v>14557763.9768</v>
      </c>
      <c r="L629" s="2">
        <f t="shared" si="97"/>
        <v>4521878.3868000004</v>
      </c>
      <c r="M629" s="2"/>
      <c r="Q629" s="23"/>
      <c r="R629" s="2">
        <v>26140854.32</v>
      </c>
      <c r="S629" s="1">
        <v>44985</v>
      </c>
      <c r="T629" s="1">
        <v>44985</v>
      </c>
      <c r="U629" s="1">
        <v>44990</v>
      </c>
      <c r="V629">
        <v>28</v>
      </c>
      <c r="W629" s="1">
        <v>45018</v>
      </c>
      <c r="X629" s="1">
        <v>45007</v>
      </c>
      <c r="Y629" s="2">
        <v>297477496.70999998</v>
      </c>
      <c r="Z629" s="2">
        <v>41744854.590000004</v>
      </c>
      <c r="AA629" s="2">
        <v>37403483.039999999</v>
      </c>
      <c r="AB629" s="2">
        <v>400000</v>
      </c>
      <c r="AC629" s="2">
        <v>31433209.859999999</v>
      </c>
      <c r="AD629" s="2">
        <v>7311937.4199999999</v>
      </c>
      <c r="AE629" s="2">
        <v>7311937.4199999999</v>
      </c>
      <c r="AF629" s="2">
        <v>470000</v>
      </c>
      <c r="AG629" s="14">
        <f>SUMIF('consultant-gross'!D:D,eslam.data!AQ629,'consultant-gross'!F:F)</f>
        <v>38888289.799999982</v>
      </c>
      <c r="AH629" s="14">
        <f>SUMIF('consultant-gross'!D:D,eslam.data!AQ629,'consultant-gross'!G:G)</f>
        <v>297477496.70999998</v>
      </c>
      <c r="AI629" s="14">
        <f>SUMIF('consultant-net'!D:D,eslam.data!AQ629,'consultant-net'!F:F)</f>
        <v>26140854.32</v>
      </c>
      <c r="AJ629" s="2" t="str">
        <f>VLOOKUP(A629,'eslam-to-invoicing'!A:B,2,0)</f>
        <v>MDF Factory</v>
      </c>
      <c r="AQ629" s="2" t="str">
        <f t="shared" si="98"/>
        <v>MDF Factory23</v>
      </c>
      <c r="AR629" s="2" t="str">
        <f t="shared" si="99"/>
        <v>MDF Factory23</v>
      </c>
    </row>
    <row r="630" spans="1:44" hidden="1" x14ac:dyDescent="0.3">
      <c r="A630" s="6" t="s">
        <v>73</v>
      </c>
      <c r="B630" s="34">
        <f>VLOOKUP(A630,Sheet1!A:B,2,0)</f>
        <v>1</v>
      </c>
      <c r="C630" s="6">
        <v>24</v>
      </c>
      <c r="D630" s="25"/>
      <c r="E630" s="2">
        <v>18681389.16000003</v>
      </c>
      <c r="F630" s="26">
        <f>_xlfn.MAXIFS('data-from-invoicing'!E:E,'data-from-invoicing'!D:D,eslam.data!AR630)</f>
        <v>20265495.390000001</v>
      </c>
      <c r="G630" s="2">
        <f t="shared" si="96"/>
        <v>1584106.2299999706</v>
      </c>
      <c r="H630" s="2"/>
      <c r="I630" s="23"/>
      <c r="J630" s="2">
        <f>SUMIF('collection only'!D:D,eslam.data!AQ630,'collection only'!E:E)</f>
        <v>5923051.1699999999</v>
      </c>
      <c r="K630" s="26">
        <f>SUMIF('data-from-invoicing'!D:D,eslam.data!AR630,'data-from-invoicing'!F:F)</f>
        <v>2441794.1755999997</v>
      </c>
      <c r="L630" s="2">
        <f t="shared" si="97"/>
        <v>-3481256.9944000002</v>
      </c>
      <c r="M630" s="2"/>
      <c r="Q630" s="23"/>
      <c r="R630" s="2">
        <v>13504786.109999999</v>
      </c>
      <c r="S630" s="1">
        <v>45016</v>
      </c>
      <c r="T630" s="1">
        <v>45016</v>
      </c>
      <c r="U630" s="1">
        <v>45020</v>
      </c>
      <c r="V630">
        <v>28</v>
      </c>
      <c r="W630" s="1">
        <v>45048</v>
      </c>
      <c r="X630" s="1">
        <v>45046</v>
      </c>
      <c r="Y630" s="2">
        <v>316158885.87</v>
      </c>
      <c r="Z630" s="2">
        <v>36725913.890000001</v>
      </c>
      <c r="AA630" s="2">
        <v>48869956.890000001</v>
      </c>
      <c r="AB630" s="2">
        <v>400000</v>
      </c>
      <c r="AC630" s="2">
        <v>31459228.760000002</v>
      </c>
      <c r="AD630" s="2">
        <v>7778972.1449999996</v>
      </c>
      <c r="AE630" s="2">
        <v>7778972.1449999996</v>
      </c>
      <c r="AF630" s="2">
        <v>470000</v>
      </c>
      <c r="AG630" s="14">
        <f>SUMIF('consultant-gross'!D:D,eslam.data!AQ630,'consultant-gross'!F:F)</f>
        <v>18681389.160000026</v>
      </c>
      <c r="AH630" s="14">
        <f>SUMIF('consultant-gross'!D:D,eslam.data!AQ630,'consultant-gross'!G:G)</f>
        <v>316158885.87</v>
      </c>
      <c r="AI630" s="14">
        <f>SUMIF('consultant-net'!D:D,eslam.data!AQ630,'consultant-net'!F:F)</f>
        <v>13504786.109999999</v>
      </c>
      <c r="AJ630" s="2" t="str">
        <f>VLOOKUP(A630,'eslam-to-invoicing'!A:B,2,0)</f>
        <v>MDF Factory</v>
      </c>
      <c r="AQ630" s="2" t="str">
        <f t="shared" si="98"/>
        <v>MDF Factory24</v>
      </c>
      <c r="AR630" s="2" t="str">
        <f t="shared" si="99"/>
        <v>MDF Factory24</v>
      </c>
    </row>
    <row r="631" spans="1:44" hidden="1" x14ac:dyDescent="0.3">
      <c r="A631" s="6" t="s">
        <v>73</v>
      </c>
      <c r="B631" s="34">
        <f>VLOOKUP(A631,Sheet1!A:B,2,0)</f>
        <v>1</v>
      </c>
      <c r="C631" s="6">
        <v>25</v>
      </c>
      <c r="D631" s="25"/>
      <c r="E631" s="2">
        <v>10484631.75999999</v>
      </c>
      <c r="F631" s="26">
        <f>_xlfn.MAXIFS('data-from-invoicing'!E:E,'data-from-invoicing'!D:D,eslam.data!AR631)</f>
        <v>10389113.75</v>
      </c>
      <c r="G631" s="2">
        <f t="shared" si="96"/>
        <v>-95518.009999990463</v>
      </c>
      <c r="H631" s="2"/>
      <c r="I631" s="23"/>
      <c r="J631" s="2">
        <f>SUMIF('collection only'!D:D,eslam.data!AQ631,'collection only'!E:E)</f>
        <v>4519315.7699999996</v>
      </c>
      <c r="K631" s="26">
        <f>SUMIF('data-from-invoicing'!D:D,eslam.data!AR631,'data-from-invoicing'!F:F)</f>
        <v>5060375.9885</v>
      </c>
      <c r="L631" s="2">
        <f t="shared" si="97"/>
        <v>541060.21850000042</v>
      </c>
      <c r="M631" s="2"/>
      <c r="Q631" s="23"/>
      <c r="R631" s="2">
        <v>14874774.09</v>
      </c>
      <c r="S631" s="1">
        <v>45046</v>
      </c>
      <c r="T631" s="1">
        <v>45046</v>
      </c>
      <c r="U631" s="1">
        <v>45054</v>
      </c>
      <c r="V631">
        <v>28</v>
      </c>
      <c r="W631" s="1">
        <v>45082</v>
      </c>
      <c r="X631" s="1">
        <v>45082</v>
      </c>
      <c r="Y631" s="2">
        <v>326643517.63</v>
      </c>
      <c r="Z631" s="2">
        <v>41744047.170000002</v>
      </c>
      <c r="AA631" s="2">
        <v>58047371.039999999</v>
      </c>
      <c r="AB631" s="2">
        <v>650000</v>
      </c>
      <c r="AC631" s="2">
        <v>31459228.760000002</v>
      </c>
      <c r="AD631" s="2">
        <v>8041087.9400000004</v>
      </c>
      <c r="AE631" s="2">
        <v>8041087.9400000004</v>
      </c>
      <c r="AF631" s="2">
        <v>400000</v>
      </c>
      <c r="AG631" s="14">
        <f>SUMIF('consultant-gross'!D:D,eslam.data!AQ631,'consultant-gross'!F:F)</f>
        <v>0</v>
      </c>
      <c r="AH631" s="14">
        <f>SUMIF('consultant-gross'!D:D,eslam.data!AQ631,'consultant-gross'!G:G)</f>
        <v>0</v>
      </c>
      <c r="AI631" s="14">
        <f>SUMIF('consultant-net'!D:D,eslam.data!AQ631,'consultant-net'!F:F)</f>
        <v>0</v>
      </c>
      <c r="AJ631" s="2" t="str">
        <f>VLOOKUP(A631,'eslam-to-invoicing'!A:B,2,0)</f>
        <v>MDF Factory</v>
      </c>
      <c r="AQ631" s="2" t="str">
        <f t="shared" si="98"/>
        <v>MDF Factory25</v>
      </c>
      <c r="AR631" s="2" t="str">
        <f t="shared" si="99"/>
        <v>MDF Factory25</v>
      </c>
    </row>
    <row r="632" spans="1:44" hidden="1" x14ac:dyDescent="0.3">
      <c r="A632" s="6" t="s">
        <v>73</v>
      </c>
      <c r="B632" s="34">
        <f>VLOOKUP(A632,Sheet1!A:B,2,0)</f>
        <v>1</v>
      </c>
      <c r="C632" s="6">
        <v>26</v>
      </c>
      <c r="D632" s="25"/>
      <c r="E632" s="2">
        <v>21011393.059999999</v>
      </c>
      <c r="F632" s="26">
        <f>_xlfn.MAXIFS('data-from-invoicing'!E:E,'data-from-invoicing'!D:D,eslam.data!AR632)</f>
        <v>20422067.949999999</v>
      </c>
      <c r="G632" s="2">
        <f t="shared" si="96"/>
        <v>-589325.1099999994</v>
      </c>
      <c r="H632" s="2"/>
      <c r="I632" s="23"/>
      <c r="J632" s="2">
        <f>SUMIF('collection only'!D:D,eslam.data!AQ632,'collection only'!E:E)</f>
        <v>12901160.060000001</v>
      </c>
      <c r="K632" s="26">
        <f>SUMIF('data-from-invoicing'!D:D,eslam.data!AR632,'data-from-invoicing'!F:F)</f>
        <v>13730860.297</v>
      </c>
      <c r="L632" s="2">
        <f t="shared" si="97"/>
        <v>829700.23699999973</v>
      </c>
      <c r="M632" s="2"/>
      <c r="Q632" s="23"/>
      <c r="R632" s="2">
        <v>18123054.07</v>
      </c>
      <c r="S632" s="1">
        <v>45077</v>
      </c>
      <c r="T632" s="1">
        <v>45077</v>
      </c>
      <c r="U632" s="1">
        <v>45085</v>
      </c>
      <c r="V632">
        <v>28</v>
      </c>
      <c r="W632" s="1">
        <v>45113</v>
      </c>
      <c r="X632" s="1">
        <v>45098</v>
      </c>
      <c r="Y632" s="2">
        <v>347654910.69</v>
      </c>
      <c r="Z632" s="2">
        <v>39628505.18</v>
      </c>
      <c r="AA632" s="2">
        <v>73625314.200000003</v>
      </c>
      <c r="AB632" s="2">
        <v>200000</v>
      </c>
      <c r="AC632" s="2">
        <v>33225314.57</v>
      </c>
      <c r="AD632" s="2">
        <v>8566372.7650000006</v>
      </c>
      <c r="AE632" s="2">
        <v>8566372.7650000006</v>
      </c>
      <c r="AF632" s="2">
        <v>450000</v>
      </c>
      <c r="AG632" s="14">
        <f>SUMIF('consultant-gross'!D:D,eslam.data!AQ632,'consultant-gross'!F:F)</f>
        <v>21011393.060000002</v>
      </c>
      <c r="AH632" s="14">
        <f>SUMIF('consultant-gross'!D:D,eslam.data!AQ632,'consultant-gross'!G:G)</f>
        <v>347654910.69</v>
      </c>
      <c r="AI632" s="14">
        <f>SUMIF('consultant-net'!D:D,eslam.data!AQ632,'consultant-net'!F:F)</f>
        <v>18123054.07</v>
      </c>
      <c r="AJ632" s="2" t="str">
        <f>VLOOKUP(A632,'eslam-to-invoicing'!A:B,2,0)</f>
        <v>MDF Factory</v>
      </c>
      <c r="AQ632" s="2" t="str">
        <f t="shared" si="98"/>
        <v>MDF Factory26</v>
      </c>
      <c r="AR632" s="2" t="str">
        <f t="shared" si="99"/>
        <v>MDF Factory26</v>
      </c>
    </row>
    <row r="633" spans="1:44" hidden="1" x14ac:dyDescent="0.3">
      <c r="A633" s="6" t="s">
        <v>73</v>
      </c>
      <c r="B633" s="34">
        <f>VLOOKUP(A633,Sheet1!A:B,2,0)</f>
        <v>1</v>
      </c>
      <c r="C633" s="6">
        <v>27</v>
      </c>
      <c r="D633" s="25"/>
      <c r="E633" s="2">
        <v>10160280.74000001</v>
      </c>
      <c r="F633" s="26">
        <f>_xlfn.MAXIFS('data-from-invoicing'!E:E,'data-from-invoicing'!D:D,eslam.data!AR633)</f>
        <v>7649824.3099999996</v>
      </c>
      <c r="G633" s="2">
        <f t="shared" si="96"/>
        <v>-2510456.4300000099</v>
      </c>
      <c r="H633" s="2"/>
      <c r="I633" s="23"/>
      <c r="J633" s="2">
        <f>SUMIF('collection only'!D:D,eslam.data!AQ633,'collection only'!E:E)</f>
        <v>19177600.34</v>
      </c>
      <c r="K633" s="26">
        <f>SUMIF('data-from-invoicing'!D:D,eslam.data!AR633,'data-from-invoicing'!F:F)</f>
        <v>19177600.34</v>
      </c>
      <c r="L633" s="2">
        <f t="shared" si="97"/>
        <v>0</v>
      </c>
      <c r="M633" s="2"/>
      <c r="Q633" s="23"/>
      <c r="R633" s="2">
        <v>21231778.460000001</v>
      </c>
      <c r="S633" s="1">
        <v>45107</v>
      </c>
      <c r="T633" s="1">
        <v>45107</v>
      </c>
      <c r="U633" s="1">
        <v>45103</v>
      </c>
      <c r="V633">
        <v>28</v>
      </c>
      <c r="W633" s="1">
        <v>45131</v>
      </c>
      <c r="X633" s="1">
        <v>45119</v>
      </c>
      <c r="Y633" s="2">
        <v>357815191.43000001</v>
      </c>
      <c r="Z633" s="2">
        <v>54504636.340000004</v>
      </c>
      <c r="AA633" s="2">
        <v>81071518.939999998</v>
      </c>
      <c r="AB633" s="2">
        <v>250000</v>
      </c>
      <c r="AC633" s="2">
        <v>33210812.420000002</v>
      </c>
      <c r="AD633" s="2">
        <v>8820379.7850000001</v>
      </c>
      <c r="AE633" s="2">
        <v>8820379.7850000001</v>
      </c>
      <c r="AF633" s="2">
        <v>450000</v>
      </c>
      <c r="AG633" s="14">
        <f>SUMIF('consultant-gross'!D:D,eslam.data!AQ633,'consultant-gross'!F:F)</f>
        <v>10160280.74000001</v>
      </c>
      <c r="AH633" s="14">
        <f>SUMIF('consultant-gross'!D:D,eslam.data!AQ633,'consultant-gross'!G:G)</f>
        <v>357815191.43000001</v>
      </c>
      <c r="AI633" s="14">
        <f>SUMIF('consultant-net'!D:D,eslam.data!AQ633,'consultant-net'!F:F)</f>
        <v>21231778.460000001</v>
      </c>
      <c r="AJ633" s="2" t="str">
        <f>VLOOKUP(A633,'eslam-to-invoicing'!A:B,2,0)</f>
        <v>MDF Factory</v>
      </c>
      <c r="AQ633" s="2" t="str">
        <f t="shared" si="98"/>
        <v>MDF Factory27</v>
      </c>
      <c r="AR633" s="2" t="str">
        <f t="shared" si="99"/>
        <v>MDF Factory27</v>
      </c>
    </row>
    <row r="634" spans="1:44" hidden="1" x14ac:dyDescent="0.3">
      <c r="A634" s="6" t="s">
        <v>73</v>
      </c>
      <c r="B634" s="34">
        <f>VLOOKUP(A634,Sheet1!A:B,2,0)</f>
        <v>1</v>
      </c>
      <c r="C634" s="6">
        <v>28</v>
      </c>
      <c r="D634" s="25"/>
      <c r="E634" s="2">
        <v>4632219.7699999809</v>
      </c>
      <c r="F634" s="26">
        <f>_xlfn.MAXIFS('data-from-invoicing'!E:E,'data-from-invoicing'!D:D,eslam.data!AR634)</f>
        <v>4537395.0199999996</v>
      </c>
      <c r="G634" s="2">
        <f t="shared" si="96"/>
        <v>-94824.749999981374</v>
      </c>
      <c r="H634" s="2"/>
      <c r="I634" s="23"/>
      <c r="J634" s="2">
        <f>SUMIF('collection only'!D:D,eslam.data!AQ634,'collection only'!E:E)</f>
        <v>5380287.9900000002</v>
      </c>
      <c r="K634" s="26">
        <f>SUMIF('data-from-invoicing'!D:D,eslam.data!AR634,'data-from-invoicing'!F:F)</f>
        <v>5380287.9900000002</v>
      </c>
      <c r="L634" s="2">
        <f t="shared" si="97"/>
        <v>0</v>
      </c>
      <c r="M634" s="2"/>
      <c r="Q634" s="23"/>
      <c r="R634" s="2">
        <v>5471658.1244510412</v>
      </c>
      <c r="S634" s="1">
        <v>45138</v>
      </c>
      <c r="T634" s="1">
        <v>45122</v>
      </c>
      <c r="U634" s="1">
        <v>45125</v>
      </c>
      <c r="V634">
        <v>28</v>
      </c>
      <c r="W634" s="1">
        <v>45153</v>
      </c>
      <c r="X634" s="1">
        <v>45138</v>
      </c>
      <c r="Y634" s="2">
        <v>362447411.19999999</v>
      </c>
      <c r="Z634" s="2">
        <v>57298682.380000003</v>
      </c>
      <c r="AA634" s="2">
        <v>84101651.159999996</v>
      </c>
      <c r="AB634" s="2">
        <v>200000</v>
      </c>
      <c r="AC634" s="2">
        <v>33299495.32</v>
      </c>
      <c r="AD634" s="2">
        <v>8936185.2799999993</v>
      </c>
      <c r="AE634" s="2">
        <v>8936185.2799999993</v>
      </c>
      <c r="AF634" s="2">
        <v>500000</v>
      </c>
      <c r="AG634" s="14">
        <f>SUMIF('consultant-gross'!D:D,eslam.data!AQ634,'consultant-gross'!F:F)</f>
        <v>4632219.7699999809</v>
      </c>
      <c r="AH634" s="14">
        <f>SUMIF('consultant-gross'!D:D,eslam.data!AQ634,'consultant-gross'!G:G)</f>
        <v>362447411.19999999</v>
      </c>
      <c r="AI634" s="14">
        <f>SUMIF('consultant-net'!D:D,eslam.data!AQ634,'consultant-net'!F:F)</f>
        <v>5471658.1244510412</v>
      </c>
      <c r="AJ634" s="2" t="str">
        <f>VLOOKUP(A634,'eslam-to-invoicing'!A:B,2,0)</f>
        <v>MDF Factory</v>
      </c>
      <c r="AQ634" s="2" t="str">
        <f t="shared" si="98"/>
        <v>MDF Factory28</v>
      </c>
      <c r="AR634" s="2" t="str">
        <f t="shared" si="99"/>
        <v>MDF Factory28</v>
      </c>
    </row>
    <row r="635" spans="1:44" hidden="1" x14ac:dyDescent="0.3">
      <c r="A635" s="6" t="s">
        <v>73</v>
      </c>
      <c r="B635" s="34">
        <f>VLOOKUP(A635,Sheet1!A:B,2,0)</f>
        <v>1</v>
      </c>
      <c r="C635" s="6">
        <v>29</v>
      </c>
      <c r="D635" s="25"/>
      <c r="E635" s="2">
        <v>7201895.8000000119</v>
      </c>
      <c r="F635" s="26">
        <f>_xlfn.MAXIFS('data-from-invoicing'!E:E,'data-from-invoicing'!D:D,eslam.data!AR635)</f>
        <v>6882776.1900000004</v>
      </c>
      <c r="G635" s="2">
        <f t="shared" si="96"/>
        <v>-319119.61000001151</v>
      </c>
      <c r="H635" s="2"/>
      <c r="I635" s="23"/>
      <c r="J635" s="2">
        <f>SUMIF('collection only'!D:D,eslam.data!AQ635,'collection only'!E:E)</f>
        <v>10038430.32</v>
      </c>
      <c r="K635" s="26">
        <f>SUMIF('data-from-invoicing'!D:D,eslam.data!AR635,'data-from-invoicing'!F:F)</f>
        <v>10041845.6384</v>
      </c>
      <c r="L635" s="2">
        <f t="shared" si="97"/>
        <v>3415.3183999992907</v>
      </c>
      <c r="M635" s="2"/>
      <c r="Q635" s="23"/>
      <c r="R635" s="2">
        <v>13138195.960000001</v>
      </c>
      <c r="S635" s="1">
        <v>45138</v>
      </c>
      <c r="T635" s="1">
        <v>45138</v>
      </c>
      <c r="U635" s="1">
        <v>45146</v>
      </c>
      <c r="V635">
        <v>28</v>
      </c>
      <c r="W635" s="1">
        <v>45174</v>
      </c>
      <c r="X635" s="1">
        <v>45179</v>
      </c>
      <c r="Y635" s="2">
        <v>369649307</v>
      </c>
      <c r="Z635" s="2">
        <v>63433973.149999999</v>
      </c>
      <c r="AA635" s="2">
        <v>88923223.930000007</v>
      </c>
      <c r="AB635" s="2">
        <v>200000</v>
      </c>
      <c r="AC635" s="2">
        <v>35138135.490000002</v>
      </c>
      <c r="AD635" s="2">
        <v>9116232.6750000007</v>
      </c>
      <c r="AE635" s="2">
        <v>9116232.6750000007</v>
      </c>
      <c r="AF635" s="2">
        <v>520000</v>
      </c>
      <c r="AG635" s="14">
        <f>SUMIF('consultant-gross'!D:D,eslam.data!AQ635,'consultant-gross'!F:F)</f>
        <v>7201895.8000000119</v>
      </c>
      <c r="AH635" s="14">
        <f>SUMIF('consultant-gross'!D:D,eslam.data!AQ635,'consultant-gross'!G:G)</f>
        <v>369649307</v>
      </c>
      <c r="AI635" s="14">
        <f>SUMIF('consultant-net'!D:D,eslam.data!AQ635,'consultant-net'!F:F)</f>
        <v>13138195.960000001</v>
      </c>
      <c r="AJ635" s="2" t="str">
        <f>VLOOKUP(A635,'eslam-to-invoicing'!A:B,2,0)</f>
        <v>MDF Factory</v>
      </c>
      <c r="AQ635" s="2" t="str">
        <f t="shared" si="98"/>
        <v>MDF Factory29</v>
      </c>
      <c r="AR635" s="2" t="str">
        <f t="shared" si="99"/>
        <v>MDF Factory29</v>
      </c>
    </row>
    <row r="636" spans="1:44" hidden="1" x14ac:dyDescent="0.3">
      <c r="A636" s="6" t="s">
        <v>73</v>
      </c>
      <c r="B636" s="34">
        <f>VLOOKUP(A636,Sheet1!A:B,2,0)</f>
        <v>1</v>
      </c>
      <c r="C636" s="6">
        <v>30</v>
      </c>
      <c r="D636" s="25"/>
      <c r="E636" s="2">
        <v>42878737.920000017</v>
      </c>
      <c r="F636" s="26">
        <f>_xlfn.MAXIFS('data-from-invoicing'!E:E,'data-from-invoicing'!D:D,eslam.data!AR636)</f>
        <v>46563799.32</v>
      </c>
      <c r="G636" s="2">
        <f t="shared" si="96"/>
        <v>3685061.3999999836</v>
      </c>
      <c r="H636" s="2"/>
      <c r="I636" s="23"/>
      <c r="J636" s="2">
        <f>SUMIF('collection only'!D:D,eslam.data!AQ636,'collection only'!E:E)</f>
        <v>11530799.530000001</v>
      </c>
      <c r="K636" s="26">
        <f>SUMIF('data-from-invoicing'!D:D,eslam.data!AR636,'data-from-invoicing'!F:F)</f>
        <v>11554812.9428</v>
      </c>
      <c r="L636" s="2">
        <f t="shared" si="97"/>
        <v>24013.412799999118</v>
      </c>
      <c r="M636" s="2"/>
      <c r="Q636" s="23"/>
      <c r="R636" s="2">
        <v>12581507.75</v>
      </c>
      <c r="S636" s="1">
        <v>45169</v>
      </c>
      <c r="T636" s="1">
        <v>45168</v>
      </c>
      <c r="U636" s="1">
        <v>45179</v>
      </c>
      <c r="V636">
        <v>28</v>
      </c>
      <c r="W636" s="1">
        <v>45207</v>
      </c>
      <c r="X636" s="1">
        <v>45188</v>
      </c>
      <c r="Y636" s="2">
        <v>412528044.92000002</v>
      </c>
      <c r="Z636" s="2">
        <v>48447410.770000003</v>
      </c>
      <c r="AA636" s="2">
        <v>120743192.13</v>
      </c>
      <c r="AB636" s="2">
        <v>200000</v>
      </c>
      <c r="AC636" s="2">
        <v>35183358.229999997</v>
      </c>
      <c r="AD636" s="2">
        <v>10188201.125</v>
      </c>
      <c r="AE636" s="2">
        <v>10188201.125</v>
      </c>
      <c r="AF636" s="2">
        <v>550000</v>
      </c>
      <c r="AG636" s="14">
        <f>SUMIF('consultant-gross'!D:D,eslam.data!AQ636,'consultant-gross'!F:F)</f>
        <v>42878737.920000017</v>
      </c>
      <c r="AH636" s="14">
        <f>SUMIF('consultant-gross'!D:D,eslam.data!AQ636,'consultant-gross'!G:G)</f>
        <v>412528044.92000002</v>
      </c>
      <c r="AI636" s="14">
        <f>SUMIF('consultant-net'!D:D,eslam.data!AQ636,'consultant-net'!F:F)</f>
        <v>12581507.75</v>
      </c>
      <c r="AJ636" s="2" t="str">
        <f>VLOOKUP(A636,'eslam-to-invoicing'!A:B,2,0)</f>
        <v>MDF Factory</v>
      </c>
      <c r="AQ636" s="2" t="str">
        <f t="shared" si="98"/>
        <v>MDF Factory30</v>
      </c>
      <c r="AR636" s="2" t="str">
        <f t="shared" si="99"/>
        <v>MDF Factory30</v>
      </c>
    </row>
    <row r="637" spans="1:44" hidden="1" x14ac:dyDescent="0.3">
      <c r="A637" s="6" t="s">
        <v>73</v>
      </c>
      <c r="B637" s="34">
        <f>VLOOKUP(A637,Sheet1!A:B,2,0)</f>
        <v>1</v>
      </c>
      <c r="C637" s="6">
        <v>31</v>
      </c>
      <c r="D637" s="25"/>
      <c r="E637" s="2">
        <v>26984773</v>
      </c>
      <c r="F637" s="26">
        <f>_xlfn.MAXIFS('data-from-invoicing'!E:E,'data-from-invoicing'!D:D,eslam.data!AR637)</f>
        <v>25781281.670000002</v>
      </c>
      <c r="G637" s="2">
        <f t="shared" si="96"/>
        <v>-1203491.3299999982</v>
      </c>
      <c r="H637" s="2"/>
      <c r="I637" s="23"/>
      <c r="J637" s="2">
        <f>SUMIF('collection only'!D:D,eslam.data!AQ637,'collection only'!E:E)</f>
        <v>18846610.600000001</v>
      </c>
      <c r="K637" s="26">
        <f>SUMIF('data-from-invoicing'!D:D,eslam.data!AR637,'data-from-invoicing'!F:F)</f>
        <v>18542599.6668</v>
      </c>
      <c r="L637" s="2">
        <f t="shared" si="97"/>
        <v>-304010.93320000172</v>
      </c>
      <c r="M637" s="2"/>
      <c r="Q637" s="23"/>
      <c r="R637" s="2">
        <v>20429584.530000001</v>
      </c>
      <c r="S637" s="1">
        <v>45199</v>
      </c>
      <c r="T637" s="1">
        <v>45199</v>
      </c>
      <c r="U637" s="1">
        <v>45204</v>
      </c>
      <c r="V637">
        <v>28</v>
      </c>
      <c r="W637" s="1">
        <v>45232</v>
      </c>
      <c r="X637" s="1">
        <v>45206</v>
      </c>
      <c r="Y637" s="2">
        <v>439512817.92000002</v>
      </c>
      <c r="Z637" s="2">
        <v>52299084.090000004</v>
      </c>
      <c r="AA637" s="2">
        <v>141277943.84</v>
      </c>
      <c r="AB637" s="2">
        <v>200000</v>
      </c>
      <c r="AC637" s="2">
        <v>34937145.359999999</v>
      </c>
      <c r="AD637" s="2">
        <v>10862820.449999999</v>
      </c>
      <c r="AE637" s="2">
        <v>10862820.449999999</v>
      </c>
      <c r="AF637" s="2">
        <v>250000</v>
      </c>
      <c r="AG637" s="14">
        <f>SUMIF('consultant-gross'!D:D,eslam.data!AQ637,'consultant-gross'!F:F)</f>
        <v>26984773</v>
      </c>
      <c r="AH637" s="14">
        <f>SUMIF('consultant-gross'!D:D,eslam.data!AQ637,'consultant-gross'!G:G)</f>
        <v>439512817.92000002</v>
      </c>
      <c r="AI637" s="14">
        <f>SUMIF('consultant-net'!D:D,eslam.data!AQ637,'consultant-net'!F:F)</f>
        <v>20429584.530000001</v>
      </c>
      <c r="AJ637" s="2" t="str">
        <f>VLOOKUP(A637,'eslam-to-invoicing'!A:B,2,0)</f>
        <v>MDF Factory</v>
      </c>
      <c r="AQ637" s="2" t="str">
        <f t="shared" si="98"/>
        <v>MDF Factory31</v>
      </c>
      <c r="AR637" s="2" t="str">
        <f t="shared" si="99"/>
        <v>MDF Factory31</v>
      </c>
    </row>
    <row r="638" spans="1:44" hidden="1" x14ac:dyDescent="0.3">
      <c r="A638" s="6" t="s">
        <v>73</v>
      </c>
      <c r="B638" s="6">
        <f>VLOOKUP(A638,Sheet1!A:B,2,0)</f>
        <v>1</v>
      </c>
      <c r="C638" s="6">
        <v>32</v>
      </c>
      <c r="D638" s="25"/>
      <c r="E638" s="2">
        <v>2754000</v>
      </c>
      <c r="F638" s="26">
        <f>_xlfn.MAXIFS('data-from-invoicing'!E:E,'data-from-invoicing'!D:D,eslam.data!AR638)</f>
        <v>2754000</v>
      </c>
      <c r="G638" s="2">
        <f t="shared" si="96"/>
        <v>0</v>
      </c>
      <c r="H638" s="2"/>
      <c r="I638" s="23"/>
      <c r="J638" s="2">
        <f>SUMIF('collection only'!D:D,eslam.data!AQ638,'collection only'!E:E)</f>
        <v>2726460</v>
      </c>
      <c r="K638" s="26">
        <f>SUMIF('data-from-invoicing'!D:D,eslam.data!AR638,'data-from-invoicing'!F:F)</f>
        <v>2726460</v>
      </c>
      <c r="L638" s="2">
        <f t="shared" si="97"/>
        <v>0</v>
      </c>
      <c r="M638" s="2"/>
      <c r="Q638" s="23"/>
      <c r="R638" s="2">
        <v>2726460</v>
      </c>
      <c r="S638" s="1">
        <v>45230</v>
      </c>
      <c r="T638" s="1">
        <v>45224</v>
      </c>
      <c r="U638" s="1">
        <v>45225</v>
      </c>
      <c r="V638">
        <v>28</v>
      </c>
      <c r="W638" s="1">
        <v>45253</v>
      </c>
      <c r="X638" s="1">
        <v>45225</v>
      </c>
      <c r="Y638" s="2">
        <v>442266817.92000002</v>
      </c>
      <c r="Z638" s="2">
        <v>52299084.090000004</v>
      </c>
      <c r="AA638" s="2">
        <v>144031943.84</v>
      </c>
      <c r="AB638" s="2">
        <v>200000</v>
      </c>
      <c r="AC638" s="2">
        <v>34937145.359999999</v>
      </c>
      <c r="AD638" s="2">
        <v>10931670.449999999</v>
      </c>
      <c r="AE638" s="2">
        <v>10931670.449999999</v>
      </c>
      <c r="AF638" s="2">
        <v>250000</v>
      </c>
      <c r="AG638" s="14">
        <f>SUMIF('consultant-gross'!D:D,eslam.data!AQ638,'consultant-gross'!F:F)</f>
        <v>2754000</v>
      </c>
      <c r="AH638" s="14">
        <f>SUMIF('consultant-gross'!D:D,eslam.data!AQ638,'consultant-gross'!G:G)</f>
        <v>442266817.92000002</v>
      </c>
      <c r="AI638" s="14">
        <f>SUMIF('consultant-net'!D:D,eslam.data!AQ638,'consultant-net'!F:F)</f>
        <v>2726460</v>
      </c>
      <c r="AJ638" s="2" t="str">
        <f>VLOOKUP(A638,'eslam-to-invoicing'!A:B,2,0)</f>
        <v>MDF Factory</v>
      </c>
      <c r="AQ638" s="2" t="str">
        <f t="shared" si="98"/>
        <v>MDF Factory32</v>
      </c>
      <c r="AR638" s="2" t="str">
        <f t="shared" si="99"/>
        <v>MDF Factory32</v>
      </c>
    </row>
    <row r="639" spans="1:44" hidden="1" x14ac:dyDescent="0.3">
      <c r="A639" s="6" t="s">
        <v>73</v>
      </c>
      <c r="B639" s="34">
        <f>VLOOKUP(A639,Sheet1!A:B,2,0)</f>
        <v>1</v>
      </c>
      <c r="C639" s="6">
        <v>33</v>
      </c>
      <c r="D639" s="25"/>
      <c r="E639" s="2">
        <v>20665276.539999962</v>
      </c>
      <c r="F639" s="26">
        <f>_xlfn.MAXIFS('data-from-invoicing'!E:E,'data-from-invoicing'!D:D,eslam.data!AR639)</f>
        <v>18965945.93</v>
      </c>
      <c r="G639" s="2">
        <f t="shared" ref="G639:G670" si="100">F639-E639</f>
        <v>-1699330.6099999622</v>
      </c>
      <c r="H639" s="2"/>
      <c r="I639" s="23"/>
      <c r="J639" s="2">
        <f>SUMIF('collection only'!D:D,eslam.data!AQ639,'collection only'!E:E)</f>
        <v>8808260.3300000001</v>
      </c>
      <c r="K639" s="26">
        <f>SUMIF('data-from-invoicing'!D:D,eslam.data!AR639,'data-from-invoicing'!F:F)</f>
        <v>10638561.7072</v>
      </c>
      <c r="L639" s="2">
        <f t="shared" ref="L639:L670" si="101">K639-J639</f>
        <v>1830301.3772</v>
      </c>
      <c r="M639" s="2"/>
      <c r="Q639" s="23"/>
      <c r="R639" s="2">
        <v>12154985.640000001</v>
      </c>
      <c r="S639" s="1">
        <v>45230</v>
      </c>
      <c r="T639" s="1">
        <v>45230</v>
      </c>
      <c r="U639" s="1">
        <v>45237</v>
      </c>
      <c r="V639">
        <v>28</v>
      </c>
      <c r="W639" s="1">
        <v>45265</v>
      </c>
      <c r="X639" s="1">
        <v>45255</v>
      </c>
      <c r="Y639" s="2">
        <v>462932094.45999998</v>
      </c>
      <c r="Z639" s="2">
        <v>52125340.590000004</v>
      </c>
      <c r="AA639" s="2">
        <v>161100913.16</v>
      </c>
      <c r="AB639" s="2">
        <v>250000</v>
      </c>
      <c r="AC639" s="2">
        <v>35201311.240000002</v>
      </c>
      <c r="AD639" s="2">
        <v>11448302</v>
      </c>
      <c r="AE639" s="2">
        <v>11448302</v>
      </c>
      <c r="AF639" s="2">
        <v>200000</v>
      </c>
      <c r="AG639" s="14">
        <f>SUMIF('consultant-gross'!D:D,eslam.data!AQ639,'consultant-gross'!F:F)</f>
        <v>20665276.539999962</v>
      </c>
      <c r="AH639" s="14">
        <f>SUMIF('consultant-gross'!D:D,eslam.data!AQ639,'consultant-gross'!G:G)</f>
        <v>462932094.45999998</v>
      </c>
      <c r="AI639" s="14">
        <f>SUMIF('consultant-net'!D:D,eslam.data!AQ639,'consultant-net'!F:F)</f>
        <v>12154985.640000001</v>
      </c>
      <c r="AJ639" s="2" t="str">
        <f>VLOOKUP(A639,'eslam-to-invoicing'!A:B,2,0)</f>
        <v>MDF Factory</v>
      </c>
      <c r="AQ639" s="2" t="str">
        <f t="shared" ref="AQ639:AQ670" si="102">A639&amp;C639</f>
        <v>MDF Factory33</v>
      </c>
      <c r="AR639" s="2" t="str">
        <f t="shared" ref="AR639:AR670" si="103">AJ639&amp;C639</f>
        <v>MDF Factory33</v>
      </c>
    </row>
    <row r="640" spans="1:44" hidden="1" x14ac:dyDescent="0.3">
      <c r="A640" s="6" t="s">
        <v>73</v>
      </c>
      <c r="B640" s="34">
        <f>VLOOKUP(A640,Sheet1!A:B,2,0)</f>
        <v>1</v>
      </c>
      <c r="C640" s="6">
        <v>34</v>
      </c>
      <c r="D640" s="25"/>
      <c r="E640" s="2">
        <v>25469525.620000001</v>
      </c>
      <c r="F640" s="26">
        <f>_xlfn.MAXIFS('data-from-invoicing'!E:E,'data-from-invoicing'!D:D,eslam.data!AR640)</f>
        <v>27337098.5</v>
      </c>
      <c r="G640" s="2">
        <f t="shared" si="100"/>
        <v>1867572.879999999</v>
      </c>
      <c r="H640" s="2"/>
      <c r="I640" s="23"/>
      <c r="J640" s="2">
        <f>SUMIF('collection only'!D:D,eslam.data!AQ640,'collection only'!E:E)</f>
        <v>12466636.779999999</v>
      </c>
      <c r="K640" s="26">
        <f>SUMIF('data-from-invoicing'!D:D,eslam.data!AR640,'data-from-invoicing'!F:F)</f>
        <v>12636241.380000001</v>
      </c>
      <c r="L640" s="2">
        <f t="shared" si="101"/>
        <v>169604.60000000149</v>
      </c>
      <c r="M640" s="2"/>
      <c r="Q640" s="23"/>
      <c r="R640" s="2">
        <v>13093494.9</v>
      </c>
      <c r="S640" s="1">
        <v>45260</v>
      </c>
      <c r="T640" s="1">
        <v>45260</v>
      </c>
      <c r="U640" s="1">
        <v>45269</v>
      </c>
      <c r="V640">
        <v>28</v>
      </c>
      <c r="W640" s="1">
        <v>45297</v>
      </c>
      <c r="X640" s="1">
        <v>45280</v>
      </c>
      <c r="Y640" s="2">
        <v>488401620.07999998</v>
      </c>
      <c r="Z640" s="2">
        <v>49181191.789999999</v>
      </c>
      <c r="AA640" s="2">
        <v>181875990.59999999</v>
      </c>
      <c r="AB640" s="2">
        <v>250000</v>
      </c>
      <c r="AC640" s="2">
        <v>35200228.82</v>
      </c>
      <c r="AD640" s="2">
        <v>12085040.5</v>
      </c>
      <c r="AE640" s="2">
        <v>12085040.5</v>
      </c>
      <c r="AF640" s="2">
        <v>200000</v>
      </c>
      <c r="AG640" s="14">
        <f>SUMIF('consultant-gross'!D:D,eslam.data!AQ640,'consultant-gross'!F:F)</f>
        <v>25469525.620000005</v>
      </c>
      <c r="AH640" s="14">
        <f>SUMIF('consultant-gross'!D:D,eslam.data!AQ640,'consultant-gross'!G:G)</f>
        <v>488401620.07999998</v>
      </c>
      <c r="AI640" s="14">
        <f>SUMIF('consultant-net'!D:D,eslam.data!AQ640,'consultant-net'!F:F)</f>
        <v>13093494.9</v>
      </c>
      <c r="AJ640" s="2" t="str">
        <f>VLOOKUP(A640,'eslam-to-invoicing'!A:B,2,0)</f>
        <v>MDF Factory</v>
      </c>
      <c r="AQ640" s="2" t="str">
        <f t="shared" si="102"/>
        <v>MDF Factory34</v>
      </c>
      <c r="AR640" s="2" t="str">
        <f t="shared" si="103"/>
        <v>MDF Factory34</v>
      </c>
    </row>
    <row r="641" spans="1:44" hidden="1" x14ac:dyDescent="0.3">
      <c r="A641" s="6" t="s">
        <v>73</v>
      </c>
      <c r="B641" s="34">
        <f>VLOOKUP(A641,Sheet1!A:B,2,0)</f>
        <v>1</v>
      </c>
      <c r="C641" s="6">
        <v>35</v>
      </c>
      <c r="D641" s="25"/>
      <c r="E641" s="2">
        <v>7460561</v>
      </c>
      <c r="F641" s="26">
        <f>_xlfn.MAXIFS('data-from-invoicing'!E:E,'data-from-invoicing'!D:D,eslam.data!AR641)</f>
        <v>8184195.0100000007</v>
      </c>
      <c r="G641" s="2">
        <f t="shared" si="100"/>
        <v>723634.01000000071</v>
      </c>
      <c r="H641" s="2"/>
      <c r="I641" s="23"/>
      <c r="J641" s="2">
        <f>SUMIF('collection only'!D:D,eslam.data!AQ641,'collection only'!E:E)</f>
        <v>11964736.84</v>
      </c>
      <c r="K641" s="26">
        <f>SUMIF('data-from-invoicing'!D:D,eslam.data!AR641,'data-from-invoicing'!F:F)</f>
        <v>11964736.84</v>
      </c>
      <c r="L641" s="2">
        <f t="shared" si="101"/>
        <v>0</v>
      </c>
      <c r="M641" s="2"/>
      <c r="Q641" s="23"/>
      <c r="R641" s="2">
        <v>14005346.869999999</v>
      </c>
      <c r="S641" s="1">
        <v>45291</v>
      </c>
      <c r="T641" s="1">
        <v>45291</v>
      </c>
      <c r="U641" s="1">
        <v>45291</v>
      </c>
      <c r="V641">
        <v>28</v>
      </c>
      <c r="W641" s="1">
        <v>45319</v>
      </c>
      <c r="X641" s="1">
        <v>45312</v>
      </c>
      <c r="Y641" s="2">
        <v>495862181.07999998</v>
      </c>
      <c r="Z641" s="2">
        <v>56480937.479999997</v>
      </c>
      <c r="AA641" s="2">
        <v>187067355.65000001</v>
      </c>
      <c r="AB641" s="2">
        <v>100000</v>
      </c>
      <c r="AC641" s="2">
        <v>35200149.539999999</v>
      </c>
      <c r="AD641" s="2">
        <v>12271554.525</v>
      </c>
      <c r="AE641" s="2">
        <v>12271554.525</v>
      </c>
      <c r="AF641" s="2">
        <v>350000</v>
      </c>
      <c r="AG641" s="14">
        <f>SUMIF('consultant-gross'!D:D,eslam.data!AQ641,'consultant-gross'!F:F)</f>
        <v>7460561</v>
      </c>
      <c r="AH641" s="14">
        <f>SUMIF('consultant-gross'!D:D,eslam.data!AQ641,'consultant-gross'!G:G)</f>
        <v>495862181.07999998</v>
      </c>
      <c r="AI641" s="14">
        <f>SUMIF('consultant-net'!D:D,eslam.data!AQ641,'consultant-net'!F:F)</f>
        <v>14005346.869999999</v>
      </c>
      <c r="AJ641" s="2" t="str">
        <f>VLOOKUP(A641,'eslam-to-invoicing'!A:B,2,0)</f>
        <v>MDF Factory</v>
      </c>
      <c r="AQ641" s="2" t="str">
        <f t="shared" si="102"/>
        <v>MDF Factory35</v>
      </c>
      <c r="AR641" s="2" t="str">
        <f t="shared" si="103"/>
        <v>MDF Factory35</v>
      </c>
    </row>
    <row r="642" spans="1:44" hidden="1" x14ac:dyDescent="0.3">
      <c r="A642" s="6" t="s">
        <v>73</v>
      </c>
      <c r="B642" s="34">
        <f>VLOOKUP(A642,Sheet1!A:B,2,0)</f>
        <v>1</v>
      </c>
      <c r="C642" s="6">
        <v>36</v>
      </c>
      <c r="D642" s="25"/>
      <c r="E642" s="2">
        <v>24220349.75</v>
      </c>
      <c r="F642" s="26">
        <f>_xlfn.MAXIFS('data-from-invoicing'!E:E,'data-from-invoicing'!D:D,eslam.data!AR642)</f>
        <v>24401575.219999999</v>
      </c>
      <c r="G642" s="2">
        <f t="shared" si="100"/>
        <v>181225.46999999881</v>
      </c>
      <c r="H642" s="2"/>
      <c r="I642" s="23"/>
      <c r="J642" s="2">
        <f>SUMIF('collection only'!D:D,eslam.data!AQ642,'collection only'!E:E)</f>
        <v>10194821.77</v>
      </c>
      <c r="K642" s="26">
        <f>SUMIF('data-from-invoicing'!D:D,eslam.data!AR642,'data-from-invoicing'!F:F)</f>
        <v>10167393.038799999</v>
      </c>
      <c r="L642" s="2">
        <f t="shared" si="101"/>
        <v>-27428.731200000271</v>
      </c>
      <c r="M642" s="2"/>
      <c r="Q642" s="23"/>
      <c r="R642" s="2">
        <v>12150509.060000001</v>
      </c>
      <c r="S642" s="1">
        <v>45322</v>
      </c>
      <c r="T642" s="1">
        <v>45322</v>
      </c>
      <c r="U642" s="1">
        <v>45328</v>
      </c>
      <c r="V642">
        <v>28</v>
      </c>
      <c r="W642" s="1">
        <v>45356</v>
      </c>
      <c r="X642" s="1">
        <v>45350</v>
      </c>
      <c r="Y642" s="2">
        <v>520082530.82999998</v>
      </c>
      <c r="Z642" s="2">
        <v>52738337.770000003</v>
      </c>
      <c r="AA642" s="2">
        <v>208687659.78</v>
      </c>
      <c r="AB642" s="2">
        <v>200000</v>
      </c>
      <c r="AC642" s="2">
        <v>35240386.140000001</v>
      </c>
      <c r="AD642" s="2">
        <v>12877063.27</v>
      </c>
      <c r="AE642" s="2">
        <v>12877063.27</v>
      </c>
      <c r="AF642" s="2">
        <v>220000</v>
      </c>
      <c r="AG642" s="14">
        <f>SUMIF('consultant-gross'!D:D,eslam.data!AQ642,'consultant-gross'!F:F)</f>
        <v>24220349.75</v>
      </c>
      <c r="AH642" s="14">
        <f>SUMIF('consultant-gross'!D:D,eslam.data!AQ642,'consultant-gross'!G:G)</f>
        <v>520082530.82999998</v>
      </c>
      <c r="AI642" s="14">
        <f>SUMIF('consultant-net'!D:D,eslam.data!AQ642,'consultant-net'!F:F)</f>
        <v>12150509.060000001</v>
      </c>
      <c r="AJ642" s="2" t="str">
        <f>VLOOKUP(A642,'eslam-to-invoicing'!A:B,2,0)</f>
        <v>MDF Factory</v>
      </c>
      <c r="AQ642" s="2" t="str">
        <f t="shared" si="102"/>
        <v>MDF Factory36</v>
      </c>
      <c r="AR642" s="2" t="str">
        <f t="shared" si="103"/>
        <v>MDF Factory36</v>
      </c>
    </row>
    <row r="643" spans="1:44" hidden="1" x14ac:dyDescent="0.3">
      <c r="A643" s="6" t="s">
        <v>73</v>
      </c>
      <c r="B643" s="34">
        <f>VLOOKUP(A643,Sheet1!A:B,2,0)</f>
        <v>1</v>
      </c>
      <c r="C643" s="6">
        <v>37</v>
      </c>
      <c r="D643" s="25"/>
      <c r="E643" s="2">
        <v>18799337.86000007</v>
      </c>
      <c r="F643" s="26">
        <f>_xlfn.MAXIFS('data-from-invoicing'!E:E,'data-from-invoicing'!D:D,eslam.data!AR643)</f>
        <v>18482561.460000001</v>
      </c>
      <c r="G643" s="2">
        <f t="shared" si="100"/>
        <v>-316776.40000006929</v>
      </c>
      <c r="H643" s="2"/>
      <c r="I643" s="23"/>
      <c r="J643" s="2">
        <f>SUMIF('collection only'!D:D,eslam.data!AQ643,'collection only'!E:E)</f>
        <v>4465149.3899999997</v>
      </c>
      <c r="K643" s="26">
        <f>SUMIF('data-from-invoicing'!D:D,eslam.data!AR643,'data-from-invoicing'!F:F)</f>
        <v>4465149.3899999997</v>
      </c>
      <c r="L643" s="2">
        <f t="shared" si="101"/>
        <v>0</v>
      </c>
      <c r="M643" s="2"/>
      <c r="Q643" s="23"/>
      <c r="R643" s="2">
        <v>7449862.8600000003</v>
      </c>
      <c r="S643" s="1">
        <v>45351</v>
      </c>
      <c r="T643" s="1">
        <v>45351</v>
      </c>
      <c r="U643" s="1">
        <v>45362</v>
      </c>
      <c r="V643">
        <v>28</v>
      </c>
      <c r="W643" s="1">
        <v>45390</v>
      </c>
      <c r="X643" s="1">
        <v>45384</v>
      </c>
      <c r="Y643" s="2">
        <v>538881868.69000006</v>
      </c>
      <c r="Z643" s="2">
        <v>47546890.759999998</v>
      </c>
      <c r="AA643" s="2">
        <v>225598759.06999999</v>
      </c>
      <c r="AB643" s="2">
        <v>1500000</v>
      </c>
      <c r="AC643" s="2">
        <v>35240386.140000001</v>
      </c>
      <c r="AD643" s="2">
        <v>13347046.715</v>
      </c>
      <c r="AE643" s="2">
        <v>13347046.715</v>
      </c>
      <c r="AF643" s="2">
        <v>700000</v>
      </c>
      <c r="AG643" s="14">
        <f>SUMIF('consultant-gross'!D:D,eslam.data!AQ643,'consultant-gross'!F:F)</f>
        <v>18799337.860000074</v>
      </c>
      <c r="AH643" s="14">
        <f>SUMIF('consultant-gross'!D:D,eslam.data!AQ643,'consultant-gross'!G:G)</f>
        <v>538881868.69000006</v>
      </c>
      <c r="AI643" s="14">
        <f>SUMIF('consultant-net'!D:D,eslam.data!AQ643,'consultant-net'!F:F)</f>
        <v>7449862.8600000003</v>
      </c>
      <c r="AJ643" s="2" t="str">
        <f>VLOOKUP(A643,'eslam-to-invoicing'!A:B,2,0)</f>
        <v>MDF Factory</v>
      </c>
      <c r="AQ643" s="2" t="str">
        <f t="shared" si="102"/>
        <v>MDF Factory37</v>
      </c>
      <c r="AR643" s="2" t="str">
        <f t="shared" si="103"/>
        <v>MDF Factory37</v>
      </c>
    </row>
    <row r="644" spans="1:44" hidden="1" x14ac:dyDescent="0.3">
      <c r="A644" s="6" t="s">
        <v>73</v>
      </c>
      <c r="B644" s="34">
        <f>VLOOKUP(A644,Sheet1!A:B,2,0)</f>
        <v>1</v>
      </c>
      <c r="C644" s="6">
        <v>38</v>
      </c>
      <c r="D644" s="25"/>
      <c r="E644" s="2">
        <v>25264630.56999993</v>
      </c>
      <c r="F644" s="26">
        <f>_xlfn.MAXIFS('data-from-invoicing'!E:E,'data-from-invoicing'!D:D,eslam.data!AR644)</f>
        <v>25020067.649999995</v>
      </c>
      <c r="G644" s="2">
        <f t="shared" si="100"/>
        <v>-244562.91999993473</v>
      </c>
      <c r="H644" s="2"/>
      <c r="I644" s="23"/>
      <c r="J644" s="2">
        <f>SUMIF('collection only'!D:D,eslam.data!AQ644,'collection only'!E:E)</f>
        <v>9539881.6500000004</v>
      </c>
      <c r="K644" s="26">
        <f>SUMIF('data-from-invoicing'!D:D,eslam.data!AR644,'data-from-invoicing'!F:F)</f>
        <v>9539881.6500000004</v>
      </c>
      <c r="L644" s="2">
        <f t="shared" si="101"/>
        <v>0</v>
      </c>
      <c r="M644" s="2"/>
      <c r="Q644" s="23"/>
      <c r="R644" s="2">
        <v>10129299.69014072</v>
      </c>
      <c r="S644" s="1">
        <v>45382</v>
      </c>
      <c r="T644" s="1">
        <v>45382</v>
      </c>
      <c r="U644" s="1">
        <v>45390</v>
      </c>
      <c r="V644">
        <v>28</v>
      </c>
      <c r="W644" s="1">
        <v>45418</v>
      </c>
      <c r="X644" s="1">
        <v>45406</v>
      </c>
      <c r="Y644" s="2">
        <v>564146499.25999999</v>
      </c>
      <c r="Z644" s="2">
        <v>42828938.170000002</v>
      </c>
      <c r="AA644" s="2">
        <v>247874489.5</v>
      </c>
      <c r="AB644" s="2">
        <v>200000</v>
      </c>
      <c r="AC644" s="2">
        <v>35240386.140000001</v>
      </c>
      <c r="AD644" s="2">
        <v>13978662.48</v>
      </c>
      <c r="AE644" s="2">
        <v>13978662.48</v>
      </c>
      <c r="AF644" s="2">
        <v>253450</v>
      </c>
      <c r="AG644" s="14">
        <f>SUMIF('consultant-gross'!D:D,eslam.data!AQ644,'consultant-gross'!F:F)</f>
        <v>25264630.569999933</v>
      </c>
      <c r="AH644" s="14">
        <f>SUMIF('consultant-gross'!D:D,eslam.data!AQ644,'consultant-gross'!G:G)</f>
        <v>564146499.25999999</v>
      </c>
      <c r="AI644" s="14">
        <f>SUMIF('consultant-net'!D:D,eslam.data!AQ644,'consultant-net'!F:F)</f>
        <v>10129299.690140724</v>
      </c>
      <c r="AJ644" s="2" t="str">
        <f>VLOOKUP(A644,'eslam-to-invoicing'!A:B,2,0)</f>
        <v>MDF Factory</v>
      </c>
      <c r="AQ644" s="2" t="str">
        <f t="shared" si="102"/>
        <v>MDF Factory38</v>
      </c>
      <c r="AR644" s="2" t="str">
        <f t="shared" si="103"/>
        <v>MDF Factory38</v>
      </c>
    </row>
    <row r="645" spans="1:44" hidden="1" x14ac:dyDescent="0.3">
      <c r="A645" s="6" t="s">
        <v>73</v>
      </c>
      <c r="B645" s="34">
        <f>VLOOKUP(A645,Sheet1!A:B,2,0)</f>
        <v>1</v>
      </c>
      <c r="C645" s="6">
        <v>39</v>
      </c>
      <c r="D645" s="25"/>
      <c r="E645" s="2">
        <v>17461783.470000029</v>
      </c>
      <c r="F645" s="26">
        <f>_xlfn.MAXIFS('data-from-invoicing'!E:E,'data-from-invoicing'!D:D,eslam.data!AR645)</f>
        <v>17738610.899999999</v>
      </c>
      <c r="G645" s="2">
        <f t="shared" si="100"/>
        <v>276827.4299999699</v>
      </c>
      <c r="H645" s="2"/>
      <c r="I645" s="23"/>
      <c r="J645" s="2">
        <f>SUMIF('collection only'!D:D,eslam.data!AQ645,'collection only'!E:E)</f>
        <v>6984174.9199999999</v>
      </c>
      <c r="K645" s="26">
        <f>SUMIF('data-from-invoicing'!D:D,eslam.data!AR645,'data-from-invoicing'!F:F)</f>
        <v>6984174.9199999999</v>
      </c>
      <c r="L645" s="2">
        <f t="shared" si="101"/>
        <v>0</v>
      </c>
      <c r="M645" s="2"/>
      <c r="Q645" s="23"/>
      <c r="R645" s="2">
        <v>7951387.2800000003</v>
      </c>
      <c r="S645" s="1">
        <v>45412</v>
      </c>
      <c r="T645" s="1">
        <v>45412</v>
      </c>
      <c r="U645" s="1">
        <v>45419</v>
      </c>
      <c r="V645">
        <v>28</v>
      </c>
      <c r="W645" s="1">
        <v>45447</v>
      </c>
      <c r="X645" s="1">
        <v>45434</v>
      </c>
      <c r="Y645" s="2">
        <v>581608282.73000002</v>
      </c>
      <c r="Z645" s="2">
        <v>39702840.210000001</v>
      </c>
      <c r="AA645" s="2">
        <v>261893208.84</v>
      </c>
      <c r="AB645" s="2">
        <v>200000</v>
      </c>
      <c r="AC645" s="2">
        <v>35240386.140000001</v>
      </c>
      <c r="AD645" s="2">
        <v>14415207</v>
      </c>
      <c r="AE645" s="2">
        <v>14415207</v>
      </c>
      <c r="AF645" s="2">
        <v>253450</v>
      </c>
      <c r="AG645" s="14">
        <f>SUMIF('consultant-gross'!D:D,eslam.data!AQ645,'consultant-gross'!F:F)</f>
        <v>17461783.470000029</v>
      </c>
      <c r="AH645" s="14">
        <f>SUMIF('consultant-gross'!D:D,eslam.data!AQ645,'consultant-gross'!G:G)</f>
        <v>581608282.73000002</v>
      </c>
      <c r="AI645" s="14">
        <f>SUMIF('consultant-net'!D:D,eslam.data!AQ645,'consultant-net'!F:F)</f>
        <v>7951387.2800000003</v>
      </c>
      <c r="AJ645" s="2" t="str">
        <f>VLOOKUP(A645,'eslam-to-invoicing'!A:B,2,0)</f>
        <v>MDF Factory</v>
      </c>
      <c r="AQ645" s="2" t="str">
        <f t="shared" si="102"/>
        <v>MDF Factory39</v>
      </c>
      <c r="AR645" s="2" t="str">
        <f t="shared" si="103"/>
        <v>MDF Factory39</v>
      </c>
    </row>
    <row r="646" spans="1:44" hidden="1" x14ac:dyDescent="0.3">
      <c r="A646" s="6" t="s">
        <v>73</v>
      </c>
      <c r="B646" s="34">
        <f>VLOOKUP(A646,Sheet1!A:B,2,0)</f>
        <v>1</v>
      </c>
      <c r="C646" s="6">
        <v>40</v>
      </c>
      <c r="D646" s="25"/>
      <c r="E646" s="2">
        <v>-0.73000001907348633</v>
      </c>
      <c r="F646" s="26">
        <f>_xlfn.MAXIFS('data-from-invoicing'!E:E,'data-from-invoicing'!D:D,eslam.data!AR646)</f>
        <v>759488.56</v>
      </c>
      <c r="G646" s="2">
        <f t="shared" si="100"/>
        <v>759489.29000001913</v>
      </c>
      <c r="H646" s="2"/>
      <c r="I646" s="23"/>
      <c r="J646" s="2">
        <f>SUMIF('collection only'!D:D,eslam.data!AQ646,'collection only'!E:E)</f>
        <v>13054639.6</v>
      </c>
      <c r="K646" s="26">
        <f>SUMIF('data-from-invoicing'!D:D,eslam.data!AR646,'data-from-invoicing'!F:F)</f>
        <v>14022964.76</v>
      </c>
      <c r="L646" s="2">
        <f t="shared" si="101"/>
        <v>968325.16000000015</v>
      </c>
      <c r="M646" s="2"/>
      <c r="Q646" s="23"/>
      <c r="R646" s="2">
        <v>13055049.84</v>
      </c>
      <c r="S646" s="1">
        <v>45412</v>
      </c>
      <c r="T646" s="1">
        <v>45412</v>
      </c>
      <c r="U646" s="1">
        <v>45438</v>
      </c>
      <c r="V646">
        <v>28</v>
      </c>
      <c r="W646" s="1">
        <v>45466</v>
      </c>
      <c r="X646" s="1">
        <v>45455</v>
      </c>
      <c r="Y646" s="2">
        <v>581608282</v>
      </c>
      <c r="Z646" s="2">
        <v>39702840</v>
      </c>
      <c r="AA646" s="2">
        <v>261893208</v>
      </c>
      <c r="AC646" s="2">
        <v>35240386</v>
      </c>
      <c r="AD646" s="2">
        <v>6101647</v>
      </c>
      <c r="AF646" s="2">
        <v>453450</v>
      </c>
      <c r="AG646" s="14">
        <f>SUMIF('consultant-gross'!D:D,eslam.data!AQ646,'consultant-gross'!F:F)</f>
        <v>0</v>
      </c>
      <c r="AH646" s="14">
        <f>SUMIF('consultant-gross'!D:D,eslam.data!AQ646,'consultant-gross'!G:G)</f>
        <v>0</v>
      </c>
      <c r="AI646" s="14">
        <f>SUMIF('consultant-net'!D:D,eslam.data!AQ646,'consultant-net'!F:F)</f>
        <v>0</v>
      </c>
      <c r="AJ646" s="2" t="str">
        <f>VLOOKUP(A646,'eslam-to-invoicing'!A:B,2,0)</f>
        <v>MDF Factory</v>
      </c>
      <c r="AQ646" s="2" t="str">
        <f t="shared" si="102"/>
        <v>MDF Factory40</v>
      </c>
      <c r="AR646" s="2" t="str">
        <f t="shared" si="103"/>
        <v>MDF Factory40</v>
      </c>
    </row>
    <row r="647" spans="1:44" hidden="1" x14ac:dyDescent="0.3">
      <c r="A647" s="6" t="s">
        <v>73</v>
      </c>
      <c r="B647" s="34">
        <f>VLOOKUP(A647,Sheet1!A:B,2,0)</f>
        <v>1</v>
      </c>
      <c r="C647" s="6">
        <v>41</v>
      </c>
      <c r="D647" s="25"/>
      <c r="E647" s="2">
        <v>26553112.480000019</v>
      </c>
      <c r="F647" s="26">
        <f>_xlfn.MAXIFS('data-from-invoicing'!E:E,'data-from-invoicing'!D:D,eslam.data!AR647)</f>
        <v>12031521.119999999</v>
      </c>
      <c r="G647" s="2">
        <f t="shared" si="100"/>
        <v>-14521591.36000002</v>
      </c>
      <c r="H647" s="2"/>
      <c r="I647" s="23"/>
      <c r="J647" s="2">
        <f>SUMIF('collection only'!D:D,eslam.data!AQ647,'collection only'!E:E)</f>
        <v>8347962.7000000002</v>
      </c>
      <c r="K647" s="26">
        <f>SUMIF('data-from-invoicing'!D:D,eslam.data!AR647,'data-from-invoicing'!F:F)</f>
        <v>7229637.5347999996</v>
      </c>
      <c r="L647" s="2">
        <f t="shared" si="101"/>
        <v>-1118325.1652000006</v>
      </c>
      <c r="M647" s="2"/>
      <c r="Q647" s="23"/>
      <c r="R647" s="2">
        <v>25000718.68</v>
      </c>
      <c r="S647" s="1">
        <v>45443</v>
      </c>
      <c r="T647" s="1">
        <v>45443</v>
      </c>
      <c r="U647" s="1">
        <v>45449</v>
      </c>
      <c r="V647">
        <v>28</v>
      </c>
      <c r="W647" s="1">
        <v>45477</v>
      </c>
      <c r="X647" s="1">
        <v>45456</v>
      </c>
      <c r="Y647" s="2">
        <v>608161394.48000002</v>
      </c>
      <c r="Z647" s="2">
        <v>40071589.729999997</v>
      </c>
      <c r="AA647" s="2">
        <v>273875725.24000001</v>
      </c>
      <c r="AC647" s="2">
        <v>35240386.140000001</v>
      </c>
      <c r="AD647" s="2">
        <v>7033092.8550000004</v>
      </c>
      <c r="AE647" s="2">
        <v>7033092.8550000004</v>
      </c>
      <c r="AF647" s="2">
        <v>303450</v>
      </c>
      <c r="AG647" s="14">
        <f>SUMIF('consultant-gross'!D:D,eslam.data!AQ647,'consultant-gross'!F:F)</f>
        <v>0</v>
      </c>
      <c r="AH647" s="14">
        <f>SUMIF('consultant-gross'!D:D,eslam.data!AQ647,'consultant-gross'!G:G)</f>
        <v>0</v>
      </c>
      <c r="AI647" s="14">
        <f>SUMIF('consultant-net'!D:D,eslam.data!AQ647,'consultant-net'!F:F)</f>
        <v>0</v>
      </c>
      <c r="AJ647" s="2" t="str">
        <f>VLOOKUP(A647,'eslam-to-invoicing'!A:B,2,0)</f>
        <v>MDF Factory</v>
      </c>
      <c r="AQ647" s="2" t="str">
        <f t="shared" si="102"/>
        <v>MDF Factory41</v>
      </c>
      <c r="AR647" s="2" t="str">
        <f t="shared" si="103"/>
        <v>MDF Factory41</v>
      </c>
    </row>
    <row r="648" spans="1:44" hidden="1" x14ac:dyDescent="0.3">
      <c r="A648" s="6" t="s">
        <v>73</v>
      </c>
      <c r="B648" s="34">
        <f>VLOOKUP(A648,Sheet1!A:B,2,0)</f>
        <v>1</v>
      </c>
      <c r="C648" s="6">
        <v>42</v>
      </c>
      <c r="D648" s="25"/>
      <c r="E648" s="2">
        <v>750284.19999992847</v>
      </c>
      <c r="F648" s="26">
        <f>_xlfn.MAXIFS('data-from-invoicing'!E:E,'data-from-invoicing'!D:D,eslam.data!AR648)</f>
        <v>19536964.219999999</v>
      </c>
      <c r="G648" s="2">
        <f t="shared" si="100"/>
        <v>18786680.02000007</v>
      </c>
      <c r="H648" s="2"/>
      <c r="I648" s="23"/>
      <c r="J648" s="2">
        <f>SUMIF('collection only'!D:D,eslam.data!AQ648,'collection only'!E:E)</f>
        <v>7602001.04</v>
      </c>
      <c r="K648" s="26">
        <f>SUMIF('data-from-invoicing'!D:D,eslam.data!AR648,'data-from-invoicing'!F:F)</f>
        <v>7602001.04</v>
      </c>
      <c r="L648" s="2">
        <f t="shared" si="101"/>
        <v>0</v>
      </c>
      <c r="M648" s="2"/>
      <c r="Q648" s="23"/>
      <c r="R648" s="2">
        <v>7547918.7000000002</v>
      </c>
      <c r="S648" s="1">
        <v>45473</v>
      </c>
      <c r="T648" s="1">
        <v>45473</v>
      </c>
      <c r="U648" s="1">
        <v>45480</v>
      </c>
      <c r="V648">
        <v>28</v>
      </c>
      <c r="W648" s="1">
        <v>45508</v>
      </c>
      <c r="X648" s="1">
        <v>45497</v>
      </c>
      <c r="Y648" s="2">
        <v>608911678.67999995</v>
      </c>
      <c r="Z648" s="2">
        <v>33497125</v>
      </c>
      <c r="AA648" s="2">
        <v>289636214</v>
      </c>
      <c r="AC648" s="2">
        <v>35240386</v>
      </c>
      <c r="AD648" s="2">
        <v>7100876.5</v>
      </c>
      <c r="AE648" s="2">
        <v>7100876.5</v>
      </c>
      <c r="AF648" s="2">
        <v>453450</v>
      </c>
      <c r="AG648" s="14">
        <f>SUMIF('consultant-gross'!D:D,eslam.data!AQ648,'consultant-gross'!F:F)</f>
        <v>750284.19999992847</v>
      </c>
      <c r="AH648" s="14">
        <f>SUMIF('consultant-gross'!D:D,eslam.data!AQ648,'consultant-gross'!G:G)</f>
        <v>608911678.67999995</v>
      </c>
      <c r="AI648" s="14">
        <f>SUMIF('consultant-net'!D:D,eslam.data!AQ648,'consultant-net'!F:F)</f>
        <v>7547918.7000000002</v>
      </c>
      <c r="AJ648" s="2" t="str">
        <f>VLOOKUP(A648,'eslam-to-invoicing'!A:B,2,0)</f>
        <v>MDF Factory</v>
      </c>
      <c r="AQ648" s="2" t="str">
        <f t="shared" si="102"/>
        <v>MDF Factory42</v>
      </c>
      <c r="AR648" s="2" t="str">
        <f t="shared" si="103"/>
        <v>MDF Factory42</v>
      </c>
    </row>
    <row r="649" spans="1:44" hidden="1" x14ac:dyDescent="0.3">
      <c r="A649" s="6" t="s">
        <v>73</v>
      </c>
      <c r="B649" s="34">
        <f>VLOOKUP(A649,Sheet1!A:B,2,0)</f>
        <v>1</v>
      </c>
      <c r="C649" s="6">
        <v>43</v>
      </c>
      <c r="D649" s="25"/>
      <c r="E649" s="2">
        <v>11210135.320000051</v>
      </c>
      <c r="F649" s="26">
        <f>_xlfn.MAXIFS('data-from-invoicing'!E:E,'data-from-invoicing'!D:D,eslam.data!AR649)</f>
        <v>0</v>
      </c>
      <c r="G649" s="2">
        <f t="shared" si="100"/>
        <v>-11210135.320000051</v>
      </c>
      <c r="H649" s="2"/>
      <c r="I649" s="23"/>
      <c r="J649" s="2">
        <f>SUMIF('collection only'!D:D,eslam.data!AQ649,'collection only'!E:E)</f>
        <v>45999180</v>
      </c>
      <c r="K649" s="26">
        <f>SUMIF('data-from-invoicing'!D:D,eslam.data!AR649,'data-from-invoicing'!F:F)</f>
        <v>0</v>
      </c>
      <c r="L649" s="2">
        <f t="shared" si="101"/>
        <v>-45999180</v>
      </c>
      <c r="M649" s="2"/>
      <c r="Q649" s="23"/>
      <c r="R649" s="2">
        <v>57977475.460000001</v>
      </c>
      <c r="S649" s="1">
        <v>45504</v>
      </c>
      <c r="T649" s="1">
        <v>45504</v>
      </c>
      <c r="U649" s="1">
        <v>45510</v>
      </c>
      <c r="V649">
        <v>28</v>
      </c>
      <c r="W649" s="1">
        <v>45538</v>
      </c>
      <c r="X649" s="1">
        <v>45525</v>
      </c>
      <c r="Y649" s="2">
        <v>620121814</v>
      </c>
      <c r="Z649" s="2">
        <v>31321429</v>
      </c>
      <c r="AA649" s="2">
        <v>299419159</v>
      </c>
      <c r="AC649" s="2">
        <v>35243045</v>
      </c>
      <c r="AD649" s="2">
        <v>7887682</v>
      </c>
      <c r="AE649" s="2">
        <v>7887682</v>
      </c>
      <c r="AF649" s="2">
        <v>553450</v>
      </c>
      <c r="AG649" s="14">
        <f>SUMIF('consultant-gross'!D:D,eslam.data!AQ649,'consultant-gross'!F:F)</f>
        <v>11210135.320000052</v>
      </c>
      <c r="AH649" s="14">
        <f>SUMIF('consultant-gross'!D:D,eslam.data!AQ649,'consultant-gross'!G:G)</f>
        <v>620121814</v>
      </c>
      <c r="AI649" s="14">
        <f>SUMIF('consultant-net'!D:D,eslam.data!AQ649,'consultant-net'!F:F)</f>
        <v>57977475.460000001</v>
      </c>
      <c r="AJ649" s="2" t="str">
        <f>VLOOKUP(A649,'eslam-to-invoicing'!A:B,2,0)</f>
        <v>MDF Factory</v>
      </c>
      <c r="AQ649" s="2" t="str">
        <f t="shared" si="102"/>
        <v>MDF Factory43</v>
      </c>
      <c r="AR649" s="2" t="str">
        <f t="shared" si="103"/>
        <v>MDF Factory43</v>
      </c>
    </row>
    <row r="650" spans="1:44" hidden="1" x14ac:dyDescent="0.3">
      <c r="A650" s="6" t="s">
        <v>73</v>
      </c>
      <c r="B650" s="34">
        <f>VLOOKUP(A650,Sheet1!A:B,2,0)</f>
        <v>1</v>
      </c>
      <c r="C650" s="6">
        <v>44</v>
      </c>
      <c r="D650" s="25"/>
      <c r="E650" s="2">
        <v>10205950.60000002</v>
      </c>
      <c r="F650" s="26">
        <f>_xlfn.MAXIFS('data-from-invoicing'!E:E,'data-from-invoicing'!D:D,eslam.data!AR650)</f>
        <v>0</v>
      </c>
      <c r="G650" s="2">
        <f t="shared" si="100"/>
        <v>-10205950.60000002</v>
      </c>
      <c r="H650" s="2"/>
      <c r="I650" s="23"/>
      <c r="J650" s="2">
        <f>SUMIF('collection only'!D:D,eslam.data!AQ650,'collection only'!E:E)</f>
        <v>0</v>
      </c>
      <c r="K650" s="26">
        <f>SUMIF('data-from-invoicing'!D:D,eslam.data!AR650,'data-from-invoicing'!F:F)</f>
        <v>0</v>
      </c>
      <c r="L650" s="2">
        <f t="shared" si="101"/>
        <v>0</v>
      </c>
      <c r="M650" s="2"/>
      <c r="Q650" s="23"/>
      <c r="R650" s="2">
        <v>13417821.66</v>
      </c>
      <c r="S650" s="1">
        <v>45535</v>
      </c>
      <c r="T650" s="1">
        <v>45535</v>
      </c>
      <c r="U650" s="1">
        <v>45540</v>
      </c>
      <c r="V650">
        <v>28</v>
      </c>
      <c r="W650" s="1">
        <v>45568</v>
      </c>
      <c r="X650" s="1">
        <v>45561</v>
      </c>
      <c r="Y650" s="2">
        <v>630327764.60000002</v>
      </c>
      <c r="Z650" s="2">
        <v>30187176.606168691</v>
      </c>
      <c r="AA650" s="2">
        <v>308819628.40902478</v>
      </c>
      <c r="AC650" s="2">
        <v>35266531.133720517</v>
      </c>
      <c r="AD650" s="2">
        <v>15775364.249</v>
      </c>
      <c r="AF650" s="2">
        <v>4593450</v>
      </c>
      <c r="AG650" s="14">
        <f>SUMIF('consultant-gross'!D:D,eslam.data!AQ650,'consultant-gross'!F:F)</f>
        <v>10205950.600000024</v>
      </c>
      <c r="AH650" s="14">
        <f>SUMIF('consultant-gross'!D:D,eslam.data!AQ650,'consultant-gross'!G:G)</f>
        <v>630327764.60000002</v>
      </c>
      <c r="AI650" s="14">
        <f>SUMIF('consultant-net'!D:D,eslam.data!AQ650,'consultant-net'!F:F)</f>
        <v>13417821.66</v>
      </c>
      <c r="AJ650" s="2" t="str">
        <f>VLOOKUP(A650,'eslam-to-invoicing'!A:B,2,0)</f>
        <v>MDF Factory</v>
      </c>
      <c r="AQ650" s="2" t="str">
        <f t="shared" si="102"/>
        <v>MDF Factory44</v>
      </c>
      <c r="AR650" s="2" t="str">
        <f t="shared" si="103"/>
        <v>MDF Factory44</v>
      </c>
    </row>
    <row r="651" spans="1:44" hidden="1" x14ac:dyDescent="0.3">
      <c r="A651" s="6" t="s">
        <v>73</v>
      </c>
      <c r="B651" s="34">
        <f>VLOOKUP(A651,Sheet1!A:B,2,0)</f>
        <v>1</v>
      </c>
      <c r="C651" s="6">
        <v>45</v>
      </c>
      <c r="D651" s="25"/>
      <c r="E651" s="2">
        <v>16259922.79999995</v>
      </c>
      <c r="F651" s="26">
        <f>_xlfn.MAXIFS('data-from-invoicing'!E:E,'data-from-invoicing'!D:D,eslam.data!AR651)</f>
        <v>0</v>
      </c>
      <c r="G651" s="2">
        <f t="shared" si="100"/>
        <v>-16259922.79999995</v>
      </c>
      <c r="H651" s="2"/>
      <c r="I651" s="23"/>
      <c r="J651" s="2">
        <f>SUMIF('collection only'!D:D,eslam.data!AQ651,'collection only'!E:E)</f>
        <v>0</v>
      </c>
      <c r="K651" s="26">
        <f>SUMIF('data-from-invoicing'!D:D,eslam.data!AR651,'data-from-invoicing'!F:F)</f>
        <v>0</v>
      </c>
      <c r="L651" s="2">
        <f t="shared" si="101"/>
        <v>0</v>
      </c>
      <c r="M651" s="2"/>
      <c r="Q651" s="23"/>
      <c r="R651" s="2">
        <v>21518034.219999999</v>
      </c>
      <c r="S651" s="1">
        <v>45565</v>
      </c>
      <c r="T651" s="1">
        <v>45565</v>
      </c>
      <c r="U651" s="1">
        <v>45575</v>
      </c>
      <c r="V651">
        <v>28</v>
      </c>
      <c r="W651" s="1">
        <v>45603</v>
      </c>
      <c r="X651" s="1">
        <v>45600</v>
      </c>
      <c r="Y651" s="2">
        <v>646587687.39999998</v>
      </c>
      <c r="Z651" s="2">
        <v>21616659</v>
      </c>
      <c r="AA651" s="2">
        <v>325129806</v>
      </c>
      <c r="AC651" s="2">
        <v>34015260</v>
      </c>
      <c r="AD651" s="2">
        <v>15775364</v>
      </c>
      <c r="AF651" s="2">
        <v>3833450</v>
      </c>
      <c r="AG651" s="14">
        <f>SUMIF('consultant-gross'!D:D,eslam.data!AQ651,'consultant-gross'!F:F)</f>
        <v>16259922.799999952</v>
      </c>
      <c r="AH651" s="14">
        <f>SUMIF('consultant-gross'!D:D,eslam.data!AQ651,'consultant-gross'!G:G)</f>
        <v>646587687.39999998</v>
      </c>
      <c r="AI651" s="14">
        <f>SUMIF('consultant-net'!D:D,eslam.data!AQ651,'consultant-net'!F:F)</f>
        <v>21518034.219999999</v>
      </c>
      <c r="AJ651" s="2" t="str">
        <f>VLOOKUP(A651,'eslam-to-invoicing'!A:B,2,0)</f>
        <v>MDF Factory</v>
      </c>
      <c r="AQ651" s="2" t="str">
        <f t="shared" si="102"/>
        <v>MDF Factory45</v>
      </c>
      <c r="AR651" s="2" t="str">
        <f t="shared" si="103"/>
        <v>MDF Factory45</v>
      </c>
    </row>
    <row r="652" spans="1:44" hidden="1" x14ac:dyDescent="0.3">
      <c r="A652" s="6" t="s">
        <v>80</v>
      </c>
      <c r="B652" s="34">
        <f>VLOOKUP(A652,Sheet1!A:B,2,0)</f>
        <v>1</v>
      </c>
      <c r="C652" s="6">
        <v>1</v>
      </c>
      <c r="D652" s="25"/>
      <c r="E652" s="2">
        <v>474511.19</v>
      </c>
      <c r="F652" s="26">
        <f>_xlfn.MAXIFS('data-from-invoicing'!E:E,'data-from-invoicing'!D:D,eslam.data!AR652)</f>
        <v>2418808.5699999998</v>
      </c>
      <c r="G652" s="2">
        <f t="shared" si="100"/>
        <v>1944297.38</v>
      </c>
      <c r="H652" s="2"/>
      <c r="I652" s="23"/>
      <c r="J652" s="2">
        <f>SUMIF('collection only'!D:D,eslam.data!AQ652,'collection only'!E:E)</f>
        <v>479255</v>
      </c>
      <c r="K652" s="26">
        <f>SUMIF('data-from-invoicing'!D:D,eslam.data!AR652,'data-from-invoicing'!F:F)</f>
        <v>7639890.6465999996</v>
      </c>
      <c r="L652" s="2">
        <f t="shared" si="101"/>
        <v>7160635.6465999996</v>
      </c>
      <c r="M652" s="2"/>
      <c r="Q652" s="23"/>
      <c r="R652" s="2">
        <v>487660.4</v>
      </c>
      <c r="S652" s="1">
        <v>44592</v>
      </c>
      <c r="T652" s="1">
        <v>44577</v>
      </c>
      <c r="U652" s="1">
        <v>44577</v>
      </c>
      <c r="V652">
        <v>28</v>
      </c>
      <c r="W652" s="1">
        <v>44605</v>
      </c>
      <c r="X652" s="1">
        <v>44577</v>
      </c>
      <c r="Y652" s="2">
        <v>474511.19</v>
      </c>
      <c r="AF652" s="2">
        <v>0</v>
      </c>
      <c r="AG652" s="14">
        <f>SUMIF('consultant-gross'!D:D,eslam.data!AQ652,'consultant-gross'!F:F)</f>
        <v>0</v>
      </c>
      <c r="AH652" s="14">
        <f>SUMIF('consultant-gross'!D:D,eslam.data!AQ652,'consultant-gross'!G:G)</f>
        <v>0</v>
      </c>
      <c r="AI652" s="14">
        <f>SUMIF('consultant-net'!D:D,eslam.data!AQ652,'consultant-net'!F:F)</f>
        <v>0</v>
      </c>
      <c r="AJ652" s="2" t="str">
        <f>VLOOKUP(A652,'eslam-to-invoicing'!A:B,2,0)</f>
        <v>MDF Factory</v>
      </c>
      <c r="AQ652" s="2" t="str">
        <f t="shared" si="102"/>
        <v>MDF Factory - Equip.1</v>
      </c>
      <c r="AR652" s="2" t="str">
        <f t="shared" si="103"/>
        <v>MDF Factory1</v>
      </c>
    </row>
    <row r="653" spans="1:44" hidden="1" x14ac:dyDescent="0.3">
      <c r="A653" s="6" t="s">
        <v>80</v>
      </c>
      <c r="B653" s="34">
        <f>VLOOKUP(A653,Sheet1!A:B,2,0)</f>
        <v>1</v>
      </c>
      <c r="C653" s="6">
        <v>2</v>
      </c>
      <c r="D653" s="25"/>
      <c r="E653" s="2">
        <v>2969783.71</v>
      </c>
      <c r="F653" s="26">
        <f>_xlfn.MAXIFS('data-from-invoicing'!E:E,'data-from-invoicing'!D:D,eslam.data!AR653)</f>
        <v>6157903.8099999996</v>
      </c>
      <c r="G653" s="2">
        <f t="shared" si="100"/>
        <v>3188120.0999999996</v>
      </c>
      <c r="H653" s="2"/>
      <c r="I653" s="23"/>
      <c r="J653" s="2">
        <f>SUMIF('collection only'!D:D,eslam.data!AQ653,'collection only'!E:E)</f>
        <v>2957905.39</v>
      </c>
      <c r="K653" s="26">
        <f>SUMIF('data-from-invoicing'!D:D,eslam.data!AR653,'data-from-invoicing'!F:F)</f>
        <v>10804321.9583</v>
      </c>
      <c r="L653" s="2">
        <f t="shared" si="101"/>
        <v>7846416.5682999995</v>
      </c>
      <c r="M653" s="2"/>
      <c r="Q653" s="23"/>
      <c r="R653" s="2">
        <v>2999481.54</v>
      </c>
      <c r="S653" s="1">
        <v>44592</v>
      </c>
      <c r="T653" s="1">
        <v>44577</v>
      </c>
      <c r="U653" s="1">
        <v>44577</v>
      </c>
      <c r="V653">
        <v>28</v>
      </c>
      <c r="W653" s="1">
        <v>44605</v>
      </c>
      <c r="X653" s="1">
        <v>44579</v>
      </c>
      <c r="Y653" s="2">
        <v>3444294.9</v>
      </c>
      <c r="AF653" s="2">
        <v>0</v>
      </c>
      <c r="AG653" s="14">
        <f>SUMIF('consultant-gross'!D:D,eslam.data!AQ653,'consultant-gross'!F:F)</f>
        <v>0</v>
      </c>
      <c r="AH653" s="14">
        <f>SUMIF('consultant-gross'!D:D,eslam.data!AQ653,'consultant-gross'!G:G)</f>
        <v>0</v>
      </c>
      <c r="AI653" s="14">
        <f>SUMIF('consultant-net'!D:D,eslam.data!AQ653,'consultant-net'!F:F)</f>
        <v>0</v>
      </c>
      <c r="AJ653" s="2" t="str">
        <f>VLOOKUP(A653,'eslam-to-invoicing'!A:B,2,0)</f>
        <v>MDF Factory</v>
      </c>
      <c r="AQ653" s="2" t="str">
        <f t="shared" si="102"/>
        <v>MDF Factory - Equip.2</v>
      </c>
      <c r="AR653" s="2" t="str">
        <f t="shared" si="103"/>
        <v>MDF Factory2</v>
      </c>
    </row>
    <row r="654" spans="1:44" hidden="1" x14ac:dyDescent="0.3">
      <c r="A654" s="6" t="s">
        <v>80</v>
      </c>
      <c r="B654" s="34">
        <f>VLOOKUP(A654,Sheet1!A:B,2,0)</f>
        <v>1</v>
      </c>
      <c r="C654" s="6">
        <v>3</v>
      </c>
      <c r="D654" s="25"/>
      <c r="E654" s="2">
        <v>2443276.13</v>
      </c>
      <c r="F654" s="26">
        <f>_xlfn.MAXIFS('data-from-invoicing'!E:E,'data-from-invoicing'!D:D,eslam.data!AR654)</f>
        <v>9210979.0099999998</v>
      </c>
      <c r="G654" s="2">
        <f t="shared" si="100"/>
        <v>6767702.8799999999</v>
      </c>
      <c r="H654" s="2"/>
      <c r="I654" s="23"/>
      <c r="J654" s="2">
        <f>SUMIF('collection only'!D:D,eslam.data!AQ654,'collection only'!E:E)</f>
        <v>2467707.5</v>
      </c>
      <c r="K654" s="26">
        <f>SUMIF('data-from-invoicing'!D:D,eslam.data!AR654,'data-from-invoicing'!F:F)</f>
        <v>11956077.466699999</v>
      </c>
      <c r="L654" s="2">
        <f t="shared" si="101"/>
        <v>9488369.9666999988</v>
      </c>
      <c r="M654" s="2"/>
      <c r="Q654" s="23"/>
      <c r="R654" s="2">
        <v>2478572.15</v>
      </c>
      <c r="S654" s="1">
        <v>44592</v>
      </c>
      <c r="T654" s="1">
        <v>44607</v>
      </c>
      <c r="U654" s="1">
        <v>44614</v>
      </c>
      <c r="V654">
        <v>28</v>
      </c>
      <c r="W654" s="1">
        <v>44642</v>
      </c>
      <c r="X654" s="1">
        <v>44621</v>
      </c>
      <c r="Y654" s="2">
        <v>5887571.0300000003</v>
      </c>
      <c r="AF654" s="2">
        <v>0</v>
      </c>
      <c r="AG654" s="14">
        <f>SUMIF('consultant-gross'!D:D,eslam.data!AQ654,'consultant-gross'!F:F)</f>
        <v>0</v>
      </c>
      <c r="AH654" s="14">
        <f>SUMIF('consultant-gross'!D:D,eslam.data!AQ654,'consultant-gross'!G:G)</f>
        <v>0</v>
      </c>
      <c r="AI654" s="14">
        <f>SUMIF('consultant-net'!D:D,eslam.data!AQ654,'consultant-net'!F:F)</f>
        <v>0</v>
      </c>
      <c r="AJ654" s="2" t="str">
        <f>VLOOKUP(A654,'eslam-to-invoicing'!A:B,2,0)</f>
        <v>MDF Factory</v>
      </c>
      <c r="AQ654" s="2" t="str">
        <f t="shared" si="102"/>
        <v>MDF Factory - Equip.3</v>
      </c>
      <c r="AR654" s="2" t="str">
        <f t="shared" si="103"/>
        <v>MDF Factory3</v>
      </c>
    </row>
    <row r="655" spans="1:44" hidden="1" x14ac:dyDescent="0.3">
      <c r="A655" s="6" t="s">
        <v>80</v>
      </c>
      <c r="B655" s="34">
        <f>VLOOKUP(A655,Sheet1!A:B,2,0)</f>
        <v>1</v>
      </c>
      <c r="C655" s="6">
        <v>4</v>
      </c>
      <c r="D655" s="25"/>
      <c r="F655" s="26">
        <f>_xlfn.MAXIFS('data-from-invoicing'!E:E,'data-from-invoicing'!D:D,eslam.data!AR655)</f>
        <v>9184332.6099999994</v>
      </c>
      <c r="G655" s="2">
        <f t="shared" si="100"/>
        <v>9184332.6099999994</v>
      </c>
      <c r="H655" s="2"/>
      <c r="I655" s="23"/>
      <c r="J655" s="2">
        <f>SUMIF('collection only'!D:D,eslam.data!AQ655,'collection only'!E:E)</f>
        <v>2118826</v>
      </c>
      <c r="K655" s="26">
        <f>SUMIF('data-from-invoicing'!D:D,eslam.data!AR655,'data-from-invoicing'!F:F)</f>
        <v>11048205.3073</v>
      </c>
      <c r="L655" s="2">
        <f t="shared" si="101"/>
        <v>8929379.3072999995</v>
      </c>
      <c r="M655" s="2"/>
      <c r="Q655" s="23"/>
      <c r="S655" s="1">
        <v>44651</v>
      </c>
      <c r="T655" s="1">
        <v>44635</v>
      </c>
      <c r="U655" s="1">
        <v>44649</v>
      </c>
      <c r="V655">
        <v>28</v>
      </c>
      <c r="W655" s="1">
        <v>44677</v>
      </c>
      <c r="AF655" s="2">
        <v>0</v>
      </c>
      <c r="AG655" s="14">
        <f>SUMIF('consultant-gross'!D:D,eslam.data!AQ655,'consultant-gross'!F:F)</f>
        <v>0</v>
      </c>
      <c r="AH655" s="14">
        <f>SUMIF('consultant-gross'!D:D,eslam.data!AQ655,'consultant-gross'!G:G)</f>
        <v>0</v>
      </c>
      <c r="AI655" s="14">
        <f>SUMIF('consultant-net'!D:D,eslam.data!AQ655,'consultant-net'!F:F)</f>
        <v>0</v>
      </c>
      <c r="AJ655" s="2" t="str">
        <f>VLOOKUP(A655,'eslam-to-invoicing'!A:B,2,0)</f>
        <v>MDF Factory</v>
      </c>
      <c r="AQ655" s="2" t="str">
        <f t="shared" si="102"/>
        <v>MDF Factory - Equip.4</v>
      </c>
      <c r="AR655" s="2" t="str">
        <f t="shared" si="103"/>
        <v>MDF Factory4</v>
      </c>
    </row>
    <row r="656" spans="1:44" hidden="1" x14ac:dyDescent="0.3">
      <c r="A656" s="6" t="s">
        <v>80</v>
      </c>
      <c r="B656" s="34">
        <f>VLOOKUP(A656,Sheet1!A:B,2,0)</f>
        <v>1</v>
      </c>
      <c r="C656" s="6">
        <v>5</v>
      </c>
      <c r="D656" s="25"/>
      <c r="F656" s="26">
        <f>_xlfn.MAXIFS('data-from-invoicing'!E:E,'data-from-invoicing'!D:D,eslam.data!AR656)</f>
        <v>23254260.420000002</v>
      </c>
      <c r="G656" s="2">
        <f t="shared" si="100"/>
        <v>23254260.420000002</v>
      </c>
      <c r="H656" s="2"/>
      <c r="I656" s="23"/>
      <c r="J656" s="2">
        <f>SUMIF('collection only'!D:D,eslam.data!AQ656,'collection only'!E:E)</f>
        <v>2067056</v>
      </c>
      <c r="K656" s="26">
        <f>SUMIF('data-from-invoicing'!D:D,eslam.data!AR656,'data-from-invoicing'!F:F)</f>
        <v>26370472.863600001</v>
      </c>
      <c r="L656" s="2">
        <f t="shared" si="101"/>
        <v>24303416.863600001</v>
      </c>
      <c r="M656" s="2"/>
      <c r="Q656" s="23"/>
      <c r="S656" s="1">
        <v>44681</v>
      </c>
      <c r="T656" s="1">
        <v>44666</v>
      </c>
      <c r="U656" s="1">
        <v>44675</v>
      </c>
      <c r="V656">
        <v>28</v>
      </c>
      <c r="W656" s="1">
        <v>44703</v>
      </c>
      <c r="AF656" s="2">
        <v>0</v>
      </c>
      <c r="AG656" s="14">
        <f>SUMIF('consultant-gross'!D:D,eslam.data!AQ656,'consultant-gross'!F:F)</f>
        <v>0</v>
      </c>
      <c r="AH656" s="14">
        <f>SUMIF('consultant-gross'!D:D,eslam.data!AQ656,'consultant-gross'!G:G)</f>
        <v>0</v>
      </c>
      <c r="AI656" s="14">
        <f>SUMIF('consultant-net'!D:D,eslam.data!AQ656,'consultant-net'!F:F)</f>
        <v>0</v>
      </c>
      <c r="AJ656" s="2" t="str">
        <f>VLOOKUP(A656,'eslam-to-invoicing'!A:B,2,0)</f>
        <v>MDF Factory</v>
      </c>
      <c r="AQ656" s="2" t="str">
        <f t="shared" si="102"/>
        <v>MDF Factory - Equip.5</v>
      </c>
      <c r="AR656" s="2" t="str">
        <f t="shared" si="103"/>
        <v>MDF Factory5</v>
      </c>
    </row>
    <row r="657" spans="1:44" hidden="1" x14ac:dyDescent="0.3">
      <c r="A657" s="6" t="s">
        <v>80</v>
      </c>
      <c r="B657" s="34">
        <f>VLOOKUP(A657,Sheet1!A:B,2,0)</f>
        <v>1</v>
      </c>
      <c r="C657" s="6">
        <v>6</v>
      </c>
      <c r="D657" s="25"/>
      <c r="F657" s="26">
        <f>_xlfn.MAXIFS('data-from-invoicing'!E:E,'data-from-invoicing'!D:D,eslam.data!AR657)</f>
        <v>17710147.670000002</v>
      </c>
      <c r="G657" s="2">
        <f t="shared" si="100"/>
        <v>17710147.670000002</v>
      </c>
      <c r="H657" s="2"/>
      <c r="I657" s="23"/>
      <c r="J657" s="2">
        <f>SUMIF('collection only'!D:D,eslam.data!AQ657,'collection only'!E:E)</f>
        <v>569764</v>
      </c>
      <c r="K657" s="26">
        <f>SUMIF('data-from-invoicing'!D:D,eslam.data!AR657,'data-from-invoicing'!F:F)</f>
        <v>20230205.967699997</v>
      </c>
      <c r="L657" s="2">
        <f t="shared" si="101"/>
        <v>19660441.967699997</v>
      </c>
      <c r="M657" s="2"/>
      <c r="Q657" s="23"/>
      <c r="S657" s="1">
        <v>44712</v>
      </c>
      <c r="T657" s="1">
        <v>44696</v>
      </c>
      <c r="U657" s="1">
        <v>44705</v>
      </c>
      <c r="V657">
        <v>28</v>
      </c>
      <c r="W657" s="1">
        <v>44733</v>
      </c>
      <c r="AF657" s="2">
        <v>0</v>
      </c>
      <c r="AG657" s="14">
        <f>SUMIF('consultant-gross'!D:D,eslam.data!AQ657,'consultant-gross'!F:F)</f>
        <v>0</v>
      </c>
      <c r="AH657" s="14">
        <f>SUMIF('consultant-gross'!D:D,eslam.data!AQ657,'consultant-gross'!G:G)</f>
        <v>0</v>
      </c>
      <c r="AI657" s="14">
        <f>SUMIF('consultant-net'!D:D,eslam.data!AQ657,'consultant-net'!F:F)</f>
        <v>0</v>
      </c>
      <c r="AJ657" s="2" t="str">
        <f>VLOOKUP(A657,'eslam-to-invoicing'!A:B,2,0)</f>
        <v>MDF Factory</v>
      </c>
      <c r="AQ657" s="2" t="str">
        <f t="shared" si="102"/>
        <v>MDF Factory - Equip.6</v>
      </c>
      <c r="AR657" s="2" t="str">
        <f t="shared" si="103"/>
        <v>MDF Factory6</v>
      </c>
    </row>
    <row r="658" spans="1:44" hidden="1" x14ac:dyDescent="0.3">
      <c r="A658" s="6" t="s">
        <v>80</v>
      </c>
      <c r="B658" s="34">
        <f>VLOOKUP(A658,Sheet1!A:B,2,0)</f>
        <v>1</v>
      </c>
      <c r="C658" s="6">
        <v>7</v>
      </c>
      <c r="D658" s="25"/>
      <c r="F658" s="26">
        <f>_xlfn.MAXIFS('data-from-invoicing'!E:E,'data-from-invoicing'!D:D,eslam.data!AR658)</f>
        <v>15382008.960000001</v>
      </c>
      <c r="G658" s="2">
        <f t="shared" si="100"/>
        <v>15382008.960000001</v>
      </c>
      <c r="H658" s="2"/>
      <c r="I658" s="23"/>
      <c r="J658" s="2">
        <f>SUMIF('collection only'!D:D,eslam.data!AQ658,'collection only'!E:E)</f>
        <v>795032</v>
      </c>
      <c r="K658" s="26">
        <f>SUMIF('data-from-invoicing'!D:D,eslam.data!AR658,'data-from-invoicing'!F:F)</f>
        <v>15247412.6383</v>
      </c>
      <c r="L658" s="2">
        <f t="shared" si="101"/>
        <v>14452380.6383</v>
      </c>
      <c r="M658" s="2"/>
      <c r="Q658" s="23"/>
      <c r="S658" s="1">
        <v>44742</v>
      </c>
      <c r="T658" s="1">
        <v>44727</v>
      </c>
      <c r="U658" s="1">
        <v>44733</v>
      </c>
      <c r="V658">
        <v>28</v>
      </c>
      <c r="W658" s="1">
        <v>44761</v>
      </c>
      <c r="AF658" s="2">
        <v>0</v>
      </c>
      <c r="AG658" s="14">
        <f>SUMIF('consultant-gross'!D:D,eslam.data!AQ658,'consultant-gross'!F:F)</f>
        <v>0</v>
      </c>
      <c r="AH658" s="14">
        <f>SUMIF('consultant-gross'!D:D,eslam.data!AQ658,'consultant-gross'!G:G)</f>
        <v>0</v>
      </c>
      <c r="AI658" s="14">
        <f>SUMIF('consultant-net'!D:D,eslam.data!AQ658,'consultant-net'!F:F)</f>
        <v>0</v>
      </c>
      <c r="AJ658" s="2" t="str">
        <f>VLOOKUP(A658,'eslam-to-invoicing'!A:B,2,0)</f>
        <v>MDF Factory</v>
      </c>
      <c r="AQ658" s="2" t="str">
        <f t="shared" si="102"/>
        <v>MDF Factory - Equip.7</v>
      </c>
      <c r="AR658" s="2" t="str">
        <f t="shared" si="103"/>
        <v>MDF Factory7</v>
      </c>
    </row>
    <row r="659" spans="1:44" hidden="1" x14ac:dyDescent="0.3">
      <c r="A659" s="6" t="s">
        <v>80</v>
      </c>
      <c r="B659" s="34">
        <f>VLOOKUP(A659,Sheet1!A:B,2,0)</f>
        <v>1</v>
      </c>
      <c r="C659" s="6">
        <v>8</v>
      </c>
      <c r="D659" s="25"/>
      <c r="E659" s="2">
        <v>340101.33999999991</v>
      </c>
      <c r="F659" s="26">
        <f>_xlfn.MAXIFS('data-from-invoicing'!E:E,'data-from-invoicing'!D:D,eslam.data!AR659)</f>
        <v>7024663.54</v>
      </c>
      <c r="G659" s="2">
        <f t="shared" si="100"/>
        <v>6684562.2000000002</v>
      </c>
      <c r="H659" s="2"/>
      <c r="I659" s="23"/>
      <c r="J659" s="2">
        <f>SUMIF('collection only'!D:D,eslam.data!AQ659,'collection only'!E:E)</f>
        <v>322760</v>
      </c>
      <c r="K659" s="26">
        <f>SUMIF('data-from-invoicing'!D:D,eslam.data!AR659,'data-from-invoicing'!F:F)</f>
        <v>13514522.741600001</v>
      </c>
      <c r="L659" s="2">
        <f t="shared" si="101"/>
        <v>13191762.741600001</v>
      </c>
      <c r="M659" s="2"/>
      <c r="Q659" s="23"/>
      <c r="R659" s="2">
        <v>324002.34999999998</v>
      </c>
      <c r="S659" s="1">
        <v>44773</v>
      </c>
      <c r="T659" s="1">
        <v>44757</v>
      </c>
      <c r="U659" s="1">
        <v>44767</v>
      </c>
      <c r="V659">
        <v>28</v>
      </c>
      <c r="W659" s="1">
        <v>44795</v>
      </c>
      <c r="X659" s="1">
        <v>44775</v>
      </c>
      <c r="Y659" s="2">
        <v>11819751.779999999</v>
      </c>
      <c r="AF659" s="2">
        <v>0</v>
      </c>
      <c r="AG659" s="14">
        <f>SUMIF('consultant-gross'!D:D,eslam.data!AQ659,'consultant-gross'!F:F)</f>
        <v>340101.33999999985</v>
      </c>
      <c r="AH659" s="14">
        <f>SUMIF('consultant-gross'!D:D,eslam.data!AQ659,'consultant-gross'!G:G)</f>
        <v>11819751.779999999</v>
      </c>
      <c r="AI659" s="14">
        <f>SUMIF('consultant-net'!D:D,eslam.data!AQ659,'consultant-net'!F:F)</f>
        <v>324002.34999999998</v>
      </c>
      <c r="AJ659" s="2" t="str">
        <f>VLOOKUP(A659,'eslam-to-invoicing'!A:B,2,0)</f>
        <v>MDF Factory</v>
      </c>
      <c r="AQ659" s="2" t="str">
        <f t="shared" si="102"/>
        <v>MDF Factory - Equip.8</v>
      </c>
      <c r="AR659" s="2" t="str">
        <f t="shared" si="103"/>
        <v>MDF Factory8</v>
      </c>
    </row>
    <row r="660" spans="1:44" hidden="1" x14ac:dyDescent="0.3">
      <c r="A660" s="6" t="s">
        <v>80</v>
      </c>
      <c r="B660" s="34">
        <f>VLOOKUP(A660,Sheet1!A:B,2,0)</f>
        <v>1</v>
      </c>
      <c r="C660" s="6">
        <v>9</v>
      </c>
      <c r="D660" s="25"/>
      <c r="F660" s="26">
        <f>_xlfn.MAXIFS('data-from-invoicing'!E:E,'data-from-invoicing'!D:D,eslam.data!AR660)</f>
        <v>6053905.5100000007</v>
      </c>
      <c r="G660" s="2">
        <f t="shared" si="100"/>
        <v>6053905.5100000007</v>
      </c>
      <c r="H660" s="2"/>
      <c r="I660" s="23"/>
      <c r="J660" s="2">
        <f>SUMIF('collection only'!D:D,eslam.data!AQ660,'collection only'!E:E)</f>
        <v>1546900</v>
      </c>
      <c r="K660" s="26">
        <f>SUMIF('data-from-invoicing'!D:D,eslam.data!AR660,'data-from-invoicing'!F:F)</f>
        <v>8739856.8749000002</v>
      </c>
      <c r="L660" s="2">
        <f t="shared" si="101"/>
        <v>7192956.8749000002</v>
      </c>
      <c r="M660" s="2"/>
      <c r="Q660" s="23"/>
      <c r="S660" s="1">
        <v>44804</v>
      </c>
      <c r="T660" s="1">
        <v>44788</v>
      </c>
      <c r="U660" s="1">
        <v>44802</v>
      </c>
      <c r="V660">
        <v>28</v>
      </c>
      <c r="W660" s="1">
        <v>44830</v>
      </c>
      <c r="AF660" s="2">
        <v>0</v>
      </c>
      <c r="AG660" s="14">
        <f>SUMIF('consultant-gross'!D:D,eslam.data!AQ660,'consultant-gross'!F:F)</f>
        <v>0</v>
      </c>
      <c r="AH660" s="14">
        <f>SUMIF('consultant-gross'!D:D,eslam.data!AQ660,'consultant-gross'!G:G)</f>
        <v>0</v>
      </c>
      <c r="AI660" s="14">
        <f>SUMIF('consultant-net'!D:D,eslam.data!AQ660,'consultant-net'!F:F)</f>
        <v>0</v>
      </c>
      <c r="AJ660" s="2" t="str">
        <f>VLOOKUP(A660,'eslam-to-invoicing'!A:B,2,0)</f>
        <v>MDF Factory</v>
      </c>
      <c r="AQ660" s="2" t="str">
        <f t="shared" si="102"/>
        <v>MDF Factory - Equip.9</v>
      </c>
      <c r="AR660" s="2" t="str">
        <f t="shared" si="103"/>
        <v>MDF Factory9</v>
      </c>
    </row>
    <row r="661" spans="1:44" hidden="1" x14ac:dyDescent="0.3">
      <c r="A661" s="6" t="s">
        <v>80</v>
      </c>
      <c r="B661" s="34">
        <f>VLOOKUP(A661,Sheet1!A:B,2,0)</f>
        <v>1</v>
      </c>
      <c r="C661" s="6">
        <v>10</v>
      </c>
      <c r="D661" s="25"/>
      <c r="F661" s="26">
        <f>_xlfn.MAXIFS('data-from-invoicing'!E:E,'data-from-invoicing'!D:D,eslam.data!AR661)</f>
        <v>7456023.4299999997</v>
      </c>
      <c r="G661" s="2">
        <f t="shared" si="100"/>
        <v>7456023.4299999997</v>
      </c>
      <c r="H661" s="2"/>
      <c r="I661" s="23"/>
      <c r="J661" s="2">
        <f>SUMIF('collection only'!D:D,eslam.data!AQ661,'collection only'!E:E)</f>
        <v>362327.85</v>
      </c>
      <c r="K661" s="26">
        <f>SUMIF('data-from-invoicing'!D:D,eslam.data!AR661,'data-from-invoicing'!F:F)</f>
        <v>14703215.598099999</v>
      </c>
      <c r="L661" s="2">
        <f t="shared" si="101"/>
        <v>14340887.7481</v>
      </c>
      <c r="M661" s="2"/>
      <c r="Q661" s="23"/>
      <c r="S661" s="1">
        <v>44834</v>
      </c>
      <c r="T661" s="1">
        <v>44819</v>
      </c>
      <c r="U661" s="1">
        <v>44824</v>
      </c>
      <c r="V661">
        <v>28</v>
      </c>
      <c r="W661" s="1">
        <v>44852</v>
      </c>
      <c r="AF661" s="2">
        <v>0</v>
      </c>
      <c r="AG661" s="14">
        <f>SUMIF('consultant-gross'!D:D,eslam.data!AQ661,'consultant-gross'!F:F)</f>
        <v>0</v>
      </c>
      <c r="AH661" s="14">
        <f>SUMIF('consultant-gross'!D:D,eslam.data!AQ661,'consultant-gross'!G:G)</f>
        <v>0</v>
      </c>
      <c r="AI661" s="14">
        <f>SUMIF('consultant-net'!D:D,eslam.data!AQ661,'consultant-net'!F:F)</f>
        <v>0</v>
      </c>
      <c r="AJ661" s="2" t="str">
        <f>VLOOKUP(A661,'eslam-to-invoicing'!A:B,2,0)</f>
        <v>MDF Factory</v>
      </c>
      <c r="AQ661" s="2" t="str">
        <f t="shared" si="102"/>
        <v>MDF Factory - Equip.10</v>
      </c>
      <c r="AR661" s="2" t="str">
        <f t="shared" si="103"/>
        <v>MDF Factory10</v>
      </c>
    </row>
    <row r="662" spans="1:44" hidden="1" x14ac:dyDescent="0.3">
      <c r="A662" s="6" t="s">
        <v>80</v>
      </c>
      <c r="B662" s="34">
        <f>VLOOKUP(A662,Sheet1!A:B,2,0)</f>
        <v>1</v>
      </c>
      <c r="C662" s="6">
        <v>11</v>
      </c>
      <c r="D662" s="25"/>
      <c r="F662" s="26">
        <f>_xlfn.MAXIFS('data-from-invoicing'!E:E,'data-from-invoicing'!D:D,eslam.data!AR662)</f>
        <v>9266643.7599999998</v>
      </c>
      <c r="G662" s="2">
        <f t="shared" si="100"/>
        <v>9266643.7599999998</v>
      </c>
      <c r="H662" s="2"/>
      <c r="I662" s="23"/>
      <c r="J662" s="2">
        <f>SUMIF('collection only'!D:D,eslam.data!AQ662,'collection only'!E:E)</f>
        <v>115740.16</v>
      </c>
      <c r="K662" s="26">
        <f>SUMIF('data-from-invoicing'!D:D,eslam.data!AR662,'data-from-invoicing'!F:F)</f>
        <v>10374106.903800001</v>
      </c>
      <c r="L662" s="2">
        <f t="shared" si="101"/>
        <v>10258366.743800001</v>
      </c>
      <c r="M662" s="2"/>
      <c r="Q662" s="23"/>
      <c r="S662" s="1">
        <v>44865</v>
      </c>
      <c r="T662" s="1">
        <v>44849</v>
      </c>
      <c r="U662" s="1">
        <v>44866</v>
      </c>
      <c r="V662">
        <v>28</v>
      </c>
      <c r="W662" s="1">
        <v>44894</v>
      </c>
      <c r="AF662" s="2">
        <v>0</v>
      </c>
      <c r="AG662" s="14">
        <f>SUMIF('consultant-gross'!D:D,eslam.data!AQ662,'consultant-gross'!F:F)</f>
        <v>0</v>
      </c>
      <c r="AH662" s="14">
        <f>SUMIF('consultant-gross'!D:D,eslam.data!AQ662,'consultant-gross'!G:G)</f>
        <v>0</v>
      </c>
      <c r="AI662" s="14">
        <f>SUMIF('consultant-net'!D:D,eslam.data!AQ662,'consultant-net'!F:F)</f>
        <v>0</v>
      </c>
      <c r="AJ662" s="2" t="str">
        <f>VLOOKUP(A662,'eslam-to-invoicing'!A:B,2,0)</f>
        <v>MDF Factory</v>
      </c>
      <c r="AQ662" s="2" t="str">
        <f t="shared" si="102"/>
        <v>MDF Factory - Equip.11</v>
      </c>
      <c r="AR662" s="2" t="str">
        <f t="shared" si="103"/>
        <v>MDF Factory11</v>
      </c>
    </row>
    <row r="663" spans="1:44" hidden="1" x14ac:dyDescent="0.3">
      <c r="A663" s="6" t="s">
        <v>80</v>
      </c>
      <c r="B663" s="34">
        <f>VLOOKUP(A663,Sheet1!A:B,2,0)</f>
        <v>1</v>
      </c>
      <c r="C663" s="6">
        <v>12</v>
      </c>
      <c r="D663" s="25"/>
      <c r="F663" s="26">
        <f>_xlfn.MAXIFS('data-from-invoicing'!E:E,'data-from-invoicing'!D:D,eslam.data!AR663)</f>
        <v>35128478.149999999</v>
      </c>
      <c r="G663" s="2">
        <f t="shared" si="100"/>
        <v>35128478.149999999</v>
      </c>
      <c r="H663" s="2"/>
      <c r="I663" s="23"/>
      <c r="J663" s="2">
        <f>SUMIF('collection only'!D:D,eslam.data!AQ663,'collection only'!E:E)</f>
        <v>617997.99</v>
      </c>
      <c r="K663" s="26">
        <f>SUMIF('data-from-invoicing'!D:D,eslam.data!AR663,'data-from-invoicing'!F:F)</f>
        <v>25882723.221099999</v>
      </c>
      <c r="L663" s="2">
        <f t="shared" si="101"/>
        <v>25264725.2311</v>
      </c>
      <c r="M663" s="2"/>
      <c r="Q663" s="23"/>
      <c r="S663" s="1">
        <v>44895</v>
      </c>
      <c r="T663" s="1">
        <v>44880</v>
      </c>
      <c r="U663" s="1">
        <v>44895</v>
      </c>
      <c r="V663">
        <v>28</v>
      </c>
      <c r="W663" s="1">
        <v>44923</v>
      </c>
      <c r="AF663" s="2">
        <v>0</v>
      </c>
      <c r="AG663" s="14">
        <f>SUMIF('consultant-gross'!D:D,eslam.data!AQ663,'consultant-gross'!F:F)</f>
        <v>0</v>
      </c>
      <c r="AH663" s="14">
        <f>SUMIF('consultant-gross'!D:D,eslam.data!AQ663,'consultant-gross'!G:G)</f>
        <v>0</v>
      </c>
      <c r="AI663" s="14">
        <f>SUMIF('consultant-net'!D:D,eslam.data!AQ663,'consultant-net'!F:F)</f>
        <v>0</v>
      </c>
      <c r="AJ663" s="2" t="str">
        <f>VLOOKUP(A663,'eslam-to-invoicing'!A:B,2,0)</f>
        <v>MDF Factory</v>
      </c>
      <c r="AQ663" s="2" t="str">
        <f t="shared" si="102"/>
        <v>MDF Factory - Equip.12</v>
      </c>
      <c r="AR663" s="2" t="str">
        <f t="shared" si="103"/>
        <v>MDF Factory12</v>
      </c>
    </row>
    <row r="664" spans="1:44" hidden="1" x14ac:dyDescent="0.3">
      <c r="A664" s="6" t="s">
        <v>80</v>
      </c>
      <c r="B664" s="34">
        <f>VLOOKUP(A664,Sheet1!A:B,2,0)</f>
        <v>1</v>
      </c>
      <c r="C664" s="6">
        <v>13</v>
      </c>
      <c r="D664" s="25"/>
      <c r="F664" s="26">
        <f>_xlfn.MAXIFS('data-from-invoicing'!E:E,'data-from-invoicing'!D:D,eslam.data!AR664)</f>
        <v>16038148.23</v>
      </c>
      <c r="G664" s="2">
        <f t="shared" si="100"/>
        <v>16038148.23</v>
      </c>
      <c r="H664" s="2"/>
      <c r="I664" s="23"/>
      <c r="J664" s="2">
        <f>SUMIF('collection only'!D:D,eslam.data!AQ664,'collection only'!E:E)</f>
        <v>1033353.65</v>
      </c>
      <c r="K664" s="26">
        <f>SUMIF('data-from-invoicing'!D:D,eslam.data!AR664,'data-from-invoicing'!F:F)</f>
        <v>2860119.7470999998</v>
      </c>
      <c r="L664" s="2">
        <f t="shared" si="101"/>
        <v>1826766.0970999999</v>
      </c>
      <c r="M664" s="2"/>
      <c r="Q664" s="23"/>
      <c r="S664" s="1">
        <v>44926</v>
      </c>
      <c r="T664" s="1">
        <v>44910</v>
      </c>
      <c r="U664" s="1">
        <v>44930</v>
      </c>
      <c r="V664">
        <v>28</v>
      </c>
      <c r="W664" s="1">
        <v>44958</v>
      </c>
      <c r="AF664" s="2">
        <v>0</v>
      </c>
      <c r="AG664" s="14">
        <f>SUMIF('consultant-gross'!D:D,eslam.data!AQ664,'consultant-gross'!F:F)</f>
        <v>0</v>
      </c>
      <c r="AH664" s="14">
        <f>SUMIF('consultant-gross'!D:D,eslam.data!AQ664,'consultant-gross'!G:G)</f>
        <v>0</v>
      </c>
      <c r="AI664" s="14">
        <f>SUMIF('consultant-net'!D:D,eslam.data!AQ664,'consultant-net'!F:F)</f>
        <v>0</v>
      </c>
      <c r="AJ664" s="2" t="str">
        <f>VLOOKUP(A664,'eslam-to-invoicing'!A:B,2,0)</f>
        <v>MDF Factory</v>
      </c>
      <c r="AQ664" s="2" t="str">
        <f t="shared" si="102"/>
        <v>MDF Factory - Equip.13</v>
      </c>
      <c r="AR664" s="2" t="str">
        <f t="shared" si="103"/>
        <v>MDF Factory13</v>
      </c>
    </row>
    <row r="665" spans="1:44" hidden="1" x14ac:dyDescent="0.3">
      <c r="A665" s="6" t="s">
        <v>80</v>
      </c>
      <c r="B665" s="34">
        <f>VLOOKUP(A665,Sheet1!A:B,2,0)</f>
        <v>1</v>
      </c>
      <c r="C665" s="6">
        <v>14</v>
      </c>
      <c r="D665" s="25"/>
      <c r="F665" s="26">
        <f>_xlfn.MAXIFS('data-from-invoicing'!E:E,'data-from-invoicing'!D:D,eslam.data!AR665)</f>
        <v>12281779.549999999</v>
      </c>
      <c r="G665" s="2">
        <f t="shared" si="100"/>
        <v>12281779.549999999</v>
      </c>
      <c r="H665" s="2"/>
      <c r="I665" s="23"/>
      <c r="J665" s="2">
        <f>SUMIF('collection only'!D:D,eslam.data!AQ665,'collection only'!E:E)</f>
        <v>1342515</v>
      </c>
      <c r="K665" s="26">
        <f>SUMIF('data-from-invoicing'!D:D,eslam.data!AR665,'data-from-invoicing'!F:F)</f>
        <v>23227533.887499999</v>
      </c>
      <c r="L665" s="2">
        <f t="shared" si="101"/>
        <v>21885018.887499999</v>
      </c>
      <c r="M665" s="2"/>
      <c r="Q665" s="23"/>
      <c r="S665" s="1">
        <v>44957</v>
      </c>
      <c r="T665" s="1">
        <v>44941</v>
      </c>
      <c r="U665" s="1">
        <v>44962</v>
      </c>
      <c r="V665">
        <v>28</v>
      </c>
      <c r="W665" s="1">
        <v>44990</v>
      </c>
      <c r="AF665" s="2">
        <v>0</v>
      </c>
      <c r="AG665" s="14">
        <f>SUMIF('consultant-gross'!D:D,eslam.data!AQ665,'consultant-gross'!F:F)</f>
        <v>0</v>
      </c>
      <c r="AH665" s="14">
        <f>SUMIF('consultant-gross'!D:D,eslam.data!AQ665,'consultant-gross'!G:G)</f>
        <v>0</v>
      </c>
      <c r="AI665" s="14">
        <f>SUMIF('consultant-net'!D:D,eslam.data!AQ665,'consultant-net'!F:F)</f>
        <v>0</v>
      </c>
      <c r="AJ665" s="2" t="str">
        <f>VLOOKUP(A665,'eslam-to-invoicing'!A:B,2,0)</f>
        <v>MDF Factory</v>
      </c>
      <c r="AQ665" s="2" t="str">
        <f t="shared" si="102"/>
        <v>MDF Factory - Equip.14</v>
      </c>
      <c r="AR665" s="2" t="str">
        <f t="shared" si="103"/>
        <v>MDF Factory14</v>
      </c>
    </row>
    <row r="666" spans="1:44" hidden="1" x14ac:dyDescent="0.3">
      <c r="A666" s="6" t="s">
        <v>80</v>
      </c>
      <c r="B666" s="34">
        <f>VLOOKUP(A666,Sheet1!A:B,2,0)</f>
        <v>1</v>
      </c>
      <c r="C666" s="6">
        <v>15</v>
      </c>
      <c r="D666" s="25"/>
      <c r="F666" s="26">
        <f>_xlfn.MAXIFS('data-from-invoicing'!E:E,'data-from-invoicing'!D:D,eslam.data!AR666)</f>
        <v>8189110.5</v>
      </c>
      <c r="G666" s="2">
        <f t="shared" si="100"/>
        <v>8189110.5</v>
      </c>
      <c r="H666" s="2"/>
      <c r="I666" s="23"/>
      <c r="J666" s="2">
        <f>SUMIF('collection only'!D:D,eslam.data!AQ666,'collection only'!E:E)</f>
        <v>1508230</v>
      </c>
      <c r="K666" s="26">
        <f>SUMIF('data-from-invoicing'!D:D,eslam.data!AR666,'data-from-invoicing'!F:F)</f>
        <v>15790368.0492</v>
      </c>
      <c r="L666" s="2">
        <f t="shared" si="101"/>
        <v>14282138.0492</v>
      </c>
      <c r="M666" s="2"/>
      <c r="Q666" s="23"/>
      <c r="S666" s="1">
        <v>44985</v>
      </c>
      <c r="T666" s="1">
        <v>44972</v>
      </c>
      <c r="U666" s="1">
        <v>44990</v>
      </c>
      <c r="V666">
        <v>28</v>
      </c>
      <c r="W666" s="1">
        <v>45018</v>
      </c>
      <c r="AF666" s="2">
        <v>0</v>
      </c>
      <c r="AG666" s="14">
        <f>SUMIF('consultant-gross'!D:D,eslam.data!AQ666,'consultant-gross'!F:F)</f>
        <v>0</v>
      </c>
      <c r="AH666" s="14">
        <f>SUMIF('consultant-gross'!D:D,eslam.data!AQ666,'consultant-gross'!G:G)</f>
        <v>0</v>
      </c>
      <c r="AI666" s="14">
        <f>SUMIF('consultant-net'!D:D,eslam.data!AQ666,'consultant-net'!F:F)</f>
        <v>0</v>
      </c>
      <c r="AJ666" s="2" t="str">
        <f>VLOOKUP(A666,'eslam-to-invoicing'!A:B,2,0)</f>
        <v>MDF Factory</v>
      </c>
      <c r="AQ666" s="2" t="str">
        <f t="shared" si="102"/>
        <v>MDF Factory - Equip.15</v>
      </c>
      <c r="AR666" s="2" t="str">
        <f t="shared" si="103"/>
        <v>MDF Factory15</v>
      </c>
    </row>
    <row r="667" spans="1:44" hidden="1" x14ac:dyDescent="0.3">
      <c r="A667" s="6" t="s">
        <v>80</v>
      </c>
      <c r="B667" s="34">
        <f>VLOOKUP(A667,Sheet1!A:B,2,0)</f>
        <v>1</v>
      </c>
      <c r="C667" s="6">
        <v>16</v>
      </c>
      <c r="D667" s="25"/>
      <c r="F667" s="26">
        <f>_xlfn.MAXIFS('data-from-invoicing'!E:E,'data-from-invoicing'!D:D,eslam.data!AR667)</f>
        <v>11688118.01</v>
      </c>
      <c r="G667" s="2">
        <f t="shared" si="100"/>
        <v>11688118.01</v>
      </c>
      <c r="H667" s="2"/>
      <c r="I667" s="23"/>
      <c r="J667" s="2">
        <f>SUMIF('collection only'!D:D,eslam.data!AQ667,'collection only'!E:E)</f>
        <v>963455.46</v>
      </c>
      <c r="K667" s="26">
        <f>SUMIF('data-from-invoicing'!D:D,eslam.data!AR667,'data-from-invoicing'!F:F)</f>
        <v>12827443.3694</v>
      </c>
      <c r="L667" s="2">
        <f t="shared" si="101"/>
        <v>11863987.909400001</v>
      </c>
      <c r="M667" s="2"/>
      <c r="Q667" s="23"/>
      <c r="S667" s="1">
        <v>45016</v>
      </c>
      <c r="T667" s="1">
        <v>45000</v>
      </c>
      <c r="U667" s="1">
        <v>45019</v>
      </c>
      <c r="V667">
        <v>28</v>
      </c>
      <c r="W667" s="1">
        <v>45047</v>
      </c>
      <c r="AF667" s="2">
        <v>0</v>
      </c>
      <c r="AG667" s="14">
        <f>SUMIF('consultant-gross'!D:D,eslam.data!AQ667,'consultant-gross'!F:F)</f>
        <v>0</v>
      </c>
      <c r="AH667" s="14">
        <f>SUMIF('consultant-gross'!D:D,eslam.data!AQ667,'consultant-gross'!G:G)</f>
        <v>0</v>
      </c>
      <c r="AI667" s="14">
        <f>SUMIF('consultant-net'!D:D,eslam.data!AQ667,'consultant-net'!F:F)</f>
        <v>0</v>
      </c>
      <c r="AJ667" s="2" t="str">
        <f>VLOOKUP(A667,'eslam-to-invoicing'!A:B,2,0)</f>
        <v>MDF Factory</v>
      </c>
      <c r="AQ667" s="2" t="str">
        <f t="shared" si="102"/>
        <v>MDF Factory - Equip.16</v>
      </c>
      <c r="AR667" s="2" t="str">
        <f t="shared" si="103"/>
        <v>MDF Factory16</v>
      </c>
    </row>
    <row r="668" spans="1:44" hidden="1" x14ac:dyDescent="0.3">
      <c r="A668" s="6" t="s">
        <v>80</v>
      </c>
      <c r="B668" s="34">
        <f>VLOOKUP(A668,Sheet1!A:B,2,0)</f>
        <v>1</v>
      </c>
      <c r="C668" s="6">
        <v>17</v>
      </c>
      <c r="D668" s="25"/>
      <c r="F668" s="26">
        <f>_xlfn.MAXIFS('data-from-invoicing'!E:E,'data-from-invoicing'!D:D,eslam.data!AR668)</f>
        <v>12397151.01</v>
      </c>
      <c r="G668" s="2">
        <f t="shared" si="100"/>
        <v>12397151.01</v>
      </c>
      <c r="H668" s="2"/>
      <c r="I668" s="23"/>
      <c r="J668" s="2">
        <f>SUMIF('collection only'!D:D,eslam.data!AQ668,'collection only'!E:E)</f>
        <v>359356.67</v>
      </c>
      <c r="K668" s="26">
        <f>SUMIF('data-from-invoicing'!D:D,eslam.data!AR668,'data-from-invoicing'!F:F)</f>
        <v>13738045.4627</v>
      </c>
      <c r="L668" s="2">
        <f t="shared" si="101"/>
        <v>13378688.7927</v>
      </c>
      <c r="M668" s="2"/>
      <c r="Q668" s="23"/>
      <c r="S668" s="1">
        <v>45077</v>
      </c>
      <c r="T668" s="1">
        <v>45092</v>
      </c>
      <c r="U668" s="1">
        <v>45095</v>
      </c>
      <c r="V668">
        <v>28</v>
      </c>
      <c r="W668" s="1">
        <v>45123</v>
      </c>
      <c r="AF668" s="2">
        <v>0</v>
      </c>
      <c r="AG668" s="14">
        <f>SUMIF('consultant-gross'!D:D,eslam.data!AQ668,'consultant-gross'!F:F)</f>
        <v>0</v>
      </c>
      <c r="AH668" s="14">
        <f>SUMIF('consultant-gross'!D:D,eslam.data!AQ668,'consultant-gross'!G:G)</f>
        <v>0</v>
      </c>
      <c r="AI668" s="14">
        <f>SUMIF('consultant-net'!D:D,eslam.data!AQ668,'consultant-net'!F:F)</f>
        <v>0</v>
      </c>
      <c r="AJ668" s="2" t="str">
        <f>VLOOKUP(A668,'eslam-to-invoicing'!A:B,2,0)</f>
        <v>MDF Factory</v>
      </c>
      <c r="AQ668" s="2" t="str">
        <f t="shared" si="102"/>
        <v>MDF Factory - Equip.17</v>
      </c>
      <c r="AR668" s="2" t="str">
        <f t="shared" si="103"/>
        <v>MDF Factory17</v>
      </c>
    </row>
    <row r="669" spans="1:44" hidden="1" x14ac:dyDescent="0.3">
      <c r="A669" s="6" t="s">
        <v>80</v>
      </c>
      <c r="B669" s="34">
        <f>VLOOKUP(A669,Sheet1!A:B,2,0)</f>
        <v>1</v>
      </c>
      <c r="C669" s="6">
        <v>18</v>
      </c>
      <c r="D669" s="25"/>
      <c r="F669" s="26">
        <f>_xlfn.MAXIFS('data-from-invoicing'!E:E,'data-from-invoicing'!D:D,eslam.data!AR669)</f>
        <v>4222095.24</v>
      </c>
      <c r="G669" s="2">
        <f t="shared" si="100"/>
        <v>4222095.24</v>
      </c>
      <c r="H669" s="2"/>
      <c r="I669" s="23"/>
      <c r="J669" s="2">
        <f>SUMIF('collection only'!D:D,eslam.data!AQ669,'collection only'!E:E)</f>
        <v>536737.62</v>
      </c>
      <c r="K669" s="26">
        <f>SUMIF('data-from-invoicing'!D:D,eslam.data!AR669,'data-from-invoicing'!F:F)</f>
        <v>8046794.6243000003</v>
      </c>
      <c r="L669" s="2">
        <f t="shared" si="101"/>
        <v>7510057.0043000001</v>
      </c>
      <c r="M669" s="2"/>
      <c r="Q669" s="23"/>
      <c r="S669" s="1">
        <v>45107</v>
      </c>
      <c r="T669" s="1">
        <v>45122</v>
      </c>
      <c r="U669" s="1">
        <v>45125</v>
      </c>
      <c r="V669">
        <v>28</v>
      </c>
      <c r="W669" s="1">
        <v>45153</v>
      </c>
      <c r="AF669" s="2">
        <v>0</v>
      </c>
      <c r="AG669" s="14">
        <f>SUMIF('consultant-gross'!D:D,eslam.data!AQ669,'consultant-gross'!F:F)</f>
        <v>0</v>
      </c>
      <c r="AH669" s="14">
        <f>SUMIF('consultant-gross'!D:D,eslam.data!AQ669,'consultant-gross'!G:G)</f>
        <v>0</v>
      </c>
      <c r="AI669" s="14">
        <f>SUMIF('consultant-net'!D:D,eslam.data!AQ669,'consultant-net'!F:F)</f>
        <v>0</v>
      </c>
      <c r="AJ669" s="2" t="str">
        <f>VLOOKUP(A669,'eslam-to-invoicing'!A:B,2,0)</f>
        <v>MDF Factory</v>
      </c>
      <c r="AQ669" s="2" t="str">
        <f t="shared" si="102"/>
        <v>MDF Factory - Equip.18</v>
      </c>
      <c r="AR669" s="2" t="str">
        <f t="shared" si="103"/>
        <v>MDF Factory18</v>
      </c>
    </row>
    <row r="670" spans="1:44" hidden="1" x14ac:dyDescent="0.3">
      <c r="A670" s="6" t="s">
        <v>80</v>
      </c>
      <c r="B670" s="34">
        <f>VLOOKUP(A670,Sheet1!A:B,2,0)</f>
        <v>1</v>
      </c>
      <c r="C670" s="6">
        <v>19</v>
      </c>
      <c r="D670" s="25"/>
      <c r="E670" s="2">
        <v>461776.48999999842</v>
      </c>
      <c r="F670" s="26">
        <f>_xlfn.MAXIFS('data-from-invoicing'!E:E,'data-from-invoicing'!D:D,eslam.data!AR670)</f>
        <v>12911250.9</v>
      </c>
      <c r="G670" s="2">
        <f t="shared" si="100"/>
        <v>12449474.410000002</v>
      </c>
      <c r="H670" s="2"/>
      <c r="I670" s="23"/>
      <c r="J670" s="2">
        <f>SUMIF('collection only'!D:D,eslam.data!AQ670,'collection only'!E:E)</f>
        <v>1190791</v>
      </c>
      <c r="K670" s="26">
        <f>SUMIF('data-from-invoicing'!D:D,eslam.data!AR670,'data-from-invoicing'!F:F)</f>
        <v>13406399.725</v>
      </c>
      <c r="L670" s="2">
        <f t="shared" si="101"/>
        <v>12215608.725</v>
      </c>
      <c r="M670" s="2"/>
      <c r="Q670" s="23"/>
      <c r="R670" s="2">
        <v>1199203.75</v>
      </c>
      <c r="S670" s="1">
        <v>45169</v>
      </c>
      <c r="T670" s="1">
        <v>45168</v>
      </c>
      <c r="U670" s="1">
        <v>45178</v>
      </c>
      <c r="V670">
        <v>28</v>
      </c>
      <c r="W670" s="1">
        <v>45206</v>
      </c>
      <c r="X670" s="1">
        <v>45201</v>
      </c>
      <c r="Y670" s="2">
        <v>21352041.899999999</v>
      </c>
      <c r="AF670" s="2">
        <v>0</v>
      </c>
      <c r="AG670" s="14">
        <f>SUMIF('consultant-gross'!D:D,eslam.data!AQ670,'consultant-gross'!F:F)</f>
        <v>0</v>
      </c>
      <c r="AH670" s="14">
        <f>SUMIF('consultant-gross'!D:D,eslam.data!AQ670,'consultant-gross'!G:G)</f>
        <v>0</v>
      </c>
      <c r="AI670" s="14">
        <f>SUMIF('consultant-net'!D:D,eslam.data!AQ670,'consultant-net'!F:F)</f>
        <v>0</v>
      </c>
      <c r="AJ670" s="2" t="str">
        <f>VLOOKUP(A670,'eslam-to-invoicing'!A:B,2,0)</f>
        <v>MDF Factory</v>
      </c>
      <c r="AQ670" s="2" t="str">
        <f t="shared" si="102"/>
        <v>MDF Factory - Equip.19</v>
      </c>
      <c r="AR670" s="2" t="str">
        <f t="shared" si="103"/>
        <v>MDF Factory19</v>
      </c>
    </row>
    <row r="671" spans="1:44" hidden="1" x14ac:dyDescent="0.3">
      <c r="A671" s="6" t="s">
        <v>80</v>
      </c>
      <c r="B671" s="34">
        <f>VLOOKUP(A671,Sheet1!A:B,2,0)</f>
        <v>1</v>
      </c>
      <c r="C671" s="6">
        <v>20</v>
      </c>
      <c r="D671" s="25"/>
      <c r="F671" s="26">
        <f>_xlfn.MAXIFS('data-from-invoicing'!E:E,'data-from-invoicing'!D:D,eslam.data!AR671)</f>
        <v>10304099.23</v>
      </c>
      <c r="G671" s="2">
        <f t="shared" ref="G671:G698" si="104">F671-E671</f>
        <v>10304099.23</v>
      </c>
      <c r="H671" s="2"/>
      <c r="I671" s="23"/>
      <c r="J671" s="2">
        <f>SUMIF('collection only'!D:D,eslam.data!AQ671,'collection only'!E:E)</f>
        <v>606416.12</v>
      </c>
      <c r="K671" s="26">
        <f>SUMIF('data-from-invoicing'!D:D,eslam.data!AR671,'data-from-invoicing'!F:F)</f>
        <v>3607979.0847</v>
      </c>
      <c r="L671" s="2">
        <f t="shared" ref="L671:L698" si="105">K671-J671</f>
        <v>3001562.9646999999</v>
      </c>
      <c r="M671" s="2"/>
      <c r="Q671" s="23"/>
      <c r="S671" s="1">
        <v>45199</v>
      </c>
      <c r="T671" s="1">
        <v>45199</v>
      </c>
      <c r="U671" s="1">
        <v>45215</v>
      </c>
      <c r="V671">
        <v>28</v>
      </c>
      <c r="W671" s="1">
        <v>45243</v>
      </c>
      <c r="AF671" s="2">
        <v>0</v>
      </c>
      <c r="AG671" s="14">
        <f>SUMIF('consultant-gross'!D:D,eslam.data!AQ671,'consultant-gross'!F:F)</f>
        <v>0</v>
      </c>
      <c r="AH671" s="14">
        <f>SUMIF('consultant-gross'!D:D,eslam.data!AQ671,'consultant-gross'!G:G)</f>
        <v>0</v>
      </c>
      <c r="AI671" s="14">
        <f>SUMIF('consultant-net'!D:D,eslam.data!AQ671,'consultant-net'!F:F)</f>
        <v>0</v>
      </c>
      <c r="AJ671" s="2" t="str">
        <f>VLOOKUP(A671,'eslam-to-invoicing'!A:B,2,0)</f>
        <v>MDF Factory</v>
      </c>
      <c r="AQ671" s="2" t="str">
        <f t="shared" ref="AQ671:AQ698" si="106">A671&amp;C671</f>
        <v>MDF Factory - Equip.20</v>
      </c>
      <c r="AR671" s="2" t="str">
        <f t="shared" ref="AR671:AR698" si="107">AJ671&amp;C671</f>
        <v>MDF Factory20</v>
      </c>
    </row>
    <row r="672" spans="1:44" hidden="1" x14ac:dyDescent="0.3">
      <c r="A672" s="6" t="s">
        <v>80</v>
      </c>
      <c r="B672" s="34">
        <f>VLOOKUP(A672,Sheet1!A:B,2,0)</f>
        <v>1</v>
      </c>
      <c r="C672" s="6">
        <v>21</v>
      </c>
      <c r="D672" s="25"/>
      <c r="E672" s="2">
        <v>540952.41000000015</v>
      </c>
      <c r="F672" s="26">
        <f>_xlfn.MAXIFS('data-from-invoicing'!E:E,'data-from-invoicing'!D:D,eslam.data!AR672)</f>
        <v>13626930.9</v>
      </c>
      <c r="G672" s="2">
        <f t="shared" si="104"/>
        <v>13085978.49</v>
      </c>
      <c r="H672" s="2"/>
      <c r="I672" s="23"/>
      <c r="J672" s="2">
        <f>SUMIF('collection only'!D:D,eslam.data!AQ672,'collection only'!E:E)</f>
        <v>600370.17000000004</v>
      </c>
      <c r="K672" s="26">
        <f>SUMIF('data-from-invoicing'!D:D,eslam.data!AR672,'data-from-invoicing'!F:F)</f>
        <v>7032766.6410000008</v>
      </c>
      <c r="L672" s="2">
        <f t="shared" si="105"/>
        <v>6432396.4710000008</v>
      </c>
      <c r="M672" s="2"/>
      <c r="Q672" s="23"/>
      <c r="R672" s="2">
        <v>592013.93000000005</v>
      </c>
      <c r="S672" s="1">
        <v>45291</v>
      </c>
      <c r="T672" s="1">
        <v>45280</v>
      </c>
      <c r="U672" s="1">
        <v>45285</v>
      </c>
      <c r="V672">
        <v>28</v>
      </c>
      <c r="W672" s="1">
        <v>45313</v>
      </c>
      <c r="X672" s="1">
        <v>45328</v>
      </c>
      <c r="Y672" s="2">
        <v>22578347.52</v>
      </c>
      <c r="AF672" s="2">
        <v>0</v>
      </c>
      <c r="AG672" s="14">
        <f>SUMIF('consultant-gross'!D:D,eslam.data!AQ672,'consultant-gross'!F:F)</f>
        <v>540952.41000000015</v>
      </c>
      <c r="AH672" s="14">
        <f>SUMIF('consultant-gross'!D:D,eslam.data!AQ672,'consultant-gross'!G:G)</f>
        <v>22578347.52</v>
      </c>
      <c r="AI672" s="14">
        <f>SUMIF('consultant-net'!D:D,eslam.data!AQ672,'consultant-net'!F:F)</f>
        <v>592013.93000000005</v>
      </c>
      <c r="AJ672" s="2" t="str">
        <f>VLOOKUP(A672,'eslam-to-invoicing'!A:B,2,0)</f>
        <v>MDF Factory</v>
      </c>
      <c r="AQ672" s="2" t="str">
        <f t="shared" si="106"/>
        <v>MDF Factory - Equip.21</v>
      </c>
      <c r="AR672" s="2" t="str">
        <f t="shared" si="107"/>
        <v>MDF Factory21</v>
      </c>
    </row>
    <row r="673" spans="1:44" hidden="1" x14ac:dyDescent="0.3">
      <c r="A673" s="6" t="s">
        <v>80</v>
      </c>
      <c r="B673" s="34">
        <f>VLOOKUP(A673,Sheet1!A:B,2,0)</f>
        <v>1</v>
      </c>
      <c r="C673" s="6">
        <v>22</v>
      </c>
      <c r="D673" s="25"/>
      <c r="F673" s="26">
        <f>_xlfn.MAXIFS('data-from-invoicing'!E:E,'data-from-invoicing'!D:D,eslam.data!AR673)</f>
        <v>9440396.8300000001</v>
      </c>
      <c r="G673" s="2">
        <f t="shared" si="104"/>
        <v>9440396.8300000001</v>
      </c>
      <c r="H673" s="2"/>
      <c r="I673" s="23"/>
      <c r="J673" s="2">
        <f>SUMIF('collection only'!D:D,eslam.data!AQ673,'collection only'!E:E)</f>
        <v>205199.38</v>
      </c>
      <c r="K673" s="26">
        <f>SUMIF('data-from-invoicing'!D:D,eslam.data!AR673,'data-from-invoicing'!F:F)</f>
        <v>9336218.2730999999</v>
      </c>
      <c r="L673" s="2">
        <f t="shared" si="105"/>
        <v>9131018.8930999991</v>
      </c>
      <c r="M673" s="2"/>
      <c r="Q673" s="23"/>
      <c r="S673" s="1">
        <v>45382</v>
      </c>
      <c r="T673" s="1">
        <v>45382</v>
      </c>
      <c r="U673" s="1">
        <v>45382</v>
      </c>
      <c r="V673">
        <v>28</v>
      </c>
      <c r="W673" s="1">
        <v>45410</v>
      </c>
      <c r="AF673" s="2">
        <v>0</v>
      </c>
      <c r="AG673" s="14">
        <f>SUMIF('consultant-gross'!D:D,eslam.data!AQ673,'consultant-gross'!F:F)</f>
        <v>0</v>
      </c>
      <c r="AH673" s="14">
        <f>SUMIF('consultant-gross'!D:D,eslam.data!AQ673,'consultant-gross'!G:G)</f>
        <v>0</v>
      </c>
      <c r="AI673" s="14">
        <f>SUMIF('consultant-net'!D:D,eslam.data!AQ673,'consultant-net'!F:F)</f>
        <v>0</v>
      </c>
      <c r="AJ673" s="2" t="str">
        <f>VLOOKUP(A673,'eslam-to-invoicing'!A:B,2,0)</f>
        <v>MDF Factory</v>
      </c>
      <c r="AQ673" s="2" t="str">
        <f t="shared" si="106"/>
        <v>MDF Factory - Equip.22</v>
      </c>
      <c r="AR673" s="2" t="str">
        <f t="shared" si="107"/>
        <v>MDF Factory22</v>
      </c>
    </row>
    <row r="674" spans="1:44" hidden="1" x14ac:dyDescent="0.3">
      <c r="A674" s="6" t="s">
        <v>80</v>
      </c>
      <c r="B674" s="34">
        <f>VLOOKUP(A674,Sheet1!A:B,2,0)</f>
        <v>1</v>
      </c>
      <c r="C674" s="6">
        <v>23</v>
      </c>
      <c r="D674" s="25"/>
      <c r="E674" s="2">
        <v>539934.96000000089</v>
      </c>
      <c r="F674" s="26">
        <f>_xlfn.MAXIFS('data-from-invoicing'!E:E,'data-from-invoicing'!D:D,eslam.data!AR674)</f>
        <v>37280017.770000003</v>
      </c>
      <c r="G674" s="2">
        <f t="shared" si="104"/>
        <v>36740082.810000002</v>
      </c>
      <c r="H674" s="2"/>
      <c r="I674" s="23"/>
      <c r="J674" s="2">
        <f>SUMIF('collection only'!D:D,eslam.data!AQ674,'collection only'!E:E)</f>
        <v>545334.31000000006</v>
      </c>
      <c r="K674" s="26">
        <f>SUMIF('data-from-invoicing'!D:D,eslam.data!AR674,'data-from-invoicing'!F:F)</f>
        <v>14557763.9768</v>
      </c>
      <c r="L674" s="2">
        <f t="shared" si="105"/>
        <v>14012429.6668</v>
      </c>
      <c r="M674" s="2"/>
      <c r="Q674" s="23"/>
      <c r="R674" s="2">
        <v>638068.17000000004</v>
      </c>
      <c r="S674" s="1">
        <v>45412</v>
      </c>
      <c r="T674" s="1">
        <v>45397</v>
      </c>
      <c r="U674" s="1">
        <v>45414</v>
      </c>
      <c r="V674">
        <v>28</v>
      </c>
      <c r="W674" s="1">
        <v>45442</v>
      </c>
      <c r="X674" s="1">
        <v>45420</v>
      </c>
      <c r="Y674" s="2">
        <v>23413265.890000001</v>
      </c>
      <c r="AF674" s="2">
        <v>0</v>
      </c>
      <c r="AG674" s="14">
        <f>SUMIF('consultant-gross'!D:D,eslam.data!AQ674,'consultant-gross'!F:F)</f>
        <v>0</v>
      </c>
      <c r="AH674" s="14">
        <f>SUMIF('consultant-gross'!D:D,eslam.data!AQ674,'consultant-gross'!G:G)</f>
        <v>0</v>
      </c>
      <c r="AI674" s="14">
        <f>SUMIF('consultant-net'!D:D,eslam.data!AQ674,'consultant-net'!F:F)</f>
        <v>0</v>
      </c>
      <c r="AJ674" s="2" t="str">
        <f>VLOOKUP(A674,'eslam-to-invoicing'!A:B,2,0)</f>
        <v>MDF Factory</v>
      </c>
      <c r="AQ674" s="2" t="str">
        <f t="shared" si="106"/>
        <v>MDF Factory - Equip.23</v>
      </c>
      <c r="AR674" s="2" t="str">
        <f t="shared" si="107"/>
        <v>MDF Factory23</v>
      </c>
    </row>
    <row r="675" spans="1:44" hidden="1" x14ac:dyDescent="0.3">
      <c r="A675" s="6" t="s">
        <v>80</v>
      </c>
      <c r="B675" s="34">
        <f>VLOOKUP(A675,Sheet1!A:B,2,0)</f>
        <v>1</v>
      </c>
      <c r="C675" s="6">
        <v>24</v>
      </c>
      <c r="D675" s="25"/>
      <c r="E675" s="2">
        <v>250311</v>
      </c>
      <c r="F675" s="26">
        <f>_xlfn.MAXIFS('data-from-invoicing'!E:E,'data-from-invoicing'!D:D,eslam.data!AR675)</f>
        <v>20265495.390000001</v>
      </c>
      <c r="G675" s="2">
        <f t="shared" si="104"/>
        <v>20015184.390000001</v>
      </c>
      <c r="H675" s="2"/>
      <c r="I675" s="23"/>
      <c r="J675" s="2">
        <f>SUMIF('collection only'!D:D,eslam.data!AQ675,'collection only'!E:E)</f>
        <v>345289.58</v>
      </c>
      <c r="K675" s="26">
        <f>SUMIF('data-from-invoicing'!D:D,eslam.data!AR675,'data-from-invoicing'!F:F)</f>
        <v>2441794.1755999997</v>
      </c>
      <c r="L675" s="2">
        <f t="shared" si="105"/>
        <v>2096504.5955999997</v>
      </c>
      <c r="M675" s="2"/>
      <c r="Q675" s="23"/>
      <c r="R675" s="2">
        <v>252814.11</v>
      </c>
      <c r="S675" s="1">
        <v>45412</v>
      </c>
      <c r="T675" s="1">
        <v>45397</v>
      </c>
      <c r="U675" s="1">
        <v>45420</v>
      </c>
      <c r="V675">
        <v>28</v>
      </c>
      <c r="W675" s="1">
        <v>45448</v>
      </c>
      <c r="X675" s="1">
        <v>45433</v>
      </c>
      <c r="Y675" s="2">
        <v>23663576.890000001</v>
      </c>
      <c r="AF675" s="2">
        <v>0</v>
      </c>
      <c r="AG675" s="14">
        <f>SUMIF('consultant-gross'!D:D,eslam.data!AQ675,'consultant-gross'!F:F)</f>
        <v>0</v>
      </c>
      <c r="AH675" s="14">
        <f>SUMIF('consultant-gross'!D:D,eslam.data!AQ675,'consultant-gross'!G:G)</f>
        <v>0</v>
      </c>
      <c r="AI675" s="14">
        <f>SUMIF('consultant-net'!D:D,eslam.data!AQ675,'consultant-net'!F:F)</f>
        <v>0</v>
      </c>
      <c r="AJ675" s="2" t="str">
        <f>VLOOKUP(A675,'eslam-to-invoicing'!A:B,2,0)</f>
        <v>MDF Factory</v>
      </c>
      <c r="AQ675" s="2" t="str">
        <f t="shared" si="106"/>
        <v>MDF Factory - Equip.24</v>
      </c>
      <c r="AR675" s="2" t="str">
        <f t="shared" si="107"/>
        <v>MDF Factory24</v>
      </c>
    </row>
    <row r="676" spans="1:44" hidden="1" x14ac:dyDescent="0.3">
      <c r="A676" s="6" t="s">
        <v>80</v>
      </c>
      <c r="B676" s="34">
        <f>VLOOKUP(A676,Sheet1!A:B,2,0)</f>
        <v>1</v>
      </c>
      <c r="C676" s="6">
        <v>25</v>
      </c>
      <c r="D676" s="25"/>
      <c r="E676" s="2">
        <v>631287.82999999821</v>
      </c>
      <c r="F676" s="26">
        <f>_xlfn.MAXIFS('data-from-invoicing'!E:E,'data-from-invoicing'!D:D,eslam.data!AR676)</f>
        <v>10389113.75</v>
      </c>
      <c r="G676" s="2">
        <f t="shared" si="104"/>
        <v>9757825.9200000018</v>
      </c>
      <c r="H676" s="2"/>
      <c r="I676" s="23"/>
      <c r="J676" s="2">
        <f>SUMIF('collection only'!D:D,eslam.data!AQ676,'collection only'!E:E)</f>
        <v>637190.72</v>
      </c>
      <c r="K676" s="26">
        <f>SUMIF('data-from-invoicing'!D:D,eslam.data!AR676,'data-from-invoicing'!F:F)</f>
        <v>5060375.9885</v>
      </c>
      <c r="L676" s="2">
        <f t="shared" si="105"/>
        <v>4423185.2685000002</v>
      </c>
      <c r="M676" s="2"/>
      <c r="Q676" s="23"/>
      <c r="R676" s="2">
        <v>637600.71</v>
      </c>
      <c r="S676" s="1">
        <v>45473</v>
      </c>
      <c r="T676" s="1">
        <v>45473</v>
      </c>
      <c r="U676" s="1">
        <v>45469</v>
      </c>
      <c r="V676">
        <v>28</v>
      </c>
      <c r="W676" s="1">
        <v>45497</v>
      </c>
      <c r="X676" s="1">
        <v>45474</v>
      </c>
      <c r="Y676" s="2">
        <v>24294864.719999999</v>
      </c>
      <c r="AF676" s="2">
        <v>0</v>
      </c>
      <c r="AG676" s="14">
        <f>SUMIF('consultant-gross'!D:D,eslam.data!AQ676,'consultant-gross'!F:F)</f>
        <v>0</v>
      </c>
      <c r="AH676" s="14">
        <f>SUMIF('consultant-gross'!D:D,eslam.data!AQ676,'consultant-gross'!G:G)</f>
        <v>0</v>
      </c>
      <c r="AI676" s="14">
        <f>SUMIF('consultant-net'!D:D,eslam.data!AQ676,'consultant-net'!F:F)</f>
        <v>0</v>
      </c>
      <c r="AJ676" s="2" t="str">
        <f>VLOOKUP(A676,'eslam-to-invoicing'!A:B,2,0)</f>
        <v>MDF Factory</v>
      </c>
      <c r="AQ676" s="2" t="str">
        <f t="shared" si="106"/>
        <v>MDF Factory - Equip.25</v>
      </c>
      <c r="AR676" s="2" t="str">
        <f t="shared" si="107"/>
        <v>MDF Factory25</v>
      </c>
    </row>
    <row r="677" spans="1:44" hidden="1" x14ac:dyDescent="0.3">
      <c r="A677" s="6" t="s">
        <v>80</v>
      </c>
      <c r="B677" s="34">
        <f>VLOOKUP(A677,Sheet1!A:B,2,0)</f>
        <v>1</v>
      </c>
      <c r="C677" s="6">
        <v>26</v>
      </c>
      <c r="D677" s="25"/>
      <c r="E677" s="2">
        <v>1237289.100000001</v>
      </c>
      <c r="F677" s="26">
        <f>_xlfn.MAXIFS('data-from-invoicing'!E:E,'data-from-invoicing'!D:D,eslam.data!AR677)</f>
        <v>20422067.949999999</v>
      </c>
      <c r="G677" s="2">
        <f t="shared" si="104"/>
        <v>19184778.849999998</v>
      </c>
      <c r="H677" s="2"/>
      <c r="I677" s="23"/>
      <c r="J677" s="2">
        <f>SUMIF('collection only'!D:D,eslam.data!AQ677,'collection only'!E:E)</f>
        <v>0</v>
      </c>
      <c r="K677" s="26">
        <f>SUMIF('data-from-invoicing'!D:D,eslam.data!AR677,'data-from-invoicing'!F:F)</f>
        <v>13730860.297</v>
      </c>
      <c r="L677" s="2">
        <f t="shared" si="105"/>
        <v>13730860.297</v>
      </c>
      <c r="M677" s="2"/>
      <c r="Q677" s="23"/>
      <c r="R677" s="2">
        <v>1250071.98</v>
      </c>
      <c r="S677" s="1">
        <v>45535</v>
      </c>
      <c r="T677" s="1">
        <v>45519</v>
      </c>
      <c r="U677" s="1">
        <v>45536</v>
      </c>
      <c r="V677">
        <v>28</v>
      </c>
      <c r="W677" s="1">
        <v>45564</v>
      </c>
      <c r="X677" s="1">
        <v>45567</v>
      </c>
      <c r="Y677" s="2">
        <v>25532153.82</v>
      </c>
      <c r="AF677" s="2">
        <v>0</v>
      </c>
      <c r="AG677" s="14">
        <f>SUMIF('consultant-gross'!D:D,eslam.data!AQ677,'consultant-gross'!F:F)</f>
        <v>0</v>
      </c>
      <c r="AH677" s="14">
        <f>SUMIF('consultant-gross'!D:D,eslam.data!AQ677,'consultant-gross'!G:G)</f>
        <v>0</v>
      </c>
      <c r="AI677" s="14">
        <f>SUMIF('consultant-net'!D:D,eslam.data!AQ677,'consultant-net'!F:F)</f>
        <v>0</v>
      </c>
      <c r="AJ677" s="2" t="str">
        <f>VLOOKUP(A677,'eslam-to-invoicing'!A:B,2,0)</f>
        <v>MDF Factory</v>
      </c>
      <c r="AQ677" s="2" t="str">
        <f t="shared" si="106"/>
        <v>MDF Factory - Equip.26</v>
      </c>
      <c r="AR677" s="2" t="str">
        <f t="shared" si="107"/>
        <v>MDF Factory26</v>
      </c>
    </row>
    <row r="678" spans="1:44" hidden="1" x14ac:dyDescent="0.3">
      <c r="A678" s="6" t="s">
        <v>80</v>
      </c>
      <c r="B678" s="34">
        <f>VLOOKUP(A678,Sheet1!A:B,2,0)</f>
        <v>1</v>
      </c>
      <c r="C678" s="6">
        <v>27</v>
      </c>
      <c r="D678" s="25"/>
      <c r="E678" s="2">
        <v>20666.660000000149</v>
      </c>
      <c r="F678" s="26">
        <f>_xlfn.MAXIFS('data-from-invoicing'!E:E,'data-from-invoicing'!D:D,eslam.data!AR678)</f>
        <v>7649824.3099999996</v>
      </c>
      <c r="G678" s="2">
        <f t="shared" si="104"/>
        <v>7629157.6499999994</v>
      </c>
      <c r="H678" s="2"/>
      <c r="I678" s="23"/>
      <c r="J678" s="2">
        <f>SUMIF('collection only'!D:D,eslam.data!AQ678,'collection only'!E:E)</f>
        <v>0</v>
      </c>
      <c r="K678" s="26">
        <f>SUMIF('data-from-invoicing'!D:D,eslam.data!AR678,'data-from-invoicing'!F:F)</f>
        <v>19177600.34</v>
      </c>
      <c r="L678" s="2">
        <f t="shared" si="105"/>
        <v>19177600.34</v>
      </c>
      <c r="M678" s="2"/>
      <c r="Q678" s="23"/>
      <c r="R678" s="2">
        <v>2574782</v>
      </c>
      <c r="S678" s="1">
        <v>45565</v>
      </c>
      <c r="T678" s="1">
        <v>45565</v>
      </c>
      <c r="U678" s="1">
        <v>45565</v>
      </c>
      <c r="V678">
        <v>28</v>
      </c>
      <c r="W678" s="1">
        <v>45593</v>
      </c>
      <c r="X678" s="1">
        <v>45582</v>
      </c>
      <c r="Y678" s="2">
        <v>25552820.48</v>
      </c>
      <c r="AF678" s="2">
        <v>0</v>
      </c>
      <c r="AG678" s="14">
        <f>SUMIF('consultant-gross'!D:D,eslam.data!AQ678,'consultant-gross'!F:F)</f>
        <v>0</v>
      </c>
      <c r="AH678" s="14">
        <f>SUMIF('consultant-gross'!D:D,eslam.data!AQ678,'consultant-gross'!G:G)</f>
        <v>0</v>
      </c>
      <c r="AI678" s="14">
        <f>SUMIF('consultant-net'!D:D,eslam.data!AQ678,'consultant-net'!F:F)</f>
        <v>0</v>
      </c>
      <c r="AJ678" s="2" t="str">
        <f>VLOOKUP(A678,'eslam-to-invoicing'!A:B,2,0)</f>
        <v>MDF Factory</v>
      </c>
      <c r="AQ678" s="2" t="str">
        <f t="shared" si="106"/>
        <v>MDF Factory - Equip.27</v>
      </c>
      <c r="AR678" s="2" t="str">
        <f t="shared" si="107"/>
        <v>MDF Factory27</v>
      </c>
    </row>
    <row r="679" spans="1:44" hidden="1" x14ac:dyDescent="0.3">
      <c r="A679" s="6" t="s">
        <v>88</v>
      </c>
      <c r="B679" s="34">
        <f>VLOOKUP(A679,Sheet1!A:B,2,0)</f>
        <v>1</v>
      </c>
      <c r="C679" s="6">
        <v>1</v>
      </c>
      <c r="D679" s="25"/>
      <c r="F679" s="26">
        <f>_xlfn.MAXIFS('data-from-invoicing'!E:E,'data-from-invoicing'!D:D,eslam.data!AR679)</f>
        <v>2418808.5699999998</v>
      </c>
      <c r="G679" s="2">
        <f t="shared" si="104"/>
        <v>2418808.5699999998</v>
      </c>
      <c r="H679" s="2"/>
      <c r="I679" s="23"/>
      <c r="J679" s="2">
        <f>SUMIF('collection only'!D:D,eslam.data!AQ679,'collection only'!E:E)</f>
        <v>920351.25</v>
      </c>
      <c r="K679" s="26">
        <f>SUMIF('data-from-invoicing'!D:D,eslam.data!AR679,'data-from-invoicing'!F:F)</f>
        <v>7639890.6465999996</v>
      </c>
      <c r="L679" s="2">
        <f t="shared" si="105"/>
        <v>6719539.3965999996</v>
      </c>
      <c r="M679" s="2"/>
      <c r="Q679" s="23"/>
      <c r="S679" s="1">
        <v>44620</v>
      </c>
      <c r="T679" s="1">
        <v>44607</v>
      </c>
      <c r="U679" s="1">
        <v>44623</v>
      </c>
      <c r="V679">
        <v>28</v>
      </c>
      <c r="W679" s="1">
        <v>44651</v>
      </c>
      <c r="AF679" s="2">
        <v>0</v>
      </c>
      <c r="AG679" s="14">
        <f>SUMIF('consultant-gross'!D:D,eslam.data!AQ679,'consultant-gross'!F:F)</f>
        <v>0</v>
      </c>
      <c r="AH679" s="14">
        <f>SUMIF('consultant-gross'!D:D,eslam.data!AQ679,'consultant-gross'!G:G)</f>
        <v>0</v>
      </c>
      <c r="AI679" s="14">
        <f>SUMIF('consultant-net'!D:D,eslam.data!AQ679,'consultant-net'!F:F)</f>
        <v>0</v>
      </c>
      <c r="AJ679" s="2" t="str">
        <f>VLOOKUP(A679,'eslam-to-invoicing'!A:B,2,0)</f>
        <v>MDF Factory</v>
      </c>
      <c r="AQ679" s="2" t="str">
        <f t="shared" si="106"/>
        <v>MDF Factory - Local Fabrication1</v>
      </c>
      <c r="AR679" s="2" t="str">
        <f t="shared" si="107"/>
        <v>MDF Factory1</v>
      </c>
    </row>
    <row r="680" spans="1:44" hidden="1" x14ac:dyDescent="0.3">
      <c r="A680" s="6" t="s">
        <v>88</v>
      </c>
      <c r="B680" s="34">
        <f>VLOOKUP(A680,Sheet1!A:B,2,0)</f>
        <v>1</v>
      </c>
      <c r="C680" s="6">
        <v>2</v>
      </c>
      <c r="D680" s="25"/>
      <c r="F680" s="26">
        <f>_xlfn.MAXIFS('data-from-invoicing'!E:E,'data-from-invoicing'!D:D,eslam.data!AR680)</f>
        <v>6157903.8099999996</v>
      </c>
      <c r="G680" s="2">
        <f t="shared" si="104"/>
        <v>6157903.8099999996</v>
      </c>
      <c r="H680" s="2"/>
      <c r="I680" s="23"/>
      <c r="J680" s="2">
        <f>SUMIF('collection only'!D:D,eslam.data!AQ680,'collection only'!E:E)</f>
        <v>711105.4</v>
      </c>
      <c r="K680" s="26">
        <f>SUMIF('data-from-invoicing'!D:D,eslam.data!AR680,'data-from-invoicing'!F:F)</f>
        <v>10804321.9583</v>
      </c>
      <c r="L680" s="2">
        <f t="shared" si="105"/>
        <v>10093216.5583</v>
      </c>
      <c r="M680" s="2"/>
      <c r="Q680" s="23"/>
      <c r="S680" s="1">
        <v>44651</v>
      </c>
      <c r="T680" s="1">
        <v>44635</v>
      </c>
      <c r="U680" s="1">
        <v>44641</v>
      </c>
      <c r="V680">
        <v>28</v>
      </c>
      <c r="W680" s="1">
        <v>44669</v>
      </c>
      <c r="AF680" s="2">
        <v>0</v>
      </c>
      <c r="AG680" s="14">
        <f>SUMIF('consultant-gross'!D:D,eslam.data!AQ680,'consultant-gross'!F:F)</f>
        <v>0</v>
      </c>
      <c r="AH680" s="14">
        <f>SUMIF('consultant-gross'!D:D,eslam.data!AQ680,'consultant-gross'!G:G)</f>
        <v>0</v>
      </c>
      <c r="AI680" s="14">
        <f>SUMIF('consultant-net'!D:D,eslam.data!AQ680,'consultant-net'!F:F)</f>
        <v>0</v>
      </c>
      <c r="AJ680" s="2" t="str">
        <f>VLOOKUP(A680,'eslam-to-invoicing'!A:B,2,0)</f>
        <v>MDF Factory</v>
      </c>
      <c r="AQ680" s="2" t="str">
        <f t="shared" si="106"/>
        <v>MDF Factory - Local Fabrication2</v>
      </c>
      <c r="AR680" s="2" t="str">
        <f t="shared" si="107"/>
        <v>MDF Factory2</v>
      </c>
    </row>
    <row r="681" spans="1:44" hidden="1" x14ac:dyDescent="0.3">
      <c r="A681" s="6" t="s">
        <v>88</v>
      </c>
      <c r="B681" s="34">
        <f>VLOOKUP(A681,Sheet1!A:B,2,0)</f>
        <v>1</v>
      </c>
      <c r="C681" s="6">
        <v>3</v>
      </c>
      <c r="D681" s="25"/>
      <c r="E681" s="2">
        <v>1275030.4099999999</v>
      </c>
      <c r="F681" s="26">
        <f>_xlfn.MAXIFS('data-from-invoicing'!E:E,'data-from-invoicing'!D:D,eslam.data!AR681)</f>
        <v>9210979.0099999998</v>
      </c>
      <c r="G681" s="2">
        <f t="shared" si="104"/>
        <v>7935948.5999999996</v>
      </c>
      <c r="H681" s="2"/>
      <c r="I681" s="23"/>
      <c r="J681" s="2">
        <f>SUMIF('collection only'!D:D,eslam.data!AQ681,'collection only'!E:E)</f>
        <v>897908</v>
      </c>
      <c r="K681" s="26">
        <f>SUMIF('data-from-invoicing'!D:D,eslam.data!AR681,'data-from-invoicing'!F:F)</f>
        <v>11956077.466699999</v>
      </c>
      <c r="L681" s="2">
        <f t="shared" si="105"/>
        <v>11058169.466699999</v>
      </c>
      <c r="M681" s="2"/>
      <c r="Q681" s="23"/>
      <c r="R681" s="2">
        <v>926763.57</v>
      </c>
      <c r="S681" s="1">
        <v>44651</v>
      </c>
      <c r="T681" s="1">
        <v>44661</v>
      </c>
      <c r="U681" s="1">
        <v>44664</v>
      </c>
      <c r="V681">
        <v>28</v>
      </c>
      <c r="W681" s="1">
        <v>44692</v>
      </c>
      <c r="X681" s="1">
        <v>44691</v>
      </c>
      <c r="Y681" s="2">
        <v>7663208.0700000003</v>
      </c>
      <c r="AD681" s="2">
        <v>330996.91499999998</v>
      </c>
      <c r="AE681" s="2">
        <v>330996.91499999998</v>
      </c>
      <c r="AF681" s="2">
        <v>0</v>
      </c>
      <c r="AG681" s="14">
        <f>SUMIF('consultant-gross'!D:D,eslam.data!AQ681,'consultant-gross'!F:F)</f>
        <v>0</v>
      </c>
      <c r="AH681" s="14">
        <f>SUMIF('consultant-gross'!D:D,eslam.data!AQ681,'consultant-gross'!G:G)</f>
        <v>0</v>
      </c>
      <c r="AI681" s="14">
        <f>SUMIF('consultant-net'!D:D,eslam.data!AQ681,'consultant-net'!F:F)</f>
        <v>0</v>
      </c>
      <c r="AJ681" s="2" t="str">
        <f>VLOOKUP(A681,'eslam-to-invoicing'!A:B,2,0)</f>
        <v>MDF Factory</v>
      </c>
      <c r="AQ681" s="2" t="str">
        <f t="shared" si="106"/>
        <v>MDF Factory - Local Fabrication3</v>
      </c>
      <c r="AR681" s="2" t="str">
        <f t="shared" si="107"/>
        <v>MDF Factory3</v>
      </c>
    </row>
    <row r="682" spans="1:44" hidden="1" x14ac:dyDescent="0.3">
      <c r="A682" s="6" t="s">
        <v>88</v>
      </c>
      <c r="B682" s="34">
        <f>VLOOKUP(A682,Sheet1!A:B,2,0)</f>
        <v>1</v>
      </c>
      <c r="C682" s="6">
        <v>4</v>
      </c>
      <c r="D682" s="25"/>
      <c r="F682" s="26">
        <f>_xlfn.MAXIFS('data-from-invoicing'!E:E,'data-from-invoicing'!D:D,eslam.data!AR682)</f>
        <v>9184332.6099999994</v>
      </c>
      <c r="G682" s="2">
        <f t="shared" si="104"/>
        <v>9184332.6099999994</v>
      </c>
      <c r="H682" s="2"/>
      <c r="I682" s="23"/>
      <c r="J682" s="2">
        <f>SUMIF('collection only'!D:D,eslam.data!AQ682,'collection only'!E:E)</f>
        <v>667444</v>
      </c>
      <c r="K682" s="26">
        <f>SUMIF('data-from-invoicing'!D:D,eslam.data!AR682,'data-from-invoicing'!F:F)</f>
        <v>11048205.3073</v>
      </c>
      <c r="L682" s="2">
        <f t="shared" si="105"/>
        <v>10380761.3073</v>
      </c>
      <c r="M682" s="2"/>
      <c r="Q682" s="23"/>
      <c r="S682" s="1">
        <v>44712</v>
      </c>
      <c r="T682" s="1">
        <v>44696</v>
      </c>
      <c r="U682" s="1">
        <v>44707</v>
      </c>
      <c r="V682">
        <v>28</v>
      </c>
      <c r="W682" s="1">
        <v>44735</v>
      </c>
      <c r="AF682" s="2">
        <v>0</v>
      </c>
      <c r="AG682" s="14">
        <f>SUMIF('consultant-gross'!D:D,eslam.data!AQ682,'consultant-gross'!F:F)</f>
        <v>0</v>
      </c>
      <c r="AH682" s="14">
        <f>SUMIF('consultant-gross'!D:D,eslam.data!AQ682,'consultant-gross'!G:G)</f>
        <v>0</v>
      </c>
      <c r="AI682" s="14">
        <f>SUMIF('consultant-net'!D:D,eslam.data!AQ682,'consultant-net'!F:F)</f>
        <v>0</v>
      </c>
      <c r="AJ682" s="2" t="str">
        <f>VLOOKUP(A682,'eslam-to-invoicing'!A:B,2,0)</f>
        <v>MDF Factory</v>
      </c>
      <c r="AQ682" s="2" t="str">
        <f t="shared" si="106"/>
        <v>MDF Factory - Local Fabrication4</v>
      </c>
      <c r="AR682" s="2" t="str">
        <f t="shared" si="107"/>
        <v>MDF Factory4</v>
      </c>
    </row>
    <row r="683" spans="1:44" hidden="1" x14ac:dyDescent="0.3">
      <c r="A683" s="6" t="s">
        <v>88</v>
      </c>
      <c r="B683" s="34">
        <f>VLOOKUP(A683,Sheet1!A:B,2,0)</f>
        <v>1</v>
      </c>
      <c r="C683" s="6">
        <v>5</v>
      </c>
      <c r="D683" s="25"/>
      <c r="E683" s="2">
        <v>3437985.57</v>
      </c>
      <c r="F683" s="26">
        <f>_xlfn.MAXIFS('data-from-invoicing'!E:E,'data-from-invoicing'!D:D,eslam.data!AR683)</f>
        <v>23254260.420000002</v>
      </c>
      <c r="G683" s="2">
        <f t="shared" si="104"/>
        <v>19816274.850000001</v>
      </c>
      <c r="H683" s="2"/>
      <c r="I683" s="23"/>
      <c r="J683" s="2">
        <f>SUMIF('collection only'!D:D,eslam.data!AQ683,'collection only'!E:E)</f>
        <v>2517907.41</v>
      </c>
      <c r="K683" s="26">
        <f>SUMIF('data-from-invoicing'!D:D,eslam.data!AR683,'data-from-invoicing'!F:F)</f>
        <v>26370472.863600001</v>
      </c>
      <c r="L683" s="2">
        <f t="shared" si="105"/>
        <v>23852565.453600001</v>
      </c>
      <c r="M683" s="2"/>
      <c r="Q683" s="23"/>
      <c r="R683" s="2">
        <v>2517906.9300000002</v>
      </c>
      <c r="S683" s="1">
        <v>44742</v>
      </c>
      <c r="T683" s="1">
        <v>44727</v>
      </c>
      <c r="U683" s="1">
        <v>44733</v>
      </c>
      <c r="V683">
        <v>28</v>
      </c>
      <c r="W683" s="1">
        <v>44761</v>
      </c>
      <c r="X683" s="1">
        <v>44732</v>
      </c>
      <c r="Y683" s="2">
        <v>11948651.83</v>
      </c>
      <c r="AD683" s="2">
        <v>597432.59</v>
      </c>
      <c r="AE683" s="2">
        <v>597432.59</v>
      </c>
      <c r="AF683" s="2">
        <v>45737</v>
      </c>
      <c r="AG683" s="14">
        <f>SUMIF('consultant-gross'!D:D,eslam.data!AQ683,'consultant-gross'!F:F)</f>
        <v>0</v>
      </c>
      <c r="AH683" s="14">
        <f>SUMIF('consultant-gross'!D:D,eslam.data!AQ683,'consultant-gross'!G:G)</f>
        <v>0</v>
      </c>
      <c r="AI683" s="14">
        <f>SUMIF('consultant-net'!D:D,eslam.data!AQ683,'consultant-net'!F:F)</f>
        <v>0</v>
      </c>
      <c r="AJ683" s="2" t="str">
        <f>VLOOKUP(A683,'eslam-to-invoicing'!A:B,2,0)</f>
        <v>MDF Factory</v>
      </c>
      <c r="AQ683" s="2" t="str">
        <f t="shared" si="106"/>
        <v>MDF Factory - Local Fabrication5</v>
      </c>
      <c r="AR683" s="2" t="str">
        <f t="shared" si="107"/>
        <v>MDF Factory5</v>
      </c>
    </row>
    <row r="684" spans="1:44" hidden="1" x14ac:dyDescent="0.3">
      <c r="A684" s="6" t="s">
        <v>88</v>
      </c>
      <c r="B684" s="34">
        <f>VLOOKUP(A684,Sheet1!A:B,2,0)</f>
        <v>1</v>
      </c>
      <c r="C684" s="6">
        <v>6</v>
      </c>
      <c r="D684" s="25"/>
      <c r="E684" s="2">
        <v>1016613.323349649</v>
      </c>
      <c r="F684" s="26">
        <f>_xlfn.MAXIFS('data-from-invoicing'!E:E,'data-from-invoicing'!D:D,eslam.data!AR684)</f>
        <v>17710147.670000002</v>
      </c>
      <c r="G684" s="2">
        <f t="shared" si="104"/>
        <v>16693534.346650353</v>
      </c>
      <c r="H684" s="2"/>
      <c r="I684" s="23"/>
      <c r="J684" s="2">
        <f>SUMIF('collection only'!D:D,eslam.data!AQ684,'collection only'!E:E)</f>
        <v>737043.71</v>
      </c>
      <c r="K684" s="26">
        <f>SUMIF('data-from-invoicing'!D:D,eslam.data!AR684,'data-from-invoicing'!F:F)</f>
        <v>20230205.967699997</v>
      </c>
      <c r="L684" s="2">
        <f t="shared" si="105"/>
        <v>19493162.257699996</v>
      </c>
      <c r="M684" s="2"/>
      <c r="Q684" s="23"/>
      <c r="R684" s="2">
        <v>737044.17198644951</v>
      </c>
      <c r="S684" s="1">
        <v>44773</v>
      </c>
      <c r="T684" s="1">
        <v>44757</v>
      </c>
      <c r="U684" s="1">
        <v>44784</v>
      </c>
      <c r="V684">
        <v>28</v>
      </c>
      <c r="W684" s="1">
        <v>44812</v>
      </c>
      <c r="X684" s="1">
        <v>44826</v>
      </c>
      <c r="Y684" s="2">
        <v>12965265.153349649</v>
      </c>
      <c r="AF684" s="2">
        <v>0</v>
      </c>
      <c r="AG684" s="14">
        <f>SUMIF('consultant-gross'!D:D,eslam.data!AQ684,'consultant-gross'!F:F)</f>
        <v>0</v>
      </c>
      <c r="AH684" s="14">
        <f>SUMIF('consultant-gross'!D:D,eslam.data!AQ684,'consultant-gross'!G:G)</f>
        <v>0</v>
      </c>
      <c r="AI684" s="14">
        <f>SUMIF('consultant-net'!D:D,eslam.data!AQ684,'consultant-net'!F:F)</f>
        <v>0</v>
      </c>
      <c r="AJ684" s="2" t="str">
        <f>VLOOKUP(A684,'eslam-to-invoicing'!A:B,2,0)</f>
        <v>MDF Factory</v>
      </c>
      <c r="AQ684" s="2" t="str">
        <f t="shared" si="106"/>
        <v>MDF Factory - Local Fabrication6</v>
      </c>
      <c r="AR684" s="2" t="str">
        <f t="shared" si="107"/>
        <v>MDF Factory6</v>
      </c>
    </row>
    <row r="685" spans="1:44" hidden="1" x14ac:dyDescent="0.3">
      <c r="A685" s="6" t="s">
        <v>88</v>
      </c>
      <c r="B685" s="34">
        <f>VLOOKUP(A685,Sheet1!A:B,2,0)</f>
        <v>1</v>
      </c>
      <c r="C685" s="6">
        <v>7</v>
      </c>
      <c r="D685" s="25"/>
      <c r="E685" s="2">
        <v>2281868.7948662732</v>
      </c>
      <c r="F685" s="26">
        <f>_xlfn.MAXIFS('data-from-invoicing'!E:E,'data-from-invoicing'!D:D,eslam.data!AR685)</f>
        <v>15382008.960000001</v>
      </c>
      <c r="G685" s="2">
        <f t="shared" si="104"/>
        <v>13100140.165133728</v>
      </c>
      <c r="H685" s="2"/>
      <c r="I685" s="23"/>
      <c r="J685" s="2">
        <f>SUMIF('collection only'!D:D,eslam.data!AQ685,'collection only'!E:E)</f>
        <v>785269</v>
      </c>
      <c r="K685" s="26">
        <f>SUMIF('data-from-invoicing'!D:D,eslam.data!AR685,'data-from-invoicing'!F:F)</f>
        <v>15247412.6383</v>
      </c>
      <c r="L685" s="2">
        <f t="shared" si="105"/>
        <v>14462143.6383</v>
      </c>
      <c r="M685" s="2"/>
      <c r="Q685" s="23"/>
      <c r="R685" s="2">
        <v>785269.19063187391</v>
      </c>
      <c r="S685" s="1">
        <v>44804</v>
      </c>
      <c r="T685" s="1">
        <v>44788</v>
      </c>
      <c r="U685" s="1">
        <v>44803</v>
      </c>
      <c r="V685">
        <v>28</v>
      </c>
      <c r="W685" s="1">
        <v>44831</v>
      </c>
      <c r="X685" s="1">
        <v>44826</v>
      </c>
      <c r="Y685" s="2">
        <v>15247133.94821592</v>
      </c>
      <c r="AF685" s="2">
        <v>0</v>
      </c>
      <c r="AG685" s="14">
        <f>SUMIF('consultant-gross'!D:D,eslam.data!AQ685,'consultant-gross'!F:F)</f>
        <v>0</v>
      </c>
      <c r="AH685" s="14">
        <f>SUMIF('consultant-gross'!D:D,eslam.data!AQ685,'consultant-gross'!G:G)</f>
        <v>0</v>
      </c>
      <c r="AI685" s="14">
        <f>SUMIF('consultant-net'!D:D,eslam.data!AQ685,'consultant-net'!F:F)</f>
        <v>0</v>
      </c>
      <c r="AJ685" s="2" t="str">
        <f>VLOOKUP(A685,'eslam-to-invoicing'!A:B,2,0)</f>
        <v>MDF Factory</v>
      </c>
      <c r="AQ685" s="2" t="str">
        <f t="shared" si="106"/>
        <v>MDF Factory - Local Fabrication7</v>
      </c>
      <c r="AR685" s="2" t="str">
        <f t="shared" si="107"/>
        <v>MDF Factory7</v>
      </c>
    </row>
    <row r="686" spans="1:44" hidden="1" x14ac:dyDescent="0.3">
      <c r="A686" s="6" t="s">
        <v>88</v>
      </c>
      <c r="B686" s="34">
        <f>VLOOKUP(A686,Sheet1!A:B,2,0)</f>
        <v>1</v>
      </c>
      <c r="C686" s="6">
        <v>8</v>
      </c>
      <c r="D686" s="25"/>
      <c r="E686" s="2">
        <v>619278.61622453481</v>
      </c>
      <c r="F686" s="26">
        <f>_xlfn.MAXIFS('data-from-invoicing'!E:E,'data-from-invoicing'!D:D,eslam.data!AR686)</f>
        <v>7024663.54</v>
      </c>
      <c r="G686" s="2">
        <f t="shared" si="104"/>
        <v>6405384.9237754652</v>
      </c>
      <c r="H686" s="2"/>
      <c r="I686" s="23"/>
      <c r="J686" s="2">
        <f>SUMIF('collection only'!D:D,eslam.data!AQ686,'collection only'!E:E)</f>
        <v>381060.37</v>
      </c>
      <c r="K686" s="26">
        <f>SUMIF('data-from-invoicing'!D:D,eslam.data!AR686,'data-from-invoicing'!F:F)</f>
        <v>13514522.741600001</v>
      </c>
      <c r="L686" s="2">
        <f t="shared" si="105"/>
        <v>13133462.371600002</v>
      </c>
      <c r="M686" s="2"/>
      <c r="Q686" s="23"/>
      <c r="R686" s="2">
        <v>1318063.6318110989</v>
      </c>
      <c r="S686" s="1">
        <v>44834</v>
      </c>
      <c r="T686" s="1">
        <v>44819</v>
      </c>
      <c r="U686" s="1">
        <v>44826</v>
      </c>
      <c r="V686">
        <v>28</v>
      </c>
      <c r="W686" s="1">
        <v>44854</v>
      </c>
      <c r="X686" s="1">
        <v>44826</v>
      </c>
      <c r="Y686" s="2">
        <v>15866412.564440461</v>
      </c>
      <c r="AF686" s="2">
        <v>0</v>
      </c>
      <c r="AG686" s="14">
        <f>SUMIF('consultant-gross'!D:D,eslam.data!AQ686,'consultant-gross'!F:F)</f>
        <v>0</v>
      </c>
      <c r="AH686" s="14">
        <f>SUMIF('consultant-gross'!D:D,eslam.data!AQ686,'consultant-gross'!G:G)</f>
        <v>0</v>
      </c>
      <c r="AI686" s="14">
        <f>SUMIF('consultant-net'!D:D,eslam.data!AQ686,'consultant-net'!F:F)</f>
        <v>0</v>
      </c>
      <c r="AJ686" s="2" t="str">
        <f>VLOOKUP(A686,'eslam-to-invoicing'!A:B,2,0)</f>
        <v>MDF Factory</v>
      </c>
      <c r="AQ686" s="2" t="str">
        <f t="shared" si="106"/>
        <v>MDF Factory - Local Fabrication8</v>
      </c>
      <c r="AR686" s="2" t="str">
        <f t="shared" si="107"/>
        <v>MDF Factory8</v>
      </c>
    </row>
    <row r="687" spans="1:44" hidden="1" x14ac:dyDescent="0.3">
      <c r="A687" s="6" t="s">
        <v>88</v>
      </c>
      <c r="B687" s="34">
        <f>VLOOKUP(A687,Sheet1!A:B,2,0)</f>
        <v>1</v>
      </c>
      <c r="C687" s="6">
        <v>9</v>
      </c>
      <c r="D687" s="25"/>
      <c r="F687" s="26">
        <f>_xlfn.MAXIFS('data-from-invoicing'!E:E,'data-from-invoicing'!D:D,eslam.data!AR687)</f>
        <v>6053905.5100000007</v>
      </c>
      <c r="G687" s="2">
        <f t="shared" si="104"/>
        <v>6053905.5100000007</v>
      </c>
      <c r="H687" s="2"/>
      <c r="I687" s="23"/>
      <c r="J687" s="2">
        <f>SUMIF('collection only'!D:D,eslam.data!AQ687,'collection only'!E:E)</f>
        <v>1752018.76</v>
      </c>
      <c r="K687" s="26">
        <f>SUMIF('data-from-invoicing'!D:D,eslam.data!AR687,'data-from-invoicing'!F:F)</f>
        <v>8739856.8749000002</v>
      </c>
      <c r="L687" s="2">
        <f t="shared" si="105"/>
        <v>6987838.1149000004</v>
      </c>
      <c r="M687" s="2"/>
      <c r="Q687" s="23"/>
      <c r="S687" s="1">
        <v>44865</v>
      </c>
      <c r="T687" s="1">
        <v>44880</v>
      </c>
      <c r="U687" s="1">
        <v>44881</v>
      </c>
      <c r="V687">
        <v>28</v>
      </c>
      <c r="W687" s="1">
        <v>44909</v>
      </c>
      <c r="AF687" s="2">
        <v>0</v>
      </c>
      <c r="AG687" s="14">
        <f>SUMIF('consultant-gross'!D:D,eslam.data!AQ687,'consultant-gross'!F:F)</f>
        <v>0</v>
      </c>
      <c r="AH687" s="14">
        <f>SUMIF('consultant-gross'!D:D,eslam.data!AQ687,'consultant-gross'!G:G)</f>
        <v>0</v>
      </c>
      <c r="AI687" s="14">
        <f>SUMIF('consultant-net'!D:D,eslam.data!AQ687,'consultant-net'!F:F)</f>
        <v>0</v>
      </c>
      <c r="AJ687" s="2" t="str">
        <f>VLOOKUP(A687,'eslam-to-invoicing'!A:B,2,0)</f>
        <v>MDF Factory</v>
      </c>
      <c r="AQ687" s="2" t="str">
        <f t="shared" si="106"/>
        <v>MDF Factory - Local Fabrication9</v>
      </c>
      <c r="AR687" s="2" t="str">
        <f t="shared" si="107"/>
        <v>MDF Factory9</v>
      </c>
    </row>
    <row r="688" spans="1:44" hidden="1" x14ac:dyDescent="0.3">
      <c r="A688" s="6" t="s">
        <v>88</v>
      </c>
      <c r="B688" s="34">
        <f>VLOOKUP(A688,Sheet1!A:B,2,0)</f>
        <v>1</v>
      </c>
      <c r="C688" s="6">
        <v>10</v>
      </c>
      <c r="D688" s="25"/>
      <c r="F688" s="26">
        <f>_xlfn.MAXIFS('data-from-invoicing'!E:E,'data-from-invoicing'!D:D,eslam.data!AR688)</f>
        <v>7456023.4299999997</v>
      </c>
      <c r="G688" s="2">
        <f t="shared" si="104"/>
        <v>7456023.4299999997</v>
      </c>
      <c r="H688" s="2"/>
      <c r="I688" s="23"/>
      <c r="J688" s="2">
        <f>SUMIF('collection only'!D:D,eslam.data!AQ688,'collection only'!E:E)</f>
        <v>2881529.05</v>
      </c>
      <c r="K688" s="26">
        <f>SUMIF('data-from-invoicing'!D:D,eslam.data!AR688,'data-from-invoicing'!F:F)</f>
        <v>14703215.598099999</v>
      </c>
      <c r="L688" s="2">
        <f t="shared" si="105"/>
        <v>11821686.548099998</v>
      </c>
      <c r="M688" s="2"/>
      <c r="Q688" s="23"/>
      <c r="S688" s="1">
        <v>44895</v>
      </c>
      <c r="T688" s="1">
        <v>44910</v>
      </c>
      <c r="U688" s="1">
        <v>44921</v>
      </c>
      <c r="V688">
        <v>28</v>
      </c>
      <c r="W688" s="1">
        <v>44949</v>
      </c>
      <c r="AF688" s="2">
        <v>0</v>
      </c>
      <c r="AG688" s="14">
        <f>SUMIF('consultant-gross'!D:D,eslam.data!AQ688,'consultant-gross'!F:F)</f>
        <v>0</v>
      </c>
      <c r="AH688" s="14">
        <f>SUMIF('consultant-gross'!D:D,eslam.data!AQ688,'consultant-gross'!G:G)</f>
        <v>0</v>
      </c>
      <c r="AI688" s="14">
        <f>SUMIF('consultant-net'!D:D,eslam.data!AQ688,'consultant-net'!F:F)</f>
        <v>0</v>
      </c>
      <c r="AJ688" s="2" t="str">
        <f>VLOOKUP(A688,'eslam-to-invoicing'!A:B,2,0)</f>
        <v>MDF Factory</v>
      </c>
      <c r="AQ688" s="2" t="str">
        <f t="shared" si="106"/>
        <v>MDF Factory - Local Fabrication10</v>
      </c>
      <c r="AR688" s="2" t="str">
        <f t="shared" si="107"/>
        <v>MDF Factory10</v>
      </c>
    </row>
    <row r="689" spans="1:44" hidden="1" x14ac:dyDescent="0.3">
      <c r="A689" s="6" t="s">
        <v>88</v>
      </c>
      <c r="B689" s="34">
        <f>VLOOKUP(A689,Sheet1!A:B,2,0)</f>
        <v>1</v>
      </c>
      <c r="C689" s="6">
        <v>11</v>
      </c>
      <c r="D689" s="25"/>
      <c r="F689" s="26">
        <f>_xlfn.MAXIFS('data-from-invoicing'!E:E,'data-from-invoicing'!D:D,eslam.data!AR689)</f>
        <v>9266643.7599999998</v>
      </c>
      <c r="G689" s="2">
        <f t="shared" si="104"/>
        <v>9266643.7599999998</v>
      </c>
      <c r="H689" s="2"/>
      <c r="I689" s="23"/>
      <c r="J689" s="2">
        <f>SUMIF('collection only'!D:D,eslam.data!AQ689,'collection only'!E:E)</f>
        <v>2412700.4300000002</v>
      </c>
      <c r="K689" s="26">
        <f>SUMIF('data-from-invoicing'!D:D,eslam.data!AR689,'data-from-invoicing'!F:F)</f>
        <v>10374106.903800001</v>
      </c>
      <c r="L689" s="2">
        <f t="shared" si="105"/>
        <v>7961406.4738000017</v>
      </c>
      <c r="M689" s="2"/>
      <c r="Q689" s="23"/>
      <c r="S689" s="1">
        <v>44957</v>
      </c>
      <c r="T689" s="1">
        <v>44941</v>
      </c>
      <c r="U689" s="1">
        <v>44975</v>
      </c>
      <c r="V689">
        <v>28</v>
      </c>
      <c r="W689" s="1">
        <v>45003</v>
      </c>
      <c r="AF689" s="2">
        <v>0</v>
      </c>
      <c r="AG689" s="14">
        <f>SUMIF('consultant-gross'!D:D,eslam.data!AQ689,'consultant-gross'!F:F)</f>
        <v>0</v>
      </c>
      <c r="AH689" s="14">
        <f>SUMIF('consultant-gross'!D:D,eslam.data!AQ689,'consultant-gross'!G:G)</f>
        <v>0</v>
      </c>
      <c r="AI689" s="14">
        <f>SUMIF('consultant-net'!D:D,eslam.data!AQ689,'consultant-net'!F:F)</f>
        <v>0</v>
      </c>
      <c r="AJ689" s="2" t="str">
        <f>VLOOKUP(A689,'eslam-to-invoicing'!A:B,2,0)</f>
        <v>MDF Factory</v>
      </c>
      <c r="AQ689" s="2" t="str">
        <f t="shared" si="106"/>
        <v>MDF Factory - Local Fabrication11</v>
      </c>
      <c r="AR689" s="2" t="str">
        <f t="shared" si="107"/>
        <v>MDF Factory11</v>
      </c>
    </row>
    <row r="690" spans="1:44" hidden="1" x14ac:dyDescent="0.3">
      <c r="A690" s="6" t="s">
        <v>88</v>
      </c>
      <c r="B690" s="34">
        <f>VLOOKUP(A690,Sheet1!A:B,2,0)</f>
        <v>1</v>
      </c>
      <c r="C690" s="6">
        <v>12</v>
      </c>
      <c r="D690" s="25"/>
      <c r="F690" s="26">
        <f>_xlfn.MAXIFS('data-from-invoicing'!E:E,'data-from-invoicing'!D:D,eslam.data!AR690)</f>
        <v>35128478.149999999</v>
      </c>
      <c r="G690" s="2">
        <f t="shared" si="104"/>
        <v>35128478.149999999</v>
      </c>
      <c r="H690" s="2"/>
      <c r="I690" s="23"/>
      <c r="J690" s="2">
        <f>SUMIF('collection only'!D:D,eslam.data!AQ690,'collection only'!E:E)</f>
        <v>0</v>
      </c>
      <c r="K690" s="26">
        <f>SUMIF('data-from-invoicing'!D:D,eslam.data!AR690,'data-from-invoicing'!F:F)</f>
        <v>25882723.221099999</v>
      </c>
      <c r="L690" s="2">
        <f t="shared" si="105"/>
        <v>25882723.221099999</v>
      </c>
      <c r="M690" s="2"/>
      <c r="Q690" s="23"/>
      <c r="S690" s="1">
        <v>45016</v>
      </c>
      <c r="T690" s="1">
        <v>45000</v>
      </c>
      <c r="U690" s="1">
        <v>45019</v>
      </c>
      <c r="V690">
        <v>28</v>
      </c>
      <c r="W690" s="1">
        <v>45047</v>
      </c>
      <c r="AF690" s="2">
        <v>0</v>
      </c>
      <c r="AG690" s="14">
        <f>SUMIF('consultant-gross'!D:D,eslam.data!AQ690,'consultant-gross'!F:F)</f>
        <v>0</v>
      </c>
      <c r="AH690" s="14">
        <f>SUMIF('consultant-gross'!D:D,eslam.data!AQ690,'consultant-gross'!G:G)</f>
        <v>0</v>
      </c>
      <c r="AI690" s="14">
        <f>SUMIF('consultant-net'!D:D,eslam.data!AQ690,'consultant-net'!F:F)</f>
        <v>0</v>
      </c>
      <c r="AJ690" s="2" t="str">
        <f>VLOOKUP(A690,'eslam-to-invoicing'!A:B,2,0)</f>
        <v>MDF Factory</v>
      </c>
      <c r="AQ690" s="2" t="str">
        <f t="shared" si="106"/>
        <v>MDF Factory - Local Fabrication12</v>
      </c>
      <c r="AR690" s="2" t="str">
        <f t="shared" si="107"/>
        <v>MDF Factory12</v>
      </c>
    </row>
    <row r="691" spans="1:44" hidden="1" x14ac:dyDescent="0.3">
      <c r="A691" s="6" t="s">
        <v>88</v>
      </c>
      <c r="B691" s="34">
        <f>VLOOKUP(A691,Sheet1!A:B,2,0)</f>
        <v>1</v>
      </c>
      <c r="C691" s="6">
        <v>13</v>
      </c>
      <c r="D691" s="25"/>
      <c r="F691" s="26">
        <f>_xlfn.MAXIFS('data-from-invoicing'!E:E,'data-from-invoicing'!D:D,eslam.data!AR691)</f>
        <v>16038148.23</v>
      </c>
      <c r="G691" s="2">
        <f t="shared" si="104"/>
        <v>16038148.23</v>
      </c>
      <c r="H691" s="2"/>
      <c r="I691" s="23"/>
      <c r="J691" s="2">
        <f>SUMIF('collection only'!D:D,eslam.data!AQ691,'collection only'!E:E)</f>
        <v>0</v>
      </c>
      <c r="K691" s="26">
        <f>SUMIF('data-from-invoicing'!D:D,eslam.data!AR691,'data-from-invoicing'!F:F)</f>
        <v>2860119.7470999998</v>
      </c>
      <c r="L691" s="2">
        <f t="shared" si="105"/>
        <v>2860119.7470999998</v>
      </c>
      <c r="M691" s="2"/>
      <c r="Q691" s="23"/>
      <c r="S691" s="1">
        <v>45107</v>
      </c>
      <c r="T691" s="1">
        <v>45092</v>
      </c>
      <c r="U691" s="1">
        <v>45098</v>
      </c>
      <c r="V691">
        <v>28</v>
      </c>
      <c r="W691" s="1">
        <v>45126</v>
      </c>
      <c r="AF691" s="2">
        <v>0</v>
      </c>
      <c r="AG691" s="14">
        <f>SUMIF('consultant-gross'!D:D,eslam.data!AQ691,'consultant-gross'!F:F)</f>
        <v>0</v>
      </c>
      <c r="AH691" s="14">
        <f>SUMIF('consultant-gross'!D:D,eslam.data!AQ691,'consultant-gross'!G:G)</f>
        <v>0</v>
      </c>
      <c r="AI691" s="14">
        <f>SUMIF('consultant-net'!D:D,eslam.data!AQ691,'consultant-net'!F:F)</f>
        <v>0</v>
      </c>
      <c r="AJ691" s="2" t="str">
        <f>VLOOKUP(A691,'eslam-to-invoicing'!A:B,2,0)</f>
        <v>MDF Factory</v>
      </c>
      <c r="AQ691" s="2" t="str">
        <f t="shared" si="106"/>
        <v>MDF Factory - Local Fabrication13</v>
      </c>
      <c r="AR691" s="2" t="str">
        <f t="shared" si="107"/>
        <v>MDF Factory13</v>
      </c>
    </row>
    <row r="692" spans="1:44" hidden="1" x14ac:dyDescent="0.3">
      <c r="A692" s="6" t="s">
        <v>88</v>
      </c>
      <c r="B692" s="34">
        <f>VLOOKUP(A692,Sheet1!A:B,2,0)</f>
        <v>1</v>
      </c>
      <c r="C692" s="6">
        <v>14</v>
      </c>
      <c r="D692" s="25"/>
      <c r="E692" s="2">
        <v>12083527.18</v>
      </c>
      <c r="F692" s="26">
        <f>_xlfn.MAXIFS('data-from-invoicing'!E:E,'data-from-invoicing'!D:D,eslam.data!AR692)</f>
        <v>12281779.549999999</v>
      </c>
      <c r="G692" s="2">
        <f t="shared" si="104"/>
        <v>198252.36999999918</v>
      </c>
      <c r="H692" s="2"/>
      <c r="I692" s="23"/>
      <c r="J692" s="2">
        <f>SUMIF('collection only'!D:D,eslam.data!AQ692,'collection only'!E:E)</f>
        <v>10315795</v>
      </c>
      <c r="K692" s="26">
        <f>SUMIF('data-from-invoicing'!D:D,eslam.data!AR692,'data-from-invoicing'!F:F)</f>
        <v>23227533.887499999</v>
      </c>
      <c r="L692" s="2">
        <f t="shared" si="105"/>
        <v>12911738.887499999</v>
      </c>
      <c r="M692" s="2"/>
      <c r="Q692" s="23"/>
      <c r="R692" s="2">
        <v>11829412.85</v>
      </c>
      <c r="S692" s="1">
        <v>45138</v>
      </c>
      <c r="T692" s="1">
        <v>45153</v>
      </c>
      <c r="U692" s="1">
        <v>45167</v>
      </c>
      <c r="V692">
        <v>28</v>
      </c>
      <c r="W692" s="1">
        <v>45195</v>
      </c>
      <c r="X692" s="1">
        <v>45201</v>
      </c>
      <c r="Y692" s="2">
        <v>41889851.509999998</v>
      </c>
      <c r="AA692" s="2">
        <v>24971308.609999999</v>
      </c>
      <c r="AD692" s="2">
        <v>2094492.575</v>
      </c>
      <c r="AE692" s="2">
        <v>2094492.575</v>
      </c>
      <c r="AF692" s="2">
        <v>112541</v>
      </c>
      <c r="AG692" s="14">
        <f>SUMIF('consultant-gross'!D:D,eslam.data!AQ692,'consultant-gross'!F:F)</f>
        <v>0</v>
      </c>
      <c r="AH692" s="14">
        <f>SUMIF('consultant-gross'!D:D,eslam.data!AQ692,'consultant-gross'!G:G)</f>
        <v>0</v>
      </c>
      <c r="AI692" s="14">
        <f>SUMIF('consultant-net'!D:D,eslam.data!AQ692,'consultant-net'!F:F)</f>
        <v>0</v>
      </c>
      <c r="AJ692" s="2" t="str">
        <f>VLOOKUP(A692,'eslam-to-invoicing'!A:B,2,0)</f>
        <v>MDF Factory</v>
      </c>
      <c r="AQ692" s="2" t="str">
        <f t="shared" si="106"/>
        <v>MDF Factory - Local Fabrication14</v>
      </c>
      <c r="AR692" s="2" t="str">
        <f t="shared" si="107"/>
        <v>MDF Factory14</v>
      </c>
    </row>
    <row r="693" spans="1:44" hidden="1" x14ac:dyDescent="0.3">
      <c r="A693" s="6" t="s">
        <v>88</v>
      </c>
      <c r="B693" s="34">
        <f>VLOOKUP(A693,Sheet1!A:B,2,0)</f>
        <v>1</v>
      </c>
      <c r="C693" s="6">
        <v>15</v>
      </c>
      <c r="D693" s="25"/>
      <c r="E693" s="2">
        <v>5403242.4699999988</v>
      </c>
      <c r="F693" s="26">
        <f>_xlfn.MAXIFS('data-from-invoicing'!E:E,'data-from-invoicing'!D:D,eslam.data!AR693)</f>
        <v>8189110.5</v>
      </c>
      <c r="G693" s="2">
        <f t="shared" si="104"/>
        <v>2785868.0300000012</v>
      </c>
      <c r="H693" s="2"/>
      <c r="I693" s="23"/>
      <c r="J693" s="2">
        <f>SUMIF('collection only'!D:D,eslam.data!AQ693,'collection only'!E:E)</f>
        <v>2970230</v>
      </c>
      <c r="K693" s="26">
        <f>SUMIF('data-from-invoicing'!D:D,eslam.data!AR693,'data-from-invoicing'!F:F)</f>
        <v>15790368.0492</v>
      </c>
      <c r="L693" s="2">
        <f t="shared" si="105"/>
        <v>12820138.0492</v>
      </c>
      <c r="M693" s="2"/>
      <c r="Q693" s="23"/>
      <c r="R693" s="2">
        <v>5457274.9000000004</v>
      </c>
      <c r="S693" s="1">
        <v>45169</v>
      </c>
      <c r="T693" s="1">
        <v>45214</v>
      </c>
      <c r="U693" s="1">
        <v>45238</v>
      </c>
      <c r="V693">
        <v>28</v>
      </c>
      <c r="W693" s="1">
        <v>45266</v>
      </c>
      <c r="X693" s="1">
        <v>45278</v>
      </c>
      <c r="Y693" s="2">
        <v>47293093.979999997</v>
      </c>
      <c r="AD693" s="2">
        <v>2364654.7000000002</v>
      </c>
      <c r="AE693" s="2">
        <v>2364654.7000000002</v>
      </c>
      <c r="AF693" s="2">
        <v>112541</v>
      </c>
      <c r="AG693" s="14">
        <f>SUMIF('consultant-gross'!D:D,eslam.data!AQ693,'consultant-gross'!F:F)</f>
        <v>5403242.4699999988</v>
      </c>
      <c r="AH693" s="14">
        <f>SUMIF('consultant-gross'!D:D,eslam.data!AQ693,'consultant-gross'!G:G)</f>
        <v>47293093.979999997</v>
      </c>
      <c r="AI693" s="14">
        <f>SUMIF('consultant-net'!D:D,eslam.data!AQ693,'consultant-net'!F:F)</f>
        <v>5457274.9000000004</v>
      </c>
      <c r="AJ693" s="2" t="str">
        <f>VLOOKUP(A693,'eslam-to-invoicing'!A:B,2,0)</f>
        <v>MDF Factory</v>
      </c>
      <c r="AQ693" s="2" t="str">
        <f t="shared" si="106"/>
        <v>MDF Factory - Local Fabrication15</v>
      </c>
      <c r="AR693" s="2" t="str">
        <f t="shared" si="107"/>
        <v>MDF Factory15</v>
      </c>
    </row>
    <row r="694" spans="1:44" hidden="1" x14ac:dyDescent="0.3">
      <c r="A694" s="6" t="s">
        <v>88</v>
      </c>
      <c r="B694" s="34">
        <f>VLOOKUP(A694,Sheet1!A:B,2,0)</f>
        <v>1</v>
      </c>
      <c r="C694" s="6">
        <v>16</v>
      </c>
      <c r="D694" s="25"/>
      <c r="E694" s="2">
        <v>1250000</v>
      </c>
      <c r="F694" s="26">
        <f>_xlfn.MAXIFS('data-from-invoicing'!E:E,'data-from-invoicing'!D:D,eslam.data!AR694)</f>
        <v>11688118.01</v>
      </c>
      <c r="G694" s="2">
        <f t="shared" si="104"/>
        <v>10438118.01</v>
      </c>
      <c r="H694" s="2"/>
      <c r="I694" s="23"/>
      <c r="J694" s="2">
        <f>SUMIF('collection only'!D:D,eslam.data!AQ694,'collection only'!E:E)</f>
        <v>1262500</v>
      </c>
      <c r="K694" s="26">
        <f>SUMIF('data-from-invoicing'!D:D,eslam.data!AR694,'data-from-invoicing'!F:F)</f>
        <v>12827443.3694</v>
      </c>
      <c r="L694" s="2">
        <f t="shared" si="105"/>
        <v>11564943.3694</v>
      </c>
      <c r="M694" s="2"/>
      <c r="Q694" s="23"/>
      <c r="R694" s="2">
        <v>1262500</v>
      </c>
      <c r="S694" s="1">
        <v>45260</v>
      </c>
      <c r="T694" s="1">
        <v>45245</v>
      </c>
      <c r="U694" s="1">
        <v>45263</v>
      </c>
      <c r="V694">
        <v>28</v>
      </c>
      <c r="W694" s="1">
        <v>45291</v>
      </c>
      <c r="X694" s="1">
        <v>45333</v>
      </c>
      <c r="Y694" s="2">
        <v>48543093.979999997</v>
      </c>
      <c r="AD694" s="2">
        <v>2427154.7000000002</v>
      </c>
      <c r="AE694" s="2">
        <v>2427154.7000000002</v>
      </c>
      <c r="AF694" s="2">
        <v>66804</v>
      </c>
      <c r="AG694" s="14">
        <f>SUMIF('consultant-gross'!D:D,eslam.data!AQ694,'consultant-gross'!F:F)</f>
        <v>0</v>
      </c>
      <c r="AH694" s="14">
        <f>SUMIF('consultant-gross'!D:D,eslam.data!AQ694,'consultant-gross'!G:G)</f>
        <v>0</v>
      </c>
      <c r="AI694" s="14">
        <f>SUMIF('consultant-net'!D:D,eslam.data!AQ694,'consultant-net'!F:F)</f>
        <v>0</v>
      </c>
      <c r="AJ694" s="2" t="str">
        <f>VLOOKUP(A694,'eslam-to-invoicing'!A:B,2,0)</f>
        <v>MDF Factory</v>
      </c>
      <c r="AQ694" s="2" t="str">
        <f t="shared" si="106"/>
        <v>MDF Factory - Local Fabrication16</v>
      </c>
      <c r="AR694" s="2" t="str">
        <f t="shared" si="107"/>
        <v>MDF Factory16</v>
      </c>
    </row>
    <row r="695" spans="1:44" hidden="1" x14ac:dyDescent="0.3">
      <c r="A695" s="6" t="s">
        <v>88</v>
      </c>
      <c r="B695" s="34">
        <f>VLOOKUP(A695,Sheet1!A:B,2,0)</f>
        <v>1</v>
      </c>
      <c r="C695" s="6">
        <v>17</v>
      </c>
      <c r="D695" s="25"/>
      <c r="E695" s="2">
        <v>-1E-3</v>
      </c>
      <c r="F695" s="26">
        <f>_xlfn.MAXIFS('data-from-invoicing'!E:E,'data-from-invoicing'!D:D,eslam.data!AR695)</f>
        <v>12397151.01</v>
      </c>
      <c r="G695" s="2">
        <f t="shared" si="104"/>
        <v>12397151.011</v>
      </c>
      <c r="H695" s="2"/>
      <c r="I695" s="23"/>
      <c r="J695" s="2">
        <f>SUMIF('collection only'!D:D,eslam.data!AQ695,'collection only'!E:E)</f>
        <v>0</v>
      </c>
      <c r="K695" s="26">
        <f>SUMIF('data-from-invoicing'!D:D,eslam.data!AR695,'data-from-invoicing'!F:F)</f>
        <v>13738045.4627</v>
      </c>
      <c r="L695" s="2">
        <f t="shared" si="105"/>
        <v>13738045.4627</v>
      </c>
      <c r="M695" s="2"/>
      <c r="Q695" s="23"/>
      <c r="R695" s="2">
        <v>1E-4</v>
      </c>
      <c r="S695" s="1">
        <v>45291</v>
      </c>
      <c r="T695" s="1">
        <v>45285</v>
      </c>
      <c r="U695" s="1">
        <v>45285</v>
      </c>
      <c r="V695">
        <v>28</v>
      </c>
      <c r="W695" s="1">
        <v>45313</v>
      </c>
      <c r="X695" s="1">
        <v>45404</v>
      </c>
      <c r="Y695" s="2">
        <v>48543093.979999997</v>
      </c>
      <c r="AD695" s="2">
        <v>2427154.7000000002</v>
      </c>
      <c r="AE695" s="2">
        <v>2427154.7000000002</v>
      </c>
      <c r="AF695" s="2">
        <v>112541</v>
      </c>
      <c r="AG695" s="14">
        <f>SUMIF('consultant-gross'!D:D,eslam.data!AQ695,'consultant-gross'!F:F)</f>
        <v>0</v>
      </c>
      <c r="AH695" s="14">
        <f>SUMIF('consultant-gross'!D:D,eslam.data!AQ695,'consultant-gross'!G:G)</f>
        <v>0</v>
      </c>
      <c r="AI695" s="14">
        <f>SUMIF('consultant-net'!D:D,eslam.data!AQ695,'consultant-net'!F:F)</f>
        <v>0</v>
      </c>
      <c r="AJ695" s="2" t="str">
        <f>VLOOKUP(A695,'eslam-to-invoicing'!A:B,2,0)</f>
        <v>MDF Factory</v>
      </c>
      <c r="AQ695" s="2" t="str">
        <f t="shared" si="106"/>
        <v>MDF Factory - Local Fabrication17</v>
      </c>
      <c r="AR695" s="2" t="str">
        <f t="shared" si="107"/>
        <v>MDF Factory17</v>
      </c>
    </row>
    <row r="696" spans="1:44" hidden="1" x14ac:dyDescent="0.3">
      <c r="A696" s="6" t="s">
        <v>88</v>
      </c>
      <c r="B696" s="34">
        <f>VLOOKUP(A696,Sheet1!A:B,2,0)</f>
        <v>1</v>
      </c>
      <c r="C696" s="6">
        <v>18</v>
      </c>
      <c r="D696" s="25"/>
      <c r="E696" s="2">
        <v>4414101.950000003</v>
      </c>
      <c r="F696" s="26">
        <f>_xlfn.MAXIFS('data-from-invoicing'!E:E,'data-from-invoicing'!D:D,eslam.data!AR696)</f>
        <v>4222095.24</v>
      </c>
      <c r="G696" s="2">
        <f t="shared" si="104"/>
        <v>-192006.71000000276</v>
      </c>
      <c r="H696" s="2"/>
      <c r="I696" s="23"/>
      <c r="J696" s="2">
        <f>SUMIF('collection only'!D:D,eslam.data!AQ696,'collection only'!E:E)</f>
        <v>4265111</v>
      </c>
      <c r="K696" s="26">
        <f>SUMIF('data-from-invoicing'!D:D,eslam.data!AR696,'data-from-invoicing'!F:F)</f>
        <v>8046794.6243000003</v>
      </c>
      <c r="L696" s="2">
        <f t="shared" si="105"/>
        <v>3781683.6243000003</v>
      </c>
      <c r="M696" s="2"/>
      <c r="Q696" s="23"/>
      <c r="R696" s="2">
        <v>4458904.8600000003</v>
      </c>
      <c r="S696" s="1">
        <v>45322</v>
      </c>
      <c r="T696" s="1">
        <v>45306</v>
      </c>
      <c r="U696" s="1">
        <v>45328</v>
      </c>
      <c r="V696">
        <v>28</v>
      </c>
      <c r="W696" s="1">
        <v>45356</v>
      </c>
      <c r="X696" s="1">
        <v>45344</v>
      </c>
      <c r="Y696" s="2">
        <v>52957195.93</v>
      </c>
      <c r="AD696" s="2">
        <v>2647859.7949999999</v>
      </c>
      <c r="AE696" s="2">
        <v>2647859.7949999999</v>
      </c>
      <c r="AF696" s="2">
        <v>112541</v>
      </c>
      <c r="AG696" s="14">
        <f>SUMIF('consultant-gross'!D:D,eslam.data!AQ696,'consultant-gross'!F:F)</f>
        <v>0</v>
      </c>
      <c r="AH696" s="14">
        <f>SUMIF('consultant-gross'!D:D,eslam.data!AQ696,'consultant-gross'!G:G)</f>
        <v>0</v>
      </c>
      <c r="AI696" s="14">
        <f>SUMIF('consultant-net'!D:D,eslam.data!AQ696,'consultant-net'!F:F)</f>
        <v>0</v>
      </c>
      <c r="AJ696" s="2" t="str">
        <f>VLOOKUP(A696,'eslam-to-invoicing'!A:B,2,0)</f>
        <v>MDF Factory</v>
      </c>
      <c r="AQ696" s="2" t="str">
        <f t="shared" si="106"/>
        <v>MDF Factory - Local Fabrication18</v>
      </c>
      <c r="AR696" s="2" t="str">
        <f t="shared" si="107"/>
        <v>MDF Factory18</v>
      </c>
    </row>
    <row r="697" spans="1:44" hidden="1" x14ac:dyDescent="0.3">
      <c r="A697" s="6" t="s">
        <v>88</v>
      </c>
      <c r="B697" s="34">
        <f>VLOOKUP(A697,Sheet1!A:B,2,0)</f>
        <v>1</v>
      </c>
      <c r="C697" s="6">
        <v>19</v>
      </c>
      <c r="D697" s="25"/>
      <c r="E697" s="2">
        <v>4220898.9399999976</v>
      </c>
      <c r="F697" s="26">
        <f>_xlfn.MAXIFS('data-from-invoicing'!E:E,'data-from-invoicing'!D:D,eslam.data!AR697)</f>
        <v>12911250.9</v>
      </c>
      <c r="G697" s="2">
        <f t="shared" si="104"/>
        <v>8690351.9600000028</v>
      </c>
      <c r="H697" s="2"/>
      <c r="I697" s="23"/>
      <c r="J697" s="2">
        <f>SUMIF('collection only'!D:D,eslam.data!AQ697,'collection only'!E:E)</f>
        <v>3358613</v>
      </c>
      <c r="K697" s="26">
        <f>SUMIF('data-from-invoicing'!D:D,eslam.data!AR697,'data-from-invoicing'!F:F)</f>
        <v>13406399.725</v>
      </c>
      <c r="L697" s="2">
        <f t="shared" si="105"/>
        <v>10047786.725</v>
      </c>
      <c r="M697" s="2"/>
      <c r="Q697" s="23"/>
      <c r="R697" s="2">
        <v>4456901.8</v>
      </c>
      <c r="S697" s="1">
        <v>45351</v>
      </c>
      <c r="T697" s="1">
        <v>45366</v>
      </c>
      <c r="U697" s="1">
        <v>45371</v>
      </c>
      <c r="V697">
        <v>28</v>
      </c>
      <c r="W697" s="1">
        <v>45399</v>
      </c>
      <c r="X697" s="1">
        <v>45386</v>
      </c>
      <c r="Y697" s="2">
        <v>57178094.869999997</v>
      </c>
      <c r="AD697" s="2">
        <v>2858904.5</v>
      </c>
      <c r="AE697" s="2">
        <v>2858904.5</v>
      </c>
      <c r="AF697" s="2">
        <v>882541</v>
      </c>
      <c r="AG697" s="14">
        <f>SUMIF('consultant-gross'!D:D,eslam.data!AQ697,'consultant-gross'!F:F)</f>
        <v>0</v>
      </c>
      <c r="AH697" s="14">
        <f>SUMIF('consultant-gross'!D:D,eslam.data!AQ697,'consultant-gross'!G:G)</f>
        <v>0</v>
      </c>
      <c r="AI697" s="14">
        <f>SUMIF('consultant-net'!D:D,eslam.data!AQ697,'consultant-net'!F:F)</f>
        <v>0</v>
      </c>
      <c r="AJ697" s="2" t="str">
        <f>VLOOKUP(A697,'eslam-to-invoicing'!A:B,2,0)</f>
        <v>MDF Factory</v>
      </c>
      <c r="AQ697" s="2" t="str">
        <f t="shared" si="106"/>
        <v>MDF Factory - Local Fabrication19</v>
      </c>
      <c r="AR697" s="2" t="str">
        <f t="shared" si="107"/>
        <v>MDF Factory19</v>
      </c>
    </row>
    <row r="698" spans="1:44" hidden="1" x14ac:dyDescent="0.3">
      <c r="A698" s="6" t="s">
        <v>88</v>
      </c>
      <c r="B698" s="34">
        <f>VLOOKUP(A698,Sheet1!A:B,2,0)</f>
        <v>1</v>
      </c>
      <c r="C698" s="6">
        <v>20</v>
      </c>
      <c r="D698" s="25"/>
      <c r="E698" s="2">
        <v>1196029.3800000029</v>
      </c>
      <c r="F698" s="26">
        <f>_xlfn.MAXIFS('data-from-invoicing'!E:E,'data-from-invoicing'!D:D,eslam.data!AR698)</f>
        <v>10304099.23</v>
      </c>
      <c r="G698" s="2">
        <f t="shared" si="104"/>
        <v>9108069.8499999978</v>
      </c>
      <c r="H698" s="2"/>
      <c r="I698" s="23"/>
      <c r="J698" s="2">
        <f>SUMIF('collection only'!D:D,eslam.data!AQ698,'collection only'!E:E)</f>
        <v>0</v>
      </c>
      <c r="K698" s="26">
        <f>SUMIF('data-from-invoicing'!D:D,eslam.data!AR698,'data-from-invoicing'!F:F)</f>
        <v>3607979.0847</v>
      </c>
      <c r="L698" s="2">
        <f t="shared" si="105"/>
        <v>3607979.0847</v>
      </c>
      <c r="M698" s="2"/>
      <c r="Q698" s="23"/>
      <c r="R698" s="2">
        <v>2286278.7200000002</v>
      </c>
      <c r="S698" s="1">
        <v>45443</v>
      </c>
      <c r="T698" s="1">
        <v>45427</v>
      </c>
      <c r="U698" s="1">
        <v>45476</v>
      </c>
      <c r="V698">
        <v>28</v>
      </c>
      <c r="W698" s="1">
        <v>45504</v>
      </c>
      <c r="X698" s="1">
        <v>45502</v>
      </c>
      <c r="Y698" s="2">
        <v>58374124.25</v>
      </c>
      <c r="AD698" s="2">
        <v>2918706</v>
      </c>
      <c r="AE698" s="2">
        <v>2918706</v>
      </c>
      <c r="AF698" s="2">
        <v>66804</v>
      </c>
      <c r="AG698" s="14">
        <f>SUMIF('consultant-gross'!D:D,eslam.data!AQ698,'consultant-gross'!F:F)</f>
        <v>0</v>
      </c>
      <c r="AH698" s="14">
        <f>SUMIF('consultant-gross'!D:D,eslam.data!AQ698,'consultant-gross'!G:G)</f>
        <v>0</v>
      </c>
      <c r="AI698" s="14">
        <f>SUMIF('consultant-net'!D:D,eslam.data!AQ698,'consultant-net'!F:F)</f>
        <v>0</v>
      </c>
      <c r="AJ698" s="2" t="str">
        <f>VLOOKUP(A698,'eslam-to-invoicing'!A:B,2,0)</f>
        <v>MDF Factory</v>
      </c>
      <c r="AQ698" s="2" t="str">
        <f t="shared" si="106"/>
        <v>MDF Factory - Local Fabrication20</v>
      </c>
      <c r="AR698" s="2" t="str">
        <f t="shared" si="107"/>
        <v>MDF Factory20</v>
      </c>
    </row>
    <row r="699" spans="1:44" hidden="1" x14ac:dyDescent="0.3">
      <c r="B699" s="34" t="e">
        <f>VLOOKUP(A699,Sheet1!A:B,2,0)</f>
        <v>#N/A</v>
      </c>
      <c r="D699" s="25"/>
      <c r="F699" s="26">
        <f>_xlfn.MAXIFS('data-from-invoicing'!E:E,'data-from-invoicing'!D:D,eslam.data!AR699)</f>
        <v>0</v>
      </c>
      <c r="H699" s="2"/>
      <c r="I699" s="23"/>
      <c r="K699" s="26"/>
      <c r="M699" s="2"/>
      <c r="Q699" s="23"/>
    </row>
    <row r="700" spans="1:44" hidden="1" x14ac:dyDescent="0.3">
      <c r="A700" s="6" t="s">
        <v>141</v>
      </c>
      <c r="B700" s="34">
        <f>VLOOKUP(A700,Sheet1!A:B,2,0)</f>
        <v>1</v>
      </c>
      <c r="C700" s="6">
        <v>1</v>
      </c>
      <c r="D700" s="25"/>
      <c r="E700" s="2">
        <v>96641266.359999999</v>
      </c>
      <c r="F700" s="26">
        <f>_xlfn.MAXIFS('data-from-invoicing'!E:E,'data-from-invoicing'!D:D,eslam.data!AR700)</f>
        <v>4715732.2</v>
      </c>
      <c r="G700" s="2">
        <f t="shared" ref="G700:G710" si="108">F700-E700</f>
        <v>-91925534.159999996</v>
      </c>
      <c r="H700" s="2"/>
      <c r="I700" s="23"/>
      <c r="J700" s="2">
        <f>SUMIF('collection only'!D:D,eslam.data!AQ700,'collection only'!E:E)</f>
        <v>15000000</v>
      </c>
      <c r="K700" s="26">
        <f>SUMIF('data-from-invoicing'!D:D,eslam.data!AR700,'data-from-invoicing'!F:F)</f>
        <v>3615843.9682</v>
      </c>
      <c r="L700" s="2">
        <f t="shared" ref="L700:L710" si="109">K700-J700</f>
        <v>-11384156.0318</v>
      </c>
      <c r="M700" s="2"/>
      <c r="N700" s="2">
        <v>15000000</v>
      </c>
      <c r="Q700" s="23"/>
      <c r="R700" s="2">
        <v>2845427.8</v>
      </c>
      <c r="S700" s="1">
        <v>45322</v>
      </c>
      <c r="T700" s="1">
        <v>45322</v>
      </c>
      <c r="U700" s="1">
        <v>45413</v>
      </c>
      <c r="V700">
        <v>42</v>
      </c>
      <c r="W700" s="1">
        <v>45455</v>
      </c>
      <c r="X700" s="1">
        <v>45414</v>
      </c>
      <c r="Y700" s="2">
        <v>96641266.359999999</v>
      </c>
      <c r="AF700" s="2">
        <v>0</v>
      </c>
      <c r="AG700" s="14">
        <f>SUMIF('consultant-gross'!D:D,eslam.data!AQ700,'consultant-gross'!F:F)</f>
        <v>0</v>
      </c>
      <c r="AH700" s="14">
        <f>SUMIF('consultant-gross'!D:D,eslam.data!AQ700,'consultant-gross'!G:G)</f>
        <v>0</v>
      </c>
      <c r="AI700" s="14">
        <f>SUMIF('consultant-net'!D:D,eslam.data!AQ700,'consultant-net'!F:F)</f>
        <v>0</v>
      </c>
      <c r="AJ700" s="2" t="str">
        <f>VLOOKUP(A700,'eslam-to-invoicing'!A:B,2,0)</f>
        <v>EGAT Mechanical Installations</v>
      </c>
      <c r="AQ700" s="2" t="str">
        <f t="shared" ref="AQ700:AQ710" si="110">A700&amp;C700</f>
        <v>Mechanical Installation1</v>
      </c>
      <c r="AR700" s="2" t="str">
        <f t="shared" ref="AR700:AR710" si="111">AJ700&amp;C700</f>
        <v>EGAT Mechanical Installations1</v>
      </c>
    </row>
    <row r="701" spans="1:44" hidden="1" x14ac:dyDescent="0.3">
      <c r="A701" s="6" t="s">
        <v>141</v>
      </c>
      <c r="B701" s="6">
        <f>VLOOKUP(A701,Sheet1!A:B,2,0)</f>
        <v>1</v>
      </c>
      <c r="C701" s="6">
        <v>9</v>
      </c>
      <c r="D701" s="25"/>
      <c r="F701" s="26">
        <f>_xlfn.MAXIFS('data-from-invoicing'!E:E,'data-from-invoicing'!D:D,eslam.data!AR701)</f>
        <v>0</v>
      </c>
      <c r="G701" s="2">
        <f t="shared" si="108"/>
        <v>0</v>
      </c>
      <c r="H701" s="2"/>
      <c r="I701" s="23"/>
      <c r="J701" s="2">
        <f>SUMIF('collection only'!D:D,eslam.data!AQ701,'collection only'!E:E)</f>
        <v>0</v>
      </c>
      <c r="K701" s="26">
        <f>SUMIF('data-from-invoicing'!D:D,eslam.data!AR701,'data-from-invoicing'!F:F)</f>
        <v>0</v>
      </c>
      <c r="L701" s="2">
        <f t="shared" si="109"/>
        <v>0</v>
      </c>
      <c r="M701" s="2"/>
      <c r="Q701" s="23"/>
      <c r="S701" s="1">
        <v>45443</v>
      </c>
      <c r="T701" s="1">
        <v>45443</v>
      </c>
      <c r="U701" s="1">
        <v>45444</v>
      </c>
      <c r="V701">
        <v>42</v>
      </c>
      <c r="W701" s="1">
        <v>45486</v>
      </c>
      <c r="AF701" s="2">
        <v>0</v>
      </c>
      <c r="AG701" s="14">
        <f>SUMIF('consultant-gross'!D:D,eslam.data!AQ701,'consultant-gross'!F:F)</f>
        <v>0</v>
      </c>
      <c r="AH701" s="14">
        <f>SUMIF('consultant-gross'!D:D,eslam.data!AQ701,'consultant-gross'!G:G)</f>
        <v>0</v>
      </c>
      <c r="AI701" s="14">
        <f>SUMIF('consultant-net'!D:D,eslam.data!AQ701,'consultant-net'!F:F)</f>
        <v>0</v>
      </c>
      <c r="AJ701" s="2" t="str">
        <f>VLOOKUP(A701,'eslam-to-invoicing'!A:B,2,0)</f>
        <v>EGAT Mechanical Installations</v>
      </c>
      <c r="AQ701" s="2" t="str">
        <f t="shared" si="110"/>
        <v>Mechanical Installation9</v>
      </c>
      <c r="AR701" s="2" t="str">
        <f t="shared" si="111"/>
        <v>EGAT Mechanical Installations9</v>
      </c>
    </row>
    <row r="702" spans="1:44" hidden="1" x14ac:dyDescent="0.3">
      <c r="A702" s="6" t="s">
        <v>18</v>
      </c>
      <c r="B702" s="34">
        <f>VLOOKUP(A702,Sheet1!A:B,2,0)</f>
        <v>1</v>
      </c>
      <c r="C702" s="6">
        <v>1</v>
      </c>
      <c r="D702" s="25"/>
      <c r="E702" s="2">
        <v>26487256.440000001</v>
      </c>
      <c r="F702" s="26">
        <f>_xlfn.MAXIFS('data-from-invoicing'!E:E,'data-from-invoicing'!D:D,eslam.data!AR702)</f>
        <v>0</v>
      </c>
      <c r="G702" s="2">
        <f t="shared" si="108"/>
        <v>-26487256.440000001</v>
      </c>
      <c r="H702" s="2"/>
      <c r="I702" s="23"/>
      <c r="J702" s="2">
        <f>SUMIF('collection only'!D:D,eslam.data!AQ702,'collection only'!E:E)</f>
        <v>15500000</v>
      </c>
      <c r="K702" s="26">
        <f>SUMIF('data-from-invoicing'!D:D,eslam.data!AR702,'data-from-invoicing'!F:F)</f>
        <v>0</v>
      </c>
      <c r="L702" s="2">
        <f t="shared" si="109"/>
        <v>-15500000</v>
      </c>
      <c r="M702" s="2"/>
      <c r="N702" s="2">
        <v>10000000</v>
      </c>
      <c r="Q702" s="23"/>
      <c r="R702" s="2">
        <v>2860852.09</v>
      </c>
      <c r="S702" s="1">
        <v>43251</v>
      </c>
      <c r="T702" s="1">
        <v>43249</v>
      </c>
      <c r="U702" s="1">
        <v>43290</v>
      </c>
      <c r="V702">
        <v>15</v>
      </c>
      <c r="W702" s="1">
        <v>43305</v>
      </c>
      <c r="X702" s="1">
        <v>43361</v>
      </c>
      <c r="Y702" s="2">
        <v>26487256.440000001</v>
      </c>
      <c r="Z702" s="2">
        <v>0</v>
      </c>
      <c r="AF702" s="2">
        <v>17226261.897999998</v>
      </c>
      <c r="AG702" s="14">
        <f>SUMIF('consultant-gross'!D:D,eslam.data!AQ702,'consultant-gross'!F:F)</f>
        <v>26487256.440000001</v>
      </c>
      <c r="AH702" s="14">
        <f>SUMIF('consultant-gross'!D:D,eslam.data!AQ702,'consultant-gross'!G:G)</f>
        <v>26487256.440000001</v>
      </c>
      <c r="AI702" s="14">
        <f>SUMIF('consultant-net'!D:D,eslam.data!AQ702,'consultant-net'!F:F)</f>
        <v>2860852.09</v>
      </c>
      <c r="AJ702" s="2">
        <f>VLOOKUP(A702,'eslam-to-invoicing'!A:B,2,0)</f>
        <v>0</v>
      </c>
      <c r="AQ702" s="2" t="str">
        <f t="shared" si="110"/>
        <v>Mintra1</v>
      </c>
      <c r="AR702" s="2" t="str">
        <f t="shared" si="111"/>
        <v>01</v>
      </c>
    </row>
    <row r="703" spans="1:44" hidden="1" x14ac:dyDescent="0.3">
      <c r="A703" s="6" t="s">
        <v>18</v>
      </c>
      <c r="B703" s="34">
        <f>VLOOKUP(A703,Sheet1!A:B,2,0)</f>
        <v>1</v>
      </c>
      <c r="C703" s="6">
        <v>2</v>
      </c>
      <c r="D703" s="25"/>
      <c r="E703" s="2">
        <v>16295714.9</v>
      </c>
      <c r="F703" s="26">
        <f>_xlfn.MAXIFS('data-from-invoicing'!E:E,'data-from-invoicing'!D:D,eslam.data!AR703)</f>
        <v>0</v>
      </c>
      <c r="G703" s="2">
        <f t="shared" si="108"/>
        <v>-16295714.9</v>
      </c>
      <c r="H703" s="2"/>
      <c r="I703" s="23"/>
      <c r="J703" s="2">
        <f>SUMIF('collection only'!D:D,eslam.data!AQ703,'collection only'!E:E)</f>
        <v>3000000</v>
      </c>
      <c r="K703" s="26">
        <f>SUMIF('data-from-invoicing'!D:D,eslam.data!AR703,'data-from-invoicing'!F:F)</f>
        <v>0</v>
      </c>
      <c r="L703" s="2">
        <f t="shared" si="109"/>
        <v>-3000000</v>
      </c>
      <c r="M703" s="2"/>
      <c r="Q703" s="23"/>
      <c r="R703" s="2">
        <v>1791407.73</v>
      </c>
      <c r="S703" s="1">
        <v>43312</v>
      </c>
      <c r="T703" s="1">
        <v>43302</v>
      </c>
      <c r="U703" s="1">
        <v>43306</v>
      </c>
      <c r="V703">
        <v>15</v>
      </c>
      <c r="W703" s="1">
        <v>43321</v>
      </c>
      <c r="X703" s="1">
        <v>43366</v>
      </c>
      <c r="Y703" s="2">
        <v>42782971.340000004</v>
      </c>
      <c r="Z703" s="2">
        <v>3426213</v>
      </c>
      <c r="AF703" s="2">
        <v>31002926.91</v>
      </c>
      <c r="AG703" s="14">
        <f>SUMIF('consultant-gross'!D:D,eslam.data!AQ703,'consultant-gross'!F:F)</f>
        <v>16295714.900000002</v>
      </c>
      <c r="AH703" s="14">
        <f>SUMIF('consultant-gross'!D:D,eslam.data!AQ703,'consultant-gross'!G:G)</f>
        <v>42782971.340000004</v>
      </c>
      <c r="AI703" s="14">
        <f>SUMIF('consultant-net'!D:D,eslam.data!AQ703,'consultant-net'!F:F)</f>
        <v>1791407.73</v>
      </c>
      <c r="AJ703" s="2">
        <f>VLOOKUP(A703,'eslam-to-invoicing'!A:B,2,0)</f>
        <v>0</v>
      </c>
      <c r="AQ703" s="2" t="str">
        <f t="shared" si="110"/>
        <v>Mintra2</v>
      </c>
      <c r="AR703" s="2" t="str">
        <f t="shared" si="111"/>
        <v>02</v>
      </c>
    </row>
    <row r="704" spans="1:44" hidden="1" x14ac:dyDescent="0.3">
      <c r="A704" s="6" t="s">
        <v>18</v>
      </c>
      <c r="B704" s="34">
        <f>VLOOKUP(A704,Sheet1!A:B,2,0)</f>
        <v>1</v>
      </c>
      <c r="C704" s="6">
        <v>3</v>
      </c>
      <c r="D704" s="25"/>
      <c r="E704" s="2">
        <v>19469085.789999999</v>
      </c>
      <c r="F704" s="26">
        <f>_xlfn.MAXIFS('data-from-invoicing'!E:E,'data-from-invoicing'!D:D,eslam.data!AR704)</f>
        <v>0</v>
      </c>
      <c r="G704" s="2">
        <f t="shared" si="108"/>
        <v>-19469085.789999999</v>
      </c>
      <c r="H704" s="2"/>
      <c r="I704" s="23"/>
      <c r="J704" s="2">
        <f>SUMIF('collection only'!D:D,eslam.data!AQ704,'collection only'!E:E)</f>
        <v>2220782.14</v>
      </c>
      <c r="K704" s="26">
        <f>SUMIF('data-from-invoicing'!D:D,eslam.data!AR704,'data-from-invoicing'!F:F)</f>
        <v>0</v>
      </c>
      <c r="L704" s="2">
        <f t="shared" si="109"/>
        <v>-2220782.14</v>
      </c>
      <c r="M704" s="2"/>
      <c r="Q704" s="23"/>
      <c r="R704" s="2">
        <v>2220782.14</v>
      </c>
      <c r="S704" s="1">
        <v>43343</v>
      </c>
      <c r="T704" s="1">
        <v>43358</v>
      </c>
      <c r="U704" s="1">
        <v>43366</v>
      </c>
      <c r="V704">
        <v>15</v>
      </c>
      <c r="W704" s="1">
        <v>43381</v>
      </c>
      <c r="X704" s="1">
        <v>43388</v>
      </c>
      <c r="Y704" s="2">
        <v>62252057.130000003</v>
      </c>
      <c r="Z704" s="2">
        <v>0</v>
      </c>
      <c r="AF704" s="2">
        <v>41220014.700000003</v>
      </c>
      <c r="AG704" s="14">
        <f>SUMIF('consultant-gross'!D:D,eslam.data!AQ704,'consultant-gross'!F:F)</f>
        <v>19469085.789999999</v>
      </c>
      <c r="AH704" s="14">
        <f>SUMIF('consultant-gross'!D:D,eslam.data!AQ704,'consultant-gross'!G:G)</f>
        <v>62252057.130000003</v>
      </c>
      <c r="AI704" s="14">
        <f>SUMIF('consultant-net'!D:D,eslam.data!AQ704,'consultant-net'!F:F)</f>
        <v>2220782.14</v>
      </c>
      <c r="AJ704" s="2">
        <f>VLOOKUP(A704,'eslam-to-invoicing'!A:B,2,0)</f>
        <v>0</v>
      </c>
      <c r="AQ704" s="2" t="str">
        <f t="shared" si="110"/>
        <v>Mintra3</v>
      </c>
      <c r="AR704" s="2" t="str">
        <f t="shared" si="111"/>
        <v>03</v>
      </c>
    </row>
    <row r="705" spans="1:44" hidden="1" x14ac:dyDescent="0.3">
      <c r="A705" s="6" t="s">
        <v>18</v>
      </c>
      <c r="B705" s="34">
        <f>VLOOKUP(A705,Sheet1!A:B,2,0)</f>
        <v>1</v>
      </c>
      <c r="C705" s="6">
        <v>4</v>
      </c>
      <c r="D705" s="25"/>
      <c r="E705" s="2">
        <v>9723925.4203725234</v>
      </c>
      <c r="F705" s="26">
        <f>_xlfn.MAXIFS('data-from-invoicing'!E:E,'data-from-invoicing'!D:D,eslam.data!AR705)</f>
        <v>0</v>
      </c>
      <c r="G705" s="2">
        <f t="shared" si="108"/>
        <v>-9723925.4203725234</v>
      </c>
      <c r="H705" s="2"/>
      <c r="I705" s="23"/>
      <c r="J705" s="2">
        <f>SUMIF('collection only'!D:D,eslam.data!AQ705,'collection only'!E:E)</f>
        <v>3500000</v>
      </c>
      <c r="K705" s="26">
        <f>SUMIF('data-from-invoicing'!D:D,eslam.data!AR705,'data-from-invoicing'!F:F)</f>
        <v>0</v>
      </c>
      <c r="L705" s="2">
        <f t="shared" si="109"/>
        <v>-3500000</v>
      </c>
      <c r="M705" s="2"/>
      <c r="Q705" s="23"/>
      <c r="R705" s="2">
        <v>2907075.5801251451</v>
      </c>
      <c r="S705" s="1">
        <v>43373</v>
      </c>
      <c r="T705" s="1">
        <v>43383</v>
      </c>
      <c r="U705" s="1">
        <v>43402</v>
      </c>
      <c r="V705">
        <v>15</v>
      </c>
      <c r="W705" s="1">
        <v>43417</v>
      </c>
      <c r="X705" s="1">
        <v>43422</v>
      </c>
      <c r="Y705" s="2">
        <v>71975982.550372526</v>
      </c>
      <c r="AF705" s="2">
        <v>47988244.922022</v>
      </c>
      <c r="AG705" s="14">
        <f>SUMIF('consultant-gross'!D:D,eslam.data!AQ705,'consultant-gross'!F:F)</f>
        <v>9723925.4203725234</v>
      </c>
      <c r="AH705" s="14">
        <f>SUMIF('consultant-gross'!D:D,eslam.data!AQ705,'consultant-gross'!G:G)</f>
        <v>71975982.550372526</v>
      </c>
      <c r="AI705" s="14">
        <f>SUMIF('consultant-net'!D:D,eslam.data!AQ705,'consultant-net'!F:F)</f>
        <v>2907075.5801251451</v>
      </c>
      <c r="AJ705" s="2">
        <f>VLOOKUP(A705,'eslam-to-invoicing'!A:B,2,0)</f>
        <v>0</v>
      </c>
      <c r="AQ705" s="2" t="str">
        <f t="shared" si="110"/>
        <v>Mintra4</v>
      </c>
      <c r="AR705" s="2" t="str">
        <f t="shared" si="111"/>
        <v>04</v>
      </c>
    </row>
    <row r="706" spans="1:44" hidden="1" x14ac:dyDescent="0.3">
      <c r="A706" s="6" t="s">
        <v>18</v>
      </c>
      <c r="B706" s="6">
        <f>VLOOKUP(A706,Sheet1!A:B,2,0)</f>
        <v>1</v>
      </c>
      <c r="C706" s="6">
        <v>5</v>
      </c>
      <c r="D706" s="25"/>
      <c r="F706" s="26">
        <f>_xlfn.MAXIFS('data-from-invoicing'!E:E,'data-from-invoicing'!D:D,eslam.data!AR706)</f>
        <v>0</v>
      </c>
      <c r="G706" s="2">
        <f t="shared" si="108"/>
        <v>0</v>
      </c>
      <c r="H706" s="2"/>
      <c r="I706" s="23"/>
      <c r="J706" s="2">
        <f>SUMIF('collection only'!D:D,eslam.data!AQ706,'collection only'!E:E)</f>
        <v>8000000</v>
      </c>
      <c r="K706" s="26">
        <f>SUMIF('data-from-invoicing'!D:D,eslam.data!AR706,'data-from-invoicing'!F:F)</f>
        <v>0</v>
      </c>
      <c r="L706" s="2">
        <f t="shared" si="109"/>
        <v>-8000000</v>
      </c>
      <c r="M706" s="2"/>
      <c r="Q706" s="23"/>
      <c r="S706" s="1">
        <v>43434</v>
      </c>
      <c r="T706" s="1">
        <v>43444</v>
      </c>
      <c r="U706" s="1">
        <v>43452</v>
      </c>
      <c r="V706">
        <v>15</v>
      </c>
      <c r="W706" s="1">
        <v>43467</v>
      </c>
      <c r="AF706" s="2">
        <v>0</v>
      </c>
      <c r="AG706" s="14">
        <f>SUMIF('consultant-gross'!D:D,eslam.data!AQ706,'consultant-gross'!F:F)</f>
        <v>0</v>
      </c>
      <c r="AH706" s="14">
        <f>SUMIF('consultant-gross'!D:D,eslam.data!AQ706,'consultant-gross'!G:G)</f>
        <v>0</v>
      </c>
      <c r="AI706" s="14">
        <f>SUMIF('consultant-net'!D:D,eslam.data!AQ706,'consultant-net'!F:F)</f>
        <v>0</v>
      </c>
      <c r="AJ706" s="2">
        <f>VLOOKUP(A706,'eslam-to-invoicing'!A:B,2,0)</f>
        <v>0</v>
      </c>
      <c r="AQ706" s="2" t="str">
        <f t="shared" si="110"/>
        <v>Mintra5</v>
      </c>
      <c r="AR706" s="2" t="str">
        <f t="shared" si="111"/>
        <v>05</v>
      </c>
    </row>
    <row r="707" spans="1:44" hidden="1" x14ac:dyDescent="0.3">
      <c r="A707" s="6" t="s">
        <v>18</v>
      </c>
      <c r="B707" s="6">
        <f>VLOOKUP(A707,Sheet1!A:B,2,0)</f>
        <v>1</v>
      </c>
      <c r="C707" s="6">
        <v>6</v>
      </c>
      <c r="D707" s="25"/>
      <c r="F707" s="26">
        <f>_xlfn.MAXIFS('data-from-invoicing'!E:E,'data-from-invoicing'!D:D,eslam.data!AR707)</f>
        <v>0</v>
      </c>
      <c r="G707" s="2">
        <f t="shared" si="108"/>
        <v>0</v>
      </c>
      <c r="H707" s="2"/>
      <c r="I707" s="23"/>
      <c r="J707" s="2">
        <f>SUMIF('collection only'!D:D,eslam.data!AQ707,'collection only'!E:E)</f>
        <v>6000000</v>
      </c>
      <c r="K707" s="26">
        <f>SUMIF('data-from-invoicing'!D:D,eslam.data!AR707,'data-from-invoicing'!F:F)</f>
        <v>0</v>
      </c>
      <c r="L707" s="2">
        <f t="shared" si="109"/>
        <v>-6000000</v>
      </c>
      <c r="M707" s="2"/>
      <c r="Q707" s="23"/>
      <c r="S707" s="1">
        <v>43555</v>
      </c>
      <c r="T707" s="1">
        <v>43552</v>
      </c>
      <c r="U707" s="1">
        <v>43570</v>
      </c>
      <c r="V707">
        <v>15</v>
      </c>
      <c r="W707" s="1">
        <v>43585</v>
      </c>
      <c r="AF707" s="2">
        <v>0</v>
      </c>
      <c r="AG707" s="14">
        <f>SUMIF('consultant-gross'!D:D,eslam.data!AQ707,'consultant-gross'!F:F)</f>
        <v>0</v>
      </c>
      <c r="AH707" s="14">
        <f>SUMIF('consultant-gross'!D:D,eslam.data!AQ707,'consultant-gross'!G:G)</f>
        <v>0</v>
      </c>
      <c r="AI707" s="14">
        <f>SUMIF('consultant-net'!D:D,eslam.data!AQ707,'consultant-net'!F:F)</f>
        <v>0</v>
      </c>
      <c r="AJ707" s="2">
        <f>VLOOKUP(A707,'eslam-to-invoicing'!A:B,2,0)</f>
        <v>0</v>
      </c>
      <c r="AQ707" s="2" t="str">
        <f t="shared" si="110"/>
        <v>Mintra6</v>
      </c>
      <c r="AR707" s="2" t="str">
        <f t="shared" si="111"/>
        <v>06</v>
      </c>
    </row>
    <row r="708" spans="1:44" hidden="1" x14ac:dyDescent="0.3">
      <c r="A708" s="6" t="s">
        <v>18</v>
      </c>
      <c r="B708" s="6">
        <f>VLOOKUP(A708,Sheet1!A:B,2,0)</f>
        <v>1</v>
      </c>
      <c r="C708" s="6">
        <v>7</v>
      </c>
      <c r="D708" s="25"/>
      <c r="F708" s="26">
        <f>_xlfn.MAXIFS('data-from-invoicing'!E:E,'data-from-invoicing'!D:D,eslam.data!AR708)</f>
        <v>0</v>
      </c>
      <c r="G708" s="2">
        <f t="shared" si="108"/>
        <v>0</v>
      </c>
      <c r="H708" s="2"/>
      <c r="I708" s="23"/>
      <c r="J708" s="2">
        <f>SUMIF('collection only'!D:D,eslam.data!AQ708,'collection only'!E:E)</f>
        <v>2005948.91</v>
      </c>
      <c r="K708" s="26">
        <f>SUMIF('data-from-invoicing'!D:D,eslam.data!AR708,'data-from-invoicing'!F:F)</f>
        <v>0</v>
      </c>
      <c r="L708" s="2">
        <f t="shared" si="109"/>
        <v>-2005948.91</v>
      </c>
      <c r="M708" s="2"/>
      <c r="Q708" s="23"/>
      <c r="S708" s="1">
        <v>43738</v>
      </c>
      <c r="T708" s="1">
        <v>43786</v>
      </c>
      <c r="U708" s="1">
        <v>44230</v>
      </c>
      <c r="V708">
        <v>15</v>
      </c>
      <c r="W708" s="1">
        <v>44245</v>
      </c>
      <c r="AG708" s="14">
        <f>SUMIF('consultant-gross'!D:D,eslam.data!AQ708,'consultant-gross'!F:F)</f>
        <v>0</v>
      </c>
      <c r="AH708" s="14">
        <f>SUMIF('consultant-gross'!D:D,eslam.data!AQ708,'consultant-gross'!G:G)</f>
        <v>0</v>
      </c>
      <c r="AI708" s="14">
        <f>SUMIF('consultant-net'!D:D,eslam.data!AQ708,'consultant-net'!F:F)</f>
        <v>0</v>
      </c>
      <c r="AJ708" s="2">
        <f>VLOOKUP(A708,'eslam-to-invoicing'!A:B,2,0)</f>
        <v>0</v>
      </c>
      <c r="AQ708" s="2" t="str">
        <f t="shared" si="110"/>
        <v>Mintra7</v>
      </c>
      <c r="AR708" s="2" t="str">
        <f t="shared" si="111"/>
        <v>07</v>
      </c>
    </row>
    <row r="709" spans="1:44" hidden="1" x14ac:dyDescent="0.3">
      <c r="A709" s="6" t="s">
        <v>25</v>
      </c>
      <c r="B709" s="34">
        <f>VLOOKUP(A709,Sheet1!A:B,2,0)</f>
        <v>1</v>
      </c>
      <c r="C709" s="6">
        <v>1</v>
      </c>
      <c r="D709" s="25"/>
      <c r="E709" s="2">
        <v>1411985.3420880761</v>
      </c>
      <c r="F709" s="26">
        <f>_xlfn.MAXIFS('data-from-invoicing'!E:E,'data-from-invoicing'!D:D,eslam.data!AR709)</f>
        <v>0</v>
      </c>
      <c r="G709" s="2">
        <f t="shared" si="108"/>
        <v>-1411985.3420880761</v>
      </c>
      <c r="H709" s="2"/>
      <c r="I709" s="23"/>
      <c r="J709" s="2">
        <f>SUMIF('collection only'!D:D,eslam.data!AQ709,'collection only'!E:E)</f>
        <v>531998.67000000004</v>
      </c>
      <c r="K709" s="26">
        <f>SUMIF('data-from-invoicing'!D:D,eslam.data!AR709,'data-from-invoicing'!F:F)</f>
        <v>0</v>
      </c>
      <c r="L709" s="2">
        <f t="shared" si="109"/>
        <v>-531998.67000000004</v>
      </c>
      <c r="M709" s="2"/>
      <c r="Q709" s="23"/>
      <c r="R709" s="2">
        <v>531998.67208807613</v>
      </c>
      <c r="S709" s="1">
        <v>43404</v>
      </c>
      <c r="T709" s="1">
        <v>43391</v>
      </c>
      <c r="U709" s="1">
        <v>43394</v>
      </c>
      <c r="V709">
        <v>15</v>
      </c>
      <c r="W709" s="1">
        <v>43409</v>
      </c>
      <c r="X709" s="1">
        <v>43402</v>
      </c>
      <c r="Y709" s="2">
        <v>1411985.3420880761</v>
      </c>
      <c r="AF709" s="2">
        <v>879986.67</v>
      </c>
      <c r="AG709" s="14">
        <f>SUMIF('consultant-gross'!D:D,eslam.data!AQ709,'consultant-gross'!F:F)</f>
        <v>1411985.3420880763</v>
      </c>
      <c r="AH709" s="14">
        <f>SUMIF('consultant-gross'!D:D,eslam.data!AQ709,'consultant-gross'!G:G)</f>
        <v>1411985.3420880763</v>
      </c>
      <c r="AI709" s="14">
        <f>SUMIF('consultant-net'!D:D,eslam.data!AQ709,'consultant-net'!F:F)</f>
        <v>531998.67208807613</v>
      </c>
      <c r="AJ709" s="2">
        <f>VLOOKUP(A709,'eslam-to-invoicing'!A:B,2,0)</f>
        <v>0</v>
      </c>
      <c r="AQ709" s="2" t="str">
        <f t="shared" si="110"/>
        <v>Mintra-Hanger 1200m21</v>
      </c>
      <c r="AR709" s="2" t="str">
        <f t="shared" si="111"/>
        <v>01</v>
      </c>
    </row>
    <row r="710" spans="1:44" hidden="1" x14ac:dyDescent="0.3">
      <c r="A710" s="6" t="s">
        <v>25</v>
      </c>
      <c r="B710" s="6">
        <f>VLOOKUP(A710,Sheet1!A:B,2,0)</f>
        <v>1</v>
      </c>
      <c r="C710" s="6">
        <v>2</v>
      </c>
      <c r="D710" s="25"/>
      <c r="F710" s="26">
        <f>_xlfn.MAXIFS('data-from-invoicing'!E:E,'data-from-invoicing'!D:D,eslam.data!AR710)</f>
        <v>0</v>
      </c>
      <c r="G710" s="2">
        <f t="shared" si="108"/>
        <v>0</v>
      </c>
      <c r="H710" s="2"/>
      <c r="I710" s="23"/>
      <c r="J710" s="2">
        <f>SUMIF('collection only'!D:D,eslam.data!AQ710,'collection only'!E:E)</f>
        <v>-6217.18</v>
      </c>
      <c r="K710" s="26">
        <f>SUMIF('data-from-invoicing'!D:D,eslam.data!AR710,'data-from-invoicing'!F:F)</f>
        <v>0</v>
      </c>
      <c r="L710" s="2">
        <f t="shared" si="109"/>
        <v>6217.18</v>
      </c>
      <c r="M710" s="2"/>
      <c r="Q710" s="23"/>
      <c r="S710" s="1">
        <v>43738</v>
      </c>
      <c r="T710" s="1">
        <v>43738</v>
      </c>
      <c r="U710" s="1">
        <v>44230</v>
      </c>
      <c r="V710">
        <v>15</v>
      </c>
      <c r="W710" s="1">
        <v>44245</v>
      </c>
      <c r="AF710" s="2">
        <v>0</v>
      </c>
      <c r="AG710" s="14">
        <f>SUMIF('consultant-gross'!D:D,eslam.data!AQ710,'consultant-gross'!F:F)</f>
        <v>0</v>
      </c>
      <c r="AH710" s="14">
        <f>SUMIF('consultant-gross'!D:D,eslam.data!AQ710,'consultant-gross'!G:G)</f>
        <v>0</v>
      </c>
      <c r="AI710" s="14">
        <f>SUMIF('consultant-net'!D:D,eslam.data!AQ710,'consultant-net'!F:F)</f>
        <v>0</v>
      </c>
      <c r="AJ710" s="2">
        <f>VLOOKUP(A710,'eslam-to-invoicing'!A:B,2,0)</f>
        <v>0</v>
      </c>
      <c r="AQ710" s="2" t="str">
        <f t="shared" si="110"/>
        <v>Mintra-Hanger 1200m22</v>
      </c>
      <c r="AR710" s="2" t="str">
        <f t="shared" si="111"/>
        <v>02</v>
      </c>
    </row>
    <row r="711" spans="1:44" hidden="1" x14ac:dyDescent="0.3">
      <c r="B711" s="34" t="e">
        <f>VLOOKUP(A711,Sheet1!A:B,2,0)</f>
        <v>#N/A</v>
      </c>
      <c r="D711" s="25"/>
      <c r="F711" s="26">
        <f>_xlfn.MAXIFS('data-from-invoicing'!E:E,'data-from-invoicing'!D:D,eslam.data!AR711)</f>
        <v>0</v>
      </c>
      <c r="H711" s="2"/>
      <c r="I711" s="23"/>
      <c r="K711" s="26"/>
      <c r="M711" s="2"/>
      <c r="Q711" s="23"/>
    </row>
    <row r="712" spans="1:44" hidden="1" x14ac:dyDescent="0.3">
      <c r="A712" s="6" t="s">
        <v>37</v>
      </c>
      <c r="B712" s="6">
        <f>VLOOKUP(A712,Sheet1!A:B,2,0)</f>
        <v>1</v>
      </c>
      <c r="C712" s="6">
        <v>1</v>
      </c>
      <c r="D712" s="25"/>
      <c r="E712" s="2">
        <v>4797449.5194000006</v>
      </c>
      <c r="F712" s="26">
        <f>_xlfn.MAXIFS('data-from-invoicing'!E:E,'data-from-invoicing'!D:D,eslam.data!AR712)</f>
        <v>4797449.5199999996</v>
      </c>
      <c r="G712" s="2">
        <f t="shared" ref="G712:G743" si="112">F712-E712</f>
        <v>5.9999898076057434E-4</v>
      </c>
      <c r="H712" s="2"/>
      <c r="I712" s="23"/>
      <c r="J712" s="2">
        <f>SUMIF('collection only'!D:D,eslam.data!AQ712,'collection only'!E:E)</f>
        <v>18101272.325478669</v>
      </c>
      <c r="K712" s="26">
        <f>SUMIF('data-from-invoicing'!D:D,eslam.data!AR712,'data-from-invoicing'!F:F)</f>
        <v>2533668.0159999998</v>
      </c>
      <c r="L712" s="2">
        <f t="shared" ref="L712:L743" si="113">K712-J712</f>
        <v>-15567604.30947867</v>
      </c>
      <c r="M712" s="2"/>
      <c r="N712" s="2">
        <v>15567604.300000001</v>
      </c>
      <c r="Q712" s="23"/>
      <c r="R712" s="2">
        <v>2533668.025478669</v>
      </c>
      <c r="S712" s="1">
        <v>43616</v>
      </c>
      <c r="T712" s="1">
        <v>43616</v>
      </c>
      <c r="U712" s="1">
        <v>43626</v>
      </c>
      <c r="V712">
        <v>40</v>
      </c>
      <c r="W712" s="1">
        <v>43666</v>
      </c>
      <c r="X712" s="1">
        <v>43643</v>
      </c>
      <c r="Y712" s="2">
        <v>4797449.5194000006</v>
      </c>
      <c r="Z712" s="2">
        <v>0</v>
      </c>
      <c r="AF712" s="2">
        <v>45335.897958330002</v>
      </c>
      <c r="AG712" s="14">
        <f>SUMIF('consultant-gross'!D:D,eslam.data!AQ712,'consultant-gross'!F:F)</f>
        <v>4797449.5194000006</v>
      </c>
      <c r="AH712" s="14">
        <f>SUMIF('consultant-gross'!D:D,eslam.data!AQ712,'consultant-gross'!G:G)</f>
        <v>4797449.5194000006</v>
      </c>
      <c r="AI712" s="14">
        <f>SUMIF('consultant-net'!D:D,eslam.data!AQ712,'consultant-net'!F:F)</f>
        <v>2533668.0254786685</v>
      </c>
      <c r="AJ712" s="2" t="str">
        <f>VLOOKUP(A712,'eslam-to-invoicing'!A:B,2,0)</f>
        <v>EMAAR- Pkg 140-ITP-Mivida</v>
      </c>
      <c r="AQ712" s="2" t="str">
        <f t="shared" ref="AQ712:AQ743" si="114">A712&amp;C712</f>
        <v>Mivida-PK#1401</v>
      </c>
      <c r="AR712" s="2" t="str">
        <f t="shared" ref="AR712:AR743" si="115">AJ712&amp;C712</f>
        <v>EMAAR- Pkg 140-ITP-Mivida1</v>
      </c>
    </row>
    <row r="713" spans="1:44" hidden="1" x14ac:dyDescent="0.3">
      <c r="A713" s="6" t="s">
        <v>37</v>
      </c>
      <c r="B713" s="6">
        <f>VLOOKUP(A713,Sheet1!A:B,2,0)</f>
        <v>1</v>
      </c>
      <c r="C713" s="6">
        <v>2</v>
      </c>
      <c r="D713" s="25"/>
      <c r="E713" s="2">
        <v>4911239.0805999991</v>
      </c>
      <c r="F713" s="26">
        <f>_xlfn.MAXIFS('data-from-invoicing'!E:E,'data-from-invoicing'!D:D,eslam.data!AR713)</f>
        <v>4911239.08</v>
      </c>
      <c r="G713" s="2">
        <f t="shared" si="112"/>
        <v>-5.9999898076057434E-4</v>
      </c>
      <c r="H713" s="2"/>
      <c r="I713" s="23"/>
      <c r="J713" s="2">
        <f>SUMIF('collection only'!D:D,eslam.data!AQ713,'collection only'!E:E)</f>
        <v>9934857.7300000004</v>
      </c>
      <c r="K713" s="26">
        <f>SUMIF('data-from-invoicing'!D:D,eslam.data!AR713,'data-from-invoicing'!F:F)</f>
        <v>2620895.13</v>
      </c>
      <c r="L713" s="2">
        <f t="shared" si="113"/>
        <v>-7313962.6000000006</v>
      </c>
      <c r="M713" s="2"/>
      <c r="N713" s="2">
        <v>7313962.5999999996</v>
      </c>
      <c r="Q713" s="23"/>
      <c r="R713" s="2">
        <v>2620895.13</v>
      </c>
      <c r="S713" s="1">
        <v>43646</v>
      </c>
      <c r="T713" s="1">
        <v>43646</v>
      </c>
      <c r="U713" s="1">
        <v>43650</v>
      </c>
      <c r="V713">
        <v>40</v>
      </c>
      <c r="W713" s="1">
        <v>43690</v>
      </c>
      <c r="X713" s="1">
        <v>43667</v>
      </c>
      <c r="Y713" s="2">
        <v>9708688.5999999996</v>
      </c>
      <c r="AF713" s="2">
        <v>91747.11</v>
      </c>
      <c r="AG713" s="14">
        <f>SUMIF('consultant-gross'!D:D,eslam.data!AQ713,'consultant-gross'!F:F)</f>
        <v>4911239.0805999991</v>
      </c>
      <c r="AH713" s="14">
        <f>SUMIF('consultant-gross'!D:D,eslam.data!AQ713,'consultant-gross'!G:G)</f>
        <v>9708688.5999999996</v>
      </c>
      <c r="AI713" s="14">
        <f>SUMIF('consultant-net'!D:D,eslam.data!AQ713,'consultant-net'!F:F)</f>
        <v>2620895.13</v>
      </c>
      <c r="AJ713" s="2" t="str">
        <f>VLOOKUP(A713,'eslam-to-invoicing'!A:B,2,0)</f>
        <v>EMAAR- Pkg 140-ITP-Mivida</v>
      </c>
      <c r="AQ713" s="2" t="str">
        <f t="shared" si="114"/>
        <v>Mivida-PK#1402</v>
      </c>
      <c r="AR713" s="2" t="str">
        <f t="shared" si="115"/>
        <v>EMAAR- Pkg 140-ITP-Mivida2</v>
      </c>
    </row>
    <row r="714" spans="1:44" hidden="1" x14ac:dyDescent="0.3">
      <c r="A714" s="6" t="s">
        <v>37</v>
      </c>
      <c r="B714" s="34">
        <f>VLOOKUP(A714,Sheet1!A:B,2,0)</f>
        <v>1</v>
      </c>
      <c r="C714" s="6">
        <v>3</v>
      </c>
      <c r="D714" s="25"/>
      <c r="E714" s="2">
        <v>6244069.8628576444</v>
      </c>
      <c r="F714" s="26">
        <f>_xlfn.MAXIFS('data-from-invoicing'!E:E,'data-from-invoicing'!D:D,eslam.data!AR714)</f>
        <v>6247225.2300000004</v>
      </c>
      <c r="G714" s="2">
        <f t="shared" si="112"/>
        <v>3155.3671423560008</v>
      </c>
      <c r="H714" s="2"/>
      <c r="I714" s="23"/>
      <c r="J714" s="2">
        <f>SUMIF('collection only'!D:D,eslam.data!AQ714,'collection only'!E:E)</f>
        <v>4070832.3884527981</v>
      </c>
      <c r="K714" s="26">
        <f>SUMIF('data-from-invoicing'!D:D,eslam.data!AR714,'data-from-invoicing'!F:F)</f>
        <v>4070832.4</v>
      </c>
      <c r="L714" s="2">
        <f t="shared" si="113"/>
        <v>1.1547201778739691E-2</v>
      </c>
      <c r="M714" s="2"/>
      <c r="Q714" s="23"/>
      <c r="R714" s="2">
        <v>4070832.3884527981</v>
      </c>
      <c r="S714" s="1">
        <v>43677</v>
      </c>
      <c r="T714" s="1">
        <v>43677</v>
      </c>
      <c r="U714" s="1">
        <v>43681</v>
      </c>
      <c r="V714">
        <v>40</v>
      </c>
      <c r="W714" s="1">
        <v>43721</v>
      </c>
      <c r="X714" s="1">
        <v>43697</v>
      </c>
      <c r="Y714" s="2">
        <v>15952758.462857639</v>
      </c>
      <c r="Z714" s="2">
        <v>207615.63149999999</v>
      </c>
      <c r="AF714" s="2">
        <v>152651.92637460309</v>
      </c>
      <c r="AG714" s="14">
        <f>SUMIF('consultant-gross'!D:D,eslam.data!AQ714,'consultant-gross'!F:F)</f>
        <v>6244069.8628576435</v>
      </c>
      <c r="AH714" s="14">
        <f>SUMIF('consultant-gross'!D:D,eslam.data!AQ714,'consultant-gross'!G:G)</f>
        <v>15952758.462857643</v>
      </c>
      <c r="AI714" s="14">
        <f>SUMIF('consultant-net'!D:D,eslam.data!AQ714,'consultant-net'!F:F)</f>
        <v>4070832.3884527981</v>
      </c>
      <c r="AJ714" s="2" t="str">
        <f>VLOOKUP(A714,'eslam-to-invoicing'!A:B,2,0)</f>
        <v>EMAAR- Pkg 140-ITP-Mivida</v>
      </c>
      <c r="AQ714" s="2" t="str">
        <f t="shared" si="114"/>
        <v>Mivida-PK#1403</v>
      </c>
      <c r="AR714" s="2" t="str">
        <f t="shared" si="115"/>
        <v>EMAAR- Pkg 140-ITP-Mivida3</v>
      </c>
    </row>
    <row r="715" spans="1:44" hidden="1" x14ac:dyDescent="0.3">
      <c r="A715" s="6" t="s">
        <v>37</v>
      </c>
      <c r="B715" s="6">
        <f>VLOOKUP(A715,Sheet1!A:B,2,0)</f>
        <v>1</v>
      </c>
      <c r="C715" s="6">
        <v>4</v>
      </c>
      <c r="D715" s="25"/>
      <c r="E715" s="2">
        <v>2442385.768854735</v>
      </c>
      <c r="F715" s="26">
        <f>_xlfn.MAXIFS('data-from-invoicing'!E:E,'data-from-invoicing'!D:D,eslam.data!AR715)</f>
        <v>2442385.7799999998</v>
      </c>
      <c r="G715" s="2">
        <f t="shared" si="112"/>
        <v>1.1145264841616154E-2</v>
      </c>
      <c r="H715" s="2"/>
      <c r="I715" s="23"/>
      <c r="J715" s="2">
        <f>SUMIF('collection only'!D:D,eslam.data!AQ715,'collection only'!E:E)</f>
        <v>999645.43982655928</v>
      </c>
      <c r="K715" s="26">
        <f>SUMIF('data-from-invoicing'!D:D,eslam.data!AR715,'data-from-invoicing'!F:F)</f>
        <v>999645.44</v>
      </c>
      <c r="L715" s="2">
        <f t="shared" si="113"/>
        <v>1.7344066873192787E-4</v>
      </c>
      <c r="M715" s="2"/>
      <c r="Q715" s="23"/>
      <c r="R715" s="2">
        <v>999645.43982655928</v>
      </c>
      <c r="S715" s="1">
        <v>43708</v>
      </c>
      <c r="T715" s="1">
        <v>43708</v>
      </c>
      <c r="U715" s="1">
        <v>43709</v>
      </c>
      <c r="V715">
        <v>40</v>
      </c>
      <c r="W715" s="1">
        <v>43749</v>
      </c>
      <c r="X715" s="1">
        <v>43725</v>
      </c>
      <c r="Y715" s="2">
        <v>18395144.231712379</v>
      </c>
      <c r="Z715" s="2">
        <v>207615.63149999999</v>
      </c>
      <c r="AF715" s="2">
        <v>175732.4718902747</v>
      </c>
      <c r="AG715" s="14">
        <f>SUMIF('consultant-gross'!D:D,eslam.data!AQ715,'consultant-gross'!F:F)</f>
        <v>2442385.7688547354</v>
      </c>
      <c r="AH715" s="14">
        <f>SUMIF('consultant-gross'!D:D,eslam.data!AQ715,'consultant-gross'!G:G)</f>
        <v>18395144.231712379</v>
      </c>
      <c r="AI715" s="14">
        <f>SUMIF('consultant-net'!D:D,eslam.data!AQ715,'consultant-net'!F:F)</f>
        <v>999645.43982655928</v>
      </c>
      <c r="AJ715" s="2" t="str">
        <f>VLOOKUP(A715,'eslam-to-invoicing'!A:B,2,0)</f>
        <v>EMAAR- Pkg 140-ITP-Mivida</v>
      </c>
      <c r="AQ715" s="2" t="str">
        <f t="shared" si="114"/>
        <v>Mivida-PK#1404</v>
      </c>
      <c r="AR715" s="2" t="str">
        <f t="shared" si="115"/>
        <v>EMAAR- Pkg 140-ITP-Mivida4</v>
      </c>
    </row>
    <row r="716" spans="1:44" hidden="1" x14ac:dyDescent="0.3">
      <c r="A716" s="6" t="s">
        <v>37</v>
      </c>
      <c r="B716" s="6">
        <f>VLOOKUP(A716,Sheet1!A:B,2,0)</f>
        <v>1</v>
      </c>
      <c r="C716" s="6">
        <v>5</v>
      </c>
      <c r="D716" s="25"/>
      <c r="E716" s="2">
        <v>1994559.838287618</v>
      </c>
      <c r="F716" s="26">
        <f>_xlfn.MAXIFS('data-from-invoicing'!E:E,'data-from-invoicing'!D:D,eslam.data!AR716)</f>
        <v>1994559.84</v>
      </c>
      <c r="G716" s="2">
        <f t="shared" si="112"/>
        <v>1.7123820725828409E-3</v>
      </c>
      <c r="H716" s="2"/>
      <c r="I716" s="23"/>
      <c r="J716" s="2">
        <f>SUMIF('collection only'!D:D,eslam.data!AQ716,'collection only'!E:E)</f>
        <v>1337507.07</v>
      </c>
      <c r="K716" s="26">
        <f>SUMIF('data-from-invoicing'!D:D,eslam.data!AR716,'data-from-invoicing'!F:F)</f>
        <v>1337507.07</v>
      </c>
      <c r="L716" s="2">
        <f t="shared" si="113"/>
        <v>0</v>
      </c>
      <c r="M716" s="2"/>
      <c r="Q716" s="23"/>
      <c r="R716" s="2">
        <v>1337507.07</v>
      </c>
      <c r="S716" s="1">
        <v>43738</v>
      </c>
      <c r="T716" s="1">
        <v>43738</v>
      </c>
      <c r="U716" s="1">
        <v>43740</v>
      </c>
      <c r="V716">
        <v>40</v>
      </c>
      <c r="W716" s="1">
        <v>43780</v>
      </c>
      <c r="X716" s="1">
        <v>43761</v>
      </c>
      <c r="Y716" s="2">
        <v>20389704.07</v>
      </c>
      <c r="Z716" s="2">
        <v>207615.63</v>
      </c>
      <c r="AF716" s="2">
        <v>194581.06</v>
      </c>
      <c r="AG716" s="14">
        <f>SUMIF('consultant-gross'!D:D,eslam.data!AQ716,'consultant-gross'!F:F)</f>
        <v>1994559.838287618</v>
      </c>
      <c r="AH716" s="14">
        <f>SUMIF('consultant-gross'!D:D,eslam.data!AQ716,'consultant-gross'!G:G)</f>
        <v>20389704.069999997</v>
      </c>
      <c r="AI716" s="14">
        <f>SUMIF('consultant-net'!D:D,eslam.data!AQ716,'consultant-net'!F:F)</f>
        <v>1337507.07</v>
      </c>
      <c r="AJ716" s="2" t="str">
        <f>VLOOKUP(A716,'eslam-to-invoicing'!A:B,2,0)</f>
        <v>EMAAR- Pkg 140-ITP-Mivida</v>
      </c>
      <c r="AQ716" s="2" t="str">
        <f t="shared" si="114"/>
        <v>Mivida-PK#1405</v>
      </c>
      <c r="AR716" s="2" t="str">
        <f t="shared" si="115"/>
        <v>EMAAR- Pkg 140-ITP-Mivida5</v>
      </c>
    </row>
    <row r="717" spans="1:44" hidden="1" x14ac:dyDescent="0.3">
      <c r="A717" s="6" t="s">
        <v>37</v>
      </c>
      <c r="B717" s="34">
        <f>VLOOKUP(A717,Sheet1!A:B,2,0)</f>
        <v>1</v>
      </c>
      <c r="C717" s="6">
        <v>6</v>
      </c>
      <c r="D717" s="25"/>
      <c r="E717" s="2">
        <v>12232780.54000001</v>
      </c>
      <c r="F717" s="26">
        <f>_xlfn.MAXIFS('data-from-invoicing'!E:E,'data-from-invoicing'!D:D,eslam.data!AR717)</f>
        <v>0</v>
      </c>
      <c r="G717" s="2">
        <f t="shared" si="112"/>
        <v>-12232780.54000001</v>
      </c>
      <c r="H717" s="2"/>
      <c r="I717" s="23"/>
      <c r="J717" s="2">
        <f>SUMIF('collection only'!D:D,eslam.data!AQ717,'collection only'!E:E)</f>
        <v>10719905.220000001</v>
      </c>
      <c r="K717" s="26">
        <f>SUMIF('data-from-invoicing'!D:D,eslam.data!AR717,'data-from-invoicing'!F:F)</f>
        <v>0</v>
      </c>
      <c r="L717" s="2">
        <f t="shared" si="113"/>
        <v>-10719905.220000001</v>
      </c>
      <c r="M717" s="2"/>
      <c r="Q717" s="23"/>
      <c r="R717" s="2">
        <v>10719905.239065539</v>
      </c>
      <c r="S717" s="1">
        <v>43769</v>
      </c>
      <c r="T717" s="1">
        <v>43775</v>
      </c>
      <c r="U717" s="1">
        <v>43775</v>
      </c>
      <c r="V717">
        <v>40</v>
      </c>
      <c r="W717" s="1">
        <v>43815</v>
      </c>
      <c r="X717" s="1">
        <v>43809</v>
      </c>
      <c r="Y717" s="2">
        <v>32622484.609999999</v>
      </c>
      <c r="Z717" s="2">
        <v>1084016.352882205</v>
      </c>
      <c r="AF717" s="2">
        <v>318038.62677538203</v>
      </c>
      <c r="AG717" s="14">
        <f>SUMIF('consultant-gross'!D:D,eslam.data!AQ717,'consultant-gross'!F:F)</f>
        <v>12232780.543697618</v>
      </c>
      <c r="AH717" s="14">
        <f>SUMIF('consultant-gross'!D:D,eslam.data!AQ717,'consultant-gross'!G:G)</f>
        <v>32622484.613697615</v>
      </c>
      <c r="AI717" s="14">
        <f>SUMIF('consultant-net'!D:D,eslam.data!AQ717,'consultant-net'!F:F)</f>
        <v>10719905.239065535</v>
      </c>
      <c r="AJ717" s="2" t="str">
        <f>VLOOKUP(A717,'eslam-to-invoicing'!A:B,2,0)</f>
        <v>EMAAR- Pkg 140-ITP-Mivida</v>
      </c>
      <c r="AQ717" s="2" t="str">
        <f t="shared" si="114"/>
        <v>Mivida-PK#1406</v>
      </c>
      <c r="AR717" s="2" t="str">
        <f t="shared" si="115"/>
        <v>EMAAR- Pkg 140-ITP-Mivida6</v>
      </c>
    </row>
    <row r="718" spans="1:44" hidden="1" x14ac:dyDescent="0.3">
      <c r="A718" s="6" t="s">
        <v>37</v>
      </c>
      <c r="B718" s="34">
        <f>VLOOKUP(A718,Sheet1!A:B,2,0)</f>
        <v>1</v>
      </c>
      <c r="C718" s="6">
        <v>7</v>
      </c>
      <c r="D718" s="25"/>
      <c r="E718" s="2">
        <v>7170532.1164471544</v>
      </c>
      <c r="F718" s="26">
        <f>_xlfn.MAXIFS('data-from-invoicing'!E:E,'data-from-invoicing'!D:D,eslam.data!AR718)</f>
        <v>12232780.52</v>
      </c>
      <c r="G718" s="2">
        <f t="shared" si="112"/>
        <v>5062248.4035528451</v>
      </c>
      <c r="H718" s="2"/>
      <c r="I718" s="23"/>
      <c r="J718" s="2">
        <f>SUMIF('collection only'!D:D,eslam.data!AQ718,'collection only'!E:E)</f>
        <v>6547225.8200000003</v>
      </c>
      <c r="K718" s="26">
        <f>SUMIF('data-from-invoicing'!D:D,eslam.data!AR718,'data-from-invoicing'!F:F)</f>
        <v>10719905.220000001</v>
      </c>
      <c r="L718" s="2">
        <f t="shared" si="113"/>
        <v>4172679.4000000004</v>
      </c>
      <c r="M718" s="2"/>
      <c r="Q718" s="23"/>
      <c r="R718" s="2">
        <v>6547225.8222684124</v>
      </c>
      <c r="S718" s="1">
        <v>43799</v>
      </c>
      <c r="T718" s="1">
        <v>43804</v>
      </c>
      <c r="U718" s="1">
        <v>43804</v>
      </c>
      <c r="V718">
        <v>40</v>
      </c>
      <c r="W718" s="1">
        <v>43844</v>
      </c>
      <c r="X718" s="1">
        <v>43818</v>
      </c>
      <c r="Y718" s="2">
        <v>39793016.726447158</v>
      </c>
      <c r="Z718" s="2">
        <v>1960077.2047612499</v>
      </c>
      <c r="AF718" s="2">
        <v>414859.70290777698</v>
      </c>
      <c r="AG718" s="14">
        <f>SUMIF('consultant-gross'!D:D,eslam.data!AQ718,'consultant-gross'!F:F)</f>
        <v>7170532.1164471544</v>
      </c>
      <c r="AH718" s="14">
        <f>SUMIF('consultant-gross'!D:D,eslam.data!AQ718,'consultant-gross'!G:G)</f>
        <v>39793016.726447158</v>
      </c>
      <c r="AI718" s="14">
        <f>SUMIF('consultant-net'!D:D,eslam.data!AQ718,'consultant-net'!F:F)</f>
        <v>6547225.8222684115</v>
      </c>
      <c r="AJ718" s="2" t="str">
        <f>VLOOKUP(A718,'eslam-to-invoicing'!A:B,2,0)</f>
        <v>EMAAR- Pkg 140-ITP-Mivida</v>
      </c>
      <c r="AQ718" s="2" t="str">
        <f t="shared" si="114"/>
        <v>Mivida-PK#1407</v>
      </c>
      <c r="AR718" s="2" t="str">
        <f t="shared" si="115"/>
        <v>EMAAR- Pkg 140-ITP-Mivida7</v>
      </c>
    </row>
    <row r="719" spans="1:44" hidden="1" x14ac:dyDescent="0.3">
      <c r="A719" s="6" t="s">
        <v>37</v>
      </c>
      <c r="B719" s="6">
        <f>VLOOKUP(A719,Sheet1!A:B,2,0)</f>
        <v>1</v>
      </c>
      <c r="C719" s="6">
        <v>8</v>
      </c>
      <c r="D719" s="25"/>
      <c r="E719" s="2">
        <v>6113446.7535528392</v>
      </c>
      <c r="F719" s="26">
        <f>_xlfn.MAXIFS('data-from-invoicing'!E:E,'data-from-invoicing'!D:D,eslam.data!AR719)</f>
        <v>6113446.7400000002</v>
      </c>
      <c r="G719" s="2">
        <f t="shared" si="112"/>
        <v>-1.3552838936448097E-2</v>
      </c>
      <c r="H719" s="2"/>
      <c r="I719" s="23"/>
      <c r="J719" s="2">
        <f>SUMIF('collection only'!D:D,eslam.data!AQ719,'collection only'!E:E)</f>
        <v>4740517.5525118411</v>
      </c>
      <c r="K719" s="26">
        <f>SUMIF('data-from-invoicing'!D:D,eslam.data!AR719,'data-from-invoicing'!F:F)</f>
        <v>5253107.1475</v>
      </c>
      <c r="L719" s="2">
        <f t="shared" si="113"/>
        <v>512589.5949881589</v>
      </c>
      <c r="M719" s="2"/>
      <c r="Q719" s="23"/>
      <c r="R719" s="2">
        <v>4740517.5525118411</v>
      </c>
      <c r="S719" s="1">
        <v>43830</v>
      </c>
      <c r="T719" s="1">
        <v>43836</v>
      </c>
      <c r="U719" s="1">
        <v>43836</v>
      </c>
      <c r="V719">
        <v>40</v>
      </c>
      <c r="W719" s="1">
        <v>43876</v>
      </c>
      <c r="X719" s="1">
        <v>43874</v>
      </c>
      <c r="Y719" s="2">
        <v>45906463.479999997</v>
      </c>
      <c r="Z719" s="2">
        <v>1612694.671467131</v>
      </c>
      <c r="AF719" s="2">
        <v>473905.33190203301</v>
      </c>
      <c r="AG719" s="14">
        <f>SUMIF('consultant-gross'!D:D,eslam.data!AQ719,'consultant-gross'!F:F)</f>
        <v>6113446.7506776005</v>
      </c>
      <c r="AH719" s="14">
        <f>SUMIF('consultant-gross'!D:D,eslam.data!AQ719,'consultant-gross'!G:G)</f>
        <v>45906463.477124758</v>
      </c>
      <c r="AI719" s="14">
        <f>SUMIF('consultant-net'!D:D,eslam.data!AQ719,'consultant-net'!F:F)</f>
        <v>4740517.5525118411</v>
      </c>
      <c r="AJ719" s="2" t="str">
        <f>VLOOKUP(A719,'eslam-to-invoicing'!A:B,2,0)</f>
        <v>EMAAR- Pkg 140-ITP-Mivida</v>
      </c>
      <c r="AQ719" s="2" t="str">
        <f t="shared" si="114"/>
        <v>Mivida-PK#1408</v>
      </c>
      <c r="AR719" s="2" t="str">
        <f t="shared" si="115"/>
        <v>EMAAR- Pkg 140-ITP-Mivida8</v>
      </c>
    </row>
    <row r="720" spans="1:44" hidden="1" x14ac:dyDescent="0.3">
      <c r="A720" s="6" t="s">
        <v>37</v>
      </c>
      <c r="B720" s="6">
        <f>VLOOKUP(A720,Sheet1!A:B,2,0)</f>
        <v>1</v>
      </c>
      <c r="C720" s="6">
        <v>9</v>
      </c>
      <c r="D720" s="25"/>
      <c r="E720" s="2">
        <v>4233335.7568048686</v>
      </c>
      <c r="F720" s="26">
        <f>_xlfn.MAXIFS('data-from-invoicing'!E:E,'data-from-invoicing'!D:D,eslam.data!AR720)</f>
        <v>4233335.7699999996</v>
      </c>
      <c r="G720" s="2">
        <f t="shared" si="112"/>
        <v>1.3195130974054337E-2</v>
      </c>
      <c r="H720" s="2"/>
      <c r="I720" s="23"/>
      <c r="J720" s="2">
        <f>SUMIF('collection only'!D:D,eslam.data!AQ720,'collection only'!E:E)</f>
        <v>4559999.09</v>
      </c>
      <c r="K720" s="26">
        <f>SUMIF('data-from-invoicing'!D:D,eslam.data!AR720,'data-from-invoicing'!F:F)</f>
        <v>6237430.1584999999</v>
      </c>
      <c r="L720" s="2">
        <f t="shared" si="113"/>
        <v>1677431.0685000001</v>
      </c>
      <c r="M720" s="2"/>
      <c r="Q720" s="23"/>
      <c r="R720" s="2">
        <v>4559999.0725691086</v>
      </c>
      <c r="S720" s="1">
        <v>43861</v>
      </c>
      <c r="T720" s="1">
        <v>43866</v>
      </c>
      <c r="U720" s="1">
        <v>43867</v>
      </c>
      <c r="V720">
        <v>40</v>
      </c>
      <c r="W720" s="1">
        <v>43907</v>
      </c>
      <c r="X720" s="1">
        <v>43908</v>
      </c>
      <c r="Y720" s="2">
        <v>50139799.236804873</v>
      </c>
      <c r="Z720" s="2">
        <v>3026730.605550088</v>
      </c>
      <c r="AF720" s="2">
        <v>545336.67823775706</v>
      </c>
      <c r="AG720" s="14">
        <f>SUMIF('consultant-gross'!D:D,eslam.data!AQ720,'consultant-gross'!F:F)</f>
        <v>4233335.7568048686</v>
      </c>
      <c r="AH720" s="14">
        <f>SUMIF('consultant-gross'!D:D,eslam.data!AQ720,'consultant-gross'!G:G)</f>
        <v>50139799.236804865</v>
      </c>
      <c r="AI720" s="14">
        <f>SUMIF('consultant-net'!D:D,eslam.data!AQ720,'consultant-net'!F:F)</f>
        <v>4559999.0725691095</v>
      </c>
      <c r="AJ720" s="2" t="str">
        <f>VLOOKUP(A720,'eslam-to-invoicing'!A:B,2,0)</f>
        <v>EMAAR- Pkg 140-ITP-Mivida</v>
      </c>
      <c r="AQ720" s="2" t="str">
        <f t="shared" si="114"/>
        <v>Mivida-PK#1409</v>
      </c>
      <c r="AR720" s="2" t="str">
        <f t="shared" si="115"/>
        <v>EMAAR- Pkg 140-ITP-Mivida9</v>
      </c>
    </row>
    <row r="721" spans="1:44" hidden="1" x14ac:dyDescent="0.3">
      <c r="A721" s="6" t="s">
        <v>37</v>
      </c>
      <c r="B721" s="6">
        <f>VLOOKUP(A721,Sheet1!A:B,2,0)</f>
        <v>1</v>
      </c>
      <c r="C721" s="6">
        <v>10</v>
      </c>
      <c r="D721" s="25"/>
      <c r="E721" s="2">
        <v>6612227.7834342495</v>
      </c>
      <c r="F721" s="26">
        <f>_xlfn.MAXIFS('data-from-invoicing'!E:E,'data-from-invoicing'!D:D,eslam.data!AR721)</f>
        <v>6612227.79</v>
      </c>
      <c r="G721" s="2">
        <f t="shared" si="112"/>
        <v>6.5657505765557289E-3</v>
      </c>
      <c r="H721" s="2"/>
      <c r="I721" s="23"/>
      <c r="J721" s="2">
        <f>SUMIF('collection only'!D:D,eslam.data!AQ721,'collection only'!E:E)</f>
        <v>5679423.0613567904</v>
      </c>
      <c r="K721" s="26">
        <f>SUMIF('data-from-invoicing'!D:D,eslam.data!AR721,'data-from-invoicing'!F:F)</f>
        <v>5679423.0694999993</v>
      </c>
      <c r="L721" s="2">
        <f t="shared" si="113"/>
        <v>8.143208920955658E-3</v>
      </c>
      <c r="M721" s="2"/>
      <c r="Q721" s="23"/>
      <c r="R721" s="2">
        <v>5679423.0613567904</v>
      </c>
      <c r="S721" s="1">
        <v>43890</v>
      </c>
      <c r="T721" s="1">
        <v>43895</v>
      </c>
      <c r="U721" s="1">
        <v>43895</v>
      </c>
      <c r="V721">
        <v>40</v>
      </c>
      <c r="W721" s="1">
        <v>43935</v>
      </c>
      <c r="X721" s="1">
        <v>43950</v>
      </c>
      <c r="Y721" s="2">
        <v>56752027.020239107</v>
      </c>
      <c r="Z721" s="2">
        <v>3351448.8205800341</v>
      </c>
      <c r="AF721" s="2">
        <v>610744.69472647994</v>
      </c>
      <c r="AG721" s="14">
        <f>SUMIF('consultant-gross'!D:D,eslam.data!AQ721,'consultant-gross'!F:F)</f>
        <v>6612227.7834342495</v>
      </c>
      <c r="AH721" s="14">
        <f>SUMIF('consultant-gross'!D:D,eslam.data!AQ721,'consultant-gross'!G:G)</f>
        <v>56752027.020239115</v>
      </c>
      <c r="AI721" s="14">
        <f>SUMIF('consultant-net'!D:D,eslam.data!AQ721,'consultant-net'!F:F)</f>
        <v>5679423.0613567904</v>
      </c>
      <c r="AJ721" s="2" t="str">
        <f>VLOOKUP(A721,'eslam-to-invoicing'!A:B,2,0)</f>
        <v>EMAAR- Pkg 140-ITP-Mivida</v>
      </c>
      <c r="AQ721" s="2" t="str">
        <f t="shared" si="114"/>
        <v>Mivida-PK#14010</v>
      </c>
      <c r="AR721" s="2" t="str">
        <f t="shared" si="115"/>
        <v>EMAAR- Pkg 140-ITP-Mivida10</v>
      </c>
    </row>
    <row r="722" spans="1:44" hidden="1" x14ac:dyDescent="0.3">
      <c r="A722" s="6" t="s">
        <v>37</v>
      </c>
      <c r="B722" s="34">
        <f>VLOOKUP(A722,Sheet1!A:B,2,0)</f>
        <v>1</v>
      </c>
      <c r="C722" s="6">
        <v>11</v>
      </c>
      <c r="D722" s="25"/>
      <c r="E722" s="2">
        <v>3124627.5927554742</v>
      </c>
      <c r="F722" s="26">
        <f>_xlfn.MAXIFS('data-from-invoicing'!E:E,'data-from-invoicing'!D:D,eslam.data!AR722)</f>
        <v>3121472.23</v>
      </c>
      <c r="G722" s="2">
        <f t="shared" si="112"/>
        <v>-3155.3627554741688</v>
      </c>
      <c r="H722" s="2"/>
      <c r="I722" s="23"/>
      <c r="J722" s="2">
        <f>SUMIF('collection only'!D:D,eslam.data!AQ722,'collection only'!E:E)</f>
        <v>2647674.17</v>
      </c>
      <c r="K722" s="26">
        <f>SUMIF('data-from-invoicing'!D:D,eslam.data!AR722,'data-from-invoicing'!F:F)</f>
        <v>2644790.7215</v>
      </c>
      <c r="L722" s="2">
        <f t="shared" si="113"/>
        <v>-2883.4484999999404</v>
      </c>
      <c r="M722" s="2"/>
      <c r="Q722" s="23"/>
      <c r="R722" s="2">
        <v>2647674.179867744</v>
      </c>
      <c r="S722" s="1">
        <v>43921</v>
      </c>
      <c r="T722" s="1">
        <v>43923</v>
      </c>
      <c r="U722" s="1">
        <v>43923</v>
      </c>
      <c r="V722">
        <v>40</v>
      </c>
      <c r="W722" s="1">
        <v>43963</v>
      </c>
      <c r="X722" s="1">
        <v>43950</v>
      </c>
      <c r="Y722" s="2">
        <v>59876654.612994589</v>
      </c>
      <c r="Z722" s="2">
        <v>3468836.9249781221</v>
      </c>
      <c r="AF722" s="2">
        <v>649303.91841760196</v>
      </c>
      <c r="AG722" s="14">
        <f>SUMIF('consultant-gross'!D:D,eslam.data!AQ722,'consultant-gross'!F:F)</f>
        <v>3124627.5927554742</v>
      </c>
      <c r="AH722" s="14">
        <f>SUMIF('consultant-gross'!D:D,eslam.data!AQ722,'consultant-gross'!G:G)</f>
        <v>59876654.612994589</v>
      </c>
      <c r="AI722" s="14">
        <f>SUMIF('consultant-net'!D:D,eslam.data!AQ722,'consultant-net'!F:F)</f>
        <v>2647674.1798677444</v>
      </c>
      <c r="AJ722" s="2" t="str">
        <f>VLOOKUP(A722,'eslam-to-invoicing'!A:B,2,0)</f>
        <v>EMAAR- Pkg 140-ITP-Mivida</v>
      </c>
      <c r="AQ722" s="2" t="str">
        <f t="shared" si="114"/>
        <v>Mivida-PK#14011</v>
      </c>
      <c r="AR722" s="2" t="str">
        <f t="shared" si="115"/>
        <v>EMAAR- Pkg 140-ITP-Mivida11</v>
      </c>
    </row>
    <row r="723" spans="1:44" hidden="1" x14ac:dyDescent="0.3">
      <c r="A723" s="6" t="s">
        <v>37</v>
      </c>
      <c r="B723" s="6">
        <f>VLOOKUP(A723,Sheet1!A:B,2,0)</f>
        <v>1</v>
      </c>
      <c r="C723" s="6">
        <v>12</v>
      </c>
      <c r="D723" s="25"/>
      <c r="E723" s="2">
        <v>1875813.0480084571</v>
      </c>
      <c r="F723" s="26">
        <f>_xlfn.MAXIFS('data-from-invoicing'!E:E,'data-from-invoicing'!D:D,eslam.data!AR723)</f>
        <v>1875812.84</v>
      </c>
      <c r="G723" s="2">
        <f t="shared" si="112"/>
        <v>-0.20800845697522163</v>
      </c>
      <c r="H723" s="2"/>
      <c r="I723" s="23"/>
      <c r="J723" s="2">
        <f>SUMIF('collection only'!D:D,eslam.data!AQ723,'collection only'!E:E)</f>
        <v>4687303.4400000004</v>
      </c>
      <c r="K723" s="26">
        <f>SUMIF('data-from-invoicing'!D:D,eslam.data!AR723,'data-from-invoicing'!F:F)</f>
        <v>4687303.2319999998</v>
      </c>
      <c r="L723" s="2">
        <f t="shared" si="113"/>
        <v>-0.20800000056624413</v>
      </c>
      <c r="M723" s="2"/>
      <c r="Q723" s="23"/>
      <c r="R723" s="2">
        <v>4687303.4253211915</v>
      </c>
      <c r="S723" s="1">
        <v>43951</v>
      </c>
      <c r="T723" s="1">
        <v>43953</v>
      </c>
      <c r="U723" s="1">
        <v>43954</v>
      </c>
      <c r="V723">
        <v>40</v>
      </c>
      <c r="W723" s="1">
        <v>43994</v>
      </c>
      <c r="X723" s="1">
        <v>43972</v>
      </c>
      <c r="Y723" s="2">
        <v>61752467.661003053</v>
      </c>
      <c r="Z723" s="2">
        <v>7497245.0417494765</v>
      </c>
      <c r="AF723" s="2">
        <v>703286.02477222402</v>
      </c>
      <c r="AG723" s="14">
        <f>SUMIF('consultant-gross'!D:D,eslam.data!AQ723,'consultant-gross'!F:F)</f>
        <v>1875813.0480084568</v>
      </c>
      <c r="AH723" s="14">
        <f>SUMIF('consultant-gross'!D:D,eslam.data!AQ723,'consultant-gross'!G:G)</f>
        <v>61752467.661003046</v>
      </c>
      <c r="AI723" s="14">
        <f>SUMIF('consultant-net'!D:D,eslam.data!AQ723,'consultant-net'!F:F)</f>
        <v>4687303.4253211915</v>
      </c>
      <c r="AJ723" s="2" t="str">
        <f>VLOOKUP(A723,'eslam-to-invoicing'!A:B,2,0)</f>
        <v>EMAAR- Pkg 140-ITP-Mivida</v>
      </c>
      <c r="AQ723" s="2" t="str">
        <f t="shared" si="114"/>
        <v>Mivida-PK#14012</v>
      </c>
      <c r="AR723" s="2" t="str">
        <f t="shared" si="115"/>
        <v>EMAAR- Pkg 140-ITP-Mivida12</v>
      </c>
    </row>
    <row r="724" spans="1:44" hidden="1" x14ac:dyDescent="0.3">
      <c r="A724" s="6" t="s">
        <v>37</v>
      </c>
      <c r="B724" s="6">
        <f>VLOOKUP(A724,Sheet1!A:B,2,0)</f>
        <v>1</v>
      </c>
      <c r="C724" s="6">
        <v>13</v>
      </c>
      <c r="D724" s="25"/>
      <c r="E724" s="2">
        <v>1425866.3089969531</v>
      </c>
      <c r="F724" s="26">
        <f>_xlfn.MAXIFS('data-from-invoicing'!E:E,'data-from-invoicing'!D:D,eslam.data!AR724)</f>
        <v>1425866.3</v>
      </c>
      <c r="G724" s="2">
        <f t="shared" si="112"/>
        <v>-8.9969530235975981E-3</v>
      </c>
      <c r="H724" s="2"/>
      <c r="I724" s="23"/>
      <c r="J724" s="2">
        <f>SUMIF('collection only'!D:D,eslam.data!AQ724,'collection only'!E:E)</f>
        <v>1169770.6499999999</v>
      </c>
      <c r="K724" s="26">
        <f>SUMIF('data-from-invoicing'!D:D,eslam.data!AR724,'data-from-invoicing'!F:F)</f>
        <v>1169767.915</v>
      </c>
      <c r="L724" s="2">
        <f t="shared" si="113"/>
        <v>-2.7349999998696148</v>
      </c>
      <c r="M724" s="2"/>
      <c r="Q724" s="23"/>
      <c r="R724" s="2">
        <v>1169770.6499999999</v>
      </c>
      <c r="S724" s="1">
        <v>43982</v>
      </c>
      <c r="T724" s="1">
        <v>43983</v>
      </c>
      <c r="U724" s="1">
        <v>43983</v>
      </c>
      <c r="V724">
        <v>40</v>
      </c>
      <c r="W724" s="1">
        <v>44023</v>
      </c>
      <c r="X724" s="1">
        <v>44003</v>
      </c>
      <c r="Y724" s="2">
        <v>63178333.969999999</v>
      </c>
      <c r="Z724" s="2">
        <v>7496958.4699999997</v>
      </c>
      <c r="AF724" s="2">
        <v>52250</v>
      </c>
      <c r="AG724" s="14">
        <f>SUMIF('consultant-gross'!D:D,eslam.data!AQ724,'consultant-gross'!F:F)</f>
        <v>0</v>
      </c>
      <c r="AH724" s="14">
        <f>SUMIF('consultant-gross'!D:D,eslam.data!AQ724,'consultant-gross'!G:G)</f>
        <v>0</v>
      </c>
      <c r="AI724" s="14">
        <f>SUMIF('consultant-net'!D:D,eslam.data!AQ724,'consultant-net'!F:F)</f>
        <v>0</v>
      </c>
      <c r="AJ724" s="2" t="str">
        <f>VLOOKUP(A724,'eslam-to-invoicing'!A:B,2,0)</f>
        <v>EMAAR- Pkg 140-ITP-Mivida</v>
      </c>
      <c r="AQ724" s="2" t="str">
        <f t="shared" si="114"/>
        <v>Mivida-PK#14013</v>
      </c>
      <c r="AR724" s="2" t="str">
        <f t="shared" si="115"/>
        <v>EMAAR- Pkg 140-ITP-Mivida13</v>
      </c>
    </row>
    <row r="725" spans="1:44" hidden="1" x14ac:dyDescent="0.3">
      <c r="A725" s="6" t="s">
        <v>37</v>
      </c>
      <c r="B725" s="6">
        <f>VLOOKUP(A725,Sheet1!A:B,2,0)</f>
        <v>1</v>
      </c>
      <c r="C725" s="6">
        <v>14</v>
      </c>
      <c r="D725" s="25"/>
      <c r="E725" s="2">
        <v>2429362.3735546018</v>
      </c>
      <c r="F725" s="26">
        <f>_xlfn.MAXIFS('data-from-invoicing'!E:E,'data-from-invoicing'!D:D,eslam.data!AR725)</f>
        <v>2429362.37</v>
      </c>
      <c r="G725" s="2">
        <f t="shared" si="112"/>
        <v>-3.5546016879379749E-3</v>
      </c>
      <c r="H725" s="2"/>
      <c r="I725" s="23"/>
      <c r="J725" s="2">
        <f>SUMIF('collection only'!D:D,eslam.data!AQ725,'collection only'!E:E)</f>
        <v>7336701.0999999996</v>
      </c>
      <c r="K725" s="26">
        <f>SUMIF('data-from-invoicing'!D:D,eslam.data!AR725,'data-from-invoicing'!F:F)</f>
        <v>7336701.0985000003</v>
      </c>
      <c r="L725" s="2">
        <f t="shared" si="113"/>
        <v>-1.4999993145465851E-3</v>
      </c>
      <c r="M725" s="2"/>
      <c r="Q725" s="23"/>
      <c r="R725" s="2">
        <v>7336701.0996783227</v>
      </c>
      <c r="S725" s="1">
        <v>44012</v>
      </c>
      <c r="T725" s="1">
        <v>44013</v>
      </c>
      <c r="U725" s="1">
        <v>44018</v>
      </c>
      <c r="V725">
        <v>40</v>
      </c>
      <c r="W725" s="1">
        <v>44058</v>
      </c>
      <c r="X725" s="1">
        <v>44033</v>
      </c>
      <c r="Y725" s="2">
        <v>65607696.343554601</v>
      </c>
      <c r="Z725" s="2">
        <v>14334387.263642861</v>
      </c>
      <c r="AF725" s="2">
        <v>52250</v>
      </c>
      <c r="AG725" s="14">
        <f>SUMIF('consultant-gross'!D:D,eslam.data!AQ725,'consultant-gross'!F:F)</f>
        <v>2429362.3735546023</v>
      </c>
      <c r="AH725" s="14">
        <f>SUMIF('consultant-gross'!D:D,eslam.data!AQ725,'consultant-gross'!G:G)</f>
        <v>65607696.343554601</v>
      </c>
      <c r="AI725" s="14">
        <f>SUMIF('consultant-net'!D:D,eslam.data!AQ725,'consultant-net'!F:F)</f>
        <v>7336701.0996783227</v>
      </c>
      <c r="AJ725" s="2" t="str">
        <f>VLOOKUP(A725,'eslam-to-invoicing'!A:B,2,0)</f>
        <v>EMAAR- Pkg 140-ITP-Mivida</v>
      </c>
      <c r="AQ725" s="2" t="str">
        <f t="shared" si="114"/>
        <v>Mivida-PK#14014</v>
      </c>
      <c r="AR725" s="2" t="str">
        <f t="shared" si="115"/>
        <v>EMAAR- Pkg 140-ITP-Mivida14</v>
      </c>
    </row>
    <row r="726" spans="1:44" hidden="1" x14ac:dyDescent="0.3">
      <c r="A726" s="6" t="s">
        <v>37</v>
      </c>
      <c r="B726" s="6">
        <f>VLOOKUP(A726,Sheet1!A:B,2,0)</f>
        <v>1</v>
      </c>
      <c r="C726" s="6">
        <v>15</v>
      </c>
      <c r="D726" s="25"/>
      <c r="E726" s="2">
        <v>16266667.67135912</v>
      </c>
      <c r="F726" s="26">
        <f>_xlfn.MAXIFS('data-from-invoicing'!E:E,'data-from-invoicing'!D:D,eslam.data!AR726)</f>
        <v>16266667.66</v>
      </c>
      <c r="G726" s="2">
        <f t="shared" si="112"/>
        <v>-1.1359119787812233E-2</v>
      </c>
      <c r="H726" s="2"/>
      <c r="I726" s="23"/>
      <c r="J726" s="2">
        <f>SUMIF('collection only'!D:D,eslam.data!AQ726,'collection only'!E:E)</f>
        <v>10305723.52</v>
      </c>
      <c r="K726" s="26">
        <f>SUMIF('data-from-invoicing'!D:D,eslam.data!AR726,'data-from-invoicing'!F:F)</f>
        <v>10902262.273</v>
      </c>
      <c r="L726" s="2">
        <f t="shared" si="113"/>
        <v>596538.75300000049</v>
      </c>
      <c r="M726" s="2"/>
      <c r="Q726" s="23"/>
      <c r="R726" s="2">
        <v>10305723.52443767</v>
      </c>
      <c r="S726" s="1">
        <v>44043</v>
      </c>
      <c r="T726" s="1">
        <v>44040</v>
      </c>
      <c r="U726" s="1">
        <v>44049</v>
      </c>
      <c r="V726">
        <v>40</v>
      </c>
      <c r="W726" s="1">
        <v>44089</v>
      </c>
      <c r="X726" s="1">
        <v>44067</v>
      </c>
      <c r="Y726" s="2">
        <v>81874364.014913723</v>
      </c>
      <c r="Z726" s="2">
        <v>10470685.886565439</v>
      </c>
      <c r="AF726" s="2">
        <v>74750</v>
      </c>
      <c r="AG726" s="14">
        <f>SUMIF('consultant-gross'!D:D,eslam.data!AQ726,'consultant-gross'!F:F)</f>
        <v>16266667.671359122</v>
      </c>
      <c r="AH726" s="14">
        <f>SUMIF('consultant-gross'!D:D,eslam.data!AQ726,'consultant-gross'!G:G)</f>
        <v>81874364.014913723</v>
      </c>
      <c r="AI726" s="14">
        <f>SUMIF('consultant-net'!D:D,eslam.data!AQ726,'consultant-net'!F:F)</f>
        <v>10305723.524437666</v>
      </c>
      <c r="AJ726" s="2" t="str">
        <f>VLOOKUP(A726,'eslam-to-invoicing'!A:B,2,0)</f>
        <v>EMAAR- Pkg 140-ITP-Mivida</v>
      </c>
      <c r="AQ726" s="2" t="str">
        <f t="shared" si="114"/>
        <v>Mivida-PK#14015</v>
      </c>
      <c r="AR726" s="2" t="str">
        <f t="shared" si="115"/>
        <v>EMAAR- Pkg 140-ITP-Mivida15</v>
      </c>
    </row>
    <row r="727" spans="1:44" hidden="1" x14ac:dyDescent="0.3">
      <c r="A727" s="6" t="s">
        <v>37</v>
      </c>
      <c r="B727" s="6">
        <f>VLOOKUP(A727,Sheet1!A:B,2,0)</f>
        <v>1</v>
      </c>
      <c r="C727" s="6">
        <v>16</v>
      </c>
      <c r="D727" s="25"/>
      <c r="E727" s="2">
        <v>19380294.5983507</v>
      </c>
      <c r="F727" s="26">
        <f>_xlfn.MAXIFS('data-from-invoicing'!E:E,'data-from-invoicing'!D:D,eslam.data!AR727)</f>
        <v>19380294.600000001</v>
      </c>
      <c r="G727" s="2">
        <f t="shared" si="112"/>
        <v>1.6493014991283417E-3</v>
      </c>
      <c r="H727" s="2"/>
      <c r="I727" s="23"/>
      <c r="J727" s="2">
        <f>SUMIF('collection only'!D:D,eslam.data!AQ727,'collection only'!E:E)</f>
        <v>10553431.24</v>
      </c>
      <c r="K727" s="26">
        <f>SUMIF('data-from-invoicing'!D:D,eslam.data!AR727,'data-from-invoicing'!F:F)</f>
        <v>13266917.76</v>
      </c>
      <c r="L727" s="2">
        <f t="shared" si="113"/>
        <v>2713486.5199999996</v>
      </c>
      <c r="M727" s="2"/>
      <c r="Q727" s="23"/>
      <c r="R727" s="2">
        <v>10553431.239390019</v>
      </c>
      <c r="S727" s="1">
        <v>44074</v>
      </c>
      <c r="T727" s="1">
        <v>44075</v>
      </c>
      <c r="U727" s="1">
        <v>44075</v>
      </c>
      <c r="V727">
        <v>40</v>
      </c>
      <c r="W727" s="1">
        <v>44115</v>
      </c>
      <c r="X727" s="1">
        <v>44089</v>
      </c>
      <c r="Y727" s="2">
        <v>101254658.6132644</v>
      </c>
      <c r="Z727" s="2">
        <v>3625858.675608194</v>
      </c>
      <c r="AF727" s="2">
        <v>74750</v>
      </c>
      <c r="AG727" s="14">
        <f>SUMIF('consultant-gross'!D:D,eslam.data!AQ727,'consultant-gross'!F:F)</f>
        <v>19380294.598350704</v>
      </c>
      <c r="AH727" s="14">
        <f>SUMIF('consultant-gross'!D:D,eslam.data!AQ727,'consultant-gross'!G:G)</f>
        <v>101254658.61326443</v>
      </c>
      <c r="AI727" s="14">
        <f>SUMIF('consultant-net'!D:D,eslam.data!AQ727,'consultant-net'!F:F)</f>
        <v>10553431.239390016</v>
      </c>
      <c r="AJ727" s="2" t="str">
        <f>VLOOKUP(A727,'eslam-to-invoicing'!A:B,2,0)</f>
        <v>EMAAR- Pkg 140-ITP-Mivida</v>
      </c>
      <c r="AQ727" s="2" t="str">
        <f t="shared" si="114"/>
        <v>Mivida-PK#14016</v>
      </c>
      <c r="AR727" s="2" t="str">
        <f t="shared" si="115"/>
        <v>EMAAR- Pkg 140-ITP-Mivida16</v>
      </c>
    </row>
    <row r="728" spans="1:44" hidden="1" x14ac:dyDescent="0.3">
      <c r="A728" s="6" t="s">
        <v>37</v>
      </c>
      <c r="B728" s="6">
        <f>VLOOKUP(A728,Sheet1!A:B,2,0)</f>
        <v>1</v>
      </c>
      <c r="C728" s="6">
        <v>17</v>
      </c>
      <c r="D728" s="25"/>
      <c r="E728" s="2">
        <v>16610857.33276418</v>
      </c>
      <c r="F728" s="26">
        <f>_xlfn.MAXIFS('data-from-invoicing'!E:E,'data-from-invoicing'!D:D,eslam.data!AR728)</f>
        <v>16610857.339999998</v>
      </c>
      <c r="G728" s="2">
        <f t="shared" si="112"/>
        <v>7.2358176112174988E-3</v>
      </c>
      <c r="H728" s="2"/>
      <c r="I728" s="23"/>
      <c r="J728" s="2">
        <f>SUMIF('collection only'!D:D,eslam.data!AQ728,'collection only'!E:E)</f>
        <v>11726998.43</v>
      </c>
      <c r="K728" s="26">
        <f>SUMIF('data-from-invoicing'!D:D,eslam.data!AR728,'data-from-invoicing'!F:F)</f>
        <v>11726998.431499999</v>
      </c>
      <c r="L728" s="2">
        <f t="shared" si="113"/>
        <v>1.4999993145465851E-3</v>
      </c>
      <c r="M728" s="2"/>
      <c r="Q728" s="23"/>
      <c r="R728" s="2">
        <v>11726998.42658535</v>
      </c>
      <c r="S728" s="1">
        <v>44104</v>
      </c>
      <c r="T728" s="1">
        <v>44105</v>
      </c>
      <c r="U728" s="1">
        <v>44108</v>
      </c>
      <c r="V728">
        <v>40</v>
      </c>
      <c r="W728" s="1">
        <v>44148</v>
      </c>
      <c r="X728" s="1">
        <v>44123</v>
      </c>
      <c r="Y728" s="2">
        <v>117865515.94602861</v>
      </c>
      <c r="Z728" s="2">
        <v>808207.31956038659</v>
      </c>
      <c r="AF728" s="2">
        <v>74750</v>
      </c>
      <c r="AG728" s="14">
        <f>SUMIF('consultant-gross'!D:D,eslam.data!AQ728,'consultant-gross'!F:F)</f>
        <v>16610857.332764179</v>
      </c>
      <c r="AH728" s="14">
        <f>SUMIF('consultant-gross'!D:D,eslam.data!AQ728,'consultant-gross'!G:G)</f>
        <v>117865515.94602861</v>
      </c>
      <c r="AI728" s="14">
        <f>SUMIF('consultant-net'!D:D,eslam.data!AQ728,'consultant-net'!F:F)</f>
        <v>11726998.426585346</v>
      </c>
      <c r="AJ728" s="2" t="str">
        <f>VLOOKUP(A728,'eslam-to-invoicing'!A:B,2,0)</f>
        <v>EMAAR- Pkg 140-ITP-Mivida</v>
      </c>
      <c r="AQ728" s="2" t="str">
        <f t="shared" si="114"/>
        <v>Mivida-PK#14017</v>
      </c>
      <c r="AR728" s="2" t="str">
        <f t="shared" si="115"/>
        <v>EMAAR- Pkg 140-ITP-Mivida17</v>
      </c>
    </row>
    <row r="729" spans="1:44" hidden="1" x14ac:dyDescent="0.3">
      <c r="A729" s="6" t="s">
        <v>37</v>
      </c>
      <c r="B729" s="6">
        <f>VLOOKUP(A729,Sheet1!A:B,2,0)</f>
        <v>1</v>
      </c>
      <c r="C729" s="6">
        <v>18</v>
      </c>
      <c r="D729" s="25"/>
      <c r="E729" s="2">
        <v>4603925.7609414915</v>
      </c>
      <c r="F729" s="26">
        <f>_xlfn.MAXIFS('data-from-invoicing'!E:E,'data-from-invoicing'!D:D,eslam.data!AR729)</f>
        <v>4603925.7699999996</v>
      </c>
      <c r="G729" s="2">
        <f t="shared" si="112"/>
        <v>9.0585080906748772E-3</v>
      </c>
      <c r="H729" s="2"/>
      <c r="I729" s="23"/>
      <c r="J729" s="2">
        <f>SUMIF('collection only'!D:D,eslam.data!AQ729,'collection only'!E:E)</f>
        <v>3831058.93</v>
      </c>
      <c r="K729" s="26">
        <f>SUMIF('data-from-invoicing'!D:D,eslam.data!AR729,'data-from-invoicing'!F:F)</f>
        <v>3831058.9284999999</v>
      </c>
      <c r="L729" s="2">
        <f t="shared" si="113"/>
        <v>-1.5000002458691597E-3</v>
      </c>
      <c r="M729" s="2"/>
      <c r="Q729" s="23"/>
      <c r="R729" s="2">
        <v>3831058.9300426389</v>
      </c>
      <c r="S729" s="1">
        <v>44135</v>
      </c>
      <c r="T729" s="1">
        <v>44139</v>
      </c>
      <c r="U729" s="1">
        <v>44144</v>
      </c>
      <c r="V729">
        <v>40</v>
      </c>
      <c r="W729" s="1">
        <v>44184</v>
      </c>
      <c r="X729" s="1">
        <v>44164</v>
      </c>
      <c r="Y729" s="2">
        <v>122469441.7069701</v>
      </c>
      <c r="Z729" s="2">
        <v>876421.35800683463</v>
      </c>
      <c r="AF729" s="2">
        <v>74750</v>
      </c>
      <c r="AG729" s="14">
        <f>SUMIF('consultant-gross'!D:D,eslam.data!AQ729,'consultant-gross'!F:F)</f>
        <v>4603925.7609414905</v>
      </c>
      <c r="AH729" s="14">
        <f>SUMIF('consultant-gross'!D:D,eslam.data!AQ729,'consultant-gross'!G:G)</f>
        <v>122469441.7069701</v>
      </c>
      <c r="AI729" s="14">
        <f>SUMIF('consultant-net'!D:D,eslam.data!AQ729,'consultant-net'!F:F)</f>
        <v>3831058.9300426394</v>
      </c>
      <c r="AJ729" s="2" t="str">
        <f>VLOOKUP(A729,'eslam-to-invoicing'!A:B,2,0)</f>
        <v>EMAAR- Pkg 140-ITP-Mivida</v>
      </c>
      <c r="AQ729" s="2" t="str">
        <f t="shared" si="114"/>
        <v>Mivida-PK#14018</v>
      </c>
      <c r="AR729" s="2" t="str">
        <f t="shared" si="115"/>
        <v>EMAAR- Pkg 140-ITP-Mivida18</v>
      </c>
    </row>
    <row r="730" spans="1:44" hidden="1" x14ac:dyDescent="0.3">
      <c r="A730" s="6" t="s">
        <v>37</v>
      </c>
      <c r="B730" s="6">
        <f>VLOOKUP(A730,Sheet1!A:B,2,0)</f>
        <v>1</v>
      </c>
      <c r="C730" s="6">
        <v>19</v>
      </c>
      <c r="D730" s="25"/>
      <c r="E730" s="2">
        <v>11459315.86360215</v>
      </c>
      <c r="F730" s="26">
        <f>_xlfn.MAXIFS('data-from-invoicing'!E:E,'data-from-invoicing'!D:D,eslam.data!AR730)</f>
        <v>11459315.859999999</v>
      </c>
      <c r="G730" s="2">
        <f t="shared" si="112"/>
        <v>-3.6021508276462555E-3</v>
      </c>
      <c r="H730" s="2"/>
      <c r="I730" s="23"/>
      <c r="J730" s="2">
        <f>SUMIF('collection only'!D:D,eslam.data!AQ730,'collection only'!E:E)</f>
        <v>8885358.6199999992</v>
      </c>
      <c r="K730" s="26">
        <f>SUMIF('data-from-invoicing'!D:D,eslam.data!AR730,'data-from-invoicing'!F:F)</f>
        <v>8885358.6229999978</v>
      </c>
      <c r="L730" s="2">
        <f t="shared" si="113"/>
        <v>2.9999986290931702E-3</v>
      </c>
      <c r="M730" s="2"/>
      <c r="Q730" s="23"/>
      <c r="R730" s="2">
        <v>8885358.6191255152</v>
      </c>
      <c r="S730" s="1">
        <v>44165</v>
      </c>
      <c r="T730" s="1">
        <v>44168</v>
      </c>
      <c r="U730" s="1">
        <v>44171</v>
      </c>
      <c r="V730">
        <v>40</v>
      </c>
      <c r="W730" s="1">
        <v>44211</v>
      </c>
      <c r="X730" s="1">
        <v>44186</v>
      </c>
      <c r="Y730" s="2">
        <v>133928757.5705722</v>
      </c>
      <c r="Z730" s="2">
        <v>214106.85750000001</v>
      </c>
      <c r="AF730" s="2">
        <v>74750</v>
      </c>
      <c r="AG730" s="14">
        <f>SUMIF('consultant-gross'!D:D,eslam.data!AQ730,'consultant-gross'!F:F)</f>
        <v>11459315.863602147</v>
      </c>
      <c r="AH730" s="14">
        <f>SUMIF('consultant-gross'!D:D,eslam.data!AQ730,'consultant-gross'!G:G)</f>
        <v>133928757.57057224</v>
      </c>
      <c r="AI730" s="14">
        <f>SUMIF('consultant-net'!D:D,eslam.data!AQ730,'consultant-net'!F:F)</f>
        <v>8885358.6191255152</v>
      </c>
      <c r="AJ730" s="2" t="str">
        <f>VLOOKUP(A730,'eslam-to-invoicing'!A:B,2,0)</f>
        <v>EMAAR- Pkg 140-ITP-Mivida</v>
      </c>
      <c r="AQ730" s="2" t="str">
        <f t="shared" si="114"/>
        <v>Mivida-PK#14019</v>
      </c>
      <c r="AR730" s="2" t="str">
        <f t="shared" si="115"/>
        <v>EMAAR- Pkg 140-ITP-Mivida19</v>
      </c>
    </row>
    <row r="731" spans="1:44" hidden="1" x14ac:dyDescent="0.3">
      <c r="A731" s="6" t="s">
        <v>37</v>
      </c>
      <c r="B731" s="6">
        <f>VLOOKUP(A731,Sheet1!A:B,2,0)</f>
        <v>1</v>
      </c>
      <c r="C731" s="6">
        <v>20</v>
      </c>
      <c r="D731" s="25"/>
      <c r="E731" s="2">
        <v>5957491.0722286552</v>
      </c>
      <c r="F731" s="26">
        <f>_xlfn.MAXIFS('data-from-invoicing'!E:E,'data-from-invoicing'!D:D,eslam.data!AR731)</f>
        <v>5957491.2800000003</v>
      </c>
      <c r="G731" s="2">
        <f t="shared" si="112"/>
        <v>0.20777134504169226</v>
      </c>
      <c r="H731" s="2"/>
      <c r="I731" s="23"/>
      <c r="J731" s="2">
        <f>SUMIF('collection only'!D:D,eslam.data!AQ731,'collection only'!E:E)</f>
        <v>5084359.83</v>
      </c>
      <c r="K731" s="26">
        <f>SUMIF('data-from-invoicing'!D:D,eslam.data!AR731,'data-from-invoicing'!F:F)</f>
        <v>6060664.0800000001</v>
      </c>
      <c r="L731" s="2">
        <f t="shared" si="113"/>
        <v>976304.25</v>
      </c>
      <c r="M731" s="2"/>
      <c r="Q731" s="23"/>
      <c r="R731" s="2">
        <v>5084359.8247633427</v>
      </c>
      <c r="S731" s="1">
        <v>44196</v>
      </c>
      <c r="T731" s="1">
        <v>44196</v>
      </c>
      <c r="U731" s="1">
        <v>44201</v>
      </c>
      <c r="V731">
        <v>40</v>
      </c>
      <c r="W731" s="1">
        <v>44241</v>
      </c>
      <c r="X731" s="1">
        <v>44231</v>
      </c>
      <c r="Y731" s="2">
        <v>139886248.6428009</v>
      </c>
      <c r="Z731" s="2">
        <v>17194.8</v>
      </c>
      <c r="AF731" s="2">
        <v>85700</v>
      </c>
      <c r="AG731" s="14">
        <f>SUMIF('consultant-gross'!D:D,eslam.data!AQ731,'consultant-gross'!F:F)</f>
        <v>5957491.0722286552</v>
      </c>
      <c r="AH731" s="14">
        <f>SUMIF('consultant-gross'!D:D,eslam.data!AQ731,'consultant-gross'!G:G)</f>
        <v>139886248.6428009</v>
      </c>
      <c r="AI731" s="14">
        <f>SUMIF('consultant-net'!D:D,eslam.data!AQ731,'consultant-net'!F:F)</f>
        <v>5084359.8247633427</v>
      </c>
      <c r="AJ731" s="2" t="str">
        <f>VLOOKUP(A731,'eslam-to-invoicing'!A:B,2,0)</f>
        <v>EMAAR- Pkg 140-ITP-Mivida</v>
      </c>
      <c r="AQ731" s="2" t="str">
        <f t="shared" si="114"/>
        <v>Mivida-PK#14020</v>
      </c>
      <c r="AR731" s="2" t="str">
        <f t="shared" si="115"/>
        <v>EMAAR- Pkg 140-ITP-Mivida20</v>
      </c>
    </row>
    <row r="732" spans="1:44" hidden="1" x14ac:dyDescent="0.3">
      <c r="A732" s="6" t="s">
        <v>37</v>
      </c>
      <c r="B732" s="6">
        <f>VLOOKUP(A732,Sheet1!A:B,2,0)</f>
        <v>1</v>
      </c>
      <c r="C732" s="6">
        <v>21</v>
      </c>
      <c r="D732" s="25"/>
      <c r="E732" s="2">
        <v>9991628.9771991074</v>
      </c>
      <c r="F732" s="26">
        <f>_xlfn.MAXIFS('data-from-invoicing'!E:E,'data-from-invoicing'!D:D,eslam.data!AR732)</f>
        <v>9991628.9700000007</v>
      </c>
      <c r="G732" s="2">
        <f t="shared" si="112"/>
        <v>-7.1991067379713058E-3</v>
      </c>
      <c r="H732" s="2"/>
      <c r="I732" s="23"/>
      <c r="J732" s="2">
        <f>SUMIF('collection only'!D:D,eslam.data!AQ732,'collection only'!E:E)</f>
        <v>8185193.8300000001</v>
      </c>
      <c r="K732" s="26">
        <f>SUMIF('data-from-invoicing'!D:D,eslam.data!AR732,'data-from-invoicing'!F:F)</f>
        <v>8185193.8284999998</v>
      </c>
      <c r="L732" s="2">
        <f t="shared" si="113"/>
        <v>-1.5000002458691597E-3</v>
      </c>
      <c r="M732" s="2"/>
      <c r="Q732" s="23"/>
      <c r="R732" s="2">
        <v>8185193.8343963921</v>
      </c>
      <c r="S732" s="1">
        <v>44227</v>
      </c>
      <c r="T732" s="1">
        <v>44231</v>
      </c>
      <c r="U732" s="1">
        <v>44234</v>
      </c>
      <c r="V732">
        <v>40</v>
      </c>
      <c r="W732" s="1">
        <v>44274</v>
      </c>
      <c r="X732" s="1">
        <v>44245</v>
      </c>
      <c r="Y732" s="2">
        <v>149877877.62</v>
      </c>
      <c r="AF732" s="2">
        <v>85700</v>
      </c>
      <c r="AG732" s="14">
        <f>SUMIF('consultant-gross'!D:D,eslam.data!AQ732,'consultant-gross'!F:F)</f>
        <v>9991628.9774986804</v>
      </c>
      <c r="AH732" s="14">
        <f>SUMIF('consultant-gross'!D:D,eslam.data!AQ732,'consultant-gross'!G:G)</f>
        <v>149877877.62029958</v>
      </c>
      <c r="AI732" s="14">
        <f>SUMIF('consultant-net'!D:D,eslam.data!AQ732,'consultant-net'!F:F)</f>
        <v>8185193.8343963921</v>
      </c>
      <c r="AJ732" s="2" t="str">
        <f>VLOOKUP(A732,'eslam-to-invoicing'!A:B,2,0)</f>
        <v>EMAAR- Pkg 140-ITP-Mivida</v>
      </c>
      <c r="AQ732" s="2" t="str">
        <f t="shared" si="114"/>
        <v>Mivida-PK#14021</v>
      </c>
      <c r="AR732" s="2" t="str">
        <f t="shared" si="115"/>
        <v>EMAAR- Pkg 140-ITP-Mivida21</v>
      </c>
    </row>
    <row r="733" spans="1:44" hidden="1" x14ac:dyDescent="0.3">
      <c r="A733" s="6" t="s">
        <v>37</v>
      </c>
      <c r="B733" s="6">
        <f>VLOOKUP(A733,Sheet1!A:B,2,0)</f>
        <v>1</v>
      </c>
      <c r="C733" s="6">
        <v>22</v>
      </c>
      <c r="D733" s="25"/>
      <c r="E733" s="2">
        <v>5467007.0699999928</v>
      </c>
      <c r="F733" s="26">
        <f>_xlfn.MAXIFS('data-from-invoicing'!E:E,'data-from-invoicing'!D:D,eslam.data!AR733)</f>
        <v>5467007.0499999998</v>
      </c>
      <c r="G733" s="2">
        <f t="shared" si="112"/>
        <v>-1.9999993033707142E-2</v>
      </c>
      <c r="H733" s="2"/>
      <c r="I733" s="23"/>
      <c r="J733" s="2">
        <f>SUMIF('collection only'!D:D,eslam.data!AQ733,'collection only'!E:E)</f>
        <v>4603109.1399999997</v>
      </c>
      <c r="K733" s="26">
        <f>SUMIF('data-from-invoicing'!D:D,eslam.data!AR733,'data-from-invoicing'!F:F)</f>
        <v>4603109.1524999999</v>
      </c>
      <c r="L733" s="2">
        <f t="shared" si="113"/>
        <v>1.2500000186264515E-2</v>
      </c>
      <c r="M733" s="2"/>
      <c r="Q733" s="23"/>
      <c r="R733" s="2">
        <v>4603109.16</v>
      </c>
      <c r="S733" s="1">
        <v>44255</v>
      </c>
      <c r="T733" s="1">
        <v>44259</v>
      </c>
      <c r="U733" s="1">
        <v>44270</v>
      </c>
      <c r="V733">
        <v>40</v>
      </c>
      <c r="W733" s="1">
        <v>44310</v>
      </c>
      <c r="X733" s="1">
        <v>44287</v>
      </c>
      <c r="Y733" s="2">
        <v>155344884.69</v>
      </c>
      <c r="AF733" s="2">
        <v>85700</v>
      </c>
      <c r="AG733" s="14">
        <f>SUMIF('consultant-gross'!D:D,eslam.data!AQ733,'consultant-gross'!F:F)</f>
        <v>0</v>
      </c>
      <c r="AH733" s="14">
        <f>SUMIF('consultant-gross'!D:D,eslam.data!AQ733,'consultant-gross'!G:G)</f>
        <v>0</v>
      </c>
      <c r="AI733" s="14">
        <f>SUMIF('consultant-net'!D:D,eslam.data!AQ733,'consultant-net'!F:F)</f>
        <v>0</v>
      </c>
      <c r="AJ733" s="2" t="str">
        <f>VLOOKUP(A733,'eslam-to-invoicing'!A:B,2,0)</f>
        <v>EMAAR- Pkg 140-ITP-Mivida</v>
      </c>
      <c r="AQ733" s="2" t="str">
        <f t="shared" si="114"/>
        <v>Mivida-PK#14022</v>
      </c>
      <c r="AR733" s="2" t="str">
        <f t="shared" si="115"/>
        <v>EMAAR- Pkg 140-ITP-Mivida22</v>
      </c>
    </row>
    <row r="734" spans="1:44" hidden="1" x14ac:dyDescent="0.3">
      <c r="A734" s="6" t="s">
        <v>37</v>
      </c>
      <c r="B734" s="6">
        <f>VLOOKUP(A734,Sheet1!A:B,2,0)</f>
        <v>1</v>
      </c>
      <c r="C734" s="6">
        <v>23</v>
      </c>
      <c r="D734" s="25"/>
      <c r="E734" s="2">
        <v>4716911.4399999976</v>
      </c>
      <c r="F734" s="26">
        <f>_xlfn.MAXIFS('data-from-invoicing'!E:E,'data-from-invoicing'!D:D,eslam.data!AR734)</f>
        <v>4716911.47</v>
      </c>
      <c r="G734" s="2">
        <f t="shared" si="112"/>
        <v>3.000000212341547E-2</v>
      </c>
      <c r="H734" s="2"/>
      <c r="I734" s="23"/>
      <c r="J734" s="2">
        <f>SUMIF('collection only'!D:D,eslam.data!AQ734,'collection only'!E:E)</f>
        <v>3870461.7</v>
      </c>
      <c r="K734" s="26">
        <f>SUMIF('data-from-invoicing'!D:D,eslam.data!AR734,'data-from-invoicing'!F:F)</f>
        <v>3870461.7235000003</v>
      </c>
      <c r="L734" s="2">
        <f t="shared" si="113"/>
        <v>2.350000012665987E-2</v>
      </c>
      <c r="M734" s="2"/>
      <c r="Q734" s="23"/>
      <c r="R734" s="2">
        <v>3870461.69</v>
      </c>
      <c r="S734" s="1">
        <v>44286</v>
      </c>
      <c r="T734" s="1">
        <v>44290</v>
      </c>
      <c r="U734" s="1">
        <v>44311</v>
      </c>
      <c r="V734">
        <v>40</v>
      </c>
      <c r="W734" s="1">
        <v>44351</v>
      </c>
      <c r="X734" s="1">
        <v>44342</v>
      </c>
      <c r="Y734" s="2">
        <v>160061796.13</v>
      </c>
      <c r="AF734" s="2">
        <v>85700</v>
      </c>
      <c r="AG734" s="14">
        <f>SUMIF('consultant-gross'!D:D,eslam.data!AQ734,'consultant-gross'!F:F)</f>
        <v>1777689.2862962484</v>
      </c>
      <c r="AH734" s="14">
        <f>SUMIF('consultant-gross'!D:D,eslam.data!AQ734,'consultant-gross'!G:G)</f>
        <v>157122573.97629625</v>
      </c>
      <c r="AI734" s="14">
        <f>SUMIF('consultant-net'!D:D,eslam.data!AQ734,'consultant-net'!F:F)</f>
        <v>1458682.9493849874</v>
      </c>
      <c r="AJ734" s="2" t="str">
        <f>VLOOKUP(A734,'eslam-to-invoicing'!A:B,2,0)</f>
        <v>EMAAR- Pkg 140-ITP-Mivida</v>
      </c>
      <c r="AQ734" s="2" t="str">
        <f t="shared" si="114"/>
        <v>Mivida-PK#14023</v>
      </c>
      <c r="AR734" s="2" t="str">
        <f t="shared" si="115"/>
        <v>EMAAR- Pkg 140-ITP-Mivida23</v>
      </c>
    </row>
    <row r="735" spans="1:44" hidden="1" x14ac:dyDescent="0.3">
      <c r="A735" s="6" t="s">
        <v>37</v>
      </c>
      <c r="B735" s="6">
        <f>VLOOKUP(A735,Sheet1!A:B,2,0)</f>
        <v>1</v>
      </c>
      <c r="C735" s="6">
        <v>24</v>
      </c>
      <c r="D735" s="25"/>
      <c r="E735" s="2">
        <v>4573435.8657481372</v>
      </c>
      <c r="F735" s="26">
        <f>_xlfn.MAXIFS('data-from-invoicing'!E:E,'data-from-invoicing'!D:D,eslam.data!AR735)</f>
        <v>4573435.8600000003</v>
      </c>
      <c r="G735" s="2">
        <f t="shared" si="112"/>
        <v>-5.7481369003653526E-3</v>
      </c>
      <c r="H735" s="2"/>
      <c r="I735" s="23"/>
      <c r="J735" s="2">
        <f>SUMIF('collection only'!D:D,eslam.data!AQ735,'collection only'!E:E)</f>
        <v>3732732.7980726361</v>
      </c>
      <c r="K735" s="26">
        <f>SUMIF('data-from-invoicing'!D:D,eslam.data!AR735,'data-from-invoicing'!F:F)</f>
        <v>4604153.83</v>
      </c>
      <c r="L735" s="2">
        <f t="shared" si="113"/>
        <v>871421.03192736395</v>
      </c>
      <c r="M735" s="2"/>
      <c r="Q735" s="23"/>
      <c r="R735" s="2">
        <v>3732732.7980726361</v>
      </c>
      <c r="S735" s="1">
        <v>44347</v>
      </c>
      <c r="T735" s="1">
        <v>44351</v>
      </c>
      <c r="U735" s="1">
        <v>44377</v>
      </c>
      <c r="V735">
        <v>40</v>
      </c>
      <c r="W735" s="1">
        <v>44417</v>
      </c>
      <c r="X735" s="1">
        <v>44392</v>
      </c>
      <c r="Y735" s="2">
        <v>164635231.9957481</v>
      </c>
      <c r="AF735" s="2">
        <v>105700</v>
      </c>
      <c r="AG735" s="14">
        <f>SUMIF('consultant-gross'!D:D,eslam.data!AQ735,'consultant-gross'!F:F)</f>
        <v>0</v>
      </c>
      <c r="AH735" s="14">
        <f>SUMIF('consultant-gross'!D:D,eslam.data!AQ735,'consultant-gross'!G:G)</f>
        <v>0</v>
      </c>
      <c r="AI735" s="14">
        <f>SUMIF('consultant-net'!D:D,eslam.data!AQ735,'consultant-net'!F:F)</f>
        <v>0</v>
      </c>
      <c r="AJ735" s="2" t="str">
        <f>VLOOKUP(A735,'eslam-to-invoicing'!A:B,2,0)</f>
        <v>EMAAR- Pkg 140-ITP-Mivida</v>
      </c>
      <c r="AQ735" s="2" t="str">
        <f t="shared" si="114"/>
        <v>Mivida-PK#14024</v>
      </c>
      <c r="AR735" s="2" t="str">
        <f t="shared" si="115"/>
        <v>EMAAR- Pkg 140-ITP-Mivida24</v>
      </c>
    </row>
    <row r="736" spans="1:44" hidden="1" x14ac:dyDescent="0.3">
      <c r="A736" s="6" t="s">
        <v>37</v>
      </c>
      <c r="B736" s="6">
        <f>VLOOKUP(A736,Sheet1!A:B,2,0)</f>
        <v>1</v>
      </c>
      <c r="C736" s="6">
        <v>25</v>
      </c>
      <c r="D736" s="25"/>
      <c r="E736" s="2">
        <v>5220299.9542518854</v>
      </c>
      <c r="F736" s="26">
        <f>_xlfn.MAXIFS('data-from-invoicing'!E:E,'data-from-invoicing'!D:D,eslam.data!AR736)</f>
        <v>5220299.96</v>
      </c>
      <c r="G736" s="2">
        <f t="shared" si="112"/>
        <v>5.7481145486235619E-3</v>
      </c>
      <c r="H736" s="2"/>
      <c r="I736" s="23"/>
      <c r="J736" s="2">
        <f>SUMIF('collection only'!D:D,eslam.data!AQ736,'collection only'!E:E)</f>
        <v>9016182.2400000002</v>
      </c>
      <c r="K736" s="26">
        <f>SUMIF('data-from-invoicing'!D:D,eslam.data!AR736,'data-from-invoicing'!F:F)</f>
        <v>9290247.7980000004</v>
      </c>
      <c r="L736" s="2">
        <f t="shared" si="113"/>
        <v>274065.55800000019</v>
      </c>
      <c r="M736" s="2"/>
      <c r="Q736" s="23"/>
      <c r="R736" s="2">
        <v>9016182.2400000002</v>
      </c>
      <c r="S736" s="1">
        <v>44377</v>
      </c>
      <c r="T736" s="1">
        <v>44376</v>
      </c>
      <c r="U736" s="1">
        <v>44426</v>
      </c>
      <c r="V736">
        <v>40</v>
      </c>
      <c r="W736" s="1">
        <v>44466</v>
      </c>
      <c r="X736" s="1">
        <v>44439</v>
      </c>
      <c r="Y736" s="2">
        <v>169855531.94999999</v>
      </c>
      <c r="AF736" s="2">
        <v>623487.51</v>
      </c>
      <c r="AG736" s="14">
        <f>SUMIF('consultant-gross'!D:D,eslam.data!AQ736,'consultant-gross'!F:F)</f>
        <v>0</v>
      </c>
      <c r="AH736" s="14">
        <f>SUMIF('consultant-gross'!D:D,eslam.data!AQ736,'consultant-gross'!G:G)</f>
        <v>0</v>
      </c>
      <c r="AI736" s="14">
        <f>SUMIF('consultant-net'!D:D,eslam.data!AQ736,'consultant-net'!F:F)</f>
        <v>0</v>
      </c>
      <c r="AJ736" s="2" t="str">
        <f>VLOOKUP(A736,'eslam-to-invoicing'!A:B,2,0)</f>
        <v>EMAAR- Pkg 140-ITP-Mivida</v>
      </c>
      <c r="AQ736" s="2" t="str">
        <f t="shared" si="114"/>
        <v>Mivida-PK#14025</v>
      </c>
      <c r="AR736" s="2" t="str">
        <f t="shared" si="115"/>
        <v>EMAAR- Pkg 140-ITP-Mivida25</v>
      </c>
    </row>
    <row r="737" spans="1:44" hidden="1" x14ac:dyDescent="0.3">
      <c r="A737" s="6" t="s">
        <v>37</v>
      </c>
      <c r="B737" s="6">
        <f>VLOOKUP(A737,Sheet1!A:B,2,0)</f>
        <v>1</v>
      </c>
      <c r="C737" s="6">
        <v>26</v>
      </c>
      <c r="D737" s="25"/>
      <c r="E737" s="2">
        <v>3380977.6200000048</v>
      </c>
      <c r="F737" s="26">
        <f>_xlfn.MAXIFS('data-from-invoicing'!E:E,'data-from-invoicing'!D:D,eslam.data!AR737)</f>
        <v>3380977.62</v>
      </c>
      <c r="G737" s="2">
        <f t="shared" si="112"/>
        <v>-4.6566128730773926E-9</v>
      </c>
      <c r="H737" s="2"/>
      <c r="I737" s="23"/>
      <c r="J737" s="2">
        <f>SUMIF('collection only'!D:D,eslam.data!AQ737,'collection only'!E:E)</f>
        <v>3143991.8</v>
      </c>
      <c r="K737" s="26">
        <f>SUMIF('data-from-invoicing'!D:D,eslam.data!AR737,'data-from-invoicing'!F:F)</f>
        <v>3321493.111</v>
      </c>
      <c r="L737" s="2">
        <f t="shared" si="113"/>
        <v>177501.31100000022</v>
      </c>
      <c r="M737" s="2"/>
      <c r="Q737" s="23"/>
      <c r="R737" s="2">
        <v>3143991.79</v>
      </c>
      <c r="S737" s="1">
        <v>44500</v>
      </c>
      <c r="T737" s="1">
        <v>44500</v>
      </c>
      <c r="U737" s="1">
        <v>44502</v>
      </c>
      <c r="V737">
        <v>40</v>
      </c>
      <c r="W737" s="1">
        <v>44542</v>
      </c>
      <c r="X737" s="1">
        <v>44521</v>
      </c>
      <c r="Y737" s="2">
        <v>173236509.56999999</v>
      </c>
      <c r="AF737" s="2">
        <v>623487.51</v>
      </c>
      <c r="AG737" s="14">
        <f>SUMIF('consultant-gross'!D:D,eslam.data!AQ737,'consultant-gross'!F:F)</f>
        <v>0</v>
      </c>
      <c r="AH737" s="14">
        <f>SUMIF('consultant-gross'!D:D,eslam.data!AQ737,'consultant-gross'!G:G)</f>
        <v>0</v>
      </c>
      <c r="AI737" s="14">
        <f>SUMIF('consultant-net'!D:D,eslam.data!AQ737,'consultant-net'!F:F)</f>
        <v>0</v>
      </c>
      <c r="AJ737" s="2" t="str">
        <f>VLOOKUP(A737,'eslam-to-invoicing'!A:B,2,0)</f>
        <v>EMAAR- Pkg 140-ITP-Mivida</v>
      </c>
      <c r="AQ737" s="2" t="str">
        <f t="shared" si="114"/>
        <v>Mivida-PK#14026</v>
      </c>
      <c r="AR737" s="2" t="str">
        <f t="shared" si="115"/>
        <v>EMAAR- Pkg 140-ITP-Mivida26</v>
      </c>
    </row>
    <row r="738" spans="1:44" hidden="1" x14ac:dyDescent="0.3">
      <c r="A738" s="6" t="s">
        <v>37</v>
      </c>
      <c r="B738" s="6">
        <f>VLOOKUP(A738,Sheet1!A:B,2,0)</f>
        <v>1</v>
      </c>
      <c r="C738" s="6">
        <v>27</v>
      </c>
      <c r="D738" s="25"/>
      <c r="E738" s="2">
        <v>825139.18957984447</v>
      </c>
      <c r="F738" s="26">
        <f>_xlfn.MAXIFS('data-from-invoicing'!E:E,'data-from-invoicing'!D:D,eslam.data!AR738)</f>
        <v>825139.18</v>
      </c>
      <c r="G738" s="2">
        <f t="shared" si="112"/>
        <v>-9.5798444235697389E-3</v>
      </c>
      <c r="H738" s="2"/>
      <c r="I738" s="23"/>
      <c r="J738" s="2">
        <f>SUMIF('collection only'!D:D,eslam.data!AQ738,'collection only'!E:E)</f>
        <v>5157960.04</v>
      </c>
      <c r="K738" s="26">
        <f>SUMIF('data-from-invoicing'!D:D,eslam.data!AR738,'data-from-invoicing'!F:F)</f>
        <v>6499741.7089999998</v>
      </c>
      <c r="L738" s="2">
        <f t="shared" si="113"/>
        <v>1341781.6689999998</v>
      </c>
      <c r="M738" s="2"/>
      <c r="Q738" s="23"/>
      <c r="R738" s="2">
        <v>5157960.0561609864</v>
      </c>
      <c r="S738" s="1">
        <v>44592</v>
      </c>
      <c r="T738" s="1">
        <v>44576</v>
      </c>
      <c r="U738" s="1">
        <v>44586</v>
      </c>
      <c r="V738">
        <v>40</v>
      </c>
      <c r="W738" s="1">
        <v>44626</v>
      </c>
      <c r="X738" s="1">
        <v>44621</v>
      </c>
      <c r="Y738" s="2">
        <v>174061648.7595799</v>
      </c>
      <c r="AD738" s="2">
        <v>4569118.28</v>
      </c>
      <c r="AE738" s="2">
        <v>4569118.28</v>
      </c>
      <c r="AF738" s="2">
        <v>0</v>
      </c>
      <c r="AG738" s="14">
        <f>SUMIF('consultant-gross'!D:D,eslam.data!AQ738,'consultant-gross'!F:F)</f>
        <v>0</v>
      </c>
      <c r="AH738" s="14">
        <f>SUMIF('consultant-gross'!D:D,eslam.data!AQ738,'consultant-gross'!G:G)</f>
        <v>0</v>
      </c>
      <c r="AI738" s="14">
        <f>SUMIF('consultant-net'!D:D,eslam.data!AQ738,'consultant-net'!F:F)</f>
        <v>0</v>
      </c>
      <c r="AJ738" s="2" t="str">
        <f>VLOOKUP(A738,'eslam-to-invoicing'!A:B,2,0)</f>
        <v>EMAAR- Pkg 140-ITP-Mivida</v>
      </c>
      <c r="AQ738" s="2" t="str">
        <f t="shared" si="114"/>
        <v>Mivida-PK#14027</v>
      </c>
      <c r="AR738" s="2" t="str">
        <f t="shared" si="115"/>
        <v>EMAAR- Pkg 140-ITP-Mivida27</v>
      </c>
    </row>
    <row r="739" spans="1:44" hidden="1" x14ac:dyDescent="0.3">
      <c r="A739" s="6" t="s">
        <v>37</v>
      </c>
      <c r="B739" s="34">
        <f>VLOOKUP(A739,Sheet1!A:B,2,0)</f>
        <v>1</v>
      </c>
      <c r="C739" s="6">
        <v>28</v>
      </c>
      <c r="D739" s="25"/>
      <c r="E739" s="2">
        <v>924592.0104201436</v>
      </c>
      <c r="F739" s="26">
        <f>_xlfn.MAXIFS('data-from-invoicing'!E:E,'data-from-invoicing'!D:D,eslam.data!AR739)</f>
        <v>0</v>
      </c>
      <c r="G739" s="2">
        <f t="shared" si="112"/>
        <v>-924592.0104201436</v>
      </c>
      <c r="H739" s="2"/>
      <c r="I739" s="23"/>
      <c r="J739" s="2">
        <f>SUMIF('collection only'!D:D,eslam.data!AQ739,'collection only'!E:E)</f>
        <v>0</v>
      </c>
      <c r="K739" s="26">
        <f>SUMIF('data-from-invoicing'!D:D,eslam.data!AR739,'data-from-invoicing'!F:F)</f>
        <v>0</v>
      </c>
      <c r="L739" s="2">
        <f t="shared" si="113"/>
        <v>0</v>
      </c>
      <c r="M739" s="2"/>
      <c r="Q739" s="23"/>
      <c r="R739" s="2">
        <v>1576397.44</v>
      </c>
      <c r="S739" s="1">
        <v>45077</v>
      </c>
      <c r="T739" s="1">
        <v>45077</v>
      </c>
      <c r="U739" s="1">
        <v>45085</v>
      </c>
      <c r="V739">
        <v>40</v>
      </c>
      <c r="W739" s="1">
        <v>45125</v>
      </c>
      <c r="X739" s="1">
        <v>45482</v>
      </c>
      <c r="Y739" s="2">
        <v>174986240.77000001</v>
      </c>
      <c r="AD739" s="2">
        <v>4593388.82</v>
      </c>
      <c r="AE739" s="2">
        <v>4593388.82</v>
      </c>
      <c r="AF739" s="2">
        <v>909436.51</v>
      </c>
      <c r="AG739" s="14">
        <f>SUMIF('consultant-gross'!D:D,eslam.data!AQ739,'consultant-gross'!F:F)</f>
        <v>924591.97042015195</v>
      </c>
      <c r="AH739" s="14">
        <f>SUMIF('consultant-gross'!D:D,eslam.data!AQ739,'consultant-gross'!G:G)</f>
        <v>174986240.73000002</v>
      </c>
      <c r="AI739" s="14">
        <f>SUMIF('consultant-net'!D:D,eslam.data!AQ739,'consultant-net'!F:F)</f>
        <v>1577397.44</v>
      </c>
      <c r="AJ739" s="2" t="str">
        <f>VLOOKUP(A739,'eslam-to-invoicing'!A:B,2,0)</f>
        <v>EMAAR- Pkg 140-ITP-Mivida</v>
      </c>
      <c r="AQ739" s="2" t="str">
        <f t="shared" si="114"/>
        <v>Mivida-PK#14028</v>
      </c>
      <c r="AR739" s="2" t="str">
        <f t="shared" si="115"/>
        <v>EMAAR- Pkg 140-ITP-Mivida28</v>
      </c>
    </row>
    <row r="740" spans="1:44" hidden="1" x14ac:dyDescent="0.3">
      <c r="A740" s="6" t="s">
        <v>94</v>
      </c>
      <c r="B740" s="34">
        <f>VLOOKUP(A740,Sheet1!A:B,2,0)</f>
        <v>1</v>
      </c>
      <c r="C740" s="6">
        <v>1</v>
      </c>
      <c r="D740" s="25"/>
      <c r="E740" s="2">
        <v>15323108.533333329</v>
      </c>
      <c r="F740" s="26">
        <f>_xlfn.MAXIFS('data-from-invoicing'!E:E,'data-from-invoicing'!D:D,eslam.data!AR740)</f>
        <v>0</v>
      </c>
      <c r="G740" s="2">
        <f t="shared" si="112"/>
        <v>-15323108.533333329</v>
      </c>
      <c r="H740" s="2"/>
      <c r="I740" s="23"/>
      <c r="J740" s="2">
        <f>SUMIF('collection only'!D:D,eslam.data!AQ740,'collection only'!E:E)</f>
        <v>117695262.89</v>
      </c>
      <c r="K740" s="26">
        <f>SUMIF('data-from-invoicing'!D:D,eslam.data!AR740,'data-from-invoicing'!F:F)</f>
        <v>0</v>
      </c>
      <c r="L740" s="2">
        <f t="shared" si="113"/>
        <v>-117695262.89</v>
      </c>
      <c r="M740" s="2"/>
      <c r="N740" s="2">
        <v>99600000</v>
      </c>
      <c r="Q740" s="23"/>
      <c r="R740" s="2">
        <v>18095262.890000001</v>
      </c>
      <c r="S740" s="1">
        <v>44712</v>
      </c>
      <c r="T740" s="1">
        <v>44706</v>
      </c>
      <c r="U740" s="1">
        <v>44707</v>
      </c>
      <c r="V740">
        <v>40</v>
      </c>
      <c r="W740" s="1">
        <v>44747</v>
      </c>
      <c r="X740" s="1">
        <v>44728</v>
      </c>
      <c r="Y740" s="2">
        <v>15323108.533333329</v>
      </c>
      <c r="Z740" s="2">
        <v>5493727.6399999997</v>
      </c>
      <c r="AD740" s="2">
        <v>559686.37</v>
      </c>
      <c r="AE740" s="2">
        <v>559686.37</v>
      </c>
      <c r="AF740" s="2">
        <v>100000</v>
      </c>
      <c r="AG740" s="14">
        <f>SUMIF('consultant-gross'!D:D,eslam.data!AQ740,'consultant-gross'!F:F)</f>
        <v>15323108.533333333</v>
      </c>
      <c r="AH740" s="14">
        <f>SUMIF('consultant-gross'!D:D,eslam.data!AQ740,'consultant-gross'!G:G)</f>
        <v>15323108.533333333</v>
      </c>
      <c r="AI740" s="14">
        <f>SUMIF('consultant-net'!D:D,eslam.data!AQ740,'consultant-net'!F:F)</f>
        <v>18095262.890000001</v>
      </c>
      <c r="AJ740" s="2" t="str">
        <f>VLOOKUP(A740,'eslam-to-invoicing'!A:B,2,0)</f>
        <v>Mivida BP#189</v>
      </c>
      <c r="AQ740" s="2" t="str">
        <f t="shared" si="114"/>
        <v>Mivida-PK#1891</v>
      </c>
      <c r="AR740" s="2" t="str">
        <f t="shared" si="115"/>
        <v>Mivida BP#1891</v>
      </c>
    </row>
    <row r="741" spans="1:44" hidden="1" x14ac:dyDescent="0.3">
      <c r="A741" s="6" t="s">
        <v>94</v>
      </c>
      <c r="B741" s="34">
        <f>VLOOKUP(A741,Sheet1!A:B,2,0)</f>
        <v>1</v>
      </c>
      <c r="C741" s="6">
        <v>2</v>
      </c>
      <c r="D741" s="25"/>
      <c r="E741" s="2">
        <v>28497042.495238099</v>
      </c>
      <c r="F741" s="26">
        <f>_xlfn.MAXIFS('data-from-invoicing'!E:E,'data-from-invoicing'!D:D,eslam.data!AR741)</f>
        <v>16089263.960000001</v>
      </c>
      <c r="G741" s="2">
        <f t="shared" si="112"/>
        <v>-12407778.535238098</v>
      </c>
      <c r="H741" s="2"/>
      <c r="I741" s="23"/>
      <c r="J741" s="2">
        <f>SUMIF('collection only'!D:D,eslam.data!AQ741,'collection only'!E:E)</f>
        <v>22529255.879999999</v>
      </c>
      <c r="K741" s="26">
        <f>SUMIF('data-from-invoicing'!D:D,eslam.data!AR741,'data-from-invoicing'!F:F)</f>
        <v>19214635.627999999</v>
      </c>
      <c r="L741" s="2">
        <f t="shared" si="113"/>
        <v>-3314620.2520000003</v>
      </c>
      <c r="M741" s="2"/>
      <c r="Q741" s="23"/>
      <c r="R741" s="2">
        <v>22529255.87640867</v>
      </c>
      <c r="S741" s="1">
        <v>44742</v>
      </c>
      <c r="T741" s="1">
        <v>44742</v>
      </c>
      <c r="U741" s="1">
        <v>44747</v>
      </c>
      <c r="V741">
        <v>40</v>
      </c>
      <c r="W741" s="1">
        <v>44787</v>
      </c>
      <c r="X741" s="1">
        <v>44779</v>
      </c>
      <c r="Y741" s="2">
        <v>43820151.028571427</v>
      </c>
      <c r="Z741" s="2">
        <v>5215901.1900000004</v>
      </c>
      <c r="AC741" s="2">
        <v>1210923</v>
      </c>
      <c r="AD741" s="2">
        <v>1280676.4950000001</v>
      </c>
      <c r="AE741" s="2">
        <v>1280676.4950000001</v>
      </c>
      <c r="AF741" s="2">
        <v>108208.75</v>
      </c>
      <c r="AG741" s="14">
        <f>SUMIF('consultant-gross'!D:D,eslam.data!AQ741,'consultant-gross'!F:F)</f>
        <v>28497042.495238096</v>
      </c>
      <c r="AH741" s="14">
        <f>SUMIF('consultant-gross'!D:D,eslam.data!AQ741,'consultant-gross'!G:G)</f>
        <v>43820151.028571427</v>
      </c>
      <c r="AI741" s="14">
        <f>SUMIF('consultant-net'!D:D,eslam.data!AQ741,'consultant-net'!F:F)</f>
        <v>22529255.876408666</v>
      </c>
      <c r="AJ741" s="2" t="str">
        <f>VLOOKUP(A741,'eslam-to-invoicing'!A:B,2,0)</f>
        <v>Mivida BP#189</v>
      </c>
      <c r="AQ741" s="2" t="str">
        <f t="shared" si="114"/>
        <v>Mivida-PK#1892</v>
      </c>
      <c r="AR741" s="2" t="str">
        <f t="shared" si="115"/>
        <v>Mivida BP#1892</v>
      </c>
    </row>
    <row r="742" spans="1:44" hidden="1" x14ac:dyDescent="0.3">
      <c r="A742" s="6" t="s">
        <v>94</v>
      </c>
      <c r="B742" s="34">
        <f>VLOOKUP(A742,Sheet1!A:B,2,0)</f>
        <v>1</v>
      </c>
      <c r="C742" s="6">
        <v>3</v>
      </c>
      <c r="D742" s="25"/>
      <c r="E742" s="2">
        <v>24279069.676190469</v>
      </c>
      <c r="F742" s="26">
        <f>_xlfn.MAXIFS('data-from-invoicing'!E:E,'data-from-invoicing'!D:D,eslam.data!AR742)</f>
        <v>27730887.070000004</v>
      </c>
      <c r="G742" s="2">
        <f t="shared" si="112"/>
        <v>3451817.3938095346</v>
      </c>
      <c r="H742" s="2"/>
      <c r="I742" s="23"/>
      <c r="J742" s="2">
        <f>SUMIF('collection only'!D:D,eslam.data!AQ742,'collection only'!E:E)</f>
        <v>19800407.879999999</v>
      </c>
      <c r="K742" s="26">
        <f>SUMIF('data-from-invoicing'!D:D,eslam.data!AR742,'data-from-invoicing'!F:F)</f>
        <v>23971236.133499999</v>
      </c>
      <c r="L742" s="2">
        <f t="shared" si="113"/>
        <v>4170828.2534999996</v>
      </c>
      <c r="M742" s="2"/>
      <c r="Q742" s="23"/>
      <c r="R742" s="2">
        <v>19800407.879999999</v>
      </c>
      <c r="S742" s="1">
        <v>44773</v>
      </c>
      <c r="T742" s="1">
        <v>44779</v>
      </c>
      <c r="U742" s="1">
        <v>44779</v>
      </c>
      <c r="V742">
        <v>40</v>
      </c>
      <c r="W742" s="1">
        <v>44819</v>
      </c>
      <c r="X742" s="1">
        <v>44808</v>
      </c>
      <c r="Y742" s="2">
        <v>68099220.704761893</v>
      </c>
      <c r="Z742" s="2">
        <v>5069769.75</v>
      </c>
      <c r="AC742" s="2">
        <v>4205865.5199999996</v>
      </c>
      <c r="AD742" s="2">
        <v>1914348.7849999999</v>
      </c>
      <c r="AE742" s="2">
        <v>1914348.7849999999</v>
      </c>
      <c r="AF742" s="2">
        <v>115793.25</v>
      </c>
      <c r="AG742" s="14">
        <f>SUMIF('consultant-gross'!D:D,eslam.data!AQ742,'consultant-gross'!F:F)</f>
        <v>24279069.676190466</v>
      </c>
      <c r="AH742" s="14">
        <f>SUMIF('consultant-gross'!D:D,eslam.data!AQ742,'consultant-gross'!G:G)</f>
        <v>68099220.704761893</v>
      </c>
      <c r="AI742" s="14">
        <f>SUMIF('consultant-net'!D:D,eslam.data!AQ742,'consultant-net'!F:F)</f>
        <v>19800407.879999999</v>
      </c>
      <c r="AJ742" s="2" t="str">
        <f>VLOOKUP(A742,'eslam-to-invoicing'!A:B,2,0)</f>
        <v>Mivida BP#189</v>
      </c>
      <c r="AQ742" s="2" t="str">
        <f t="shared" si="114"/>
        <v>Mivida-PK#1893</v>
      </c>
      <c r="AR742" s="2" t="str">
        <f t="shared" si="115"/>
        <v>Mivida BP#1893</v>
      </c>
    </row>
    <row r="743" spans="1:44" hidden="1" x14ac:dyDescent="0.3">
      <c r="A743" s="6" t="s">
        <v>94</v>
      </c>
      <c r="B743" s="34">
        <f>VLOOKUP(A743,Sheet1!A:B,2,0)</f>
        <v>1</v>
      </c>
      <c r="C743" s="6">
        <v>4</v>
      </c>
      <c r="D743" s="25"/>
      <c r="E743" s="2">
        <v>28546026.84761906</v>
      </c>
      <c r="F743" s="26">
        <f>_xlfn.MAXIFS('data-from-invoicing'!E:E,'data-from-invoicing'!D:D,eslam.data!AR743)</f>
        <v>24279069.679999996</v>
      </c>
      <c r="G743" s="2">
        <f t="shared" si="112"/>
        <v>-4266957.1676190645</v>
      </c>
      <c r="H743" s="2"/>
      <c r="I743" s="23"/>
      <c r="J743" s="2">
        <f>SUMIF('collection only'!D:D,eslam.data!AQ743,'collection only'!E:E)</f>
        <v>27644756.829999998</v>
      </c>
      <c r="K743" s="26">
        <f>SUMIF('data-from-invoicing'!D:D,eslam.data!AR743,'data-from-invoicing'!F:F)</f>
        <v>21067752.4505</v>
      </c>
      <c r="L743" s="2">
        <f t="shared" si="113"/>
        <v>-6577004.3794999979</v>
      </c>
      <c r="M743" s="2"/>
      <c r="Q743" s="23"/>
      <c r="R743" s="2">
        <v>27644756.829999998</v>
      </c>
      <c r="S743" s="1">
        <v>44804</v>
      </c>
      <c r="T743" s="1">
        <v>44809</v>
      </c>
      <c r="U743" s="1">
        <v>44810</v>
      </c>
      <c r="V743">
        <v>40</v>
      </c>
      <c r="W743" s="1">
        <v>44850</v>
      </c>
      <c r="X743" s="1">
        <v>44843</v>
      </c>
      <c r="Y743" s="2">
        <v>96645247.552380949</v>
      </c>
      <c r="Z743" s="2">
        <v>10542311</v>
      </c>
      <c r="AC743" s="2">
        <v>4205865.5199999996</v>
      </c>
      <c r="AD743" s="2">
        <v>2800495.5350000001</v>
      </c>
      <c r="AE743" s="2">
        <v>2800495.5350000001</v>
      </c>
      <c r="AF743" s="2">
        <v>171139</v>
      </c>
      <c r="AG743" s="14">
        <f>SUMIF('consultant-gross'!D:D,eslam.data!AQ743,'consultant-gross'!F:F)</f>
        <v>28546026.847619057</v>
      </c>
      <c r="AH743" s="14">
        <f>SUMIF('consultant-gross'!D:D,eslam.data!AQ743,'consultant-gross'!G:G)</f>
        <v>96645247.552380949</v>
      </c>
      <c r="AI743" s="14">
        <f>SUMIF('consultant-net'!D:D,eslam.data!AQ743,'consultant-net'!F:F)</f>
        <v>27644756.829999998</v>
      </c>
      <c r="AJ743" s="2" t="str">
        <f>VLOOKUP(A743,'eslam-to-invoicing'!A:B,2,0)</f>
        <v>Mivida BP#189</v>
      </c>
      <c r="AQ743" s="2" t="str">
        <f t="shared" si="114"/>
        <v>Mivida-PK#1894</v>
      </c>
      <c r="AR743" s="2" t="str">
        <f t="shared" si="115"/>
        <v>Mivida BP#1894</v>
      </c>
    </row>
    <row r="744" spans="1:44" hidden="1" x14ac:dyDescent="0.3">
      <c r="A744" s="6" t="s">
        <v>94</v>
      </c>
      <c r="B744" s="34">
        <f>VLOOKUP(A744,Sheet1!A:B,2,0)</f>
        <v>1</v>
      </c>
      <c r="C744" s="6">
        <v>5</v>
      </c>
      <c r="D744" s="25"/>
      <c r="E744" s="2">
        <v>57245166.787619047</v>
      </c>
      <c r="F744" s="26">
        <f>_xlfn.MAXIFS('data-from-invoicing'!E:E,'data-from-invoicing'!D:D,eslam.data!AR744)</f>
        <v>28546026.850000001</v>
      </c>
      <c r="G744" s="2">
        <f t="shared" ref="G744:G775" si="116">F744-E744</f>
        <v>-28699139.937619045</v>
      </c>
      <c r="H744" s="2"/>
      <c r="I744" s="23"/>
      <c r="J744" s="2">
        <f>SUMIF('collection only'!D:D,eslam.data!AQ744,'collection only'!E:E)</f>
        <v>46638711.450000003</v>
      </c>
      <c r="K744" s="26">
        <f>SUMIF('data-from-invoicing'!D:D,eslam.data!AR744,'data-from-invoicing'!F:F)</f>
        <v>29417050.3325</v>
      </c>
      <c r="L744" s="2">
        <f t="shared" ref="L744:L775" si="117">K744-J744</f>
        <v>-17221661.117500003</v>
      </c>
      <c r="M744" s="2"/>
      <c r="Q744" s="23"/>
      <c r="R744" s="2">
        <v>46638711.450000003</v>
      </c>
      <c r="S744" s="1">
        <v>44834</v>
      </c>
      <c r="T744" s="1">
        <v>44846</v>
      </c>
      <c r="U744" s="1">
        <v>44846</v>
      </c>
      <c r="V744">
        <v>40</v>
      </c>
      <c r="W744" s="1">
        <v>44886</v>
      </c>
      <c r="X744" s="1">
        <v>44870</v>
      </c>
      <c r="Y744" s="2">
        <v>153890414.34</v>
      </c>
      <c r="Z744" s="2">
        <v>10264387.5</v>
      </c>
      <c r="AC744" s="2">
        <v>12041167.310000001</v>
      </c>
      <c r="AD744" s="2">
        <v>4296233.0650000004</v>
      </c>
      <c r="AE744" s="2">
        <v>4296233.0650000004</v>
      </c>
      <c r="AF744" s="2">
        <v>287759</v>
      </c>
      <c r="AG744" s="14">
        <f>SUMIF('consultant-gross'!D:D,eslam.data!AQ744,'consultant-gross'!F:F)</f>
        <v>57245166.787619054</v>
      </c>
      <c r="AH744" s="14">
        <f>SUMIF('consultant-gross'!D:D,eslam.data!AQ744,'consultant-gross'!G:G)</f>
        <v>153890414.34</v>
      </c>
      <c r="AI744" s="14">
        <f>SUMIF('consultant-net'!D:D,eslam.data!AQ744,'consultant-net'!F:F)</f>
        <v>46638711.450000003</v>
      </c>
      <c r="AJ744" s="2" t="str">
        <f>VLOOKUP(A744,'eslam-to-invoicing'!A:B,2,0)</f>
        <v>Mivida BP#189</v>
      </c>
      <c r="AQ744" s="2" t="str">
        <f t="shared" ref="AQ744:AQ778" si="118">A744&amp;C744</f>
        <v>Mivida-PK#1895</v>
      </c>
      <c r="AR744" s="2" t="str">
        <f t="shared" ref="AR744:AR778" si="119">AJ744&amp;C744</f>
        <v>Mivida BP#1895</v>
      </c>
    </row>
    <row r="745" spans="1:44" hidden="1" x14ac:dyDescent="0.3">
      <c r="A745" s="6" t="s">
        <v>94</v>
      </c>
      <c r="B745" s="34">
        <f>VLOOKUP(A745,Sheet1!A:B,2,0)</f>
        <v>1</v>
      </c>
      <c r="C745" s="6">
        <v>6</v>
      </c>
      <c r="D745" s="25"/>
      <c r="E745" s="2">
        <v>-1E-4</v>
      </c>
      <c r="F745" s="26">
        <f>_xlfn.MAXIFS('data-from-invoicing'!E:E,'data-from-invoicing'!D:D,eslam.data!AR745)</f>
        <v>57254690.600000001</v>
      </c>
      <c r="G745" s="2">
        <f t="shared" si="116"/>
        <v>57254690.600100003</v>
      </c>
      <c r="H745" s="2"/>
      <c r="I745" s="23"/>
      <c r="J745" s="2">
        <f>SUMIF('collection only'!D:D,eslam.data!AQ745,'collection only'!E:E)</f>
        <v>70000000</v>
      </c>
      <c r="K745" s="26">
        <f>SUMIF('data-from-invoicing'!D:D,eslam.data!AR745,'data-from-invoicing'!F:F)</f>
        <v>49630186.510000005</v>
      </c>
      <c r="L745" s="2">
        <f t="shared" si="117"/>
        <v>-20369813.489999995</v>
      </c>
      <c r="M745" s="2"/>
      <c r="Q745" s="23"/>
      <c r="R745" s="2">
        <v>70000000</v>
      </c>
      <c r="S745" s="1">
        <v>44865</v>
      </c>
      <c r="T745" s="1">
        <v>44875</v>
      </c>
      <c r="U745" s="1">
        <v>44875</v>
      </c>
      <c r="V745">
        <v>40</v>
      </c>
      <c r="W745" s="1">
        <v>44915</v>
      </c>
      <c r="X745" s="1">
        <v>44900</v>
      </c>
      <c r="Y745" s="2">
        <v>153890414.34</v>
      </c>
      <c r="Z745" s="2">
        <v>10264387.5</v>
      </c>
      <c r="AC745" s="2">
        <v>12041167.310000001</v>
      </c>
      <c r="AD745" s="2">
        <v>4296233.0650000004</v>
      </c>
      <c r="AE745" s="2">
        <v>4296233.0650000004</v>
      </c>
      <c r="AF745" s="2">
        <v>287759</v>
      </c>
      <c r="AG745" s="14">
        <f>SUMIF('consultant-gross'!D:D,eslam.data!AQ745,'consultant-gross'!F:F)</f>
        <v>-1E-4</v>
      </c>
      <c r="AH745" s="14">
        <f>SUMIF('consultant-gross'!D:D,eslam.data!AQ745,'consultant-gross'!G:G)</f>
        <v>153890414.34</v>
      </c>
      <c r="AI745" s="14">
        <f>SUMIF('consultant-net'!D:D,eslam.data!AQ745,'consultant-net'!F:F)</f>
        <v>70000000</v>
      </c>
      <c r="AJ745" s="2" t="str">
        <f>VLOOKUP(A745,'eslam-to-invoicing'!A:B,2,0)</f>
        <v>Mivida BP#189</v>
      </c>
      <c r="AQ745" s="2" t="str">
        <f t="shared" si="118"/>
        <v>Mivida-PK#1896</v>
      </c>
      <c r="AR745" s="2" t="str">
        <f t="shared" si="119"/>
        <v>Mivida BP#1896</v>
      </c>
    </row>
    <row r="746" spans="1:44" hidden="1" x14ac:dyDescent="0.3">
      <c r="A746" s="6" t="s">
        <v>94</v>
      </c>
      <c r="B746" s="34">
        <f>VLOOKUP(A746,Sheet1!A:B,2,0)</f>
        <v>1</v>
      </c>
      <c r="C746" s="6">
        <v>7</v>
      </c>
      <c r="D746" s="25"/>
      <c r="E746" s="2">
        <v>39773865.307619072</v>
      </c>
      <c r="F746" s="26">
        <f>_xlfn.MAXIFS('data-from-invoicing'!E:E,'data-from-invoicing'!D:D,eslam.data!AR746)</f>
        <v>49447555.479999997</v>
      </c>
      <c r="G746" s="2">
        <f t="shared" si="116"/>
        <v>9673690.1723809242</v>
      </c>
      <c r="H746" s="2"/>
      <c r="I746" s="23"/>
      <c r="J746" s="2">
        <f>SUMIF('collection only'!D:D,eslam.data!AQ746,'collection only'!E:E)</f>
        <v>38664242.890000001</v>
      </c>
      <c r="K746" s="26">
        <f>SUMIF('data-from-invoicing'!D:D,eslam.data!AR746,'data-from-invoicing'!F:F)</f>
        <v>41131640.064000003</v>
      </c>
      <c r="L746" s="2">
        <f t="shared" si="117"/>
        <v>2467397.1740000024</v>
      </c>
      <c r="M746" s="2"/>
      <c r="Q746" s="23"/>
      <c r="R746" s="2">
        <v>38664242.899999999</v>
      </c>
      <c r="S746" s="1">
        <v>44865</v>
      </c>
      <c r="T746" s="1">
        <v>44875</v>
      </c>
      <c r="U746" s="1">
        <v>44875</v>
      </c>
      <c r="V746">
        <v>40</v>
      </c>
      <c r="W746" s="1">
        <v>44915</v>
      </c>
      <c r="X746" s="1">
        <v>44900</v>
      </c>
      <c r="Y746" s="2">
        <v>193664279.6476191</v>
      </c>
      <c r="Z746" s="2">
        <v>7682397</v>
      </c>
      <c r="AC746" s="2">
        <v>14543436.550000001</v>
      </c>
      <c r="AD746" s="2">
        <v>5529931.6500000004</v>
      </c>
      <c r="AE746" s="2">
        <v>5529931.6500000004</v>
      </c>
      <c r="AF746" s="2">
        <v>187759</v>
      </c>
      <c r="AG746" s="14">
        <f>SUMIF('consultant-gross'!D:D,eslam.data!AQ746,'consultant-gross'!F:F)</f>
        <v>39773865.307619065</v>
      </c>
      <c r="AH746" s="14">
        <f>SUMIF('consultant-gross'!D:D,eslam.data!AQ746,'consultant-gross'!G:G)</f>
        <v>193664279.64761907</v>
      </c>
      <c r="AI746" s="14">
        <f>SUMIF('consultant-net'!D:D,eslam.data!AQ746,'consultant-net'!F:F)</f>
        <v>38664242.899999999</v>
      </c>
      <c r="AJ746" s="2" t="str">
        <f>VLOOKUP(A746,'eslam-to-invoicing'!A:B,2,0)</f>
        <v>Mivida BP#189</v>
      </c>
      <c r="AQ746" s="2" t="str">
        <f t="shared" si="118"/>
        <v>Mivida-PK#1897</v>
      </c>
      <c r="AR746" s="2" t="str">
        <f t="shared" si="119"/>
        <v>Mivida BP#1897</v>
      </c>
    </row>
    <row r="747" spans="1:44" hidden="1" x14ac:dyDescent="0.3">
      <c r="A747" s="6" t="s">
        <v>94</v>
      </c>
      <c r="B747" s="34">
        <f>VLOOKUP(A747,Sheet1!A:B,2,0)</f>
        <v>1</v>
      </c>
      <c r="C747" s="6">
        <v>8</v>
      </c>
      <c r="D747" s="25"/>
      <c r="E747" s="2">
        <v>90047890.802380979</v>
      </c>
      <c r="F747" s="26">
        <f>_xlfn.MAXIFS('data-from-invoicing'!E:E,'data-from-invoicing'!D:D,eslam.data!AR747)</f>
        <v>80364676.810000002</v>
      </c>
      <c r="G747" s="2">
        <f t="shared" si="116"/>
        <v>-9683213.9923809767</v>
      </c>
      <c r="H747" s="2"/>
      <c r="I747" s="23"/>
      <c r="J747" s="2">
        <f>SUMIF('collection only'!D:D,eslam.data!AQ747,'collection only'!E:E)</f>
        <v>62566272.799999997</v>
      </c>
      <c r="K747" s="26">
        <f>SUMIF('data-from-invoicing'!D:D,eslam.data!AR747,'data-from-invoicing'!F:F)</f>
        <v>66596247.207500003</v>
      </c>
      <c r="L747" s="2">
        <f t="shared" si="117"/>
        <v>4029974.4075000063</v>
      </c>
      <c r="M747" s="2"/>
      <c r="Q747" s="23"/>
      <c r="R747" s="2">
        <v>62566272.810000002</v>
      </c>
      <c r="S747" s="1">
        <v>44895</v>
      </c>
      <c r="T747" s="1">
        <v>44907</v>
      </c>
      <c r="U747" s="1">
        <v>44909</v>
      </c>
      <c r="V747">
        <v>40</v>
      </c>
      <c r="W747" s="1">
        <v>44949</v>
      </c>
      <c r="X747" s="1">
        <v>44927</v>
      </c>
      <c r="Y747" s="2">
        <v>283712170.44999999</v>
      </c>
      <c r="Z747" s="2">
        <v>3898975.5</v>
      </c>
      <c r="AC747" s="2">
        <v>19923003.68</v>
      </c>
      <c r="AD747" s="2">
        <v>7544918.8600000003</v>
      </c>
      <c r="AE747" s="2">
        <v>7544918.8600000003</v>
      </c>
      <c r="AF747" s="2">
        <v>608067.35</v>
      </c>
      <c r="AG747" s="14">
        <f>SUMIF('consultant-gross'!D:D,eslam.data!AQ747,'consultant-gross'!F:F)</f>
        <v>90047890.802380979</v>
      </c>
      <c r="AH747" s="14">
        <f>SUMIF('consultant-gross'!D:D,eslam.data!AQ747,'consultant-gross'!G:G)</f>
        <v>283712170.45000005</v>
      </c>
      <c r="AI747" s="14">
        <f>SUMIF('consultant-net'!D:D,eslam.data!AQ747,'consultant-net'!F:F)</f>
        <v>62566272.810000002</v>
      </c>
      <c r="AJ747" s="2" t="str">
        <f>VLOOKUP(A747,'eslam-to-invoicing'!A:B,2,0)</f>
        <v>Mivida BP#189</v>
      </c>
      <c r="AQ747" s="2" t="str">
        <f t="shared" si="118"/>
        <v>Mivida-PK#1898</v>
      </c>
      <c r="AR747" s="2" t="str">
        <f t="shared" si="119"/>
        <v>Mivida BP#1898</v>
      </c>
    </row>
    <row r="748" spans="1:44" hidden="1" x14ac:dyDescent="0.3">
      <c r="A748" s="6" t="s">
        <v>94</v>
      </c>
      <c r="B748" s="6">
        <f>VLOOKUP(A748,Sheet1!A:B,2,0)</f>
        <v>1</v>
      </c>
      <c r="C748" s="6">
        <v>9</v>
      </c>
      <c r="D748" s="25"/>
      <c r="E748" s="2">
        <v>42271935.089999966</v>
      </c>
      <c r="F748" s="26">
        <f>_xlfn.MAXIFS('data-from-invoicing'!E:E,'data-from-invoicing'!D:D,eslam.data!AR748)</f>
        <v>42271935.100000001</v>
      </c>
      <c r="G748" s="2">
        <f t="shared" si="116"/>
        <v>1.0000035166740417E-2</v>
      </c>
      <c r="H748" s="2"/>
      <c r="I748" s="23"/>
      <c r="J748" s="2">
        <f>SUMIF('collection only'!D:D,eslam.data!AQ748,'collection only'!E:E)</f>
        <v>37089198</v>
      </c>
      <c r="K748" s="26">
        <f>SUMIF('data-from-invoicing'!D:D,eslam.data!AR748,'data-from-invoicing'!F:F)</f>
        <v>39465389.044999994</v>
      </c>
      <c r="L748" s="2">
        <f t="shared" si="117"/>
        <v>2376191.0449999943</v>
      </c>
      <c r="M748" s="2"/>
      <c r="Q748" s="23"/>
      <c r="R748" s="2">
        <v>37089197.560000002</v>
      </c>
      <c r="S748" s="1">
        <v>44926</v>
      </c>
      <c r="T748" s="1">
        <v>44931</v>
      </c>
      <c r="U748" s="1">
        <v>44935</v>
      </c>
      <c r="V748">
        <v>40</v>
      </c>
      <c r="W748" s="1">
        <v>44975</v>
      </c>
      <c r="X748" s="1">
        <v>44950</v>
      </c>
      <c r="Y748" s="2">
        <v>325984105.54000002</v>
      </c>
      <c r="Z748" s="2">
        <v>7037273.25</v>
      </c>
      <c r="AC748" s="2">
        <v>24970230.920000002</v>
      </c>
      <c r="AD748" s="2">
        <v>8733014.5999999996</v>
      </c>
      <c r="AE748" s="2">
        <v>8733014.5999999996</v>
      </c>
      <c r="AF748" s="2">
        <v>657611</v>
      </c>
      <c r="AG748" s="14">
        <f>SUMIF('consultant-gross'!D:D,eslam.data!AQ748,'consultant-gross'!F:F)</f>
        <v>42271935.089999974</v>
      </c>
      <c r="AH748" s="14">
        <f>SUMIF('consultant-gross'!D:D,eslam.data!AQ748,'consultant-gross'!G:G)</f>
        <v>325984105.54000002</v>
      </c>
      <c r="AI748" s="14">
        <f>SUMIF('consultant-net'!D:D,eslam.data!AQ748,'consultant-net'!F:F)</f>
        <v>37089197.560000002</v>
      </c>
      <c r="AJ748" s="2" t="str">
        <f>VLOOKUP(A748,'eslam-to-invoicing'!A:B,2,0)</f>
        <v>Mivida BP#189</v>
      </c>
      <c r="AQ748" s="2" t="str">
        <f t="shared" si="118"/>
        <v>Mivida-PK#1899</v>
      </c>
      <c r="AR748" s="2" t="str">
        <f t="shared" si="119"/>
        <v>Mivida BP#1899</v>
      </c>
    </row>
    <row r="749" spans="1:44" hidden="1" x14ac:dyDescent="0.3">
      <c r="A749" s="6" t="s">
        <v>94</v>
      </c>
      <c r="B749" s="6">
        <f>VLOOKUP(A749,Sheet1!A:B,2,0)</f>
        <v>1</v>
      </c>
      <c r="C749" s="6">
        <v>10</v>
      </c>
      <c r="D749" s="25"/>
      <c r="E749" s="2">
        <v>29038558.459999979</v>
      </c>
      <c r="F749" s="26">
        <f>_xlfn.MAXIFS('data-from-invoicing'!E:E,'data-from-invoicing'!D:D,eslam.data!AR749)</f>
        <v>29038558.460000001</v>
      </c>
      <c r="G749" s="2">
        <f t="shared" si="116"/>
        <v>0</v>
      </c>
      <c r="H749" s="2"/>
      <c r="I749" s="23"/>
      <c r="J749" s="2">
        <f>SUMIF('collection only'!D:D,eslam.data!AQ749,'collection only'!E:E)</f>
        <v>22123110.41</v>
      </c>
      <c r="K749" s="26">
        <f>SUMIF('data-from-invoicing'!D:D,eslam.data!AR749,'data-from-invoicing'!F:F)</f>
        <v>23647399.753000002</v>
      </c>
      <c r="L749" s="2">
        <f t="shared" si="117"/>
        <v>1524289.3430000022</v>
      </c>
      <c r="M749" s="2"/>
      <c r="Q749" s="23"/>
      <c r="R749" s="2">
        <v>22123110.41</v>
      </c>
      <c r="S749" s="1">
        <v>44957</v>
      </c>
      <c r="T749" s="1">
        <v>44958</v>
      </c>
      <c r="U749" s="1">
        <v>44958</v>
      </c>
      <c r="V749">
        <v>40</v>
      </c>
      <c r="W749" s="1">
        <v>44998</v>
      </c>
      <c r="X749" s="1">
        <v>44983</v>
      </c>
      <c r="Y749" s="2">
        <v>355022664</v>
      </c>
      <c r="Z749" s="2">
        <v>7032573.8300000001</v>
      </c>
      <c r="AB749" s="2">
        <v>285000</v>
      </c>
      <c r="AC749" s="2">
        <v>27238935.449999999</v>
      </c>
      <c r="AD749" s="2">
        <v>9495159.2750000004</v>
      </c>
      <c r="AE749" s="2">
        <v>9495159.2750000004</v>
      </c>
      <c r="AF749" s="2">
        <v>573417.35</v>
      </c>
      <c r="AG749" s="14">
        <f>SUMIF('consultant-gross'!D:D,eslam.data!AQ749,'consultant-gross'!F:F)</f>
        <v>29038558.459999979</v>
      </c>
      <c r="AH749" s="14">
        <f>SUMIF('consultant-gross'!D:D,eslam.data!AQ749,'consultant-gross'!G:G)</f>
        <v>355022664</v>
      </c>
      <c r="AI749" s="14">
        <f>SUMIF('consultant-net'!D:D,eslam.data!AQ749,'consultant-net'!F:F)</f>
        <v>22123110.41</v>
      </c>
      <c r="AJ749" s="2" t="str">
        <f>VLOOKUP(A749,'eslam-to-invoicing'!A:B,2,0)</f>
        <v>Mivida BP#189</v>
      </c>
      <c r="AQ749" s="2" t="str">
        <f t="shared" si="118"/>
        <v>Mivida-PK#18910</v>
      </c>
      <c r="AR749" s="2" t="str">
        <f t="shared" si="119"/>
        <v>Mivida BP#18910</v>
      </c>
    </row>
    <row r="750" spans="1:44" hidden="1" x14ac:dyDescent="0.3">
      <c r="A750" s="6" t="s">
        <v>94</v>
      </c>
      <c r="B750" s="6">
        <f>VLOOKUP(A750,Sheet1!A:B,2,0)</f>
        <v>1</v>
      </c>
      <c r="C750" s="6">
        <v>11</v>
      </c>
      <c r="D750" s="25"/>
      <c r="E750" s="2">
        <v>23000800.559999999</v>
      </c>
      <c r="F750" s="26">
        <f>_xlfn.MAXIFS('data-from-invoicing'!E:E,'data-from-invoicing'!D:D,eslam.data!AR750)</f>
        <v>23000800.559999999</v>
      </c>
      <c r="G750" s="2">
        <f t="shared" si="116"/>
        <v>0</v>
      </c>
      <c r="H750" s="2"/>
      <c r="I750" s="23"/>
      <c r="J750" s="2">
        <f>SUMIF('collection only'!D:D,eslam.data!AQ750,'collection only'!E:E)</f>
        <v>18794302.390000001</v>
      </c>
      <c r="K750" s="26">
        <f>SUMIF('data-from-invoicing'!D:D,eslam.data!AR750,'data-from-invoicing'!F:F)</f>
        <v>19983996.088</v>
      </c>
      <c r="L750" s="2">
        <f t="shared" si="117"/>
        <v>1189693.6979999989</v>
      </c>
      <c r="M750" s="2"/>
      <c r="Q750" s="23"/>
      <c r="R750" s="2">
        <v>18794302.379999999</v>
      </c>
      <c r="S750" s="1">
        <v>44985</v>
      </c>
      <c r="T750" s="1">
        <v>44986</v>
      </c>
      <c r="U750" s="1">
        <v>44993</v>
      </c>
      <c r="V750">
        <v>40</v>
      </c>
      <c r="W750" s="1">
        <v>45033</v>
      </c>
      <c r="X750" s="1">
        <v>45026</v>
      </c>
      <c r="Y750" s="2">
        <v>378023464.56</v>
      </c>
      <c r="Z750" s="2">
        <v>6675607.4000000004</v>
      </c>
      <c r="AB750" s="2">
        <v>55000</v>
      </c>
      <c r="AC750" s="2">
        <v>34635720.710000001</v>
      </c>
      <c r="AD750" s="2">
        <v>10090006.130000001</v>
      </c>
      <c r="AE750" s="2">
        <v>10090006.130000001</v>
      </c>
      <c r="AF750" s="2">
        <v>603461</v>
      </c>
      <c r="AG750" s="14">
        <f>SUMIF('consultant-gross'!D:D,eslam.data!AQ750,'consultant-gross'!F:F)</f>
        <v>23000800.560000002</v>
      </c>
      <c r="AH750" s="14">
        <f>SUMIF('consultant-gross'!D:D,eslam.data!AQ750,'consultant-gross'!G:G)</f>
        <v>378023464.56</v>
      </c>
      <c r="AI750" s="14">
        <f>SUMIF('consultant-net'!D:D,eslam.data!AQ750,'consultant-net'!F:F)</f>
        <v>18794302.379999999</v>
      </c>
      <c r="AJ750" s="2" t="str">
        <f>VLOOKUP(A750,'eslam-to-invoicing'!A:B,2,0)</f>
        <v>Mivida BP#189</v>
      </c>
      <c r="AQ750" s="2" t="str">
        <f t="shared" si="118"/>
        <v>Mivida-PK#18911</v>
      </c>
      <c r="AR750" s="2" t="str">
        <f t="shared" si="119"/>
        <v>Mivida BP#18911</v>
      </c>
    </row>
    <row r="751" spans="1:44" hidden="1" x14ac:dyDescent="0.3">
      <c r="A751" s="6" t="s">
        <v>94</v>
      </c>
      <c r="B751" s="6">
        <f>VLOOKUP(A751,Sheet1!A:B,2,0)</f>
        <v>1</v>
      </c>
      <c r="C751" s="6">
        <v>12</v>
      </c>
      <c r="D751" s="25"/>
      <c r="E751" s="2">
        <v>15682494.859999949</v>
      </c>
      <c r="F751" s="26">
        <f>_xlfn.MAXIFS('data-from-invoicing'!E:E,'data-from-invoicing'!D:D,eslam.data!AR751)</f>
        <v>15682494.859999999</v>
      </c>
      <c r="G751" s="2">
        <f t="shared" si="116"/>
        <v>5.029141902923584E-8</v>
      </c>
      <c r="H751" s="2"/>
      <c r="I751" s="23"/>
      <c r="J751" s="2">
        <f>SUMIF('collection only'!D:D,eslam.data!AQ751,'collection only'!E:E)</f>
        <v>16890748.059999999</v>
      </c>
      <c r="K751" s="26">
        <f>SUMIF('data-from-invoicing'!D:D,eslam.data!AR751,'data-from-invoicing'!F:F)</f>
        <v>17976827.489999998</v>
      </c>
      <c r="L751" s="2">
        <f t="shared" si="117"/>
        <v>1086079.4299999997</v>
      </c>
      <c r="M751" s="2"/>
      <c r="Q751" s="23"/>
      <c r="R751" s="2">
        <v>16890748.07</v>
      </c>
      <c r="S751" s="1">
        <v>45016</v>
      </c>
      <c r="T751" s="1">
        <v>45017</v>
      </c>
      <c r="U751" s="1">
        <v>45025</v>
      </c>
      <c r="V751">
        <v>40</v>
      </c>
      <c r="W751" s="1">
        <v>45065</v>
      </c>
      <c r="X751" s="1">
        <v>45054</v>
      </c>
      <c r="Y751" s="2">
        <v>393705959.42000002</v>
      </c>
      <c r="Z751" s="2">
        <v>11930576.4</v>
      </c>
      <c r="AB751" s="2">
        <v>90000</v>
      </c>
      <c r="AC751" s="2">
        <v>36499853.399999999</v>
      </c>
      <c r="AD751" s="2">
        <v>10633045.845000001</v>
      </c>
      <c r="AE751" s="2">
        <v>10633045.845000001</v>
      </c>
      <c r="AF751" s="2">
        <v>652617.35</v>
      </c>
      <c r="AG751" s="14">
        <f>SUMIF('consultant-gross'!D:D,eslam.data!AQ751,'consultant-gross'!F:F)</f>
        <v>15682494.859999955</v>
      </c>
      <c r="AH751" s="14">
        <f>SUMIF('consultant-gross'!D:D,eslam.data!AQ751,'consultant-gross'!G:G)</f>
        <v>393705959.41999996</v>
      </c>
      <c r="AI751" s="14">
        <f>SUMIF('consultant-net'!D:D,eslam.data!AQ751,'consultant-net'!F:F)</f>
        <v>16890748.07</v>
      </c>
      <c r="AJ751" s="2" t="str">
        <f>VLOOKUP(A751,'eslam-to-invoicing'!A:B,2,0)</f>
        <v>Mivida BP#189</v>
      </c>
      <c r="AQ751" s="2" t="str">
        <f t="shared" si="118"/>
        <v>Mivida-PK#18912</v>
      </c>
      <c r="AR751" s="2" t="str">
        <f t="shared" si="119"/>
        <v>Mivida BP#18912</v>
      </c>
    </row>
    <row r="752" spans="1:44" hidden="1" x14ac:dyDescent="0.3">
      <c r="A752" s="6" t="s">
        <v>94</v>
      </c>
      <c r="B752" s="6">
        <f>VLOOKUP(A752,Sheet1!A:B,2,0)</f>
        <v>1</v>
      </c>
      <c r="C752" s="6">
        <v>13</v>
      </c>
      <c r="D752" s="25"/>
      <c r="E752" s="2">
        <v>16636045.76000005</v>
      </c>
      <c r="F752" s="26">
        <f>_xlfn.MAXIFS('data-from-invoicing'!E:E,'data-from-invoicing'!D:D,eslam.data!AR752)</f>
        <v>16636045.76</v>
      </c>
      <c r="G752" s="2">
        <f t="shared" si="116"/>
        <v>-5.029141902923584E-8</v>
      </c>
      <c r="H752" s="2"/>
      <c r="I752" s="23"/>
      <c r="J752" s="2">
        <f>SUMIF('collection only'!D:D,eslam.data!AQ752,'collection only'!E:E)</f>
        <v>50032149.109999999</v>
      </c>
      <c r="K752" s="26">
        <f>SUMIF('data-from-invoicing'!D:D,eslam.data!AR752,'data-from-invoicing'!F:F)</f>
        <v>53623446.997999996</v>
      </c>
      <c r="L752" s="2">
        <f t="shared" si="117"/>
        <v>3591297.8879999965</v>
      </c>
      <c r="M752" s="2"/>
      <c r="Q752" s="23"/>
      <c r="R752" s="2">
        <v>50032149.100000001</v>
      </c>
      <c r="S752" s="1">
        <v>45046</v>
      </c>
      <c r="T752" s="1">
        <v>45051</v>
      </c>
      <c r="U752" s="1">
        <v>45055</v>
      </c>
      <c r="V752">
        <v>40</v>
      </c>
      <c r="W752" s="1">
        <v>45095</v>
      </c>
      <c r="X752" s="1">
        <v>45083</v>
      </c>
      <c r="Y752" s="2">
        <v>410342005.18000001</v>
      </c>
      <c r="Z752" s="2">
        <v>58593047.950000003</v>
      </c>
      <c r="AA752" s="2">
        <v>1714555.5</v>
      </c>
      <c r="AB752" s="2">
        <v>140000</v>
      </c>
      <c r="AC752" s="2">
        <v>38456764.670000002</v>
      </c>
      <c r="AD752" s="2">
        <v>12236303.835000001</v>
      </c>
      <c r="AE752" s="2">
        <v>12236303.835000001</v>
      </c>
      <c r="AF752" s="2">
        <v>686786.1</v>
      </c>
      <c r="AG752" s="14">
        <f>SUMIF('consultant-gross'!D:D,eslam.data!AQ752,'consultant-gross'!F:F)</f>
        <v>16636045.76000005</v>
      </c>
      <c r="AH752" s="14">
        <f>SUMIF('consultant-gross'!D:D,eslam.data!AQ752,'consultant-gross'!G:G)</f>
        <v>410342005.18000001</v>
      </c>
      <c r="AI752" s="14">
        <f>SUMIF('consultant-net'!D:D,eslam.data!AQ752,'consultant-net'!F:F)</f>
        <v>50032149.100000001</v>
      </c>
      <c r="AJ752" s="2" t="str">
        <f>VLOOKUP(A752,'eslam-to-invoicing'!A:B,2,0)</f>
        <v>Mivida BP#189</v>
      </c>
      <c r="AQ752" s="2" t="str">
        <f t="shared" si="118"/>
        <v>Mivida-PK#18913</v>
      </c>
      <c r="AR752" s="2" t="str">
        <f t="shared" si="119"/>
        <v>Mivida BP#18913</v>
      </c>
    </row>
    <row r="753" spans="1:44" hidden="1" x14ac:dyDescent="0.3">
      <c r="A753" s="6" t="s">
        <v>94</v>
      </c>
      <c r="B753" s="6">
        <f>VLOOKUP(A753,Sheet1!A:B,2,0)</f>
        <v>1</v>
      </c>
      <c r="C753" s="6">
        <v>14</v>
      </c>
      <c r="D753" s="25"/>
      <c r="E753" s="2">
        <v>22729528.92000002</v>
      </c>
      <c r="F753" s="26">
        <f>_xlfn.MAXIFS('data-from-invoicing'!E:E,'data-from-invoicing'!D:D,eslam.data!AR753)</f>
        <v>22729528.920000002</v>
      </c>
      <c r="G753" s="2">
        <f t="shared" si="116"/>
        <v>0</v>
      </c>
      <c r="H753" s="2"/>
      <c r="I753" s="23"/>
      <c r="J753" s="2">
        <f>SUMIF('collection only'!D:D,eslam.data!AQ753,'collection only'!E:E)</f>
        <v>22045664.399999999</v>
      </c>
      <c r="K753" s="26">
        <f>SUMIF('data-from-invoicing'!D:D,eslam.data!AR753,'data-from-invoicing'!F:F)</f>
        <v>23637153.386</v>
      </c>
      <c r="L753" s="2">
        <f t="shared" si="117"/>
        <v>1591488.9860000014</v>
      </c>
      <c r="M753" s="2"/>
      <c r="Q753" s="23"/>
      <c r="R753" s="2">
        <v>22045664.399999999</v>
      </c>
      <c r="S753" s="1">
        <v>45077</v>
      </c>
      <c r="T753" s="1">
        <v>45082</v>
      </c>
      <c r="U753" s="1">
        <v>45082</v>
      </c>
      <c r="V753">
        <v>40</v>
      </c>
      <c r="W753" s="1">
        <v>45122</v>
      </c>
      <c r="X753" s="1">
        <v>45122</v>
      </c>
      <c r="Y753" s="2">
        <v>433071534.10000002</v>
      </c>
      <c r="Z753" s="2">
        <v>63146488.899999999</v>
      </c>
      <c r="AA753" s="2">
        <v>3995594.72</v>
      </c>
      <c r="AB753" s="2">
        <v>240000</v>
      </c>
      <c r="AC753" s="2">
        <v>42393533.939999998</v>
      </c>
      <c r="AD753" s="2">
        <v>12946789.994999999</v>
      </c>
      <c r="AE753" s="2">
        <v>12946789.994999999</v>
      </c>
      <c r="AF753" s="2">
        <v>750242.35</v>
      </c>
      <c r="AG753" s="14">
        <f>SUMIF('consultant-gross'!D:D,eslam.data!AQ753,'consultant-gross'!F:F)</f>
        <v>22729528.920000017</v>
      </c>
      <c r="AH753" s="14">
        <f>SUMIF('consultant-gross'!D:D,eslam.data!AQ753,'consultant-gross'!G:G)</f>
        <v>433071534.10000002</v>
      </c>
      <c r="AI753" s="14">
        <f>SUMIF('consultant-net'!D:D,eslam.data!AQ753,'consultant-net'!F:F)</f>
        <v>22045664.399999999</v>
      </c>
      <c r="AJ753" s="2" t="str">
        <f>VLOOKUP(A753,'eslam-to-invoicing'!A:B,2,0)</f>
        <v>Mivida BP#189</v>
      </c>
      <c r="AQ753" s="2" t="str">
        <f t="shared" si="118"/>
        <v>Mivida-PK#18914</v>
      </c>
      <c r="AR753" s="2" t="str">
        <f t="shared" si="119"/>
        <v>Mivida BP#18914</v>
      </c>
    </row>
    <row r="754" spans="1:44" hidden="1" x14ac:dyDescent="0.3">
      <c r="A754" s="6" t="s">
        <v>94</v>
      </c>
      <c r="B754" s="6">
        <f>VLOOKUP(A754,Sheet1!A:B,2,0)</f>
        <v>1</v>
      </c>
      <c r="C754" s="6">
        <v>15</v>
      </c>
      <c r="D754" s="25"/>
      <c r="E754" s="2">
        <v>18379426.48999995</v>
      </c>
      <c r="F754" s="26">
        <f>_xlfn.MAXIFS('data-from-invoicing'!E:E,'data-from-invoicing'!D:D,eslam.data!AR754)</f>
        <v>18379426.48</v>
      </c>
      <c r="G754" s="2">
        <f t="shared" si="116"/>
        <v>-9.9999494850635529E-3</v>
      </c>
      <c r="H754" s="2"/>
      <c r="I754" s="23"/>
      <c r="J754" s="2">
        <f>SUMIF('collection only'!D:D,eslam.data!AQ754,'collection only'!E:E)</f>
        <v>20013901.02</v>
      </c>
      <c r="K754" s="26">
        <f>SUMIF('data-from-invoicing'!D:D,eslam.data!AR754,'data-from-invoicing'!F:F)</f>
        <v>20013901.013999999</v>
      </c>
      <c r="L754" s="2">
        <f t="shared" si="117"/>
        <v>-6.0000009834766388E-3</v>
      </c>
      <c r="M754" s="2"/>
      <c r="Q754" s="23"/>
      <c r="R754" s="2">
        <v>20013901.030000001</v>
      </c>
      <c r="S754" s="1">
        <v>45107</v>
      </c>
      <c r="T754" s="1">
        <v>45120</v>
      </c>
      <c r="U754" s="1">
        <v>45125</v>
      </c>
      <c r="V754">
        <v>40</v>
      </c>
      <c r="W754" s="1">
        <v>45165</v>
      </c>
      <c r="X754" s="1">
        <v>45145</v>
      </c>
      <c r="Y754" s="2">
        <v>451450960.58999997</v>
      </c>
      <c r="Z754" s="2">
        <v>71534780.439999998</v>
      </c>
      <c r="AA754" s="2">
        <v>7645358.0300000003</v>
      </c>
      <c r="AB754" s="2">
        <v>330000</v>
      </c>
      <c r="AC754" s="2">
        <v>45605336.829999998</v>
      </c>
      <c r="AD754" s="2">
        <v>13638957.225</v>
      </c>
      <c r="AE754" s="2">
        <v>13638957.225</v>
      </c>
      <c r="AF754" s="2">
        <v>782829.85</v>
      </c>
      <c r="AG754" s="14">
        <f>SUMIF('consultant-gross'!D:D,eslam.data!AQ754,'consultant-gross'!F:F)</f>
        <v>18379426.48999995</v>
      </c>
      <c r="AH754" s="14">
        <f>SUMIF('consultant-gross'!D:D,eslam.data!AQ754,'consultant-gross'!G:G)</f>
        <v>451450960.58999997</v>
      </c>
      <c r="AI754" s="14">
        <f>SUMIF('consultant-net'!D:D,eslam.data!AQ754,'consultant-net'!F:F)</f>
        <v>20013901.030000001</v>
      </c>
      <c r="AJ754" s="2" t="str">
        <f>VLOOKUP(A754,'eslam-to-invoicing'!A:B,2,0)</f>
        <v>Mivida BP#189</v>
      </c>
      <c r="AQ754" s="2" t="str">
        <f t="shared" si="118"/>
        <v>Mivida-PK#18915</v>
      </c>
      <c r="AR754" s="2" t="str">
        <f t="shared" si="119"/>
        <v>Mivida BP#18915</v>
      </c>
    </row>
    <row r="755" spans="1:44" hidden="1" x14ac:dyDescent="0.3">
      <c r="A755" s="6" t="s">
        <v>94</v>
      </c>
      <c r="B755" s="6">
        <f>VLOOKUP(A755,Sheet1!A:B,2,0)</f>
        <v>1</v>
      </c>
      <c r="C755" s="6">
        <v>16</v>
      </c>
      <c r="D755" s="25"/>
      <c r="E755" s="2">
        <v>24459783.776241958</v>
      </c>
      <c r="F755" s="26">
        <f>_xlfn.MAXIFS('data-from-invoicing'!E:E,'data-from-invoicing'!D:D,eslam.data!AR755)</f>
        <v>24459783.780000001</v>
      </c>
      <c r="G755" s="2">
        <f t="shared" si="116"/>
        <v>3.7580430507659912E-3</v>
      </c>
      <c r="H755" s="2"/>
      <c r="I755" s="23"/>
      <c r="J755" s="2">
        <f>SUMIF('collection only'!D:D,eslam.data!AQ755,'collection only'!E:E)</f>
        <v>22512171.879999999</v>
      </c>
      <c r="K755" s="26">
        <f>SUMIF('data-from-invoicing'!D:D,eslam.data!AR755,'data-from-invoicing'!F:F)</f>
        <v>22512171.879000001</v>
      </c>
      <c r="L755" s="2">
        <f t="shared" si="117"/>
        <v>-9.999983012676239E-4</v>
      </c>
      <c r="M755" s="2"/>
      <c r="Q755" s="23"/>
      <c r="R755" s="2">
        <v>22512171.87279642</v>
      </c>
      <c r="S755" s="1">
        <v>45138</v>
      </c>
      <c r="T755" s="1">
        <v>45153</v>
      </c>
      <c r="U755" s="1">
        <v>45155</v>
      </c>
      <c r="V755">
        <v>40</v>
      </c>
      <c r="W755" s="1">
        <v>45195</v>
      </c>
      <c r="X755" s="1">
        <v>45189</v>
      </c>
      <c r="Y755" s="2">
        <v>475910744.36624187</v>
      </c>
      <c r="Z755" s="2">
        <v>78434225.187611565</v>
      </c>
      <c r="AA755" s="2">
        <v>8773118.97066666</v>
      </c>
      <c r="AB755" s="2">
        <v>230000</v>
      </c>
      <c r="AC755" s="2">
        <v>50069955.091729634</v>
      </c>
      <c r="AD755" s="2">
        <v>14453512.664999999</v>
      </c>
      <c r="AE755" s="2">
        <v>14453512.664999999</v>
      </c>
      <c r="AF755" s="2">
        <v>832885.35</v>
      </c>
      <c r="AG755" s="14">
        <f>SUMIF('consultant-gross'!D:D,eslam.data!AQ755,'consultant-gross'!F:F)</f>
        <v>24459783.776241958</v>
      </c>
      <c r="AH755" s="14">
        <f>SUMIF('consultant-gross'!D:D,eslam.data!AQ755,'consultant-gross'!G:G)</f>
        <v>475910744.36624193</v>
      </c>
      <c r="AI755" s="14">
        <f>SUMIF('consultant-net'!D:D,eslam.data!AQ755,'consultant-net'!F:F)</f>
        <v>22512171.872796416</v>
      </c>
      <c r="AJ755" s="2" t="str">
        <f>VLOOKUP(A755,'eslam-to-invoicing'!A:B,2,0)</f>
        <v>Mivida BP#189</v>
      </c>
      <c r="AQ755" s="2" t="str">
        <f t="shared" si="118"/>
        <v>Mivida-PK#18916</v>
      </c>
      <c r="AR755" s="2" t="str">
        <f t="shared" si="119"/>
        <v>Mivida BP#18916</v>
      </c>
    </row>
    <row r="756" spans="1:44" hidden="1" x14ac:dyDescent="0.3">
      <c r="A756" s="6" t="s">
        <v>94</v>
      </c>
      <c r="B756" s="6">
        <f>VLOOKUP(A756,Sheet1!A:B,2,0)</f>
        <v>1</v>
      </c>
      <c r="C756" s="6">
        <v>17</v>
      </c>
      <c r="D756" s="25"/>
      <c r="E756" s="2">
        <v>30434807.733758029</v>
      </c>
      <c r="F756" s="26">
        <f>_xlfn.MAXIFS('data-from-invoicing'!E:E,'data-from-invoicing'!D:D,eslam.data!AR756)</f>
        <v>30434807.73</v>
      </c>
      <c r="G756" s="2">
        <f t="shared" si="116"/>
        <v>-3.7580281496047974E-3</v>
      </c>
      <c r="H756" s="2"/>
      <c r="I756" s="23"/>
      <c r="J756" s="2">
        <f>SUMIF('collection only'!D:D,eslam.data!AQ756,'collection only'!E:E)</f>
        <v>47104890.056280002</v>
      </c>
      <c r="K756" s="26">
        <f>SUMIF('data-from-invoicing'!D:D,eslam.data!AR756,'data-from-invoicing'!F:F)</f>
        <v>47104890.056500003</v>
      </c>
      <c r="L756" s="2">
        <f t="shared" si="117"/>
        <v>2.200007438659668E-4</v>
      </c>
      <c r="M756" s="2"/>
      <c r="Q756" s="23"/>
      <c r="R756" s="2">
        <v>47104890.060000002</v>
      </c>
      <c r="S756" s="1">
        <v>45199</v>
      </c>
      <c r="T756" s="1">
        <v>45194</v>
      </c>
      <c r="U756" s="1">
        <v>45196</v>
      </c>
      <c r="V756">
        <v>40</v>
      </c>
      <c r="W756" s="1">
        <v>45236</v>
      </c>
      <c r="X756" s="1">
        <v>45216</v>
      </c>
      <c r="Y756" s="2">
        <v>506345552.10000002</v>
      </c>
      <c r="Z756" s="2">
        <v>73723080.150000006</v>
      </c>
      <c r="AA756" s="2">
        <v>9982715.5500000007</v>
      </c>
      <c r="AB756" s="2">
        <v>390000</v>
      </c>
      <c r="AC756" s="2">
        <v>53354142.270000003</v>
      </c>
      <c r="AD756" s="2">
        <v>15134647.744999999</v>
      </c>
      <c r="AE756" s="2">
        <v>15134647.744999999</v>
      </c>
      <c r="AF756" s="2">
        <v>859629.1</v>
      </c>
      <c r="AG756" s="14">
        <f>SUMIF('consultant-gross'!D:D,eslam.data!AQ756,'consultant-gross'!F:F)</f>
        <v>30434807.733758032</v>
      </c>
      <c r="AH756" s="14">
        <f>SUMIF('consultant-gross'!D:D,eslam.data!AQ756,'consultant-gross'!G:G)</f>
        <v>506345552.09999996</v>
      </c>
      <c r="AI756" s="14">
        <f>SUMIF('consultant-net'!D:D,eslam.data!AQ756,'consultant-net'!F:F)</f>
        <v>47104890.060000002</v>
      </c>
      <c r="AJ756" s="2" t="str">
        <f>VLOOKUP(A756,'eslam-to-invoicing'!A:B,2,0)</f>
        <v>Mivida BP#189</v>
      </c>
      <c r="AQ756" s="2" t="str">
        <f t="shared" si="118"/>
        <v>Mivida-PK#18917</v>
      </c>
      <c r="AR756" s="2" t="str">
        <f t="shared" si="119"/>
        <v>Mivida BP#18917</v>
      </c>
    </row>
    <row r="757" spans="1:44" hidden="1" x14ac:dyDescent="0.3">
      <c r="A757" s="6" t="s">
        <v>94</v>
      </c>
      <c r="B757" s="6">
        <f>VLOOKUP(A757,Sheet1!A:B,2,0)</f>
        <v>1</v>
      </c>
      <c r="C757" s="6">
        <v>18</v>
      </c>
      <c r="D757" s="25"/>
      <c r="E757" s="2">
        <v>18563752.60000008</v>
      </c>
      <c r="F757" s="26">
        <f>_xlfn.MAXIFS('data-from-invoicing'!E:E,'data-from-invoicing'!D:D,eslam.data!AR757)</f>
        <v>18563752.600000001</v>
      </c>
      <c r="G757" s="2">
        <f t="shared" si="116"/>
        <v>-7.8231096267700195E-8</v>
      </c>
      <c r="H757" s="2"/>
      <c r="I757" s="23"/>
      <c r="J757" s="2">
        <f>SUMIF('collection only'!D:D,eslam.data!AQ757,'collection only'!E:E)</f>
        <v>20024965.620000001</v>
      </c>
      <c r="K757" s="26">
        <f>SUMIF('data-from-invoicing'!D:D,eslam.data!AR757,'data-from-invoicing'!F:F)</f>
        <v>20024965.620000001</v>
      </c>
      <c r="L757" s="2">
        <f t="shared" si="117"/>
        <v>0</v>
      </c>
      <c r="M757" s="2"/>
      <c r="Q757" s="23"/>
      <c r="R757" s="2">
        <v>20024965.620000001</v>
      </c>
      <c r="S757" s="1">
        <v>45230</v>
      </c>
      <c r="T757" s="1">
        <v>45230</v>
      </c>
      <c r="U757" s="1">
        <v>45230</v>
      </c>
      <c r="V757">
        <v>40</v>
      </c>
      <c r="W757" s="1">
        <v>45270</v>
      </c>
      <c r="X757" s="1">
        <v>45262</v>
      </c>
      <c r="Y757" s="2">
        <v>524909304.69999999</v>
      </c>
      <c r="Z757" s="2">
        <v>79805243.599999994</v>
      </c>
      <c r="AA757" s="2">
        <v>11738051.380000001</v>
      </c>
      <c r="AB757" s="2">
        <v>340000</v>
      </c>
      <c r="AC757" s="2">
        <v>54783582.600000001</v>
      </c>
      <c r="AD757" s="2">
        <v>15774000.34</v>
      </c>
      <c r="AE757" s="2">
        <v>15774000.34</v>
      </c>
      <c r="AF757" s="2">
        <v>870216.6</v>
      </c>
      <c r="AG757" s="14">
        <f>SUMIF('consultant-gross'!D:D,eslam.data!AQ757,'consultant-gross'!F:F)</f>
        <v>18563752.600000083</v>
      </c>
      <c r="AH757" s="14">
        <f>SUMIF('consultant-gross'!D:D,eslam.data!AQ757,'consultant-gross'!G:G)</f>
        <v>524909304.70000005</v>
      </c>
      <c r="AI757" s="14">
        <f>SUMIF('consultant-net'!D:D,eslam.data!AQ757,'consultant-net'!F:F)</f>
        <v>20024965.620000001</v>
      </c>
      <c r="AJ757" s="2" t="str">
        <f>VLOOKUP(A757,'eslam-to-invoicing'!A:B,2,0)</f>
        <v>Mivida BP#189</v>
      </c>
      <c r="AQ757" s="2" t="str">
        <f t="shared" si="118"/>
        <v>Mivida-PK#18918</v>
      </c>
      <c r="AR757" s="2" t="str">
        <f t="shared" si="119"/>
        <v>Mivida BP#18918</v>
      </c>
    </row>
    <row r="758" spans="1:44" hidden="1" x14ac:dyDescent="0.3">
      <c r="A758" s="6" t="s">
        <v>94</v>
      </c>
      <c r="B758" s="6">
        <f>VLOOKUP(A758,Sheet1!A:B,2,0)</f>
        <v>1</v>
      </c>
      <c r="C758" s="6">
        <v>19</v>
      </c>
      <c r="D758" s="25"/>
      <c r="E758" s="2">
        <v>21710553.309523702</v>
      </c>
      <c r="F758" s="26">
        <f>_xlfn.MAXIFS('data-from-invoicing'!E:E,'data-from-invoicing'!D:D,eslam.data!AR758)</f>
        <v>21710553.309999999</v>
      </c>
      <c r="G758" s="2">
        <f t="shared" si="116"/>
        <v>4.7629699110984802E-4</v>
      </c>
      <c r="H758" s="2"/>
      <c r="I758" s="23"/>
      <c r="J758" s="2">
        <f>SUMIF('collection only'!D:D,eslam.data!AQ758,'collection only'!E:E)</f>
        <v>23323710.109999999</v>
      </c>
      <c r="K758" s="26">
        <f>SUMIF('data-from-invoicing'!D:D,eslam.data!AR758,'data-from-invoicing'!F:F)</f>
        <v>23323710.105500001</v>
      </c>
      <c r="L758" s="2">
        <f t="shared" si="117"/>
        <v>-4.4999979436397552E-3</v>
      </c>
      <c r="M758" s="2"/>
      <c r="Q758" s="23"/>
      <c r="R758" s="2">
        <v>23323710.100000001</v>
      </c>
      <c r="S758" s="1">
        <v>45260</v>
      </c>
      <c r="T758" s="1">
        <v>45255</v>
      </c>
      <c r="U758" s="1">
        <v>45262</v>
      </c>
      <c r="V758">
        <v>40</v>
      </c>
      <c r="W758" s="1">
        <v>45302</v>
      </c>
      <c r="X758" s="1">
        <v>45293</v>
      </c>
      <c r="Y758" s="2">
        <v>546619858.00952375</v>
      </c>
      <c r="Z758" s="2">
        <v>86630343.530000001</v>
      </c>
      <c r="AA758" s="2">
        <v>13959126.25</v>
      </c>
      <c r="AB758" s="2">
        <v>160000</v>
      </c>
      <c r="AC758" s="2">
        <v>57001636.729999997</v>
      </c>
      <c r="AD758" s="2">
        <v>16514529.859999999</v>
      </c>
      <c r="AE758" s="2">
        <v>16514529.859999999</v>
      </c>
      <c r="AF758" s="2">
        <v>874754.1</v>
      </c>
      <c r="AG758" s="14">
        <f>SUMIF('consultant-gross'!D:D,eslam.data!AQ758,'consultant-gross'!F:F)</f>
        <v>21710553.309523702</v>
      </c>
      <c r="AH758" s="14">
        <f>SUMIF('consultant-gross'!D:D,eslam.data!AQ758,'consultant-gross'!G:G)</f>
        <v>546619858.00952375</v>
      </c>
      <c r="AI758" s="14">
        <f>SUMIF('consultant-net'!D:D,eslam.data!AQ758,'consultant-net'!F:F)</f>
        <v>23323710.100000001</v>
      </c>
      <c r="AJ758" s="2" t="str">
        <f>VLOOKUP(A758,'eslam-to-invoicing'!A:B,2,0)</f>
        <v>Mivida BP#189</v>
      </c>
      <c r="AQ758" s="2" t="str">
        <f t="shared" si="118"/>
        <v>Mivida-PK#18919</v>
      </c>
      <c r="AR758" s="2" t="str">
        <f t="shared" si="119"/>
        <v>Mivida BP#18919</v>
      </c>
    </row>
    <row r="759" spans="1:44" hidden="1" x14ac:dyDescent="0.3">
      <c r="A759" s="6" t="s">
        <v>94</v>
      </c>
      <c r="B759" s="6">
        <f>VLOOKUP(A759,Sheet1!A:B,2,0)</f>
        <v>1</v>
      </c>
      <c r="C759" s="6">
        <v>20</v>
      </c>
      <c r="D759" s="25"/>
      <c r="E759" s="2">
        <v>-2.9999999999999997E-4</v>
      </c>
      <c r="F759" s="26">
        <f>_xlfn.MAXIFS('data-from-invoicing'!E:E,'data-from-invoicing'!D:D,eslam.data!AR759)</f>
        <v>0</v>
      </c>
      <c r="G759" s="2">
        <f t="shared" si="116"/>
        <v>2.9999999999999997E-4</v>
      </c>
      <c r="H759" s="2"/>
      <c r="I759" s="23"/>
      <c r="J759" s="2">
        <f>SUMIF('collection only'!D:D,eslam.data!AQ759,'collection only'!E:E)</f>
        <v>135145955</v>
      </c>
      <c r="K759" s="26">
        <f>SUMIF('data-from-invoicing'!D:D,eslam.data!AR759,'data-from-invoicing'!F:F)</f>
        <v>0</v>
      </c>
      <c r="L759" s="2">
        <f t="shared" si="117"/>
        <v>-135145955</v>
      </c>
      <c r="M759" s="2"/>
      <c r="O759" s="2">
        <v>135145955</v>
      </c>
      <c r="Q759" s="23"/>
      <c r="S759" s="1">
        <v>45260</v>
      </c>
      <c r="T759" s="1">
        <v>45255</v>
      </c>
      <c r="U759" s="1">
        <v>45293</v>
      </c>
      <c r="V759">
        <v>40</v>
      </c>
      <c r="W759" s="1">
        <v>45333</v>
      </c>
      <c r="X759" s="1">
        <v>45302</v>
      </c>
      <c r="Y759" s="2">
        <v>546619858.00952375</v>
      </c>
      <c r="Z759" s="2">
        <v>86630343.530000001</v>
      </c>
      <c r="AA759" s="2">
        <v>13959126.25</v>
      </c>
      <c r="AB759" s="2">
        <v>160000</v>
      </c>
      <c r="AC759" s="2">
        <v>57001636.729999997</v>
      </c>
      <c r="AD759" s="2">
        <v>16514529.859999999</v>
      </c>
      <c r="AE759" s="2">
        <v>16514529.859999999</v>
      </c>
      <c r="AF759" s="2">
        <v>874754.1</v>
      </c>
      <c r="AG759" s="14">
        <f>SUMIF('consultant-gross'!D:D,eslam.data!AQ759,'consultant-gross'!F:F)</f>
        <v>-2.9999999999999997E-4</v>
      </c>
      <c r="AH759" s="14">
        <f>SUMIF('consultant-gross'!D:D,eslam.data!AQ759,'consultant-gross'!G:G)</f>
        <v>546619858.00952375</v>
      </c>
      <c r="AI759" s="14">
        <f>SUMIF('consultant-net'!D:D,eslam.data!AQ759,'consultant-net'!F:F)</f>
        <v>0</v>
      </c>
      <c r="AJ759" s="2" t="str">
        <f>VLOOKUP(A759,'eslam-to-invoicing'!A:B,2,0)</f>
        <v>Mivida BP#189</v>
      </c>
      <c r="AQ759" s="2" t="str">
        <f t="shared" si="118"/>
        <v>Mivida-PK#18920</v>
      </c>
      <c r="AR759" s="2" t="str">
        <f t="shared" si="119"/>
        <v>Mivida BP#18920</v>
      </c>
    </row>
    <row r="760" spans="1:44" hidden="1" x14ac:dyDescent="0.3">
      <c r="A760" s="6" t="s">
        <v>94</v>
      </c>
      <c r="B760" s="6">
        <f>VLOOKUP(A760,Sheet1!A:B,2,0)</f>
        <v>1</v>
      </c>
      <c r="C760" s="6">
        <v>21</v>
      </c>
      <c r="D760" s="25"/>
      <c r="E760" s="2">
        <v>22586754.704761978</v>
      </c>
      <c r="F760" s="26">
        <f>_xlfn.MAXIFS('data-from-invoicing'!E:E,'data-from-invoicing'!D:D,eslam.data!AR760)</f>
        <v>22586754.170000002</v>
      </c>
      <c r="G760" s="2">
        <f t="shared" si="116"/>
        <v>-0.53476197645068169</v>
      </c>
      <c r="H760" s="2"/>
      <c r="I760" s="23"/>
      <c r="J760" s="2">
        <f>SUMIF('collection only'!D:D,eslam.data!AQ760,'collection only'!E:E)</f>
        <v>14476604.629999999</v>
      </c>
      <c r="K760" s="26">
        <f>SUMIF('data-from-invoicing'!D:D,eslam.data!AR760,'data-from-invoicing'!F:F)</f>
        <v>14476604.058499999</v>
      </c>
      <c r="L760" s="2">
        <f t="shared" si="117"/>
        <v>-0.57149999961256981</v>
      </c>
      <c r="M760" s="2"/>
      <c r="Q760" s="23"/>
      <c r="R760" s="2">
        <v>14476604.630000001</v>
      </c>
      <c r="S760" s="1">
        <v>45291</v>
      </c>
      <c r="T760" s="1">
        <v>45285</v>
      </c>
      <c r="U760" s="1">
        <v>45293</v>
      </c>
      <c r="V760">
        <v>40</v>
      </c>
      <c r="W760" s="1">
        <v>45333</v>
      </c>
      <c r="X760" s="1">
        <v>45315</v>
      </c>
      <c r="Y760" s="2">
        <v>569206612.71428573</v>
      </c>
      <c r="Z760" s="2">
        <v>81314246.260000005</v>
      </c>
      <c r="AA760" s="2">
        <v>16546391.27</v>
      </c>
      <c r="AB760" s="2">
        <v>130000</v>
      </c>
      <c r="AC760" s="2">
        <v>59318989.420000002</v>
      </c>
      <c r="AD760" s="2">
        <v>16974529.739999998</v>
      </c>
      <c r="AE760" s="2">
        <v>16974529.739999998</v>
      </c>
      <c r="AF760" s="2">
        <v>807307.6</v>
      </c>
      <c r="AG760" s="14">
        <f>SUMIF('consultant-gross'!D:D,eslam.data!AQ760,'consultant-gross'!F:F)</f>
        <v>22586754.704761982</v>
      </c>
      <c r="AH760" s="14">
        <f>SUMIF('consultant-gross'!D:D,eslam.data!AQ760,'consultant-gross'!G:G)</f>
        <v>569206612.71428573</v>
      </c>
      <c r="AI760" s="14">
        <f>SUMIF('consultant-net'!D:D,eslam.data!AQ760,'consultant-net'!F:F)</f>
        <v>14476604.630000001</v>
      </c>
      <c r="AJ760" s="2" t="str">
        <f>VLOOKUP(A760,'eslam-to-invoicing'!A:B,2,0)</f>
        <v>Mivida BP#189</v>
      </c>
      <c r="AQ760" s="2" t="str">
        <f t="shared" si="118"/>
        <v>Mivida-PK#18921</v>
      </c>
      <c r="AR760" s="2" t="str">
        <f t="shared" si="119"/>
        <v>Mivida BP#18921</v>
      </c>
    </row>
    <row r="761" spans="1:44" hidden="1" x14ac:dyDescent="0.3">
      <c r="A761" s="6" t="s">
        <v>94</v>
      </c>
      <c r="B761" s="6">
        <f>VLOOKUP(A761,Sheet1!A:B,2,0)</f>
        <v>1</v>
      </c>
      <c r="C761" s="6">
        <v>22</v>
      </c>
      <c r="D761" s="25"/>
      <c r="E761" s="2">
        <v>23140993.535714269</v>
      </c>
      <c r="F761" s="26">
        <f>_xlfn.MAXIFS('data-from-invoicing'!E:E,'data-from-invoicing'!D:D,eslam.data!AR761)</f>
        <v>23140993.329999998</v>
      </c>
      <c r="G761" s="2">
        <f t="shared" si="116"/>
        <v>-0.20571427047252655</v>
      </c>
      <c r="H761" s="2"/>
      <c r="I761" s="23"/>
      <c r="J761" s="2">
        <f>SUMIF('collection only'!D:D,eslam.data!AQ761,'collection only'!E:E)</f>
        <v>17552608.990000002</v>
      </c>
      <c r="K761" s="26">
        <f>SUMIF('data-from-invoicing'!D:D,eslam.data!AR761,'data-from-invoicing'!F:F)</f>
        <v>17552608.8365</v>
      </c>
      <c r="L761" s="2">
        <f t="shared" si="117"/>
        <v>-0.15350000187754631</v>
      </c>
      <c r="M761" s="2"/>
      <c r="Q761" s="23"/>
      <c r="R761" s="2">
        <v>17552609</v>
      </c>
      <c r="S761" s="1">
        <v>45322</v>
      </c>
      <c r="T761" s="1">
        <v>45321</v>
      </c>
      <c r="U761" s="1">
        <v>45326</v>
      </c>
      <c r="V761">
        <v>40</v>
      </c>
      <c r="W761" s="1">
        <v>45366</v>
      </c>
      <c r="X761" s="1">
        <v>45349</v>
      </c>
      <c r="Y761" s="2">
        <v>592347606.25</v>
      </c>
      <c r="Z761" s="2">
        <v>88194427.700000003</v>
      </c>
      <c r="AA761" s="2">
        <v>17630743.309999999</v>
      </c>
      <c r="AB761" s="2">
        <v>130000</v>
      </c>
      <c r="AC761" s="2">
        <v>61582414.390000001</v>
      </c>
      <c r="AD761" s="2">
        <v>17753985.355</v>
      </c>
      <c r="AE761" s="2">
        <v>17753985.355</v>
      </c>
      <c r="AF761" s="2">
        <v>900122.85</v>
      </c>
      <c r="AG761" s="14">
        <f>SUMIF('consultant-gross'!D:D,eslam.data!AQ761,'consultant-gross'!F:F)</f>
        <v>23140993.535714269</v>
      </c>
      <c r="AH761" s="14">
        <f>SUMIF('consultant-gross'!D:D,eslam.data!AQ761,'consultant-gross'!G:G)</f>
        <v>592347606.25</v>
      </c>
      <c r="AI761" s="14">
        <f>SUMIF('consultant-net'!D:D,eslam.data!AQ761,'consultant-net'!F:F)</f>
        <v>17552609</v>
      </c>
      <c r="AJ761" s="2" t="str">
        <f>VLOOKUP(A761,'eslam-to-invoicing'!A:B,2,0)</f>
        <v>Mivida BP#189</v>
      </c>
      <c r="AQ761" s="2" t="str">
        <f t="shared" si="118"/>
        <v>Mivida-PK#18922</v>
      </c>
      <c r="AR761" s="2" t="str">
        <f t="shared" si="119"/>
        <v>Mivida BP#18922</v>
      </c>
    </row>
    <row r="762" spans="1:44" hidden="1" x14ac:dyDescent="0.3">
      <c r="A762" s="6" t="s">
        <v>94</v>
      </c>
      <c r="B762" s="6">
        <f>VLOOKUP(A762,Sheet1!A:B,2,0)</f>
        <v>1</v>
      </c>
      <c r="C762" s="6">
        <v>23</v>
      </c>
      <c r="D762" s="25"/>
      <c r="E762" s="2">
        <v>30858954.269999981</v>
      </c>
      <c r="F762" s="26">
        <f>_xlfn.MAXIFS('data-from-invoicing'!E:E,'data-from-invoicing'!D:D,eslam.data!AR762)</f>
        <v>30858954.290000003</v>
      </c>
      <c r="G762" s="2">
        <f t="shared" si="116"/>
        <v>2.0000021904706955E-2</v>
      </c>
      <c r="H762" s="2"/>
      <c r="I762" s="23"/>
      <c r="J762" s="2">
        <f>SUMIF('collection only'!D:D,eslam.data!AQ762,'collection only'!E:E)</f>
        <v>14242173.09</v>
      </c>
      <c r="K762" s="26">
        <f>SUMIF('data-from-invoicing'!D:D,eslam.data!AR762,'data-from-invoicing'!F:F)</f>
        <v>14242173.0845</v>
      </c>
      <c r="L762" s="2">
        <f t="shared" si="117"/>
        <v>-5.4999999701976776E-3</v>
      </c>
      <c r="M762" s="2"/>
      <c r="Q762" s="23"/>
      <c r="R762" s="2">
        <v>14242173.08</v>
      </c>
      <c r="S762" s="1">
        <v>45351</v>
      </c>
      <c r="T762" s="1">
        <v>45351</v>
      </c>
      <c r="U762" s="1">
        <v>45357</v>
      </c>
      <c r="V762">
        <v>40</v>
      </c>
      <c r="W762" s="1">
        <v>45397</v>
      </c>
      <c r="X762" s="1">
        <v>45403</v>
      </c>
      <c r="Y762" s="2">
        <v>623206560.51999998</v>
      </c>
      <c r="Z762" s="2">
        <v>84128553.280000001</v>
      </c>
      <c r="AA762" s="2">
        <v>31879195.039999999</v>
      </c>
      <c r="AB762" s="2">
        <v>260000</v>
      </c>
      <c r="AC762" s="2">
        <v>64992287.149999999</v>
      </c>
      <c r="AD762" s="2">
        <v>18462386.045000002</v>
      </c>
      <c r="AE762" s="2">
        <v>18462386.045000002</v>
      </c>
      <c r="AF762" s="2">
        <v>912222.85</v>
      </c>
      <c r="AG762" s="14">
        <f>SUMIF('consultant-gross'!D:D,eslam.data!AQ762,'consultant-gross'!F:F)</f>
        <v>30858954.269999981</v>
      </c>
      <c r="AH762" s="14">
        <f>SUMIF('consultant-gross'!D:D,eslam.data!AQ762,'consultant-gross'!G:G)</f>
        <v>623206560.51999998</v>
      </c>
      <c r="AI762" s="14">
        <f>SUMIF('consultant-net'!D:D,eslam.data!AQ762,'consultant-net'!F:F)</f>
        <v>14242173.08</v>
      </c>
      <c r="AJ762" s="2" t="str">
        <f>VLOOKUP(A762,'eslam-to-invoicing'!A:B,2,0)</f>
        <v>Mivida BP#189</v>
      </c>
      <c r="AQ762" s="2" t="str">
        <f t="shared" si="118"/>
        <v>Mivida-PK#18923</v>
      </c>
      <c r="AR762" s="2" t="str">
        <f t="shared" si="119"/>
        <v>Mivida BP#18923</v>
      </c>
    </row>
    <row r="763" spans="1:44" hidden="1" x14ac:dyDescent="0.3">
      <c r="A763" s="6" t="s">
        <v>94</v>
      </c>
      <c r="B763" s="6">
        <f>VLOOKUP(A763,Sheet1!A:B,2,0)</f>
        <v>1</v>
      </c>
      <c r="C763" s="6">
        <v>24</v>
      </c>
      <c r="D763" s="25"/>
      <c r="E763" s="2">
        <v>16112816.118095281</v>
      </c>
      <c r="F763" s="26">
        <f>_xlfn.MAXIFS('data-from-invoicing'!E:E,'data-from-invoicing'!D:D,eslam.data!AR763)</f>
        <v>16112816.1</v>
      </c>
      <c r="G763" s="2">
        <f t="shared" si="116"/>
        <v>-1.8095280975103378E-2</v>
      </c>
      <c r="H763" s="2"/>
      <c r="I763" s="23"/>
      <c r="J763" s="2">
        <f>SUMIF('collection only'!D:D,eslam.data!AQ763,'collection only'!E:E)</f>
        <v>13803484.92</v>
      </c>
      <c r="K763" s="26">
        <f>SUMIF('data-from-invoicing'!D:D,eslam.data!AR763,'data-from-invoicing'!F:F)</f>
        <v>13803484.914999999</v>
      </c>
      <c r="L763" s="2">
        <f t="shared" si="117"/>
        <v>-5.0000008195638657E-3</v>
      </c>
      <c r="M763" s="2"/>
      <c r="Q763" s="23"/>
      <c r="R763" s="2">
        <v>13803484.93</v>
      </c>
      <c r="S763" s="1">
        <v>45382</v>
      </c>
      <c r="T763" s="1">
        <v>45382</v>
      </c>
      <c r="U763" s="1">
        <v>45295</v>
      </c>
      <c r="V763">
        <v>40</v>
      </c>
      <c r="W763" s="1">
        <v>45335</v>
      </c>
      <c r="X763" s="1">
        <v>45434</v>
      </c>
      <c r="Y763" s="2">
        <v>639319376.63809526</v>
      </c>
      <c r="Z763" s="2">
        <v>96423729.780000001</v>
      </c>
      <c r="AA763" s="2">
        <v>32655160.100000001</v>
      </c>
      <c r="AB763" s="2">
        <v>130000</v>
      </c>
      <c r="AC763" s="2">
        <v>66746916.670000002</v>
      </c>
      <c r="AD763" s="2">
        <v>19192726.879999999</v>
      </c>
      <c r="AE763" s="2">
        <v>19192726.879999999</v>
      </c>
      <c r="AF763" s="2">
        <v>1304406.8500000001</v>
      </c>
      <c r="AG763" s="14">
        <f>SUMIF('consultant-gross'!D:D,eslam.data!AQ763,'consultant-gross'!F:F)</f>
        <v>16112816.118095279</v>
      </c>
      <c r="AH763" s="14">
        <f>SUMIF('consultant-gross'!D:D,eslam.data!AQ763,'consultant-gross'!G:G)</f>
        <v>639319376.63809526</v>
      </c>
      <c r="AI763" s="14">
        <f>SUMIF('consultant-net'!D:D,eslam.data!AQ763,'consultant-net'!F:F)</f>
        <v>13803484.93</v>
      </c>
      <c r="AJ763" s="2" t="str">
        <f>VLOOKUP(A763,'eslam-to-invoicing'!A:B,2,0)</f>
        <v>Mivida BP#189</v>
      </c>
      <c r="AQ763" s="2" t="str">
        <f t="shared" si="118"/>
        <v>Mivida-PK#18924</v>
      </c>
      <c r="AR763" s="2" t="str">
        <f t="shared" si="119"/>
        <v>Mivida BP#18924</v>
      </c>
    </row>
    <row r="764" spans="1:44" hidden="1" x14ac:dyDescent="0.3">
      <c r="A764" s="6" t="s">
        <v>94</v>
      </c>
      <c r="B764" s="6">
        <f>VLOOKUP(A764,Sheet1!A:B,2,0)</f>
        <v>1</v>
      </c>
      <c r="C764" s="6">
        <v>25</v>
      </c>
      <c r="D764" s="25"/>
      <c r="E764" s="2">
        <v>29437278.311904792</v>
      </c>
      <c r="F764" s="26">
        <f>_xlfn.MAXIFS('data-from-invoicing'!E:E,'data-from-invoicing'!D:D,eslam.data!AR764)</f>
        <v>29437278.32</v>
      </c>
      <c r="G764" s="2">
        <f t="shared" si="116"/>
        <v>8.0952085554599762E-3</v>
      </c>
      <c r="H764" s="2"/>
      <c r="I764" s="23"/>
      <c r="J764" s="2">
        <f>SUMIF('collection only'!D:D,eslam.data!AQ764,'collection only'!E:E)</f>
        <v>28360739.449999999</v>
      </c>
      <c r="K764" s="26">
        <f>SUMIF('data-from-invoicing'!D:D,eslam.data!AR764,'data-from-invoicing'!F:F)</f>
        <v>28360739.445999999</v>
      </c>
      <c r="L764" s="2">
        <f t="shared" si="117"/>
        <v>-4.0000006556510925E-3</v>
      </c>
      <c r="M764" s="2"/>
      <c r="Q764" s="23"/>
      <c r="R764" s="2">
        <v>28360739.449999999</v>
      </c>
      <c r="S764" s="1">
        <v>45412</v>
      </c>
      <c r="T764" s="1">
        <v>45412</v>
      </c>
      <c r="U764" s="1">
        <v>45421</v>
      </c>
      <c r="V764">
        <v>40</v>
      </c>
      <c r="W764" s="1">
        <v>45461</v>
      </c>
      <c r="X764" s="1">
        <v>45449</v>
      </c>
      <c r="Y764" s="2">
        <v>668756654.95000005</v>
      </c>
      <c r="Z764" s="2">
        <v>101680151.25</v>
      </c>
      <c r="AA764" s="2">
        <v>44526060.5</v>
      </c>
      <c r="AB764" s="2">
        <v>30000</v>
      </c>
      <c r="AC764" s="2">
        <v>69988148.310000002</v>
      </c>
      <c r="AD764" s="2">
        <v>20096865.975000001</v>
      </c>
      <c r="AE764" s="2">
        <v>20096865.975000001</v>
      </c>
      <c r="AF764" s="2">
        <v>1306194.3500000001</v>
      </c>
      <c r="AG764" s="14">
        <f>SUMIF('consultant-gross'!D:D,eslam.data!AQ764,'consultant-gross'!F:F)</f>
        <v>29437278.311904788</v>
      </c>
      <c r="AH764" s="14">
        <f>SUMIF('consultant-gross'!D:D,eslam.data!AQ764,'consultant-gross'!G:G)</f>
        <v>668756654.95000005</v>
      </c>
      <c r="AI764" s="14">
        <f>SUMIF('consultant-net'!D:D,eslam.data!AQ764,'consultant-net'!F:F)</f>
        <v>28360739.449999999</v>
      </c>
      <c r="AJ764" s="2" t="str">
        <f>VLOOKUP(A764,'eslam-to-invoicing'!A:B,2,0)</f>
        <v>Mivida BP#189</v>
      </c>
      <c r="AQ764" s="2" t="str">
        <f t="shared" si="118"/>
        <v>Mivida-PK#18925</v>
      </c>
      <c r="AR764" s="2" t="str">
        <f t="shared" si="119"/>
        <v>Mivida BP#18925</v>
      </c>
    </row>
    <row r="765" spans="1:44" hidden="1" x14ac:dyDescent="0.3">
      <c r="A765" s="6" t="s">
        <v>94</v>
      </c>
      <c r="B765" s="6">
        <f>VLOOKUP(A765,Sheet1!A:B,2,0)</f>
        <v>1</v>
      </c>
      <c r="C765" s="6">
        <v>26</v>
      </c>
      <c r="D765" s="25"/>
      <c r="E765" s="2">
        <v>16876594.419999961</v>
      </c>
      <c r="F765" s="26">
        <f>_xlfn.MAXIFS('data-from-invoicing'!E:E,'data-from-invoicing'!D:D,eslam.data!AR765)</f>
        <v>16876594.440000001</v>
      </c>
      <c r="G765" s="2">
        <f t="shared" si="116"/>
        <v>2.0000040531158447E-2</v>
      </c>
      <c r="H765" s="2"/>
      <c r="I765" s="23"/>
      <c r="J765" s="2">
        <f>SUMIF('collection only'!D:D,eslam.data!AQ765,'collection only'!E:E)</f>
        <v>14177811.26</v>
      </c>
      <c r="K765" s="26">
        <f>SUMIF('data-from-invoicing'!D:D,eslam.data!AR765,'data-from-invoicing'!F:F)</f>
        <v>14177811.26</v>
      </c>
      <c r="L765" s="2">
        <f t="shared" si="117"/>
        <v>0</v>
      </c>
      <c r="M765" s="2"/>
      <c r="Q765" s="23"/>
      <c r="R765" s="2">
        <v>14177811.24</v>
      </c>
      <c r="S765" s="1">
        <v>45443</v>
      </c>
      <c r="T765" s="1">
        <v>45442</v>
      </c>
      <c r="U765" s="1">
        <v>45444</v>
      </c>
      <c r="V765">
        <v>40</v>
      </c>
      <c r="W765" s="1">
        <v>45484</v>
      </c>
      <c r="X765" s="1">
        <v>45476</v>
      </c>
      <c r="Y765" s="2">
        <v>685633249.37</v>
      </c>
      <c r="Z765" s="2">
        <v>113839940.34999999</v>
      </c>
      <c r="AA765" s="2">
        <v>49627280.829999998</v>
      </c>
      <c r="AB765" s="2">
        <v>230000</v>
      </c>
      <c r="AC765" s="2">
        <v>71860776.180000007</v>
      </c>
      <c r="AD765" s="2">
        <v>20843871.305</v>
      </c>
      <c r="AE765" s="2">
        <v>20843871.305</v>
      </c>
      <c r="AF765" s="2">
        <v>1314994.3500000001</v>
      </c>
      <c r="AG765" s="14">
        <f>SUMIF('consultant-gross'!D:D,eslam.data!AQ765,'consultant-gross'!F:F)</f>
        <v>16876594.419999957</v>
      </c>
      <c r="AH765" s="14">
        <f>SUMIF('consultant-gross'!D:D,eslam.data!AQ765,'consultant-gross'!G:G)</f>
        <v>685633249.37</v>
      </c>
      <c r="AI765" s="14">
        <f>SUMIF('consultant-net'!D:D,eslam.data!AQ765,'consultant-net'!F:F)</f>
        <v>14177811.24</v>
      </c>
      <c r="AJ765" s="2" t="str">
        <f>VLOOKUP(A765,'eslam-to-invoicing'!A:B,2,0)</f>
        <v>Mivida BP#189</v>
      </c>
      <c r="AQ765" s="2" t="str">
        <f t="shared" si="118"/>
        <v>Mivida-PK#18926</v>
      </c>
      <c r="AR765" s="2" t="str">
        <f t="shared" si="119"/>
        <v>Mivida BP#18926</v>
      </c>
    </row>
    <row r="766" spans="1:44" hidden="1" x14ac:dyDescent="0.3">
      <c r="A766" s="6" t="s">
        <v>94</v>
      </c>
      <c r="B766" s="6">
        <f>VLOOKUP(A766,Sheet1!A:B,2,0)</f>
        <v>1</v>
      </c>
      <c r="C766" s="6">
        <v>27</v>
      </c>
      <c r="D766" s="25"/>
      <c r="E766" s="2">
        <v>14919836.130000001</v>
      </c>
      <c r="F766" s="26">
        <f>_xlfn.MAXIFS('data-from-invoicing'!E:E,'data-from-invoicing'!D:D,eslam.data!AR766)</f>
        <v>14919836.119999999</v>
      </c>
      <c r="G766" s="2">
        <f t="shared" si="116"/>
        <v>-1.0000001639127731E-2</v>
      </c>
      <c r="H766" s="2"/>
      <c r="I766" s="23"/>
      <c r="J766" s="2">
        <f>SUMIF('collection only'!D:D,eslam.data!AQ766,'collection only'!E:E)</f>
        <v>4389859.04</v>
      </c>
      <c r="K766" s="26">
        <f>SUMIF('data-from-invoicing'!D:D,eslam.data!AR766,'data-from-invoicing'!F:F)</f>
        <v>4389859.0360000003</v>
      </c>
      <c r="L766" s="2">
        <f t="shared" si="117"/>
        <v>-3.9999997243285179E-3</v>
      </c>
      <c r="M766" s="2"/>
      <c r="Q766" s="23"/>
      <c r="R766" s="2">
        <v>4389859.04</v>
      </c>
      <c r="S766" s="1">
        <v>45473</v>
      </c>
      <c r="T766" s="1">
        <v>45473</v>
      </c>
      <c r="U766" s="1">
        <v>45474</v>
      </c>
      <c r="V766">
        <v>40</v>
      </c>
      <c r="W766" s="1">
        <v>45514</v>
      </c>
      <c r="X766" s="1">
        <v>45505</v>
      </c>
      <c r="Y766" s="2">
        <v>700553085.5</v>
      </c>
      <c r="Z766" s="2">
        <v>115715406.16</v>
      </c>
      <c r="AA766" s="2">
        <v>55352768.729999997</v>
      </c>
      <c r="AB766" s="2">
        <v>130000</v>
      </c>
      <c r="AC766" s="2">
        <v>73509397.760000005</v>
      </c>
      <c r="AD766" s="2">
        <v>21282403.649999999</v>
      </c>
      <c r="AE766" s="2">
        <v>21282403.649999999</v>
      </c>
      <c r="AF766" s="2">
        <v>5470850.5999999996</v>
      </c>
      <c r="AG766" s="14">
        <f>SUMIF('consultant-gross'!D:D,eslam.data!AQ766,'consultant-gross'!F:F)</f>
        <v>14919836.129999995</v>
      </c>
      <c r="AH766" s="14">
        <f>SUMIF('consultant-gross'!D:D,eslam.data!AQ766,'consultant-gross'!G:G)</f>
        <v>700553085.5</v>
      </c>
      <c r="AI766" s="14">
        <f>SUMIF('consultant-net'!D:D,eslam.data!AQ766,'consultant-net'!F:F)</f>
        <v>4389859.04</v>
      </c>
      <c r="AJ766" s="2" t="str">
        <f>VLOOKUP(A766,'eslam-to-invoicing'!A:B,2,0)</f>
        <v>Mivida BP#189</v>
      </c>
      <c r="AQ766" s="2" t="str">
        <f t="shared" si="118"/>
        <v>Mivida-PK#18927</v>
      </c>
      <c r="AR766" s="2" t="str">
        <f t="shared" si="119"/>
        <v>Mivida BP#18927</v>
      </c>
    </row>
    <row r="767" spans="1:44" hidden="1" x14ac:dyDescent="0.3">
      <c r="A767" s="6" t="s">
        <v>94</v>
      </c>
      <c r="B767" s="6">
        <f>VLOOKUP(A767,Sheet1!A:B,2,0)</f>
        <v>1</v>
      </c>
      <c r="C767" s="6">
        <v>28</v>
      </c>
      <c r="D767" s="25"/>
      <c r="E767" s="2">
        <v>3487392.6600000858</v>
      </c>
      <c r="F767" s="26">
        <f>_xlfn.MAXIFS('data-from-invoicing'!E:E,'data-from-invoicing'!D:D,eslam.data!AR767)</f>
        <v>3487392.64</v>
      </c>
      <c r="G767" s="2">
        <f t="shared" si="116"/>
        <v>-2.0000085700303316E-2</v>
      </c>
      <c r="H767" s="2"/>
      <c r="I767" s="23"/>
      <c r="J767" s="2">
        <f>SUMIF('collection only'!D:D,eslam.data!AQ767,'collection only'!E:E)</f>
        <v>2409288.21</v>
      </c>
      <c r="K767" s="26">
        <f>SUMIF('data-from-invoicing'!D:D,eslam.data!AR767,'data-from-invoicing'!F:F)</f>
        <v>2409288.1919999998</v>
      </c>
      <c r="L767" s="2">
        <f t="shared" si="117"/>
        <v>-1.8000000156462193E-2</v>
      </c>
      <c r="M767" s="2"/>
      <c r="Q767" s="23"/>
      <c r="R767" s="2">
        <v>2409288.21</v>
      </c>
      <c r="S767" s="1">
        <v>45504</v>
      </c>
      <c r="T767" s="1">
        <v>45503</v>
      </c>
      <c r="U767" s="1">
        <v>45505</v>
      </c>
      <c r="V767">
        <v>40</v>
      </c>
      <c r="W767" s="1">
        <v>45545</v>
      </c>
      <c r="X767" s="1">
        <v>45535</v>
      </c>
      <c r="Y767" s="2">
        <v>704040478.16000009</v>
      </c>
      <c r="Z767" s="2">
        <v>115148780.66</v>
      </c>
      <c r="AA767" s="2">
        <v>49698695.439999998</v>
      </c>
      <c r="AB767" s="2">
        <v>130000</v>
      </c>
      <c r="AC767" s="2">
        <v>73901796.569999993</v>
      </c>
      <c r="AD767" s="2">
        <v>21359782.07</v>
      </c>
      <c r="AE767" s="2">
        <v>21359782.07</v>
      </c>
      <c r="AF767" s="2">
        <v>5480338.0999999996</v>
      </c>
      <c r="AG767" s="14">
        <f>SUMIF('consultant-gross'!D:D,eslam.data!AQ767,'consultant-gross'!F:F)</f>
        <v>3487392.6600000858</v>
      </c>
      <c r="AH767" s="14">
        <f>SUMIF('consultant-gross'!D:D,eslam.data!AQ767,'consultant-gross'!G:G)</f>
        <v>704040478.16000009</v>
      </c>
      <c r="AI767" s="14">
        <f>SUMIF('consultant-net'!D:D,eslam.data!AQ767,'consultant-net'!F:F)</f>
        <v>2409288.21</v>
      </c>
      <c r="AJ767" s="2" t="str">
        <f>VLOOKUP(A767,'eslam-to-invoicing'!A:B,2,0)</f>
        <v>Mivida BP#189</v>
      </c>
      <c r="AQ767" s="2" t="str">
        <f t="shared" si="118"/>
        <v>Mivida-PK#18928</v>
      </c>
      <c r="AR767" s="2" t="str">
        <f t="shared" si="119"/>
        <v>Mivida BP#18928</v>
      </c>
    </row>
    <row r="768" spans="1:44" hidden="1" x14ac:dyDescent="0.3">
      <c r="A768" s="6" t="s">
        <v>94</v>
      </c>
      <c r="B768" s="6">
        <f>VLOOKUP(A768,Sheet1!A:B,2,0)</f>
        <v>1</v>
      </c>
      <c r="C768" s="6">
        <v>29</v>
      </c>
      <c r="D768" s="25"/>
      <c r="E768" s="2">
        <v>369049.78999996191</v>
      </c>
      <c r="F768" s="26">
        <f>_xlfn.MAXIFS('data-from-invoicing'!E:E,'data-from-invoicing'!D:D,eslam.data!AR768)</f>
        <v>369049.79</v>
      </c>
      <c r="G768" s="2">
        <f t="shared" si="116"/>
        <v>3.8067810237407684E-8</v>
      </c>
      <c r="H768" s="2"/>
      <c r="I768" s="23"/>
      <c r="J768" s="2">
        <f>SUMIF('collection only'!D:D,eslam.data!AQ768,'collection only'!E:E)</f>
        <v>2690517.47</v>
      </c>
      <c r="K768" s="26">
        <f>SUMIF('data-from-invoicing'!D:D,eslam.data!AR768,'data-from-invoicing'!F:F)</f>
        <v>2690517.4594999999</v>
      </c>
      <c r="L768" s="2">
        <f t="shared" si="117"/>
        <v>-1.0500000324100256E-2</v>
      </c>
      <c r="M768" s="2"/>
      <c r="Q768" s="23"/>
      <c r="R768" s="2">
        <v>2690517.47</v>
      </c>
      <c r="S768" s="1">
        <v>45535</v>
      </c>
      <c r="T768" s="1">
        <v>45535</v>
      </c>
      <c r="U768" s="1">
        <v>45553</v>
      </c>
      <c r="V768">
        <v>40</v>
      </c>
      <c r="W768" s="1">
        <v>45593</v>
      </c>
      <c r="X768" s="1">
        <v>45561</v>
      </c>
      <c r="Y768" s="2">
        <v>704409527.95000005</v>
      </c>
      <c r="Z768" s="2">
        <v>118334746.14</v>
      </c>
      <c r="AA768" s="2">
        <v>36219473.079999998</v>
      </c>
      <c r="AB768" s="2">
        <v>230000</v>
      </c>
      <c r="AC768" s="2">
        <v>73927905.129999995</v>
      </c>
      <c r="AD768" s="2">
        <v>21449118.760000002</v>
      </c>
      <c r="AE768" s="2">
        <v>21449118.760000002</v>
      </c>
      <c r="AF768" s="2">
        <v>5482400</v>
      </c>
      <c r="AG768" s="14">
        <f>SUMIF('consultant-gross'!D:D,eslam.data!AQ768,'consultant-gross'!F:F)</f>
        <v>369049.78999996185</v>
      </c>
      <c r="AH768" s="14">
        <f>SUMIF('consultant-gross'!D:D,eslam.data!AQ768,'consultant-gross'!G:G)</f>
        <v>704409527.95000005</v>
      </c>
      <c r="AI768" s="14">
        <f>SUMIF('consultant-net'!D:D,eslam.data!AQ768,'consultant-net'!F:F)</f>
        <v>2690517.47</v>
      </c>
      <c r="AJ768" s="2" t="str">
        <f>VLOOKUP(A768,'eslam-to-invoicing'!A:B,2,0)</f>
        <v>Mivida BP#189</v>
      </c>
      <c r="AQ768" s="2" t="str">
        <f t="shared" si="118"/>
        <v>Mivida-PK#18929</v>
      </c>
      <c r="AR768" s="2" t="str">
        <f t="shared" si="119"/>
        <v>Mivida BP#18929</v>
      </c>
    </row>
    <row r="769" spans="1:44" hidden="1" x14ac:dyDescent="0.3">
      <c r="A769" s="6" t="s">
        <v>94</v>
      </c>
      <c r="B769" s="34">
        <f>VLOOKUP(A769,Sheet1!A:B,2,0)</f>
        <v>1</v>
      </c>
      <c r="C769" s="6">
        <v>30</v>
      </c>
      <c r="D769" s="25"/>
      <c r="E769" s="2">
        <v>17653522.65999997</v>
      </c>
      <c r="F769" s="26">
        <f>_xlfn.MAXIFS('data-from-invoicing'!E:E,'data-from-invoicing'!D:D,eslam.data!AR769)</f>
        <v>22415427.41</v>
      </c>
      <c r="G769" s="2">
        <f t="shared" si="116"/>
        <v>4761904.7500000298</v>
      </c>
      <c r="H769" s="2"/>
      <c r="I769" s="23"/>
      <c r="J769" s="2">
        <f>SUMIF('collection only'!D:D,eslam.data!AQ769,'collection only'!E:E)</f>
        <v>14412191.120000001</v>
      </c>
      <c r="K769" s="26">
        <f>SUMIF('data-from-invoicing'!D:D,eslam.data!AR769,'data-from-invoicing'!F:F)</f>
        <v>14412191.1105</v>
      </c>
      <c r="L769" s="2">
        <f t="shared" si="117"/>
        <v>-9.5000006258487701E-3</v>
      </c>
      <c r="M769" s="2"/>
      <c r="Q769" s="23"/>
      <c r="R769" s="2">
        <v>14412191.130000001</v>
      </c>
      <c r="S769" s="1">
        <v>45565</v>
      </c>
      <c r="T769" s="1">
        <v>45565</v>
      </c>
      <c r="U769" s="1">
        <v>45574</v>
      </c>
      <c r="V769">
        <v>40</v>
      </c>
      <c r="W769" s="1">
        <v>45614</v>
      </c>
      <c r="X769" s="1">
        <v>45608</v>
      </c>
      <c r="Y769" s="2">
        <v>722063050.61000001</v>
      </c>
      <c r="Z769" s="2">
        <v>118972314.89</v>
      </c>
      <c r="AA769" s="2">
        <v>37380637.32</v>
      </c>
      <c r="AB769" s="2">
        <v>230000</v>
      </c>
      <c r="AC769" s="2">
        <v>80926432.969999999</v>
      </c>
      <c r="AD769" s="2">
        <v>22053462.949999999</v>
      </c>
      <c r="AE769" s="2">
        <v>22053462.949999999</v>
      </c>
      <c r="AF769" s="2">
        <v>9961433.2400000002</v>
      </c>
      <c r="AG769" s="14">
        <f>SUMIF('consultant-gross'!D:D,eslam.data!AQ769,'consultant-gross'!F:F)</f>
        <v>17653522.659999967</v>
      </c>
      <c r="AH769" s="14">
        <f>SUMIF('consultant-gross'!D:D,eslam.data!AQ769,'consultant-gross'!G:G)</f>
        <v>722063050.61000001</v>
      </c>
      <c r="AI769" s="14">
        <f>SUMIF('consultant-net'!D:D,eslam.data!AQ769,'consultant-net'!F:F)</f>
        <v>14412191.130000001</v>
      </c>
      <c r="AJ769" s="2" t="str">
        <f>VLOOKUP(A769,'eslam-to-invoicing'!A:B,2,0)</f>
        <v>Mivida BP#189</v>
      </c>
      <c r="AQ769" s="2" t="str">
        <f t="shared" si="118"/>
        <v>Mivida-PK#18930</v>
      </c>
      <c r="AR769" s="2" t="str">
        <f t="shared" si="119"/>
        <v>Mivida BP#18930</v>
      </c>
    </row>
    <row r="770" spans="1:44" hidden="1" x14ac:dyDescent="0.3">
      <c r="A770" s="6" t="s">
        <v>94</v>
      </c>
      <c r="B770" s="34">
        <f>VLOOKUP(A770,Sheet1!A:B,2,0)</f>
        <v>1</v>
      </c>
      <c r="C770" s="6">
        <v>31</v>
      </c>
      <c r="D770" s="25"/>
      <c r="F770" s="26">
        <f>_xlfn.MAXIFS('data-from-invoicing'!E:E,'data-from-invoicing'!D:D,eslam.data!AR770)</f>
        <v>19514716.969999999</v>
      </c>
      <c r="G770" s="2">
        <f t="shared" si="116"/>
        <v>19514716.969999999</v>
      </c>
      <c r="H770" s="2"/>
      <c r="I770" s="23"/>
      <c r="J770" s="2">
        <f>SUMIF('collection only'!D:D,eslam.data!AQ770,'collection only'!E:E)</f>
        <v>0</v>
      </c>
      <c r="K770" s="26">
        <f>SUMIF('data-from-invoicing'!D:D,eslam.data!AR770,'data-from-invoicing'!F:F)</f>
        <v>0</v>
      </c>
      <c r="L770" s="2">
        <f t="shared" si="117"/>
        <v>0</v>
      </c>
      <c r="M770" s="2"/>
      <c r="Q770" s="23"/>
      <c r="S770" s="1">
        <v>45596</v>
      </c>
      <c r="T770" s="1">
        <v>45596</v>
      </c>
      <c r="U770" s="1">
        <v>45597</v>
      </c>
      <c r="V770">
        <v>40</v>
      </c>
      <c r="W770" s="1">
        <v>45637</v>
      </c>
      <c r="AF770" s="2">
        <v>0</v>
      </c>
      <c r="AG770" s="14">
        <f>SUMIF('consultant-gross'!D:D,eslam.data!AQ770,'consultant-gross'!F:F)</f>
        <v>0</v>
      </c>
      <c r="AH770" s="14">
        <f>SUMIF('consultant-gross'!D:D,eslam.data!AQ770,'consultant-gross'!G:G)</f>
        <v>0</v>
      </c>
      <c r="AI770" s="14">
        <f>SUMIF('consultant-net'!D:D,eslam.data!AQ770,'consultant-net'!F:F)</f>
        <v>0</v>
      </c>
      <c r="AJ770" s="2" t="str">
        <f>VLOOKUP(A770,'eslam-to-invoicing'!A:B,2,0)</f>
        <v>Mivida BP#189</v>
      </c>
      <c r="AQ770" s="2" t="str">
        <f t="shared" si="118"/>
        <v>Mivida-PK#18931</v>
      </c>
      <c r="AR770" s="2" t="str">
        <f t="shared" si="119"/>
        <v>Mivida BP#18931</v>
      </c>
    </row>
    <row r="771" spans="1:44" hidden="1" x14ac:dyDescent="0.3">
      <c r="A771" s="6" t="s">
        <v>142</v>
      </c>
      <c r="B771" s="34">
        <f>VLOOKUP(A771,Sheet1!A:B,2,0)</f>
        <v>0</v>
      </c>
      <c r="C771" s="6">
        <v>1</v>
      </c>
      <c r="D771" s="25"/>
      <c r="E771" s="2">
        <v>3847983.19</v>
      </c>
      <c r="F771" s="26">
        <f>_xlfn.MAXIFS('data-from-invoicing'!E:E,'data-from-invoicing'!D:D,eslam.data!AR771)</f>
        <v>0</v>
      </c>
      <c r="G771" s="2">
        <f t="shared" si="116"/>
        <v>-3847983.19</v>
      </c>
      <c r="H771" s="2"/>
      <c r="I771" s="23"/>
      <c r="J771" s="2">
        <f>SUMIF('collection only'!D:D,eslam.data!AQ771,'collection only'!E:E)</f>
        <v>0</v>
      </c>
      <c r="K771" s="26">
        <f>SUMIF('data-from-invoicing'!D:D,eslam.data!AR771,'data-from-invoicing'!F:F)</f>
        <v>0</v>
      </c>
      <c r="L771" s="2">
        <f t="shared" si="117"/>
        <v>0</v>
      </c>
      <c r="M771" s="2"/>
      <c r="Q771" s="23"/>
      <c r="R771" s="2">
        <v>475188.5</v>
      </c>
      <c r="S771" s="1">
        <v>45322</v>
      </c>
      <c r="T771" s="1">
        <v>45322</v>
      </c>
      <c r="U771" s="1">
        <v>45350</v>
      </c>
      <c r="V771">
        <v>42</v>
      </c>
      <c r="W771" s="1">
        <v>45392</v>
      </c>
      <c r="X771" s="1">
        <v>45350</v>
      </c>
      <c r="Y771" s="2">
        <v>3847983.19</v>
      </c>
      <c r="AF771" s="2">
        <v>0</v>
      </c>
      <c r="AG771" s="14">
        <f>SUMIF('consultant-gross'!D:D,eslam.data!AQ771,'consultant-gross'!F:F)</f>
        <v>0</v>
      </c>
      <c r="AH771" s="14">
        <f>SUMIF('consultant-gross'!D:D,eslam.data!AQ771,'consultant-gross'!G:G)</f>
        <v>0</v>
      </c>
      <c r="AI771" s="14">
        <f>SUMIF('consultant-net'!D:D,eslam.data!AQ771,'consultant-net'!F:F)</f>
        <v>0</v>
      </c>
      <c r="AJ771" s="2">
        <f>VLOOKUP(A771,'eslam-to-invoicing'!A:B,2,0)</f>
        <v>0</v>
      </c>
      <c r="AQ771" s="2" t="str">
        <f t="shared" si="118"/>
        <v>Mobilization1</v>
      </c>
      <c r="AR771" s="2" t="str">
        <f t="shared" si="119"/>
        <v>01</v>
      </c>
    </row>
    <row r="772" spans="1:44" hidden="1" x14ac:dyDescent="0.3">
      <c r="A772" s="6" t="s">
        <v>148</v>
      </c>
      <c r="B772" s="34">
        <f>VLOOKUP(A772,Sheet1!A:B,2,0)</f>
        <v>1</v>
      </c>
      <c r="C772" s="6">
        <v>1</v>
      </c>
      <c r="D772" s="25"/>
      <c r="F772" s="26">
        <f>_xlfn.MAXIFS('data-from-invoicing'!E:E,'data-from-invoicing'!D:D,eslam.data!AR772)</f>
        <v>11546313</v>
      </c>
      <c r="G772" s="2">
        <f t="shared" si="116"/>
        <v>11546313</v>
      </c>
      <c r="H772" s="2"/>
      <c r="I772" s="23"/>
      <c r="J772" s="2">
        <f>SUMIF('collection only'!D:D,eslam.data!AQ772,'collection only'!E:E)</f>
        <v>33350000</v>
      </c>
      <c r="K772" s="26">
        <f>SUMIF('data-from-invoicing'!D:D,eslam.data!AR772,'data-from-invoicing'!F:F)</f>
        <v>0</v>
      </c>
      <c r="L772" s="2">
        <f t="shared" si="117"/>
        <v>-33350000</v>
      </c>
      <c r="M772" s="2"/>
      <c r="Q772" s="23"/>
      <c r="S772" s="1">
        <v>45443</v>
      </c>
      <c r="T772" s="1">
        <v>45451</v>
      </c>
      <c r="U772" s="1">
        <v>45417</v>
      </c>
      <c r="V772">
        <v>40</v>
      </c>
      <c r="W772" s="1">
        <v>45457</v>
      </c>
      <c r="AF772" s="2">
        <v>0</v>
      </c>
      <c r="AG772" s="14">
        <f>SUMIF('consultant-gross'!D:D,eslam.data!AQ772,'consultant-gross'!F:F)</f>
        <v>0</v>
      </c>
      <c r="AH772" s="14">
        <f>SUMIF('consultant-gross'!D:D,eslam.data!AQ772,'consultant-gross'!G:G)</f>
        <v>0</v>
      </c>
      <c r="AI772" s="14">
        <f>SUMIF('consultant-net'!D:D,eslam.data!AQ772,'consultant-net'!F:F)</f>
        <v>0</v>
      </c>
      <c r="AJ772" s="2" t="str">
        <f>VLOOKUP(A772,'eslam-to-invoicing'!A:B,2,0)</f>
        <v>MOC HQ at Diriyah</v>
      </c>
      <c r="AQ772" s="2" t="str">
        <f t="shared" si="118"/>
        <v>MOC1</v>
      </c>
      <c r="AR772" s="2" t="str">
        <f t="shared" si="119"/>
        <v>MOC HQ at Diriyah1</v>
      </c>
    </row>
    <row r="773" spans="1:44" hidden="1" x14ac:dyDescent="0.3">
      <c r="A773" s="6" t="s">
        <v>148</v>
      </c>
      <c r="B773" s="34">
        <f>VLOOKUP(A773,Sheet1!A:B,2,0)</f>
        <v>1</v>
      </c>
      <c r="C773" s="6">
        <v>2</v>
      </c>
      <c r="D773" s="25"/>
      <c r="F773" s="26">
        <f>_xlfn.MAXIFS('data-from-invoicing'!E:E,'data-from-invoicing'!D:D,eslam.data!AR773)</f>
        <v>2521761.64</v>
      </c>
      <c r="G773" s="2">
        <f t="shared" si="116"/>
        <v>2521761.64</v>
      </c>
      <c r="H773" s="2"/>
      <c r="I773" s="23"/>
      <c r="J773" s="2">
        <f>SUMIF('collection only'!D:D,eslam.data!AQ773,'collection only'!E:E)</f>
        <v>0</v>
      </c>
      <c r="K773" s="26">
        <f>SUMIF('data-from-invoicing'!D:D,eslam.data!AR773,'data-from-invoicing'!F:F)</f>
        <v>0</v>
      </c>
      <c r="L773" s="2">
        <f t="shared" si="117"/>
        <v>0</v>
      </c>
      <c r="M773" s="2"/>
      <c r="Q773" s="23"/>
      <c r="S773" s="1">
        <v>45473</v>
      </c>
      <c r="T773" s="1">
        <v>45488</v>
      </c>
      <c r="U773" s="1">
        <v>45488</v>
      </c>
      <c r="V773">
        <v>40</v>
      </c>
      <c r="W773" s="1">
        <v>45528</v>
      </c>
      <c r="AF773" s="2">
        <v>0</v>
      </c>
      <c r="AG773" s="14">
        <f>SUMIF('consultant-gross'!D:D,eslam.data!AQ773,'consultant-gross'!F:F)</f>
        <v>0</v>
      </c>
      <c r="AH773" s="14">
        <f>SUMIF('consultant-gross'!D:D,eslam.data!AQ773,'consultant-gross'!G:G)</f>
        <v>0</v>
      </c>
      <c r="AI773" s="14">
        <f>SUMIF('consultant-net'!D:D,eslam.data!AQ773,'consultant-net'!F:F)</f>
        <v>0</v>
      </c>
      <c r="AJ773" s="2" t="str">
        <f>VLOOKUP(A773,'eslam-to-invoicing'!A:B,2,0)</f>
        <v>MOC HQ at Diriyah</v>
      </c>
      <c r="AQ773" s="2" t="str">
        <f t="shared" si="118"/>
        <v>MOC2</v>
      </c>
      <c r="AR773" s="2" t="str">
        <f t="shared" si="119"/>
        <v>MOC HQ at Diriyah2</v>
      </c>
    </row>
    <row r="774" spans="1:44" hidden="1" x14ac:dyDescent="0.3">
      <c r="A774" s="6" t="s">
        <v>136</v>
      </c>
      <c r="B774" s="34">
        <f>VLOOKUP(A774,Sheet1!A:B,2,0)</f>
        <v>1</v>
      </c>
      <c r="C774" s="6">
        <v>1</v>
      </c>
      <c r="D774" s="25"/>
      <c r="F774" s="26">
        <f>_xlfn.MAXIFS('data-from-invoicing'!E:E,'data-from-invoicing'!D:D,eslam.data!AR774)</f>
        <v>11546313</v>
      </c>
      <c r="G774" s="2">
        <f t="shared" si="116"/>
        <v>11546313</v>
      </c>
      <c r="H774" s="2"/>
      <c r="I774" s="23"/>
      <c r="J774" s="2">
        <f>SUMIF('collection only'!D:D,eslam.data!AQ774,'collection only'!E:E)</f>
        <v>0</v>
      </c>
      <c r="K774" s="26">
        <f>SUMIF('data-from-invoicing'!D:D,eslam.data!AR774,'data-from-invoicing'!F:F)</f>
        <v>0</v>
      </c>
      <c r="L774" s="2">
        <f t="shared" si="117"/>
        <v>0</v>
      </c>
      <c r="M774" s="2"/>
      <c r="Q774" s="23"/>
      <c r="S774" s="1">
        <v>45412</v>
      </c>
      <c r="T774" s="1">
        <v>45383</v>
      </c>
      <c r="U774" s="1">
        <v>45383</v>
      </c>
      <c r="V774">
        <v>40</v>
      </c>
      <c r="W774" s="1">
        <v>45423</v>
      </c>
      <c r="AF774" s="2">
        <v>0</v>
      </c>
      <c r="AG774" s="14">
        <f>SUMIF('consultant-gross'!D:D,eslam.data!AQ774,'consultant-gross'!F:F)</f>
        <v>0</v>
      </c>
      <c r="AH774" s="14">
        <f>SUMIF('consultant-gross'!D:D,eslam.data!AQ774,'consultant-gross'!G:G)</f>
        <v>0</v>
      </c>
      <c r="AI774" s="14">
        <f>SUMIF('consultant-net'!D:D,eslam.data!AQ774,'consultant-net'!F:F)</f>
        <v>0</v>
      </c>
      <c r="AJ774" s="2" t="str">
        <f>VLOOKUP(A774,'eslam-to-invoicing'!A:B,2,0)</f>
        <v>MOC HQ at Diriyah</v>
      </c>
      <c r="AQ774" s="2" t="str">
        <f t="shared" si="118"/>
        <v>MOC - DP1</v>
      </c>
      <c r="AR774" s="2" t="str">
        <f t="shared" si="119"/>
        <v>MOC HQ at Diriyah1</v>
      </c>
    </row>
    <row r="775" spans="1:44" hidden="1" x14ac:dyDescent="0.3">
      <c r="A775" s="6" t="s">
        <v>112</v>
      </c>
      <c r="B775" s="34">
        <f>VLOOKUP(A775,Sheet1!A:B,2,0)</f>
        <v>1</v>
      </c>
      <c r="C775" s="6">
        <v>1</v>
      </c>
      <c r="D775" s="25"/>
      <c r="E775" s="2">
        <v>3190160</v>
      </c>
      <c r="F775" s="26">
        <f>_xlfn.MAXIFS('data-from-invoicing'!E:E,'data-from-invoicing'!D:D,eslam.data!AR775)</f>
        <v>34312846.590000004</v>
      </c>
      <c r="G775" s="2">
        <f t="shared" si="116"/>
        <v>31122686.590000004</v>
      </c>
      <c r="H775" s="2"/>
      <c r="I775" s="23"/>
      <c r="J775" s="2">
        <f>SUMIF('collection only'!D:D,eslam.data!AQ775,'collection only'!E:E)</f>
        <v>2201210.4</v>
      </c>
      <c r="K775" s="26">
        <f>SUMIF('data-from-invoicing'!D:D,eslam.data!AR775,'data-from-invoicing'!F:F)</f>
        <v>24876813.769500002</v>
      </c>
      <c r="L775" s="2">
        <f t="shared" si="117"/>
        <v>22675603.369500004</v>
      </c>
      <c r="M775" s="2"/>
      <c r="Q775" s="23"/>
      <c r="R775" s="2">
        <v>2360718.4</v>
      </c>
      <c r="S775" s="1">
        <v>45230</v>
      </c>
      <c r="T775" s="1">
        <v>45230</v>
      </c>
      <c r="U775" s="1">
        <v>45232</v>
      </c>
      <c r="V775">
        <v>42</v>
      </c>
      <c r="W775" s="1">
        <v>45274</v>
      </c>
      <c r="X775" s="1">
        <v>45232</v>
      </c>
      <c r="Y775" s="2">
        <v>3190160</v>
      </c>
      <c r="AF775" s="2">
        <v>0</v>
      </c>
      <c r="AG775" s="14">
        <f>SUMIF('consultant-gross'!D:D,eslam.data!AQ775,'consultant-gross'!F:F)</f>
        <v>3190160</v>
      </c>
      <c r="AH775" s="14">
        <f>SUMIF('consultant-gross'!D:D,eslam.data!AQ775,'consultant-gross'!G:G)</f>
        <v>3190160</v>
      </c>
      <c r="AI775" s="14">
        <f>SUMIF('consultant-net'!D:D,eslam.data!AQ775,'consultant-net'!F:F)</f>
        <v>2360718.4</v>
      </c>
      <c r="AJ775" s="2" t="str">
        <f>VLOOKUP(A775,'eslam-to-invoicing'!A:B,2,0)</f>
        <v>New Giza Teaching Hospital</v>
      </c>
      <c r="AQ775" s="2" t="str">
        <f t="shared" si="118"/>
        <v>New Gas Station1</v>
      </c>
      <c r="AR775" s="2" t="str">
        <f t="shared" si="119"/>
        <v>New Giza Teaching Hospital1</v>
      </c>
    </row>
    <row r="776" spans="1:44" hidden="1" x14ac:dyDescent="0.3">
      <c r="A776" s="6" t="s">
        <v>112</v>
      </c>
      <c r="B776" s="34">
        <f>VLOOKUP(A776,Sheet1!A:B,2,0)</f>
        <v>1</v>
      </c>
      <c r="C776" s="6">
        <v>2</v>
      </c>
      <c r="D776" s="25"/>
      <c r="F776" s="26">
        <f>_xlfn.MAXIFS('data-from-invoicing'!E:E,'data-from-invoicing'!D:D,eslam.data!AR776)</f>
        <v>20687718.129999999</v>
      </c>
      <c r="G776" s="2">
        <f t="shared" ref="G776:G778" si="120">F776-E776</f>
        <v>20687718.129999999</v>
      </c>
      <c r="H776" s="2"/>
      <c r="I776" s="23"/>
      <c r="J776" s="2">
        <f>SUMIF('collection only'!D:D,eslam.data!AQ776,'collection only'!E:E)</f>
        <v>1419355.25</v>
      </c>
      <c r="K776" s="26">
        <f>SUMIF('data-from-invoicing'!D:D,eslam.data!AR776,'data-from-invoicing'!F:F)</f>
        <v>14998595.646500001</v>
      </c>
      <c r="L776" s="2">
        <f t="shared" ref="L776:L778" si="121">K776-J776</f>
        <v>13579240.396500001</v>
      </c>
      <c r="M776" s="2"/>
      <c r="Q776" s="23"/>
      <c r="S776" s="1">
        <v>45291</v>
      </c>
      <c r="T776" s="1">
        <v>45291</v>
      </c>
      <c r="U776" s="1">
        <v>45292</v>
      </c>
      <c r="V776">
        <v>42</v>
      </c>
      <c r="W776" s="1">
        <v>45334</v>
      </c>
      <c r="AF776" s="2">
        <v>0</v>
      </c>
      <c r="AG776" s="14">
        <f>SUMIF('consultant-gross'!D:D,eslam.data!AQ776,'consultant-gross'!F:F)</f>
        <v>0</v>
      </c>
      <c r="AH776" s="14">
        <f>SUMIF('consultant-gross'!D:D,eslam.data!AQ776,'consultant-gross'!G:G)</f>
        <v>0</v>
      </c>
      <c r="AI776" s="14">
        <f>SUMIF('consultant-net'!D:D,eslam.data!AQ776,'consultant-net'!F:F)</f>
        <v>0</v>
      </c>
      <c r="AJ776" s="2" t="str">
        <f>VLOOKUP(A776,'eslam-to-invoicing'!A:B,2,0)</f>
        <v>New Giza Teaching Hospital</v>
      </c>
      <c r="AQ776" s="2" t="str">
        <f t="shared" si="118"/>
        <v>New Gas Station2</v>
      </c>
      <c r="AR776" s="2" t="str">
        <f t="shared" si="119"/>
        <v>New Giza Teaching Hospital2</v>
      </c>
    </row>
    <row r="777" spans="1:44" hidden="1" x14ac:dyDescent="0.3">
      <c r="A777" s="6" t="s">
        <v>112</v>
      </c>
      <c r="B777" s="34">
        <f>VLOOKUP(A777,Sheet1!A:B,2,0)</f>
        <v>1</v>
      </c>
      <c r="C777" s="6">
        <v>3</v>
      </c>
      <c r="D777" s="25"/>
      <c r="E777" s="2">
        <v>2793703.2</v>
      </c>
      <c r="F777" s="26">
        <f>_xlfn.MAXIFS('data-from-invoicing'!E:E,'data-from-invoicing'!D:D,eslam.data!AR777)</f>
        <v>7560552.29</v>
      </c>
      <c r="G777" s="2">
        <f t="shared" si="120"/>
        <v>4766849.09</v>
      </c>
      <c r="H777" s="2"/>
      <c r="I777" s="23"/>
      <c r="J777" s="2">
        <f>SUMIF('collection only'!D:D,eslam.data!AQ777,'collection only'!E:E)</f>
        <v>0</v>
      </c>
      <c r="K777" s="26">
        <f>SUMIF('data-from-invoicing'!D:D,eslam.data!AR777,'data-from-invoicing'!F:F)</f>
        <v>7466045.3844999997</v>
      </c>
      <c r="L777" s="2">
        <f t="shared" si="121"/>
        <v>7466045.3844999997</v>
      </c>
      <c r="M777" s="2"/>
      <c r="Q777" s="23"/>
      <c r="R777" s="2">
        <v>1433129.44</v>
      </c>
      <c r="S777" s="1">
        <v>45322</v>
      </c>
      <c r="T777" s="1">
        <v>45323</v>
      </c>
      <c r="U777" s="1">
        <v>45323</v>
      </c>
      <c r="V777">
        <v>42</v>
      </c>
      <c r="W777" s="1">
        <v>45365</v>
      </c>
      <c r="X777" s="1">
        <v>45329</v>
      </c>
      <c r="Y777" s="2">
        <v>7183858</v>
      </c>
      <c r="AF777" s="2">
        <v>0</v>
      </c>
      <c r="AG777" s="14">
        <f>SUMIF('consultant-gross'!D:D,eslam.data!AQ777,'consultant-gross'!F:F)</f>
        <v>0</v>
      </c>
      <c r="AH777" s="14">
        <f>SUMIF('consultant-gross'!D:D,eslam.data!AQ777,'consultant-gross'!G:G)</f>
        <v>0</v>
      </c>
      <c r="AI777" s="14">
        <f>SUMIF('consultant-net'!D:D,eslam.data!AQ777,'consultant-net'!F:F)</f>
        <v>0</v>
      </c>
      <c r="AJ777" s="2" t="str">
        <f>VLOOKUP(A777,'eslam-to-invoicing'!A:B,2,0)</f>
        <v>New Giza Teaching Hospital</v>
      </c>
      <c r="AQ777" s="2" t="str">
        <f t="shared" si="118"/>
        <v>New Gas Station3</v>
      </c>
      <c r="AR777" s="2" t="str">
        <f t="shared" si="119"/>
        <v>New Giza Teaching Hospital3</v>
      </c>
    </row>
    <row r="778" spans="1:44" hidden="1" x14ac:dyDescent="0.3">
      <c r="A778" s="6" t="s">
        <v>112</v>
      </c>
      <c r="B778" s="34">
        <f>VLOOKUP(A778,Sheet1!A:B,2,0)</f>
        <v>1</v>
      </c>
      <c r="C778" s="6">
        <v>4</v>
      </c>
      <c r="D778" s="25"/>
      <c r="E778" s="2">
        <v>6707619.9900000002</v>
      </c>
      <c r="F778" s="26">
        <f>_xlfn.MAXIFS('data-from-invoicing'!E:E,'data-from-invoicing'!D:D,eslam.data!AR778)</f>
        <v>36077726.420000002</v>
      </c>
      <c r="G778" s="2">
        <f t="shared" si="120"/>
        <v>29370106.43</v>
      </c>
      <c r="H778" s="2"/>
      <c r="I778" s="23"/>
      <c r="J778" s="2">
        <f>SUMIF('collection only'!D:D,eslam.data!AQ778,'collection only'!E:E)</f>
        <v>0</v>
      </c>
      <c r="K778" s="26">
        <f>SUMIF('data-from-invoicing'!D:D,eslam.data!AR778,'data-from-invoicing'!F:F)</f>
        <v>27335611.780999999</v>
      </c>
      <c r="L778" s="2">
        <f t="shared" si="121"/>
        <v>27335611.780999999</v>
      </c>
      <c r="M778" s="2"/>
      <c r="Q778" s="23"/>
      <c r="R778" s="2">
        <v>4963638.79</v>
      </c>
      <c r="S778" s="1">
        <v>45412</v>
      </c>
      <c r="T778" s="1">
        <v>45403</v>
      </c>
      <c r="U778" s="1">
        <v>45403</v>
      </c>
      <c r="V778">
        <v>42</v>
      </c>
      <c r="W778" s="1">
        <v>45445</v>
      </c>
      <c r="X778" s="1">
        <v>45410</v>
      </c>
      <c r="Y778" s="2">
        <v>13891477.99</v>
      </c>
      <c r="AF778" s="2">
        <v>0</v>
      </c>
      <c r="AG778" s="14">
        <f>SUMIF('consultant-gross'!D:D,eslam.data!AQ778,'consultant-gross'!F:F)</f>
        <v>0</v>
      </c>
      <c r="AH778" s="14">
        <f>SUMIF('consultant-gross'!D:D,eslam.data!AQ778,'consultant-gross'!G:G)</f>
        <v>0</v>
      </c>
      <c r="AI778" s="14">
        <f>SUMIF('consultant-net'!D:D,eslam.data!AQ778,'consultant-net'!F:F)</f>
        <v>0</v>
      </c>
      <c r="AJ778" s="2" t="str">
        <f>VLOOKUP(A778,'eslam-to-invoicing'!A:B,2,0)</f>
        <v>New Giza Teaching Hospital</v>
      </c>
      <c r="AQ778" s="2" t="str">
        <f t="shared" si="118"/>
        <v>New Gas Station4</v>
      </c>
      <c r="AR778" s="2" t="str">
        <f t="shared" si="119"/>
        <v>New Giza Teaching Hospital4</v>
      </c>
    </row>
    <row r="779" spans="1:44" hidden="1" x14ac:dyDescent="0.3">
      <c r="B779" s="34" t="e">
        <f>VLOOKUP(A779,Sheet1!A:B,2,0)</f>
        <v>#N/A</v>
      </c>
      <c r="D779" s="25"/>
      <c r="F779" s="26">
        <f>_xlfn.MAXIFS('data-from-invoicing'!E:E,'data-from-invoicing'!D:D,eslam.data!AR779)</f>
        <v>0</v>
      </c>
      <c r="H779" s="2"/>
      <c r="I779" s="23"/>
      <c r="K779" s="26"/>
      <c r="M779" s="2"/>
      <c r="Q779" s="23"/>
    </row>
    <row r="780" spans="1:44" hidden="1" x14ac:dyDescent="0.3">
      <c r="A780" s="6" t="s">
        <v>84</v>
      </c>
      <c r="B780" s="6">
        <f>VLOOKUP(A780,Sheet1!A:B,2,0)</f>
        <v>1</v>
      </c>
      <c r="C780" s="6">
        <v>1</v>
      </c>
      <c r="D780" s="25"/>
      <c r="E780" s="2">
        <v>34312846.600000001</v>
      </c>
      <c r="F780" s="26">
        <f>_xlfn.MAXIFS('data-from-invoicing'!E:E,'data-from-invoicing'!D:D,eslam.data!AR780)</f>
        <v>34312846.590000004</v>
      </c>
      <c r="G780" s="2">
        <f t="shared" ref="G780:G811" si="122">F780-E780</f>
        <v>-9.9999979138374329E-3</v>
      </c>
      <c r="H780" s="2"/>
      <c r="I780" s="23"/>
      <c r="J780" s="2">
        <f>SUMIF('collection only'!D:D,eslam.data!AQ780,'collection only'!E:E)</f>
        <v>111673736</v>
      </c>
      <c r="K780" s="26">
        <f>SUMIF('data-from-invoicing'!D:D,eslam.data!AR780,'data-from-invoicing'!F:F)</f>
        <v>24876813.769500002</v>
      </c>
      <c r="L780" s="2">
        <f t="shared" ref="L780:L811" si="123">K780-J780</f>
        <v>-86796922.230499998</v>
      </c>
      <c r="M780" s="2"/>
      <c r="N780" s="2">
        <v>73512565</v>
      </c>
      <c r="Q780" s="23"/>
      <c r="R780" s="2">
        <v>23504299.920000002</v>
      </c>
      <c r="S780" s="1">
        <v>44592</v>
      </c>
      <c r="T780" s="1">
        <v>44591</v>
      </c>
      <c r="U780" s="1">
        <v>44593</v>
      </c>
      <c r="V780">
        <v>51</v>
      </c>
      <c r="W780" s="1">
        <v>44644</v>
      </c>
      <c r="X780" s="1">
        <v>44606</v>
      </c>
      <c r="Y780" s="2">
        <v>34312846.600000001</v>
      </c>
      <c r="AF780" s="2">
        <v>0</v>
      </c>
      <c r="AG780" s="14">
        <f>SUMIF('consultant-gross'!D:D,eslam.data!AQ780,'consultant-gross'!F:F)</f>
        <v>34312846.600000001</v>
      </c>
      <c r="AH780" s="14">
        <f>SUMIF('consultant-gross'!D:D,eslam.data!AQ780,'consultant-gross'!G:G)</f>
        <v>34312846.600000001</v>
      </c>
      <c r="AI780" s="14">
        <f>SUMIF('consultant-net'!D:D,eslam.data!AQ780,'consultant-net'!F:F)</f>
        <v>23504299.920000002</v>
      </c>
      <c r="AJ780" s="2" t="str">
        <f>VLOOKUP(A780,'eslam-to-invoicing'!A:B,2,0)</f>
        <v>New Giza Teaching Hospital</v>
      </c>
      <c r="AQ780" s="2" t="str">
        <f t="shared" ref="AQ780:AQ811" si="124">A780&amp;C780</f>
        <v>New Giza Hospital1</v>
      </c>
      <c r="AR780" s="2" t="str">
        <f t="shared" ref="AR780:AR811" si="125">AJ780&amp;C780</f>
        <v>New Giza Teaching Hospital1</v>
      </c>
    </row>
    <row r="781" spans="1:44" hidden="1" x14ac:dyDescent="0.3">
      <c r="A781" s="6" t="s">
        <v>84</v>
      </c>
      <c r="B781" s="34">
        <f>VLOOKUP(A781,Sheet1!A:B,2,0)</f>
        <v>1</v>
      </c>
      <c r="C781" s="6">
        <v>2</v>
      </c>
      <c r="D781" s="25"/>
      <c r="E781" s="2">
        <v>20701192.620000001</v>
      </c>
      <c r="F781" s="26">
        <f>_xlfn.MAXIFS('data-from-invoicing'!E:E,'data-from-invoicing'!D:D,eslam.data!AR781)</f>
        <v>20687718.129999999</v>
      </c>
      <c r="G781" s="2">
        <f t="shared" si="122"/>
        <v>-13474.490000002086</v>
      </c>
      <c r="H781" s="2"/>
      <c r="I781" s="23"/>
      <c r="J781" s="2">
        <f>SUMIF('collection only'!D:D,eslam.data!AQ781,'collection only'!E:E)</f>
        <v>16948027.172380954</v>
      </c>
      <c r="K781" s="26">
        <f>SUMIF('data-from-invoicing'!D:D,eslam.data!AR781,'data-from-invoicing'!F:F)</f>
        <v>14998595.646500001</v>
      </c>
      <c r="L781" s="2">
        <f t="shared" si="123"/>
        <v>-1949431.5258809533</v>
      </c>
      <c r="M781" s="2"/>
      <c r="Q781" s="23"/>
      <c r="R781" s="2">
        <v>13966904.630000001</v>
      </c>
      <c r="S781" s="1">
        <v>44620</v>
      </c>
      <c r="T781" s="1">
        <v>44620</v>
      </c>
      <c r="U781" s="1">
        <v>44625</v>
      </c>
      <c r="V781">
        <v>51</v>
      </c>
      <c r="W781" s="1">
        <v>44676</v>
      </c>
      <c r="X781" s="1">
        <v>44641</v>
      </c>
      <c r="Y781" s="2">
        <v>55014039.219999999</v>
      </c>
      <c r="AF781" s="2">
        <v>0</v>
      </c>
      <c r="AG781" s="14">
        <f>SUMIF('consultant-gross'!D:D,eslam.data!AQ781,'consultant-gross'!F:F)</f>
        <v>0</v>
      </c>
      <c r="AH781" s="14">
        <f>SUMIF('consultant-gross'!D:D,eslam.data!AQ781,'consultant-gross'!G:G)</f>
        <v>0</v>
      </c>
      <c r="AI781" s="14">
        <f>SUMIF('consultant-net'!D:D,eslam.data!AQ781,'consultant-net'!F:F)</f>
        <v>0</v>
      </c>
      <c r="AJ781" s="2" t="str">
        <f>VLOOKUP(A781,'eslam-to-invoicing'!A:B,2,0)</f>
        <v>New Giza Teaching Hospital</v>
      </c>
      <c r="AQ781" s="2" t="str">
        <f t="shared" si="124"/>
        <v>New Giza Hospital2</v>
      </c>
      <c r="AR781" s="2" t="str">
        <f t="shared" si="125"/>
        <v>New Giza Teaching Hospital2</v>
      </c>
    </row>
    <row r="782" spans="1:44" hidden="1" x14ac:dyDescent="0.3">
      <c r="A782" s="6" t="s">
        <v>84</v>
      </c>
      <c r="B782" s="34">
        <f>VLOOKUP(A782,Sheet1!A:B,2,0)</f>
        <v>1</v>
      </c>
      <c r="C782" s="6">
        <v>3</v>
      </c>
      <c r="D782" s="25"/>
      <c r="E782" s="2">
        <v>-1E-4</v>
      </c>
      <c r="F782" s="26">
        <f>_xlfn.MAXIFS('data-from-invoicing'!E:E,'data-from-invoicing'!D:D,eslam.data!AR782)</f>
        <v>7560552.29</v>
      </c>
      <c r="G782" s="2">
        <f t="shared" si="122"/>
        <v>7560552.2900999999</v>
      </c>
      <c r="H782" s="2"/>
      <c r="I782" s="23"/>
      <c r="J782" s="2">
        <f>SUMIF('collection only'!D:D,eslam.data!AQ782,'collection only'!E:E)</f>
        <v>7088017</v>
      </c>
      <c r="K782" s="26">
        <f>SUMIF('data-from-invoicing'!D:D,eslam.data!AR782,'data-from-invoicing'!F:F)</f>
        <v>7466045.3844999997</v>
      </c>
      <c r="L782" s="2">
        <f t="shared" si="123"/>
        <v>378028.38449999969</v>
      </c>
      <c r="M782" s="2"/>
      <c r="Q782" s="23"/>
      <c r="R782" s="2">
        <v>7088017.7699999996</v>
      </c>
      <c r="S782" s="1">
        <v>44651</v>
      </c>
      <c r="T782" s="1">
        <v>44635</v>
      </c>
      <c r="U782" s="1">
        <v>44640</v>
      </c>
      <c r="V782">
        <v>51</v>
      </c>
      <c r="W782" s="1">
        <v>44691</v>
      </c>
      <c r="X782" s="1">
        <v>44648</v>
      </c>
      <c r="Y782" s="2">
        <v>55014039.219999999</v>
      </c>
      <c r="AD782" s="2">
        <v>1642229.32</v>
      </c>
      <c r="AE782" s="2">
        <v>1642229.32</v>
      </c>
      <c r="AF782" s="2">
        <v>0</v>
      </c>
      <c r="AG782" s="14">
        <f>SUMIF('consultant-gross'!D:D,eslam.data!AQ782,'consultant-gross'!F:F)</f>
        <v>0</v>
      </c>
      <c r="AH782" s="14">
        <f>SUMIF('consultant-gross'!D:D,eslam.data!AQ782,'consultant-gross'!G:G)</f>
        <v>0</v>
      </c>
      <c r="AI782" s="14">
        <f>SUMIF('consultant-net'!D:D,eslam.data!AQ782,'consultant-net'!F:F)</f>
        <v>0</v>
      </c>
      <c r="AJ782" s="2" t="str">
        <f>VLOOKUP(A782,'eslam-to-invoicing'!A:B,2,0)</f>
        <v>New Giza Teaching Hospital</v>
      </c>
      <c r="AQ782" s="2" t="str">
        <f t="shared" si="124"/>
        <v>New Giza Hospital3</v>
      </c>
      <c r="AR782" s="2" t="str">
        <f t="shared" si="125"/>
        <v>New Giza Teaching Hospital3</v>
      </c>
    </row>
    <row r="783" spans="1:44" hidden="1" x14ac:dyDescent="0.3">
      <c r="A783" s="6" t="s">
        <v>84</v>
      </c>
      <c r="B783" s="34">
        <f>VLOOKUP(A783,Sheet1!A:B,2,0)</f>
        <v>1</v>
      </c>
      <c r="C783" s="6">
        <v>4</v>
      </c>
      <c r="D783" s="25"/>
      <c r="E783" s="2">
        <v>43472048.710000008</v>
      </c>
      <c r="F783" s="26">
        <f>_xlfn.MAXIFS('data-from-invoicing'!E:E,'data-from-invoicing'!D:D,eslam.data!AR783)</f>
        <v>36077726.420000002</v>
      </c>
      <c r="G783" s="2">
        <f t="shared" si="122"/>
        <v>-7394322.2900000066</v>
      </c>
      <c r="H783" s="2"/>
      <c r="I783" s="23"/>
      <c r="J783" s="2">
        <f>SUMIF('collection only'!D:D,eslam.data!AQ783,'collection only'!E:E)</f>
        <v>25531752</v>
      </c>
      <c r="K783" s="26">
        <f>SUMIF('data-from-invoicing'!D:D,eslam.data!AR783,'data-from-invoicing'!F:F)</f>
        <v>27335611.780999999</v>
      </c>
      <c r="L783" s="2">
        <f t="shared" si="123"/>
        <v>1803859.7809999995</v>
      </c>
      <c r="M783" s="2"/>
      <c r="Q783" s="23"/>
      <c r="R783" s="2">
        <v>25608972.359999999</v>
      </c>
      <c r="S783" s="1">
        <v>44651</v>
      </c>
      <c r="T783" s="1">
        <v>44651</v>
      </c>
      <c r="U783" s="1">
        <v>44657</v>
      </c>
      <c r="V783">
        <v>51</v>
      </c>
      <c r="W783" s="1">
        <v>44708</v>
      </c>
      <c r="X783" s="1">
        <v>44675</v>
      </c>
      <c r="Y783" s="2">
        <v>98486087.930000007</v>
      </c>
      <c r="AD783" s="2">
        <v>2584225.375</v>
      </c>
      <c r="AE783" s="2">
        <v>2584225.375</v>
      </c>
      <c r="AF783" s="2">
        <v>0</v>
      </c>
      <c r="AG783" s="14">
        <f>SUMIF('consultant-gross'!D:D,eslam.data!AQ783,'consultant-gross'!F:F)</f>
        <v>0</v>
      </c>
      <c r="AH783" s="14">
        <f>SUMIF('consultant-gross'!D:D,eslam.data!AQ783,'consultant-gross'!G:G)</f>
        <v>0</v>
      </c>
      <c r="AI783" s="14">
        <f>SUMIF('consultant-net'!D:D,eslam.data!AQ783,'consultant-net'!F:F)</f>
        <v>0</v>
      </c>
      <c r="AJ783" s="2" t="str">
        <f>VLOOKUP(A783,'eslam-to-invoicing'!A:B,2,0)</f>
        <v>New Giza Teaching Hospital</v>
      </c>
      <c r="AQ783" s="2" t="str">
        <f t="shared" si="124"/>
        <v>New Giza Hospital4</v>
      </c>
      <c r="AR783" s="2" t="str">
        <f t="shared" si="125"/>
        <v>New Giza Teaching Hospital4</v>
      </c>
    </row>
    <row r="784" spans="1:44" hidden="1" x14ac:dyDescent="0.3">
      <c r="A784" s="6" t="s">
        <v>84</v>
      </c>
      <c r="B784" s="34">
        <f>VLOOKUP(A784,Sheet1!A:B,2,0)</f>
        <v>1</v>
      </c>
      <c r="C784" s="6">
        <v>5</v>
      </c>
      <c r="D784" s="25"/>
      <c r="E784" s="2">
        <v>15040366.169999991</v>
      </c>
      <c r="F784" s="26">
        <f>_xlfn.MAXIFS('data-from-invoicing'!E:E,'data-from-invoicing'!D:D,eslam.data!AR784)</f>
        <v>14819091.380000001</v>
      </c>
      <c r="G784" s="2">
        <f t="shared" si="122"/>
        <v>-221274.78999998979</v>
      </c>
      <c r="H784" s="2"/>
      <c r="I784" s="23"/>
      <c r="J784" s="2">
        <f>SUMIF('collection only'!D:D,eslam.data!AQ784,'collection only'!E:E)</f>
        <v>9692684</v>
      </c>
      <c r="K784" s="26">
        <f>SUMIF('data-from-invoicing'!D:D,eslam.data!AR784,'data-from-invoicing'!F:F)</f>
        <v>10433639.459000001</v>
      </c>
      <c r="L784" s="2">
        <f t="shared" si="123"/>
        <v>740955.45900000073</v>
      </c>
      <c r="M784" s="2"/>
      <c r="Q784" s="23"/>
      <c r="R784" s="2">
        <v>10219240.4</v>
      </c>
      <c r="S784" s="1">
        <v>44681</v>
      </c>
      <c r="T784" s="1">
        <v>44691</v>
      </c>
      <c r="U784" s="1">
        <v>44691</v>
      </c>
      <c r="V784">
        <v>51</v>
      </c>
      <c r="W784" s="1">
        <v>44742</v>
      </c>
      <c r="X784" s="1">
        <v>44706</v>
      </c>
      <c r="Y784" s="2">
        <v>113526454.09999999</v>
      </c>
      <c r="AC784" s="2">
        <v>12821619</v>
      </c>
      <c r="AD784" s="2">
        <v>2978829.6349999998</v>
      </c>
      <c r="AE784" s="2">
        <v>2978829.6349999998</v>
      </c>
      <c r="AF784" s="2">
        <v>447088.63</v>
      </c>
      <c r="AG784" s="14">
        <f>SUMIF('consultant-gross'!D:D,eslam.data!AQ784,'consultant-gross'!F:F)</f>
        <v>0</v>
      </c>
      <c r="AH784" s="14">
        <f>SUMIF('consultant-gross'!D:D,eslam.data!AQ784,'consultant-gross'!G:G)</f>
        <v>0</v>
      </c>
      <c r="AI784" s="14">
        <f>SUMIF('consultant-net'!D:D,eslam.data!AQ784,'consultant-net'!F:F)</f>
        <v>0</v>
      </c>
      <c r="AJ784" s="2" t="str">
        <f>VLOOKUP(A784,'eslam-to-invoicing'!A:B,2,0)</f>
        <v>New Giza Teaching Hospital</v>
      </c>
      <c r="AQ784" s="2" t="str">
        <f t="shared" si="124"/>
        <v>New Giza Hospital5</v>
      </c>
      <c r="AR784" s="2" t="str">
        <f t="shared" si="125"/>
        <v>New Giza Teaching Hospital5</v>
      </c>
    </row>
    <row r="785" spans="1:44" hidden="1" x14ac:dyDescent="0.3">
      <c r="A785" s="6" t="s">
        <v>84</v>
      </c>
      <c r="B785" s="34">
        <f>VLOOKUP(A785,Sheet1!A:B,2,0)</f>
        <v>1</v>
      </c>
      <c r="C785" s="6">
        <v>6</v>
      </c>
      <c r="D785" s="25"/>
      <c r="E785" s="2">
        <v>21219859.00000003</v>
      </c>
      <c r="F785" s="26">
        <f>_xlfn.MAXIFS('data-from-invoicing'!E:E,'data-from-invoicing'!D:D,eslam.data!AR785)</f>
        <v>21174583.68</v>
      </c>
      <c r="G785" s="2">
        <f t="shared" si="122"/>
        <v>-45275.3200000301</v>
      </c>
      <c r="H785" s="2"/>
      <c r="I785" s="23"/>
      <c r="J785" s="2">
        <f>SUMIF('collection only'!D:D,eslam.data!AQ785,'collection only'!E:E)</f>
        <v>12645886</v>
      </c>
      <c r="K785" s="26">
        <f>SUMIF('data-from-invoicing'!D:D,eslam.data!AR785,'data-from-invoicing'!F:F)</f>
        <v>13704613.323999999</v>
      </c>
      <c r="L785" s="2">
        <f t="shared" si="123"/>
        <v>1058727.3239999991</v>
      </c>
      <c r="M785" s="2"/>
      <c r="Q785" s="23"/>
      <c r="R785" s="2">
        <v>14292844</v>
      </c>
      <c r="S785" s="1">
        <v>44712</v>
      </c>
      <c r="T785" s="1">
        <v>44712</v>
      </c>
      <c r="U785" s="1">
        <v>44727</v>
      </c>
      <c r="V785">
        <v>51</v>
      </c>
      <c r="W785" s="1">
        <v>44778</v>
      </c>
      <c r="X785" s="1">
        <v>44733</v>
      </c>
      <c r="Y785" s="2">
        <v>134746313.09999999</v>
      </c>
      <c r="AC785" s="2">
        <v>12821619</v>
      </c>
      <c r="AD785" s="2">
        <v>3534103.5950000002</v>
      </c>
      <c r="AE785" s="2">
        <v>3534103.5950000002</v>
      </c>
      <c r="AF785" s="2">
        <v>0</v>
      </c>
      <c r="AG785" s="14">
        <f>SUMIF('consultant-gross'!D:D,eslam.data!AQ785,'consultant-gross'!F:F)</f>
        <v>0</v>
      </c>
      <c r="AH785" s="14">
        <f>SUMIF('consultant-gross'!D:D,eslam.data!AQ785,'consultant-gross'!G:G)</f>
        <v>0</v>
      </c>
      <c r="AI785" s="14">
        <f>SUMIF('consultant-net'!D:D,eslam.data!AQ785,'consultant-net'!F:F)</f>
        <v>0</v>
      </c>
      <c r="AJ785" s="2" t="str">
        <f>VLOOKUP(A785,'eslam-to-invoicing'!A:B,2,0)</f>
        <v>New Giza Teaching Hospital</v>
      </c>
      <c r="AQ785" s="2" t="str">
        <f t="shared" si="124"/>
        <v>New Giza Hospital6</v>
      </c>
      <c r="AR785" s="2" t="str">
        <f t="shared" si="125"/>
        <v>New Giza Teaching Hospital6</v>
      </c>
    </row>
    <row r="786" spans="1:44" hidden="1" x14ac:dyDescent="0.3">
      <c r="A786" s="6" t="s">
        <v>84</v>
      </c>
      <c r="B786" s="34">
        <f>VLOOKUP(A786,Sheet1!A:B,2,0)</f>
        <v>1</v>
      </c>
      <c r="C786" s="6">
        <v>7</v>
      </c>
      <c r="D786" s="25"/>
      <c r="E786" s="2">
        <v>20073764.279999971</v>
      </c>
      <c r="F786" s="26">
        <f>_xlfn.MAXIFS('data-from-invoicing'!E:E,'data-from-invoicing'!D:D,eslam.data!AR786)</f>
        <v>20034184.420000002</v>
      </c>
      <c r="G786" s="2">
        <f t="shared" si="122"/>
        <v>-39579.859999969602</v>
      </c>
      <c r="H786" s="2"/>
      <c r="I786" s="23"/>
      <c r="J786" s="2">
        <f>SUMIF('collection only'!D:D,eslam.data!AQ786,'collection only'!E:E)</f>
        <v>12694720</v>
      </c>
      <c r="K786" s="26">
        <f>SUMIF('data-from-invoicing'!D:D,eslam.data!AR786,'data-from-invoicing'!F:F)</f>
        <v>13696429.151000001</v>
      </c>
      <c r="L786" s="2">
        <f t="shared" si="123"/>
        <v>1001709.1510000005</v>
      </c>
      <c r="M786" s="2"/>
      <c r="Q786" s="23"/>
      <c r="R786" s="2">
        <v>13315074.93</v>
      </c>
      <c r="S786" s="1">
        <v>44742</v>
      </c>
      <c r="T786" s="1">
        <v>44742</v>
      </c>
      <c r="U786" s="1">
        <v>44735</v>
      </c>
      <c r="V786">
        <v>51</v>
      </c>
      <c r="W786" s="1">
        <v>44786</v>
      </c>
      <c r="X786" s="1">
        <v>44746</v>
      </c>
      <c r="Y786" s="2">
        <v>154820077.38</v>
      </c>
      <c r="AC786" s="2">
        <v>12821619.84</v>
      </c>
      <c r="AD786" s="2">
        <v>4060000.94</v>
      </c>
      <c r="AE786" s="2">
        <v>4060000.94</v>
      </c>
      <c r="AF786" s="2">
        <v>0</v>
      </c>
      <c r="AG786" s="14">
        <f>SUMIF('consultant-gross'!D:D,eslam.data!AQ786,'consultant-gross'!F:F)</f>
        <v>0</v>
      </c>
      <c r="AH786" s="14">
        <f>SUMIF('consultant-gross'!D:D,eslam.data!AQ786,'consultant-gross'!G:G)</f>
        <v>0</v>
      </c>
      <c r="AI786" s="14">
        <f>SUMIF('consultant-net'!D:D,eslam.data!AQ786,'consultant-net'!F:F)</f>
        <v>0</v>
      </c>
      <c r="AJ786" s="2" t="str">
        <f>VLOOKUP(A786,'eslam-to-invoicing'!A:B,2,0)</f>
        <v>New Giza Teaching Hospital</v>
      </c>
      <c r="AQ786" s="2" t="str">
        <f t="shared" si="124"/>
        <v>New Giza Hospital7</v>
      </c>
      <c r="AR786" s="2" t="str">
        <f t="shared" si="125"/>
        <v>New Giza Teaching Hospital7</v>
      </c>
    </row>
    <row r="787" spans="1:44" hidden="1" x14ac:dyDescent="0.3">
      <c r="A787" s="6" t="s">
        <v>84</v>
      </c>
      <c r="B787" s="34">
        <f>VLOOKUP(A787,Sheet1!A:B,2,0)</f>
        <v>1</v>
      </c>
      <c r="C787" s="6">
        <v>8</v>
      </c>
      <c r="D787" s="25"/>
      <c r="E787" s="2">
        <v>18180164.070000019</v>
      </c>
      <c r="F787" s="26">
        <f>_xlfn.MAXIFS('data-from-invoicing'!E:E,'data-from-invoicing'!D:D,eslam.data!AR787)</f>
        <v>18146654.719999999</v>
      </c>
      <c r="G787" s="2">
        <f t="shared" si="122"/>
        <v>-33509.350000020117</v>
      </c>
      <c r="H787" s="2"/>
      <c r="I787" s="23"/>
      <c r="J787" s="2">
        <f>SUMIF('collection only'!D:D,eslam.data!AQ787,'collection only'!E:E)</f>
        <v>11865059</v>
      </c>
      <c r="K787" s="26">
        <f>SUMIF('data-from-invoicing'!D:D,eslam.data!AR787,'data-from-invoicing'!F:F)</f>
        <v>12772392.376</v>
      </c>
      <c r="L787" s="2">
        <f t="shared" si="123"/>
        <v>907333.37600000016</v>
      </c>
      <c r="M787" s="2"/>
      <c r="Q787" s="23"/>
      <c r="R787" s="2">
        <v>12573205.029999999</v>
      </c>
      <c r="S787" s="1">
        <v>44773</v>
      </c>
      <c r="T787" s="1">
        <v>44780</v>
      </c>
      <c r="U787" s="1">
        <v>44796</v>
      </c>
      <c r="V787">
        <v>51</v>
      </c>
      <c r="W787" s="1">
        <v>44847</v>
      </c>
      <c r="X787" s="1">
        <v>44801</v>
      </c>
      <c r="Y787" s="2">
        <v>173000241.44999999</v>
      </c>
      <c r="AC787" s="2">
        <v>12821619</v>
      </c>
      <c r="AD787" s="2">
        <v>4536350.625</v>
      </c>
      <c r="AE787" s="2">
        <v>4536350.625</v>
      </c>
      <c r="AF787" s="2">
        <v>2987283.85</v>
      </c>
      <c r="AG787" s="14">
        <f>SUMIF('consultant-gross'!D:D,eslam.data!AQ787,'consultant-gross'!F:F)</f>
        <v>0</v>
      </c>
      <c r="AH787" s="14">
        <f>SUMIF('consultant-gross'!D:D,eslam.data!AQ787,'consultant-gross'!G:G)</f>
        <v>0</v>
      </c>
      <c r="AI787" s="14">
        <f>SUMIF('consultant-net'!D:D,eslam.data!AQ787,'consultant-net'!F:F)</f>
        <v>0</v>
      </c>
      <c r="AJ787" s="2" t="str">
        <f>VLOOKUP(A787,'eslam-to-invoicing'!A:B,2,0)</f>
        <v>New Giza Teaching Hospital</v>
      </c>
      <c r="AQ787" s="2" t="str">
        <f t="shared" si="124"/>
        <v>New Giza Hospital8</v>
      </c>
      <c r="AR787" s="2" t="str">
        <f t="shared" si="125"/>
        <v>New Giza Teaching Hospital8</v>
      </c>
    </row>
    <row r="788" spans="1:44" hidden="1" x14ac:dyDescent="0.3">
      <c r="A788" s="6" t="s">
        <v>84</v>
      </c>
      <c r="B788" s="34">
        <f>VLOOKUP(A788,Sheet1!A:B,2,0)</f>
        <v>1</v>
      </c>
      <c r="C788" s="6">
        <v>9</v>
      </c>
      <c r="D788" s="25"/>
      <c r="E788" s="2">
        <v>23318711.119999971</v>
      </c>
      <c r="F788" s="26">
        <f>_xlfn.MAXIFS('data-from-invoicing'!E:E,'data-from-invoicing'!D:D,eslam.data!AR788)</f>
        <v>23282485.079999998</v>
      </c>
      <c r="G788" s="2">
        <f t="shared" si="122"/>
        <v>-36226.039999973029</v>
      </c>
      <c r="H788" s="2"/>
      <c r="I788" s="23"/>
      <c r="J788" s="2">
        <f>SUMIF('collection only'!D:D,eslam.data!AQ788,'collection only'!E:E)</f>
        <v>15594713</v>
      </c>
      <c r="K788" s="26">
        <f>SUMIF('data-from-invoicing'!D:D,eslam.data!AR788,'data-from-invoicing'!F:F)</f>
        <v>16758838.084000001</v>
      </c>
      <c r="L788" s="2">
        <f t="shared" si="123"/>
        <v>1164125.0840000007</v>
      </c>
      <c r="M788" s="2"/>
      <c r="Q788" s="23"/>
      <c r="R788" s="2">
        <v>15620677.42</v>
      </c>
      <c r="S788" s="1">
        <v>44804</v>
      </c>
      <c r="T788" s="1">
        <v>44815</v>
      </c>
      <c r="U788" s="1">
        <v>44818</v>
      </c>
      <c r="V788">
        <v>51</v>
      </c>
      <c r="W788" s="1">
        <v>44869</v>
      </c>
      <c r="X788" s="1">
        <v>44826</v>
      </c>
      <c r="Y788" s="2">
        <v>196318952.56999999</v>
      </c>
      <c r="AC788" s="2">
        <v>12821619.84</v>
      </c>
      <c r="AD788" s="2">
        <v>5147515.8600000003</v>
      </c>
      <c r="AE788" s="2">
        <v>5147515.8600000003</v>
      </c>
      <c r="AF788" s="2">
        <v>3790429.25</v>
      </c>
      <c r="AG788" s="14">
        <f>SUMIF('consultant-gross'!D:D,eslam.data!AQ788,'consultant-gross'!F:F)</f>
        <v>23318711.119999975</v>
      </c>
      <c r="AH788" s="14">
        <f>SUMIF('consultant-gross'!D:D,eslam.data!AQ788,'consultant-gross'!G:G)</f>
        <v>196318952.56999999</v>
      </c>
      <c r="AI788" s="14">
        <f>SUMIF('consultant-net'!D:D,eslam.data!AQ788,'consultant-net'!F:F)</f>
        <v>15620677.42</v>
      </c>
      <c r="AJ788" s="2" t="str">
        <f>VLOOKUP(A788,'eslam-to-invoicing'!A:B,2,0)</f>
        <v>New Giza Teaching Hospital</v>
      </c>
      <c r="AQ788" s="2" t="str">
        <f t="shared" si="124"/>
        <v>New Giza Hospital9</v>
      </c>
      <c r="AR788" s="2" t="str">
        <f t="shared" si="125"/>
        <v>New Giza Teaching Hospital9</v>
      </c>
    </row>
    <row r="789" spans="1:44" hidden="1" x14ac:dyDescent="0.3">
      <c r="A789" s="6" t="s">
        <v>84</v>
      </c>
      <c r="B789" s="34">
        <f>VLOOKUP(A789,Sheet1!A:B,2,0)</f>
        <v>1</v>
      </c>
      <c r="C789" s="6">
        <v>10</v>
      </c>
      <c r="D789" s="25"/>
      <c r="E789" s="2">
        <v>22254898.639999989</v>
      </c>
      <c r="F789" s="26">
        <f>_xlfn.MAXIFS('data-from-invoicing'!E:E,'data-from-invoicing'!D:D,eslam.data!AR789)</f>
        <v>22234302.84</v>
      </c>
      <c r="G789" s="2">
        <f t="shared" si="122"/>
        <v>-20595.799999989569</v>
      </c>
      <c r="H789" s="2"/>
      <c r="I789" s="23"/>
      <c r="J789" s="2">
        <f>SUMIF('collection only'!D:D,eslam.data!AQ789,'collection only'!E:E)</f>
        <v>14931468</v>
      </c>
      <c r="K789" s="26">
        <f>SUMIF('data-from-invoicing'!D:D,eslam.data!AR789,'data-from-invoicing'!F:F)</f>
        <v>16043183.482000001</v>
      </c>
      <c r="L789" s="2">
        <f t="shared" si="123"/>
        <v>1111715.4820000008</v>
      </c>
      <c r="M789" s="2"/>
      <c r="Q789" s="23"/>
      <c r="R789" s="2">
        <v>14944068.34</v>
      </c>
      <c r="S789" s="1">
        <v>44834</v>
      </c>
      <c r="T789" s="1">
        <v>44849</v>
      </c>
      <c r="U789" s="1">
        <v>44852</v>
      </c>
      <c r="V789">
        <v>51</v>
      </c>
      <c r="W789" s="1">
        <v>44903</v>
      </c>
      <c r="X789" s="1">
        <v>44868</v>
      </c>
      <c r="Y789" s="2">
        <v>218573851.21000001</v>
      </c>
      <c r="AC789" s="2">
        <v>12821619.84</v>
      </c>
      <c r="AD789" s="2">
        <v>5731166.3049999997</v>
      </c>
      <c r="AE789" s="2">
        <v>5731166.3049999997</v>
      </c>
      <c r="AF789" s="2">
        <v>3910342.85</v>
      </c>
      <c r="AG789" s="14">
        <f>SUMIF('consultant-gross'!D:D,eslam.data!AQ789,'consultant-gross'!F:F)</f>
        <v>22254898.639999986</v>
      </c>
      <c r="AH789" s="14">
        <f>SUMIF('consultant-gross'!D:D,eslam.data!AQ789,'consultant-gross'!G:G)</f>
        <v>218573851.20999998</v>
      </c>
      <c r="AI789" s="14">
        <f>SUMIF('consultant-net'!D:D,eslam.data!AQ789,'consultant-net'!F:F)</f>
        <v>14944068.34</v>
      </c>
      <c r="AJ789" s="2" t="str">
        <f>VLOOKUP(A789,'eslam-to-invoicing'!A:B,2,0)</f>
        <v>New Giza Teaching Hospital</v>
      </c>
      <c r="AQ789" s="2" t="str">
        <f t="shared" si="124"/>
        <v>New Giza Hospital10</v>
      </c>
      <c r="AR789" s="2" t="str">
        <f t="shared" si="125"/>
        <v>New Giza Teaching Hospital10</v>
      </c>
    </row>
    <row r="790" spans="1:44" hidden="1" x14ac:dyDescent="0.3">
      <c r="A790" s="6" t="s">
        <v>84</v>
      </c>
      <c r="B790" s="34">
        <f>VLOOKUP(A790,Sheet1!A:B,2,0)</f>
        <v>1</v>
      </c>
      <c r="C790" s="6">
        <v>11</v>
      </c>
      <c r="D790" s="25"/>
      <c r="E790" s="2">
        <v>29701638.200000022</v>
      </c>
      <c r="F790" s="26">
        <f>_xlfn.MAXIFS('data-from-invoicing'!E:E,'data-from-invoicing'!D:D,eslam.data!AR790)</f>
        <v>29644027.199999999</v>
      </c>
      <c r="G790" s="2">
        <f t="shared" si="122"/>
        <v>-57611.000000022352</v>
      </c>
      <c r="H790" s="2"/>
      <c r="I790" s="23"/>
      <c r="J790" s="2">
        <f>SUMIF('collection only'!D:D,eslam.data!AQ790,'collection only'!E:E)</f>
        <v>19979218</v>
      </c>
      <c r="K790" s="26">
        <f>SUMIF('data-from-invoicing'!D:D,eslam.data!AR790,'data-from-invoicing'!F:F)</f>
        <v>21461419.719999999</v>
      </c>
      <c r="L790" s="2">
        <f t="shared" si="123"/>
        <v>1482201.7199999988</v>
      </c>
      <c r="M790" s="2"/>
      <c r="Q790" s="23"/>
      <c r="R790" s="2">
        <v>19999087.829999998</v>
      </c>
      <c r="S790" s="1">
        <v>44865</v>
      </c>
      <c r="T790" s="1">
        <v>44875</v>
      </c>
      <c r="U790" s="1">
        <v>44875</v>
      </c>
      <c r="V790">
        <v>51</v>
      </c>
      <c r="W790" s="1">
        <v>44926</v>
      </c>
      <c r="X790" s="1">
        <v>44902</v>
      </c>
      <c r="Y790" s="2">
        <v>248275489.41</v>
      </c>
      <c r="AA790" s="2">
        <v>47447.199999999997</v>
      </c>
      <c r="AC790" s="2">
        <v>12821619.84</v>
      </c>
      <c r="AD790" s="2">
        <v>6509322.0199999996</v>
      </c>
      <c r="AE790" s="2">
        <v>6509322.0199999996</v>
      </c>
      <c r="AF790" s="2">
        <v>3819797.85</v>
      </c>
      <c r="AG790" s="14">
        <f>SUMIF('consultant-gross'!D:D,eslam.data!AQ790,'consultant-gross'!F:F)</f>
        <v>29701638.200000018</v>
      </c>
      <c r="AH790" s="14">
        <f>SUMIF('consultant-gross'!D:D,eslam.data!AQ790,'consultant-gross'!G:G)</f>
        <v>248275489.41</v>
      </c>
      <c r="AI790" s="14">
        <f>SUMIF('consultant-net'!D:D,eslam.data!AQ790,'consultant-net'!F:F)</f>
        <v>19999087.829999998</v>
      </c>
      <c r="AJ790" s="2" t="str">
        <f>VLOOKUP(A790,'eslam-to-invoicing'!A:B,2,0)</f>
        <v>New Giza Teaching Hospital</v>
      </c>
      <c r="AQ790" s="2" t="str">
        <f t="shared" si="124"/>
        <v>New Giza Hospital11</v>
      </c>
      <c r="AR790" s="2" t="str">
        <f t="shared" si="125"/>
        <v>New Giza Teaching Hospital11</v>
      </c>
    </row>
    <row r="791" spans="1:44" hidden="1" x14ac:dyDescent="0.3">
      <c r="A791" s="6" t="s">
        <v>84</v>
      </c>
      <c r="B791" s="34">
        <f>VLOOKUP(A791,Sheet1!A:B,2,0)</f>
        <v>1</v>
      </c>
      <c r="C791" s="6">
        <v>12</v>
      </c>
      <c r="D791" s="25"/>
      <c r="E791" s="2">
        <v>25988546.640000019</v>
      </c>
      <c r="F791" s="26">
        <f>_xlfn.MAXIFS('data-from-invoicing'!E:E,'data-from-invoicing'!D:D,eslam.data!AR791)</f>
        <v>30417445.780000001</v>
      </c>
      <c r="G791" s="2">
        <f t="shared" si="122"/>
        <v>4428899.139999982</v>
      </c>
      <c r="H791" s="2"/>
      <c r="I791" s="23"/>
      <c r="J791" s="2">
        <f>SUMIF('collection only'!D:D,eslam.data!AQ791,'collection only'!E:E)</f>
        <v>21023839</v>
      </c>
      <c r="K791" s="26">
        <f>SUMIF('data-from-invoicing'!D:D,eslam.data!AR791,'data-from-invoicing'!F:F)</f>
        <v>22544712.249000002</v>
      </c>
      <c r="L791" s="2">
        <f t="shared" si="123"/>
        <v>1520873.2490000017</v>
      </c>
      <c r="M791" s="2"/>
      <c r="Q791" s="23"/>
      <c r="R791" s="2">
        <v>21046664.640000001</v>
      </c>
      <c r="S791" s="1">
        <v>44895</v>
      </c>
      <c r="T791" s="1">
        <v>44901</v>
      </c>
      <c r="U791" s="1">
        <v>44903</v>
      </c>
      <c r="V791">
        <v>51</v>
      </c>
      <c r="W791" s="1">
        <v>44954</v>
      </c>
      <c r="X791" s="1">
        <v>44924</v>
      </c>
      <c r="Y791" s="2">
        <v>274264036.05000001</v>
      </c>
      <c r="Z791" s="2">
        <v>4878335.3</v>
      </c>
      <c r="AA791" s="2">
        <v>1113844.57</v>
      </c>
      <c r="AC791" s="2">
        <v>12821619.84</v>
      </c>
      <c r="AD791" s="2">
        <v>7307779.5</v>
      </c>
      <c r="AE791" s="2">
        <v>7307779.5</v>
      </c>
      <c r="AF791" s="2">
        <v>3966447.85</v>
      </c>
      <c r="AG791" s="14">
        <f>SUMIF('consultant-gross'!D:D,eslam.data!AQ791,'consultant-gross'!F:F)</f>
        <v>25988546.640000015</v>
      </c>
      <c r="AH791" s="14">
        <f>SUMIF('consultant-gross'!D:D,eslam.data!AQ791,'consultant-gross'!G:G)</f>
        <v>274264036.05000001</v>
      </c>
      <c r="AI791" s="14">
        <f>SUMIF('consultant-net'!D:D,eslam.data!AQ791,'consultant-net'!F:F)</f>
        <v>21046664.640000001</v>
      </c>
      <c r="AJ791" s="2" t="str">
        <f>VLOOKUP(A791,'eslam-to-invoicing'!A:B,2,0)</f>
        <v>New Giza Teaching Hospital</v>
      </c>
      <c r="AQ791" s="2" t="str">
        <f t="shared" si="124"/>
        <v>New Giza Hospital12</v>
      </c>
      <c r="AR791" s="2" t="str">
        <f t="shared" si="125"/>
        <v>New Giza Teaching Hospital12</v>
      </c>
    </row>
    <row r="792" spans="1:44" hidden="1" x14ac:dyDescent="0.3">
      <c r="A792" s="6" t="s">
        <v>84</v>
      </c>
      <c r="B792" s="34">
        <f>VLOOKUP(A792,Sheet1!A:B,2,0)</f>
        <v>1</v>
      </c>
      <c r="C792" s="6">
        <v>13</v>
      </c>
      <c r="D792" s="25"/>
      <c r="E792" s="2">
        <v>24670486.269999981</v>
      </c>
      <c r="F792" s="26">
        <f>_xlfn.MAXIFS('data-from-invoicing'!E:E,'data-from-invoicing'!D:D,eslam.data!AR792)</f>
        <v>26683802.780000001</v>
      </c>
      <c r="G792" s="2">
        <f t="shared" si="122"/>
        <v>2013316.5100000203</v>
      </c>
      <c r="H792" s="2"/>
      <c r="I792" s="23"/>
      <c r="J792" s="2">
        <f>SUMIF('collection only'!D:D,eslam.data!AQ792,'collection only'!E:E)</f>
        <v>17903308</v>
      </c>
      <c r="K792" s="26">
        <f>SUMIF('data-from-invoicing'!D:D,eslam.data!AR792,'data-from-invoicing'!F:F)</f>
        <v>19237495.901000001</v>
      </c>
      <c r="L792" s="2">
        <f t="shared" si="123"/>
        <v>1334187.9010000005</v>
      </c>
      <c r="M792" s="2"/>
      <c r="Q792" s="23"/>
      <c r="R792" s="2">
        <v>18169651.25</v>
      </c>
      <c r="S792" s="1">
        <v>44926</v>
      </c>
      <c r="T792" s="1">
        <v>44931</v>
      </c>
      <c r="U792" s="1">
        <v>44934</v>
      </c>
      <c r="V792">
        <v>51</v>
      </c>
      <c r="W792" s="1">
        <v>44985</v>
      </c>
      <c r="X792" s="1">
        <v>44963</v>
      </c>
      <c r="Y792" s="2">
        <v>298934522.31999999</v>
      </c>
      <c r="Z792" s="2">
        <v>7074573</v>
      </c>
      <c r="AA792" s="2">
        <v>1237105.25</v>
      </c>
      <c r="AC792" s="2">
        <v>12821619.84</v>
      </c>
      <c r="AD792" s="2">
        <v>8008229.7949999999</v>
      </c>
      <c r="AE792" s="2">
        <v>8008229.7949999999</v>
      </c>
      <c r="AF792" s="2">
        <v>3886497.85</v>
      </c>
      <c r="AG792" s="14">
        <f>SUMIF('consultant-gross'!D:D,eslam.data!AQ792,'consultant-gross'!F:F)</f>
        <v>24670486.269999981</v>
      </c>
      <c r="AH792" s="14">
        <f>SUMIF('consultant-gross'!D:D,eslam.data!AQ792,'consultant-gross'!G:G)</f>
        <v>298934522.31999999</v>
      </c>
      <c r="AI792" s="14">
        <f>SUMIF('consultant-net'!D:D,eslam.data!AQ792,'consultant-net'!F:F)</f>
        <v>18169651.25</v>
      </c>
      <c r="AJ792" s="2" t="str">
        <f>VLOOKUP(A792,'eslam-to-invoicing'!A:B,2,0)</f>
        <v>New Giza Teaching Hospital</v>
      </c>
      <c r="AQ792" s="2" t="str">
        <f t="shared" si="124"/>
        <v>New Giza Hospital13</v>
      </c>
      <c r="AR792" s="2" t="str">
        <f t="shared" si="125"/>
        <v>New Giza Teaching Hospital13</v>
      </c>
    </row>
    <row r="793" spans="1:44" hidden="1" x14ac:dyDescent="0.3">
      <c r="A793" s="6" t="s">
        <v>84</v>
      </c>
      <c r="B793" s="34">
        <f>VLOOKUP(A793,Sheet1!A:B,2,0)</f>
        <v>1</v>
      </c>
      <c r="C793" s="6">
        <v>14</v>
      </c>
      <c r="D793" s="25"/>
      <c r="E793" s="2">
        <v>21692266.85000002</v>
      </c>
      <c r="F793" s="26">
        <f>_xlfn.MAXIFS('data-from-invoicing'!E:E,'data-from-invoicing'!D:D,eslam.data!AR793)</f>
        <v>21572565.800000001</v>
      </c>
      <c r="G793" s="2">
        <f t="shared" si="122"/>
        <v>-119701.05000001937</v>
      </c>
      <c r="H793" s="2"/>
      <c r="I793" s="23"/>
      <c r="J793" s="2">
        <f>SUMIF('collection only'!D:D,eslam.data!AQ793,'collection only'!E:E)</f>
        <v>15197022</v>
      </c>
      <c r="K793" s="26">
        <f>SUMIF('data-from-invoicing'!D:D,eslam.data!AR793,'data-from-invoicing'!F:F)</f>
        <v>16275653.050000001</v>
      </c>
      <c r="L793" s="2">
        <f t="shared" si="123"/>
        <v>1078631.0500000007</v>
      </c>
      <c r="M793" s="2"/>
      <c r="Q793" s="23"/>
      <c r="R793" s="2">
        <v>14731551.619999999</v>
      </c>
      <c r="S793" s="1">
        <v>44957</v>
      </c>
      <c r="T793" s="1">
        <v>44968</v>
      </c>
      <c r="U793" s="1">
        <v>44966</v>
      </c>
      <c r="V793">
        <v>51</v>
      </c>
      <c r="W793" s="1">
        <v>45017</v>
      </c>
      <c r="X793" s="1">
        <v>44999</v>
      </c>
      <c r="Y793" s="2">
        <v>320626789.17000002</v>
      </c>
      <c r="Z793" s="2">
        <v>6879606.0899999999</v>
      </c>
      <c r="AA793" s="2">
        <v>1773014.33</v>
      </c>
      <c r="AC793" s="2">
        <v>12821619.84</v>
      </c>
      <c r="AD793" s="2">
        <v>8574509.6600000001</v>
      </c>
      <c r="AE793" s="2">
        <v>8574509.6600000001</v>
      </c>
      <c r="AF793" s="2">
        <v>4107797.85</v>
      </c>
      <c r="AG793" s="14">
        <f>SUMIF('consultant-gross'!D:D,eslam.data!AQ793,'consultant-gross'!F:F)</f>
        <v>21692266.850000024</v>
      </c>
      <c r="AH793" s="14">
        <f>SUMIF('consultant-gross'!D:D,eslam.data!AQ793,'consultant-gross'!G:G)</f>
        <v>320626789.17000002</v>
      </c>
      <c r="AI793" s="14">
        <f>SUMIF('consultant-net'!D:D,eslam.data!AQ793,'consultant-net'!F:F)</f>
        <v>14731551.619999999</v>
      </c>
      <c r="AJ793" s="2" t="str">
        <f>VLOOKUP(A793,'eslam-to-invoicing'!A:B,2,0)</f>
        <v>New Giza Teaching Hospital</v>
      </c>
      <c r="AQ793" s="2" t="str">
        <f t="shared" si="124"/>
        <v>New Giza Hospital14</v>
      </c>
      <c r="AR793" s="2" t="str">
        <f t="shared" si="125"/>
        <v>New Giza Teaching Hospital14</v>
      </c>
    </row>
    <row r="794" spans="1:44" hidden="1" x14ac:dyDescent="0.3">
      <c r="A794" s="6" t="s">
        <v>84</v>
      </c>
      <c r="B794" s="34">
        <f>VLOOKUP(A794,Sheet1!A:B,2,0)</f>
        <v>1</v>
      </c>
      <c r="C794" s="6">
        <v>15</v>
      </c>
      <c r="D794" s="25"/>
      <c r="E794" s="2">
        <v>23725978.809999939</v>
      </c>
      <c r="F794" s="26">
        <f>_xlfn.MAXIFS('data-from-invoicing'!E:E,'data-from-invoicing'!D:D,eslam.data!AR794)</f>
        <v>22076508.27</v>
      </c>
      <c r="G794" s="2">
        <f t="shared" si="122"/>
        <v>-1649470.5399999395</v>
      </c>
      <c r="H794" s="2"/>
      <c r="I794" s="23"/>
      <c r="J794" s="2">
        <f>SUMIF('collection only'!D:D,eslam.data!AQ794,'collection only'!E:E)</f>
        <v>7535461</v>
      </c>
      <c r="K794" s="26">
        <f>SUMIF('data-from-invoicing'!D:D,eslam.data!AR794,'data-from-invoicing'!F:F)</f>
        <v>8639287.3434999995</v>
      </c>
      <c r="L794" s="2">
        <f t="shared" si="123"/>
        <v>1103826.3434999995</v>
      </c>
      <c r="M794" s="2"/>
      <c r="Q794" s="23"/>
      <c r="R794" s="2">
        <v>14839693.08</v>
      </c>
      <c r="S794" s="1">
        <v>44985</v>
      </c>
      <c r="T794" s="1">
        <v>44999</v>
      </c>
      <c r="U794" s="1">
        <v>45001</v>
      </c>
      <c r="V794">
        <v>51</v>
      </c>
      <c r="W794" s="1">
        <v>45052</v>
      </c>
      <c r="X794" s="1">
        <v>45034</v>
      </c>
      <c r="Y794" s="2">
        <v>344352767.98000002</v>
      </c>
      <c r="Z794" s="2">
        <v>5193267.92</v>
      </c>
      <c r="AA794" s="2">
        <v>2584321.3199999998</v>
      </c>
      <c r="AC794" s="2">
        <v>12821619.84</v>
      </c>
      <c r="AD794" s="2">
        <v>9154018.0050000008</v>
      </c>
      <c r="AE794" s="2">
        <v>9154018.0050000008</v>
      </c>
      <c r="AF794" s="2">
        <v>4143497.85</v>
      </c>
      <c r="AG794" s="14">
        <f>SUMIF('consultant-gross'!D:D,eslam.data!AQ794,'consultant-gross'!F:F)</f>
        <v>23725978.809999943</v>
      </c>
      <c r="AH794" s="14">
        <f>SUMIF('consultant-gross'!D:D,eslam.data!AQ794,'consultant-gross'!G:G)</f>
        <v>344352767.97999996</v>
      </c>
      <c r="AI794" s="14">
        <f>SUMIF('consultant-net'!D:D,eslam.data!AQ794,'consultant-net'!F:F)</f>
        <v>14839693.08</v>
      </c>
      <c r="AJ794" s="2" t="str">
        <f>VLOOKUP(A794,'eslam-to-invoicing'!A:B,2,0)</f>
        <v>New Giza Teaching Hospital</v>
      </c>
      <c r="AQ794" s="2" t="str">
        <f t="shared" si="124"/>
        <v>New Giza Hospital15</v>
      </c>
      <c r="AR794" s="2" t="str">
        <f t="shared" si="125"/>
        <v>New Giza Teaching Hospital15</v>
      </c>
    </row>
    <row r="795" spans="1:44" hidden="1" x14ac:dyDescent="0.3">
      <c r="A795" s="6" t="s">
        <v>84</v>
      </c>
      <c r="B795" s="34">
        <f>VLOOKUP(A795,Sheet1!A:B,2,0)</f>
        <v>1</v>
      </c>
      <c r="C795" s="6">
        <v>16</v>
      </c>
      <c r="D795" s="25"/>
      <c r="E795" s="2">
        <v>22492246.099999961</v>
      </c>
      <c r="F795" s="26">
        <f>_xlfn.MAXIFS('data-from-invoicing'!E:E,'data-from-invoicing'!D:D,eslam.data!AR795)</f>
        <v>22109235.449999999</v>
      </c>
      <c r="G795" s="2">
        <f t="shared" si="122"/>
        <v>-383010.64999996126</v>
      </c>
      <c r="H795" s="2"/>
      <c r="I795" s="23"/>
      <c r="J795" s="2">
        <f>SUMIF('collection only'!D:D,eslam.data!AQ795,'collection only'!E:E)</f>
        <v>7643976</v>
      </c>
      <c r="K795" s="26">
        <f>SUMIF('data-from-invoicing'!D:D,eslam.data!AR795,'data-from-invoicing'!F:F)</f>
        <v>8749433.6064999998</v>
      </c>
      <c r="L795" s="2">
        <f t="shared" si="123"/>
        <v>1105457.6064999998</v>
      </c>
      <c r="M795" s="2"/>
      <c r="Q795" s="23"/>
      <c r="R795" s="2">
        <v>15222233.720000001</v>
      </c>
      <c r="S795" s="1">
        <v>45046</v>
      </c>
      <c r="T795" s="1">
        <v>45035</v>
      </c>
      <c r="U795" s="1">
        <v>45046</v>
      </c>
      <c r="V795">
        <v>51</v>
      </c>
      <c r="W795" s="1">
        <v>45097</v>
      </c>
      <c r="X795" s="1">
        <v>45060</v>
      </c>
      <c r="Y795" s="2">
        <v>366845014.07999992</v>
      </c>
      <c r="Z795" s="2">
        <v>4834698.32</v>
      </c>
      <c r="AA795" s="2">
        <v>3206608.76</v>
      </c>
      <c r="AC795" s="2">
        <v>12821619.84</v>
      </c>
      <c r="AD795" s="2">
        <v>9734385.4350000005</v>
      </c>
      <c r="AE795" s="2">
        <v>9734385.4350000005</v>
      </c>
      <c r="AF795" s="2">
        <v>3938997.85</v>
      </c>
      <c r="AG795" s="14">
        <f>SUMIF('consultant-gross'!D:D,eslam.data!AQ795,'consultant-gross'!F:F)</f>
        <v>22492246.099999964</v>
      </c>
      <c r="AH795" s="14">
        <f>SUMIF('consultant-gross'!D:D,eslam.data!AQ795,'consultant-gross'!G:G)</f>
        <v>366845014.07999992</v>
      </c>
      <c r="AI795" s="14">
        <f>SUMIF('consultant-net'!D:D,eslam.data!AQ795,'consultant-net'!F:F)</f>
        <v>15222233.720000001</v>
      </c>
      <c r="AJ795" s="2" t="str">
        <f>VLOOKUP(A795,'eslam-to-invoicing'!A:B,2,0)</f>
        <v>New Giza Teaching Hospital</v>
      </c>
      <c r="AQ795" s="2" t="str">
        <f t="shared" si="124"/>
        <v>New Giza Hospital16</v>
      </c>
      <c r="AR795" s="2" t="str">
        <f t="shared" si="125"/>
        <v>New Giza Teaching Hospital16</v>
      </c>
    </row>
    <row r="796" spans="1:44" hidden="1" x14ac:dyDescent="0.3">
      <c r="A796" s="6" t="s">
        <v>84</v>
      </c>
      <c r="B796" s="34">
        <f>VLOOKUP(A796,Sheet1!A:B,2,0)</f>
        <v>1</v>
      </c>
      <c r="C796" s="6">
        <v>17</v>
      </c>
      <c r="D796" s="25"/>
      <c r="E796" s="2">
        <v>21612019.5200001</v>
      </c>
      <c r="F796" s="26">
        <f>_xlfn.MAXIFS('data-from-invoicing'!E:E,'data-from-invoicing'!D:D,eslam.data!AR796)</f>
        <v>21552600.91</v>
      </c>
      <c r="G796" s="2">
        <f t="shared" si="122"/>
        <v>-59418.610000099987</v>
      </c>
      <c r="H796" s="2"/>
      <c r="I796" s="23"/>
      <c r="J796" s="2">
        <f>SUMIF('collection only'!D:D,eslam.data!AQ796,'collection only'!E:E)</f>
        <v>0</v>
      </c>
      <c r="K796" s="26">
        <f>SUMIF('data-from-invoicing'!D:D,eslam.data!AR796,'data-from-invoicing'!F:F)</f>
        <v>1077630.05</v>
      </c>
      <c r="L796" s="2">
        <f t="shared" si="123"/>
        <v>1077630.05</v>
      </c>
      <c r="M796" s="2"/>
      <c r="Q796" s="23"/>
      <c r="R796" s="2">
        <v>12680990.84</v>
      </c>
      <c r="S796" s="1">
        <v>45077</v>
      </c>
      <c r="T796" s="1">
        <v>45077</v>
      </c>
      <c r="U796" s="1">
        <v>45080</v>
      </c>
      <c r="V796">
        <v>51</v>
      </c>
      <c r="W796" s="1">
        <v>45131</v>
      </c>
      <c r="X796" s="1">
        <v>45111</v>
      </c>
      <c r="Y796" s="2">
        <v>388457033.60000002</v>
      </c>
      <c r="Z796" s="2">
        <v>4817538.46</v>
      </c>
      <c r="AA796" s="2">
        <v>3364840.52</v>
      </c>
      <c r="AC796" s="2">
        <v>12821619.84</v>
      </c>
      <c r="AD796" s="2">
        <v>10300141.210000001</v>
      </c>
      <c r="AE796" s="2">
        <v>10300141.210000001</v>
      </c>
      <c r="AF796" s="2">
        <v>6117327.71</v>
      </c>
      <c r="AG796" s="14">
        <f>SUMIF('consultant-gross'!D:D,eslam.data!AQ796,'consultant-gross'!F:F)</f>
        <v>21612019.5200001</v>
      </c>
      <c r="AH796" s="14">
        <f>SUMIF('consultant-gross'!D:D,eslam.data!AQ796,'consultant-gross'!G:G)</f>
        <v>388457033.60000002</v>
      </c>
      <c r="AI796" s="14">
        <f>SUMIF('consultant-net'!D:D,eslam.data!AQ796,'consultant-net'!F:F)</f>
        <v>12680990.84</v>
      </c>
      <c r="AJ796" s="2" t="str">
        <f>VLOOKUP(A796,'eslam-to-invoicing'!A:B,2,0)</f>
        <v>New Giza Teaching Hospital</v>
      </c>
      <c r="AQ796" s="2" t="str">
        <f t="shared" si="124"/>
        <v>New Giza Hospital17</v>
      </c>
      <c r="AR796" s="2" t="str">
        <f t="shared" si="125"/>
        <v>New Giza Teaching Hospital17</v>
      </c>
    </row>
    <row r="797" spans="1:44" hidden="1" x14ac:dyDescent="0.3">
      <c r="A797" s="6" t="s">
        <v>84</v>
      </c>
      <c r="B797" s="34">
        <f>VLOOKUP(A797,Sheet1!A:B,2,0)</f>
        <v>1</v>
      </c>
      <c r="C797" s="6">
        <v>18</v>
      </c>
      <c r="D797" s="25"/>
      <c r="E797" s="2">
        <v>9332664.7799999714</v>
      </c>
      <c r="F797" s="26">
        <f>_xlfn.MAXIFS('data-from-invoicing'!E:E,'data-from-invoicing'!D:D,eslam.data!AR797)</f>
        <v>24967998.039999999</v>
      </c>
      <c r="G797" s="2">
        <f t="shared" si="122"/>
        <v>15635333.260000028</v>
      </c>
      <c r="H797" s="2"/>
      <c r="I797" s="23"/>
      <c r="J797" s="2">
        <f>SUMIF('collection only'!D:D,eslam.data!AQ797,'collection only'!E:E)</f>
        <v>14511461</v>
      </c>
      <c r="K797" s="26">
        <f>SUMIF('data-from-invoicing'!D:D,eslam.data!AR797,'data-from-invoicing'!F:F)</f>
        <v>15759862.1875</v>
      </c>
      <c r="L797" s="2">
        <f t="shared" si="123"/>
        <v>1248401.1875</v>
      </c>
      <c r="M797" s="2"/>
      <c r="Q797" s="23"/>
      <c r="R797" s="2">
        <v>14934202.65</v>
      </c>
      <c r="S797" s="1">
        <v>45107</v>
      </c>
      <c r="T797" s="1">
        <v>45116</v>
      </c>
      <c r="U797" s="1">
        <v>45119</v>
      </c>
      <c r="V797">
        <v>51</v>
      </c>
      <c r="W797" s="1">
        <v>45170</v>
      </c>
      <c r="X797" s="1">
        <v>45144</v>
      </c>
      <c r="Y797" s="2">
        <v>397789698.38</v>
      </c>
      <c r="Z797" s="2">
        <v>21298296.550000001</v>
      </c>
      <c r="AA797" s="2">
        <v>3366900.3</v>
      </c>
      <c r="AC797" s="2">
        <v>12821619.84</v>
      </c>
      <c r="AD797" s="2">
        <v>10955551.154999999</v>
      </c>
      <c r="AE797" s="2">
        <v>10955551.154999999</v>
      </c>
      <c r="AF797" s="2">
        <v>6117327.71</v>
      </c>
      <c r="AG797" s="14">
        <f>SUMIF('consultant-gross'!D:D,eslam.data!AQ797,'consultant-gross'!F:F)</f>
        <v>9332664.7799999714</v>
      </c>
      <c r="AH797" s="14">
        <f>SUMIF('consultant-gross'!D:D,eslam.data!AQ797,'consultant-gross'!G:G)</f>
        <v>397789698.38</v>
      </c>
      <c r="AI797" s="14">
        <f>SUMIF('consultant-net'!D:D,eslam.data!AQ797,'consultant-net'!F:F)</f>
        <v>14934202.65</v>
      </c>
      <c r="AJ797" s="2" t="str">
        <f>VLOOKUP(A797,'eslam-to-invoicing'!A:B,2,0)</f>
        <v>New Giza Teaching Hospital</v>
      </c>
      <c r="AQ797" s="2" t="str">
        <f t="shared" si="124"/>
        <v>New Giza Hospital18</v>
      </c>
      <c r="AR797" s="2" t="str">
        <f t="shared" si="125"/>
        <v>New Giza Teaching Hospital18</v>
      </c>
    </row>
    <row r="798" spans="1:44" hidden="1" x14ac:dyDescent="0.3">
      <c r="A798" s="6" t="s">
        <v>84</v>
      </c>
      <c r="B798" s="34">
        <f>VLOOKUP(A798,Sheet1!A:B,2,0)</f>
        <v>1</v>
      </c>
      <c r="C798" s="6">
        <v>19</v>
      </c>
      <c r="D798" s="25"/>
      <c r="E798" s="2">
        <v>18985757.50999999</v>
      </c>
      <c r="F798" s="26">
        <f>_xlfn.MAXIFS('data-from-invoicing'!E:E,'data-from-invoicing'!D:D,eslam.data!AR798)</f>
        <v>8254281.5</v>
      </c>
      <c r="G798" s="2">
        <f t="shared" si="122"/>
        <v>-10731476.00999999</v>
      </c>
      <c r="H798" s="2"/>
      <c r="I798" s="23"/>
      <c r="J798" s="2">
        <f>SUMIF('collection only'!D:D,eslam.data!AQ798,'collection only'!E:E)</f>
        <v>3705542</v>
      </c>
      <c r="K798" s="26">
        <f>SUMIF('data-from-invoicing'!D:D,eslam.data!AR798,'data-from-invoicing'!F:F)</f>
        <v>4118256.08</v>
      </c>
      <c r="L798" s="2">
        <f t="shared" si="123"/>
        <v>412714.08000000007</v>
      </c>
      <c r="M798" s="2"/>
      <c r="Q798" s="23"/>
      <c r="R798" s="2">
        <v>5705542.3600000003</v>
      </c>
      <c r="S798" s="1">
        <v>45169</v>
      </c>
      <c r="T798" s="1">
        <v>45150</v>
      </c>
      <c r="U798" s="1">
        <v>45151</v>
      </c>
      <c r="V798">
        <v>51</v>
      </c>
      <c r="W798" s="1">
        <v>45202</v>
      </c>
      <c r="X798" s="1">
        <v>45183</v>
      </c>
      <c r="Y798" s="2">
        <v>416775455.88999999</v>
      </c>
      <c r="Z798" s="2">
        <v>10041623.17</v>
      </c>
      <c r="AA798" s="2">
        <v>3890054.47</v>
      </c>
      <c r="AC798" s="2">
        <v>12821619.84</v>
      </c>
      <c r="AD798" s="2">
        <v>11172226.045</v>
      </c>
      <c r="AE798" s="2">
        <v>11172226.045</v>
      </c>
      <c r="AF798" s="2">
        <v>6117327.71</v>
      </c>
      <c r="AG798" s="14">
        <f>SUMIF('consultant-gross'!D:D,eslam.data!AQ798,'consultant-gross'!F:F)</f>
        <v>18985757.50999999</v>
      </c>
      <c r="AH798" s="14">
        <f>SUMIF('consultant-gross'!D:D,eslam.data!AQ798,'consultant-gross'!G:G)</f>
        <v>416775455.88999999</v>
      </c>
      <c r="AI798" s="14">
        <f>SUMIF('consultant-net'!D:D,eslam.data!AQ798,'consultant-net'!F:F)</f>
        <v>5705542.3600000003</v>
      </c>
      <c r="AJ798" s="2" t="str">
        <f>VLOOKUP(A798,'eslam-to-invoicing'!A:B,2,0)</f>
        <v>New Giza Teaching Hospital</v>
      </c>
      <c r="AQ798" s="2" t="str">
        <f t="shared" si="124"/>
        <v>New Giza Hospital19</v>
      </c>
      <c r="AR798" s="2" t="str">
        <f t="shared" si="125"/>
        <v>New Giza Teaching Hospital19</v>
      </c>
    </row>
    <row r="799" spans="1:44" hidden="1" x14ac:dyDescent="0.3">
      <c r="A799" s="6" t="s">
        <v>84</v>
      </c>
      <c r="B799" s="6">
        <f>VLOOKUP(A799,Sheet1!A:B,2,0)</f>
        <v>1</v>
      </c>
      <c r="C799" s="6">
        <v>20</v>
      </c>
      <c r="D799" s="25"/>
      <c r="E799" s="2">
        <v>-9.9999999999999995E-8</v>
      </c>
      <c r="F799" s="26">
        <f>_xlfn.MAXIFS('data-from-invoicing'!E:E,'data-from-invoicing'!D:D,eslam.data!AR799)</f>
        <v>0</v>
      </c>
      <c r="G799" s="2">
        <f t="shared" si="122"/>
        <v>9.9999999999999995E-8</v>
      </c>
      <c r="H799" s="2"/>
      <c r="I799" s="23"/>
      <c r="J799" s="2">
        <f>SUMIF('collection only'!D:D,eslam.data!AQ799,'collection only'!E:E)</f>
        <v>18995740</v>
      </c>
      <c r="K799" s="26">
        <f>SUMIF('data-from-invoicing'!D:D,eslam.data!AR799,'data-from-invoicing'!F:F)</f>
        <v>0</v>
      </c>
      <c r="L799" s="2">
        <f t="shared" si="123"/>
        <v>-18995740</v>
      </c>
      <c r="M799" s="2"/>
      <c r="Q799" s="23"/>
      <c r="R799" s="2">
        <v>18995740.420000002</v>
      </c>
      <c r="S799" s="1">
        <v>45199</v>
      </c>
      <c r="T799" s="1">
        <v>45199</v>
      </c>
      <c r="U799" s="1">
        <v>45196</v>
      </c>
      <c r="V799">
        <v>51</v>
      </c>
      <c r="W799" s="1">
        <v>45247</v>
      </c>
      <c r="X799" s="1">
        <v>45202</v>
      </c>
      <c r="Y799" s="2">
        <v>416775455.88999999</v>
      </c>
      <c r="Z799" s="2">
        <v>10041623.17</v>
      </c>
      <c r="AA799" s="2">
        <v>3890054.47</v>
      </c>
      <c r="AC799" s="2">
        <v>12821619.84</v>
      </c>
      <c r="AD799" s="2">
        <v>22344452.09</v>
      </c>
      <c r="AF799" s="2">
        <v>6117327.71</v>
      </c>
      <c r="AG799" s="14">
        <f>SUMIF('consultant-gross'!D:D,eslam.data!AQ799,'consultant-gross'!F:F)</f>
        <v>-9.9999999999999995E-8</v>
      </c>
      <c r="AH799" s="14">
        <f>SUMIF('consultant-gross'!D:D,eslam.data!AQ799,'consultant-gross'!G:G)</f>
        <v>416775455.88999999</v>
      </c>
      <c r="AI799" s="14">
        <f>SUMIF('consultant-net'!D:D,eslam.data!AQ799,'consultant-net'!F:F)</f>
        <v>18995740.420000002</v>
      </c>
      <c r="AJ799" s="2" t="str">
        <f>VLOOKUP(A799,'eslam-to-invoicing'!A:B,2,0)</f>
        <v>New Giza Teaching Hospital</v>
      </c>
      <c r="AQ799" s="2" t="str">
        <f t="shared" si="124"/>
        <v>New Giza Hospital20</v>
      </c>
      <c r="AR799" s="2" t="str">
        <f t="shared" si="125"/>
        <v>New Giza Teaching Hospital20</v>
      </c>
    </row>
    <row r="800" spans="1:44" hidden="1" x14ac:dyDescent="0.3">
      <c r="A800" s="6" t="s">
        <v>84</v>
      </c>
      <c r="B800" s="34">
        <f>VLOOKUP(A800,Sheet1!A:B,2,0)</f>
        <v>1</v>
      </c>
      <c r="C800" s="6">
        <v>21</v>
      </c>
      <c r="D800" s="25"/>
      <c r="E800" s="2">
        <v>12758386.30000001</v>
      </c>
      <c r="F800" s="26">
        <f>_xlfn.MAXIFS('data-from-invoicing'!E:E,'data-from-invoicing'!D:D,eslam.data!AR800)</f>
        <v>12130160.82</v>
      </c>
      <c r="G800" s="2">
        <f t="shared" si="122"/>
        <v>-628225.48000000976</v>
      </c>
      <c r="H800" s="2"/>
      <c r="I800" s="23"/>
      <c r="J800" s="2">
        <f>SUMIF('collection only'!D:D,eslam.data!AQ800,'collection only'!E:E)</f>
        <v>4008305</v>
      </c>
      <c r="K800" s="26">
        <f>SUMIF('data-from-invoicing'!D:D,eslam.data!AR800,'data-from-invoicing'!F:F)</f>
        <v>4614812.92</v>
      </c>
      <c r="L800" s="2">
        <f t="shared" si="123"/>
        <v>606507.91999999993</v>
      </c>
      <c r="M800" s="2"/>
      <c r="Q800" s="23"/>
      <c r="R800" s="2">
        <v>8010369.2400000002</v>
      </c>
      <c r="S800" s="1">
        <v>45199</v>
      </c>
      <c r="T800" s="1">
        <v>45199</v>
      </c>
      <c r="U800" s="1">
        <v>45215</v>
      </c>
      <c r="V800">
        <v>51</v>
      </c>
      <c r="W800" s="1">
        <v>45266</v>
      </c>
      <c r="X800" s="1">
        <v>45215</v>
      </c>
      <c r="Y800" s="2">
        <v>429533842.19</v>
      </c>
      <c r="Z800" s="2">
        <v>9402295.5299999993</v>
      </c>
      <c r="AA800" s="2">
        <v>3259999.96</v>
      </c>
      <c r="AC800" s="2">
        <v>12821619</v>
      </c>
      <c r="AD800" s="2">
        <v>22981285.530000001</v>
      </c>
      <c r="AF800" s="2">
        <v>6117327.71</v>
      </c>
      <c r="AG800" s="14">
        <f>SUMIF('consultant-gross'!D:D,eslam.data!AQ800,'consultant-gross'!F:F)</f>
        <v>12758386.300000012</v>
      </c>
      <c r="AH800" s="14">
        <f>SUMIF('consultant-gross'!D:D,eslam.data!AQ800,'consultant-gross'!G:G)</f>
        <v>429533842.19</v>
      </c>
      <c r="AI800" s="14">
        <f>SUMIF('consultant-net'!D:D,eslam.data!AQ800,'consultant-net'!F:F)</f>
        <v>8010369.2400000002</v>
      </c>
      <c r="AJ800" s="2" t="str">
        <f>VLOOKUP(A800,'eslam-to-invoicing'!A:B,2,0)</f>
        <v>New Giza Teaching Hospital</v>
      </c>
      <c r="AQ800" s="2" t="str">
        <f t="shared" si="124"/>
        <v>New Giza Hospital21</v>
      </c>
      <c r="AR800" s="2" t="str">
        <f t="shared" si="125"/>
        <v>New Giza Teaching Hospital21</v>
      </c>
    </row>
    <row r="801" spans="1:44" hidden="1" x14ac:dyDescent="0.3">
      <c r="A801" s="6" t="s">
        <v>84</v>
      </c>
      <c r="B801" s="34">
        <f>VLOOKUP(A801,Sheet1!A:B,2,0)</f>
        <v>1</v>
      </c>
      <c r="C801" s="6">
        <v>22</v>
      </c>
      <c r="D801" s="25"/>
      <c r="E801" s="2">
        <v>18598623.83999991</v>
      </c>
      <c r="F801" s="26">
        <f>_xlfn.MAXIFS('data-from-invoicing'!E:E,'data-from-invoicing'!D:D,eslam.data!AR801)</f>
        <v>12179338.16</v>
      </c>
      <c r="G801" s="2">
        <f t="shared" si="122"/>
        <v>-6419285.6799999103</v>
      </c>
      <c r="H801" s="2"/>
      <c r="I801" s="23"/>
      <c r="J801" s="2">
        <f>SUMIF('collection only'!D:D,eslam.data!AQ801,'collection only'!E:E)</f>
        <v>6681249</v>
      </c>
      <c r="K801" s="26">
        <f>SUMIF('data-from-invoicing'!D:D,eslam.data!AR801,'data-from-invoicing'!F:F)</f>
        <v>7290216.108</v>
      </c>
      <c r="L801" s="2">
        <f t="shared" si="123"/>
        <v>608967.10800000001</v>
      </c>
      <c r="M801" s="2"/>
      <c r="Q801" s="23"/>
      <c r="R801" s="2">
        <v>8695249.5999999996</v>
      </c>
      <c r="S801" s="1">
        <v>45230</v>
      </c>
      <c r="T801" s="1">
        <v>45235</v>
      </c>
      <c r="U801" s="1">
        <v>45238</v>
      </c>
      <c r="V801">
        <v>51</v>
      </c>
      <c r="W801" s="1">
        <v>45289</v>
      </c>
      <c r="X801" s="1">
        <v>45260</v>
      </c>
      <c r="Y801" s="2">
        <v>448132466.02999991</v>
      </c>
      <c r="Z801" s="2">
        <v>2678290.23</v>
      </c>
      <c r="AA801" s="2">
        <v>4983458.07</v>
      </c>
      <c r="AC801" s="2">
        <v>12821619.84</v>
      </c>
      <c r="AD801" s="2">
        <v>23620700.789999999</v>
      </c>
      <c r="AF801" s="2">
        <v>6119391.71</v>
      </c>
      <c r="AG801" s="14">
        <f>SUMIF('consultant-gross'!D:D,eslam.data!AQ801,'consultant-gross'!F:F)</f>
        <v>18598623.839999914</v>
      </c>
      <c r="AH801" s="14">
        <f>SUMIF('consultant-gross'!D:D,eslam.data!AQ801,'consultant-gross'!G:G)</f>
        <v>448132466.02999991</v>
      </c>
      <c r="AI801" s="14">
        <f>SUMIF('consultant-net'!D:D,eslam.data!AQ801,'consultant-net'!F:F)</f>
        <v>8695249.5999999996</v>
      </c>
      <c r="AJ801" s="2" t="str">
        <f>VLOOKUP(A801,'eslam-to-invoicing'!A:B,2,0)</f>
        <v>New Giza Teaching Hospital</v>
      </c>
      <c r="AQ801" s="2" t="str">
        <f t="shared" si="124"/>
        <v>New Giza Hospital22</v>
      </c>
      <c r="AR801" s="2" t="str">
        <f t="shared" si="125"/>
        <v>New Giza Teaching Hospital22</v>
      </c>
    </row>
    <row r="802" spans="1:44" hidden="1" x14ac:dyDescent="0.3">
      <c r="A802" s="6" t="s">
        <v>84</v>
      </c>
      <c r="B802" s="34">
        <f>VLOOKUP(A802,Sheet1!A:B,2,0)</f>
        <v>1</v>
      </c>
      <c r="C802" s="6">
        <v>23</v>
      </c>
      <c r="D802" s="25"/>
      <c r="E802" s="2">
        <v>9056705.7100000381</v>
      </c>
      <c r="F802" s="26">
        <f>_xlfn.MAXIFS('data-from-invoicing'!E:E,'data-from-invoicing'!D:D,eslam.data!AR802)</f>
        <v>8466924.0999999996</v>
      </c>
      <c r="G802" s="2">
        <f t="shared" si="122"/>
        <v>-589781.61000003852</v>
      </c>
      <c r="H802" s="2"/>
      <c r="I802" s="23"/>
      <c r="J802" s="2">
        <f>SUMIF('collection only'!D:D,eslam.data!AQ802,'collection only'!E:E)</f>
        <v>3104562</v>
      </c>
      <c r="K802" s="26">
        <f>SUMIF('data-from-invoicing'!D:D,eslam.data!AR802,'data-from-invoicing'!F:F)</f>
        <v>3527907.892</v>
      </c>
      <c r="L802" s="2">
        <f t="shared" si="123"/>
        <v>423345.89199999999</v>
      </c>
      <c r="M802" s="2"/>
      <c r="Q802" s="23"/>
      <c r="R802" s="2">
        <v>4604562.68</v>
      </c>
      <c r="S802" s="1">
        <v>45260</v>
      </c>
      <c r="T802" s="1">
        <v>45270</v>
      </c>
      <c r="U802" s="1">
        <v>45272</v>
      </c>
      <c r="V802">
        <v>51</v>
      </c>
      <c r="W802" s="1">
        <v>45323</v>
      </c>
      <c r="X802" s="1">
        <v>45318</v>
      </c>
      <c r="Y802" s="2">
        <v>457189171.73999989</v>
      </c>
      <c r="Z802" s="2">
        <v>2083276.16</v>
      </c>
      <c r="AA802" s="2">
        <v>4983458.07</v>
      </c>
      <c r="AC802" s="2">
        <v>12821619.84</v>
      </c>
      <c r="AD802" s="2">
        <v>24065214.300000001</v>
      </c>
      <c r="AF802" s="2">
        <v>6133391.71</v>
      </c>
      <c r="AG802" s="14">
        <f>SUMIF('consultant-gross'!D:D,eslam.data!AQ802,'consultant-gross'!F:F)</f>
        <v>9056705.7100000381</v>
      </c>
      <c r="AH802" s="14">
        <f>SUMIF('consultant-gross'!D:D,eslam.data!AQ802,'consultant-gross'!G:G)</f>
        <v>457189171.73999995</v>
      </c>
      <c r="AI802" s="14">
        <f>SUMIF('consultant-net'!D:D,eslam.data!AQ802,'consultant-net'!F:F)</f>
        <v>4604562.68</v>
      </c>
      <c r="AJ802" s="2" t="str">
        <f>VLOOKUP(A802,'eslam-to-invoicing'!A:B,2,0)</f>
        <v>New Giza Teaching Hospital</v>
      </c>
      <c r="AQ802" s="2" t="str">
        <f t="shared" si="124"/>
        <v>New Giza Hospital23</v>
      </c>
      <c r="AR802" s="2" t="str">
        <f t="shared" si="125"/>
        <v>New Giza Teaching Hospital23</v>
      </c>
    </row>
    <row r="803" spans="1:44" hidden="1" x14ac:dyDescent="0.3">
      <c r="A803" s="6" t="s">
        <v>84</v>
      </c>
      <c r="B803" s="34">
        <f>VLOOKUP(A803,Sheet1!A:B,2,0)</f>
        <v>1</v>
      </c>
      <c r="C803" s="6">
        <v>24</v>
      </c>
      <c r="D803" s="25"/>
      <c r="E803" s="2">
        <v>30645299.930000011</v>
      </c>
      <c r="F803" s="26">
        <f>_xlfn.MAXIFS('data-from-invoicing'!E:E,'data-from-invoicing'!D:D,eslam.data!AR803)</f>
        <v>29604524.129999999</v>
      </c>
      <c r="G803" s="2">
        <f t="shared" si="122"/>
        <v>-1040775.8000000119</v>
      </c>
      <c r="H803" s="2"/>
      <c r="I803" s="23"/>
      <c r="J803" s="2">
        <f>SUMIF('collection only'!D:D,eslam.data!AQ803,'collection only'!E:E)</f>
        <v>4494905.88</v>
      </c>
      <c r="K803" s="26">
        <f>SUMIF('data-from-invoicing'!D:D,eslam.data!AR803,'data-from-invoicing'!F:F)</f>
        <v>4494905.8664999995</v>
      </c>
      <c r="L803" s="2">
        <f t="shared" si="123"/>
        <v>-1.3500000350177288E-2</v>
      </c>
      <c r="M803" s="2"/>
      <c r="Q803" s="23"/>
      <c r="R803" s="2">
        <v>5494905.7800000003</v>
      </c>
      <c r="S803" s="1">
        <v>45322</v>
      </c>
      <c r="T803" s="1">
        <v>45334</v>
      </c>
      <c r="U803" s="1">
        <v>45335</v>
      </c>
      <c r="V803">
        <v>51</v>
      </c>
      <c r="W803" s="1">
        <v>45386</v>
      </c>
      <c r="X803" s="1">
        <v>45383</v>
      </c>
      <c r="Y803" s="2">
        <v>487834471.67000002</v>
      </c>
      <c r="Z803" s="2">
        <v>1034048.23</v>
      </c>
      <c r="AA803" s="2">
        <v>5018947.83</v>
      </c>
      <c r="AC803" s="2">
        <v>12821619.84</v>
      </c>
      <c r="AD803" s="2">
        <v>25619451</v>
      </c>
      <c r="AF803" s="2">
        <v>8956130</v>
      </c>
      <c r="AG803" s="14">
        <f>SUMIF('consultant-gross'!D:D,eslam.data!AQ803,'consultant-gross'!F:F)</f>
        <v>30645299.930000007</v>
      </c>
      <c r="AH803" s="14">
        <f>SUMIF('consultant-gross'!D:D,eslam.data!AQ803,'consultant-gross'!G:G)</f>
        <v>487834471.66999996</v>
      </c>
      <c r="AI803" s="14">
        <f>SUMIF('consultant-net'!D:D,eslam.data!AQ803,'consultant-net'!F:F)</f>
        <v>5494905.7800000003</v>
      </c>
      <c r="AJ803" s="2" t="str">
        <f>VLOOKUP(A803,'eslam-to-invoicing'!A:B,2,0)</f>
        <v>New Giza Teaching Hospital</v>
      </c>
      <c r="AQ803" s="2" t="str">
        <f t="shared" si="124"/>
        <v>New Giza Hospital24</v>
      </c>
      <c r="AR803" s="2" t="str">
        <f t="shared" si="125"/>
        <v>New Giza Teaching Hospital24</v>
      </c>
    </row>
    <row r="804" spans="1:44" hidden="1" x14ac:dyDescent="0.3">
      <c r="A804" s="6" t="s">
        <v>84</v>
      </c>
      <c r="B804" s="34">
        <f>VLOOKUP(A804,Sheet1!A:B,2,0)</f>
        <v>1</v>
      </c>
      <c r="C804" s="6">
        <v>25</v>
      </c>
      <c r="D804" s="25"/>
      <c r="E804" s="2">
        <v>12955562.119999999</v>
      </c>
      <c r="F804" s="26">
        <f>_xlfn.MAXIFS('data-from-invoicing'!E:E,'data-from-invoicing'!D:D,eslam.data!AR804)</f>
        <v>12359506.460000001</v>
      </c>
      <c r="G804" s="2">
        <f t="shared" si="122"/>
        <v>-596055.65999999829</v>
      </c>
      <c r="H804" s="2"/>
      <c r="I804" s="23"/>
      <c r="J804" s="2">
        <f>SUMIF('collection only'!D:D,eslam.data!AQ804,'collection only'!E:E)</f>
        <v>10195246</v>
      </c>
      <c r="K804" s="26">
        <f>SUMIF('data-from-invoicing'!D:D,eslam.data!AR804,'data-from-invoicing'!F:F)</f>
        <v>10195246.193</v>
      </c>
      <c r="L804" s="2">
        <f t="shared" si="123"/>
        <v>0.19299999997019768</v>
      </c>
      <c r="M804" s="2"/>
      <c r="Q804" s="23"/>
      <c r="R804" s="2">
        <v>10195246.279999999</v>
      </c>
      <c r="S804" s="1">
        <v>45382</v>
      </c>
      <c r="T804" s="1">
        <v>45388</v>
      </c>
      <c r="U804" s="1">
        <v>45389</v>
      </c>
      <c r="V804">
        <v>51</v>
      </c>
      <c r="W804" s="1">
        <v>45440</v>
      </c>
      <c r="X804" s="1">
        <v>45296</v>
      </c>
      <c r="Y804" s="2">
        <v>500790033.79000002</v>
      </c>
      <c r="Z804" s="2">
        <v>421352.25</v>
      </c>
      <c r="AA804" s="2">
        <v>12168583.449999999</v>
      </c>
      <c r="AC804" s="2">
        <v>12821619.84</v>
      </c>
      <c r="AD804" s="2">
        <v>26268325.91</v>
      </c>
      <c r="AF804" s="2">
        <v>8956130.8000000007</v>
      </c>
      <c r="AG804" s="14">
        <f>SUMIF('consultant-gross'!D:D,eslam.data!AQ804,'consultant-gross'!F:F)</f>
        <v>12955562.120000005</v>
      </c>
      <c r="AH804" s="14">
        <f>SUMIF('consultant-gross'!D:D,eslam.data!AQ804,'consultant-gross'!G:G)</f>
        <v>500790033.78999996</v>
      </c>
      <c r="AI804" s="14">
        <f>SUMIF('consultant-net'!D:D,eslam.data!AQ804,'consultant-net'!F:F)</f>
        <v>10195246.279999999</v>
      </c>
      <c r="AJ804" s="2" t="str">
        <f>VLOOKUP(A804,'eslam-to-invoicing'!A:B,2,0)</f>
        <v>New Giza Teaching Hospital</v>
      </c>
      <c r="AQ804" s="2" t="str">
        <f t="shared" si="124"/>
        <v>New Giza Hospital25</v>
      </c>
      <c r="AR804" s="2" t="str">
        <f t="shared" si="125"/>
        <v>New Giza Teaching Hospital25</v>
      </c>
    </row>
    <row r="805" spans="1:44" hidden="1" x14ac:dyDescent="0.3">
      <c r="A805" s="6" t="s">
        <v>84</v>
      </c>
      <c r="B805" s="34">
        <f>VLOOKUP(A805,Sheet1!A:B,2,0)</f>
        <v>1</v>
      </c>
      <c r="C805" s="6">
        <v>26</v>
      </c>
      <c r="D805" s="25"/>
      <c r="E805" s="2">
        <v>15191903.430000011</v>
      </c>
      <c r="F805" s="26">
        <f>_xlfn.MAXIFS('data-from-invoicing'!E:E,'data-from-invoicing'!D:D,eslam.data!AR805)</f>
        <v>68532450.219999999</v>
      </c>
      <c r="G805" s="2">
        <f t="shared" si="122"/>
        <v>53340546.789999992</v>
      </c>
      <c r="H805" s="2"/>
      <c r="I805" s="23"/>
      <c r="J805" s="2">
        <f>SUMIF('collection only'!D:D,eslam.data!AQ805,'collection only'!E:E)</f>
        <v>18129119.172380954</v>
      </c>
      <c r="K805" s="26">
        <f>SUMIF('data-from-invoicing'!D:D,eslam.data!AR805,'data-from-invoicing'!F:F)</f>
        <v>16494091.450999999</v>
      </c>
      <c r="L805" s="2">
        <f t="shared" si="123"/>
        <v>-1635027.7213809546</v>
      </c>
      <c r="M805" s="2"/>
      <c r="Q805" s="23"/>
      <c r="R805" s="2">
        <v>17232986.300000001</v>
      </c>
      <c r="S805" s="1">
        <v>45412</v>
      </c>
      <c r="T805" s="1">
        <v>45424</v>
      </c>
      <c r="U805" s="1">
        <v>45441</v>
      </c>
      <c r="V805">
        <v>51</v>
      </c>
      <c r="W805" s="1">
        <v>45492</v>
      </c>
      <c r="X805" s="1">
        <v>45456</v>
      </c>
      <c r="Y805" s="2">
        <v>515981937.22000003</v>
      </c>
      <c r="Z805" s="2">
        <v>268661.25</v>
      </c>
      <c r="AA805" s="2">
        <v>14260202.710000001</v>
      </c>
      <c r="AD805" s="2">
        <v>27057529.550000001</v>
      </c>
      <c r="AF805" s="2">
        <v>23641604</v>
      </c>
      <c r="AG805" s="14">
        <f>SUMIF('consultant-gross'!D:D,eslam.data!AQ805,'consultant-gross'!F:F)</f>
        <v>15191903.430000007</v>
      </c>
      <c r="AH805" s="14">
        <f>SUMIF('consultant-gross'!D:D,eslam.data!AQ805,'consultant-gross'!G:G)</f>
        <v>515981937.21999997</v>
      </c>
      <c r="AI805" s="14">
        <f>SUMIF('consultant-net'!D:D,eslam.data!AQ805,'consultant-net'!F:F)</f>
        <v>17232986.300000001</v>
      </c>
      <c r="AJ805" s="2" t="str">
        <f>VLOOKUP(A805,'eslam-to-invoicing'!A:B,2,0)</f>
        <v>New Giza Teaching Hospital</v>
      </c>
      <c r="AQ805" s="2" t="str">
        <f t="shared" si="124"/>
        <v>New Giza Hospital26</v>
      </c>
      <c r="AR805" s="2" t="str">
        <f t="shared" si="125"/>
        <v>New Giza Teaching Hospital26</v>
      </c>
    </row>
    <row r="806" spans="1:44" hidden="1" x14ac:dyDescent="0.3">
      <c r="A806" s="6" t="s">
        <v>84</v>
      </c>
      <c r="B806" s="34">
        <f>VLOOKUP(A806,Sheet1!A:B,2,0)</f>
        <v>1</v>
      </c>
      <c r="C806" s="6">
        <v>27</v>
      </c>
      <c r="D806" s="25"/>
      <c r="E806" s="2">
        <v>16227230.20000005</v>
      </c>
      <c r="F806" s="26">
        <f>_xlfn.MAXIFS('data-from-invoicing'!E:E,'data-from-invoicing'!D:D,eslam.data!AR806)</f>
        <v>16173467.300000001</v>
      </c>
      <c r="G806" s="2">
        <f t="shared" si="122"/>
        <v>-53762.900000048801</v>
      </c>
      <c r="H806" s="2"/>
      <c r="I806" s="23"/>
      <c r="J806" s="2">
        <f>SUMIF('collection only'!D:D,eslam.data!AQ806,'collection only'!E:E)</f>
        <v>2051894</v>
      </c>
      <c r="K806" s="26">
        <f>SUMIF('data-from-invoicing'!D:D,eslam.data!AR806,'data-from-invoicing'!F:F)</f>
        <v>3376911.6150000002</v>
      </c>
      <c r="L806" s="2">
        <f t="shared" si="123"/>
        <v>1325017.6150000002</v>
      </c>
      <c r="M806" s="2"/>
      <c r="Q806" s="23"/>
      <c r="R806" s="2">
        <v>13715277.6</v>
      </c>
      <c r="S806" s="1">
        <v>45473</v>
      </c>
      <c r="T806" s="1">
        <v>45487</v>
      </c>
      <c r="U806" s="1">
        <v>45489</v>
      </c>
      <c r="V806">
        <v>51</v>
      </c>
      <c r="W806" s="1">
        <v>45540</v>
      </c>
      <c r="X806" s="1">
        <v>45522</v>
      </c>
      <c r="Y806" s="2">
        <v>532209167.42000002</v>
      </c>
      <c r="Z806" s="2">
        <v>268661.25</v>
      </c>
      <c r="AA806" s="2">
        <v>14260202</v>
      </c>
      <c r="AC806" s="2">
        <v>56175000</v>
      </c>
      <c r="AD806" s="2">
        <v>30715749</v>
      </c>
      <c r="AF806" s="2">
        <v>20879747</v>
      </c>
      <c r="AG806" s="14">
        <f>SUMIF('consultant-gross'!D:D,eslam.data!AQ806,'consultant-gross'!F:F)</f>
        <v>16227230.200000048</v>
      </c>
      <c r="AH806" s="14">
        <f>SUMIF('consultant-gross'!D:D,eslam.data!AQ806,'consultant-gross'!G:G)</f>
        <v>532209167.42000002</v>
      </c>
      <c r="AI806" s="14">
        <f>SUMIF('consultant-net'!D:D,eslam.data!AQ806,'consultant-net'!F:F)</f>
        <v>13715277.6</v>
      </c>
      <c r="AJ806" s="2" t="str">
        <f>VLOOKUP(A806,'eslam-to-invoicing'!A:B,2,0)</f>
        <v>New Giza Teaching Hospital</v>
      </c>
      <c r="AQ806" s="2" t="str">
        <f t="shared" si="124"/>
        <v>New Giza Hospital27</v>
      </c>
      <c r="AR806" s="2" t="str">
        <f t="shared" si="125"/>
        <v>New Giza Teaching Hospital27</v>
      </c>
    </row>
    <row r="807" spans="1:44" hidden="1" x14ac:dyDescent="0.3">
      <c r="A807" s="6" t="s">
        <v>84</v>
      </c>
      <c r="B807" s="34">
        <f>VLOOKUP(A807,Sheet1!A:B,2,0)</f>
        <v>1</v>
      </c>
      <c r="C807" s="6">
        <v>28</v>
      </c>
      <c r="D807" s="25"/>
      <c r="E807" s="2">
        <v>69437921.359999955</v>
      </c>
      <c r="F807" s="26">
        <f>_xlfn.MAXIFS('data-from-invoicing'!E:E,'data-from-invoicing'!D:D,eslam.data!AR807)</f>
        <v>12973500.18</v>
      </c>
      <c r="G807" s="2">
        <f t="shared" si="122"/>
        <v>-56464421.179999955</v>
      </c>
      <c r="H807" s="2"/>
      <c r="I807" s="23"/>
      <c r="J807" s="2">
        <f>SUMIF('collection only'!D:D,eslam.data!AQ807,'collection only'!E:E)</f>
        <v>5534314</v>
      </c>
      <c r="K807" s="26">
        <f>SUMIF('data-from-invoicing'!D:D,eslam.data!AR807,'data-from-invoicing'!F:F)</f>
        <v>5534314</v>
      </c>
      <c r="L807" s="2">
        <f t="shared" si="123"/>
        <v>0</v>
      </c>
      <c r="M807" s="2"/>
      <c r="Q807" s="23"/>
      <c r="R807" s="2">
        <v>6800969.2400000002</v>
      </c>
      <c r="S807" s="1">
        <v>45535</v>
      </c>
      <c r="T807" s="1">
        <v>45546</v>
      </c>
      <c r="U807" s="1">
        <v>45547</v>
      </c>
      <c r="V807">
        <v>51</v>
      </c>
      <c r="W807" s="1">
        <v>45598</v>
      </c>
      <c r="X807" s="1">
        <v>45568</v>
      </c>
      <c r="Y807" s="2">
        <v>601647088.77999997</v>
      </c>
      <c r="Z807" s="2">
        <v>268661</v>
      </c>
      <c r="AA807" s="2">
        <v>18531949</v>
      </c>
      <c r="AC807" s="2">
        <v>56175000</v>
      </c>
      <c r="AD807" s="2">
        <v>15698247.5</v>
      </c>
      <c r="AE807" s="2">
        <v>15698247.5</v>
      </c>
      <c r="AF807" s="2">
        <v>9038450</v>
      </c>
      <c r="AG807" s="14">
        <f>SUMIF('consultant-gross'!D:D,eslam.data!AQ807,'consultant-gross'!F:F)</f>
        <v>69437921.359999955</v>
      </c>
      <c r="AH807" s="14">
        <f>SUMIF('consultant-gross'!D:D,eslam.data!AQ807,'consultant-gross'!G:G)</f>
        <v>601647088.77999997</v>
      </c>
      <c r="AI807" s="14">
        <f>SUMIF('consultant-net'!D:D,eslam.data!AQ807,'consultant-net'!F:F)</f>
        <v>6800969.2400000002</v>
      </c>
      <c r="AJ807" s="2" t="str">
        <f>VLOOKUP(A807,'eslam-to-invoicing'!A:B,2,0)</f>
        <v>New Giza Teaching Hospital</v>
      </c>
      <c r="AQ807" s="2" t="str">
        <f t="shared" si="124"/>
        <v>New Giza Hospital28</v>
      </c>
      <c r="AR807" s="2" t="str">
        <f t="shared" si="125"/>
        <v>New Giza Teaching Hospital28</v>
      </c>
    </row>
    <row r="808" spans="1:44" hidden="1" x14ac:dyDescent="0.3">
      <c r="A808" s="6" t="s">
        <v>84</v>
      </c>
      <c r="B808" s="6">
        <f>VLOOKUP(A808,Sheet1!A:B,2,0)</f>
        <v>1</v>
      </c>
      <c r="C808" s="6">
        <v>29</v>
      </c>
      <c r="D808" s="25"/>
      <c r="F808" s="26">
        <f>_xlfn.MAXIFS('data-from-invoicing'!E:E,'data-from-invoicing'!D:D,eslam.data!AR808)</f>
        <v>0</v>
      </c>
      <c r="G808" s="2">
        <f t="shared" si="122"/>
        <v>0</v>
      </c>
      <c r="H808" s="2"/>
      <c r="I808" s="23"/>
      <c r="J808" s="2">
        <f>SUMIF('collection only'!D:D,eslam.data!AQ808,'collection only'!E:E)</f>
        <v>0</v>
      </c>
      <c r="K808" s="26">
        <f>SUMIF('data-from-invoicing'!D:D,eslam.data!AR808,'data-from-invoicing'!F:F)</f>
        <v>0</v>
      </c>
      <c r="L808" s="2">
        <f t="shared" si="123"/>
        <v>0</v>
      </c>
      <c r="M808" s="2"/>
      <c r="Q808" s="23"/>
      <c r="S808" s="1">
        <v>45596</v>
      </c>
      <c r="T808" s="1">
        <v>45582</v>
      </c>
      <c r="U808" s="1">
        <v>45584</v>
      </c>
      <c r="V808">
        <v>51</v>
      </c>
      <c r="W808" s="1">
        <v>45635</v>
      </c>
      <c r="AF808" s="2">
        <v>0</v>
      </c>
      <c r="AG808" s="14">
        <f>SUMIF('consultant-gross'!D:D,eslam.data!AQ808,'consultant-gross'!F:F)</f>
        <v>0</v>
      </c>
      <c r="AH808" s="14">
        <f>SUMIF('consultant-gross'!D:D,eslam.data!AQ808,'consultant-gross'!G:G)</f>
        <v>0</v>
      </c>
      <c r="AI808" s="14">
        <f>SUMIF('consultant-net'!D:D,eslam.data!AQ808,'consultant-net'!F:F)</f>
        <v>0</v>
      </c>
      <c r="AJ808" s="2" t="str">
        <f>VLOOKUP(A808,'eslam-to-invoicing'!A:B,2,0)</f>
        <v>New Giza Teaching Hospital</v>
      </c>
      <c r="AQ808" s="2" t="str">
        <f t="shared" si="124"/>
        <v>New Giza Hospital29</v>
      </c>
      <c r="AR808" s="2" t="str">
        <f t="shared" si="125"/>
        <v>New Giza Teaching Hospital29</v>
      </c>
    </row>
    <row r="809" spans="1:44" hidden="1" x14ac:dyDescent="0.3">
      <c r="A809" s="6" t="s">
        <v>13</v>
      </c>
      <c r="B809" s="34">
        <f>VLOOKUP(A809,Sheet1!A:B,2,0)</f>
        <v>1</v>
      </c>
      <c r="C809" s="6">
        <v>25</v>
      </c>
      <c r="D809" s="25"/>
      <c r="E809" s="2">
        <v>3430150</v>
      </c>
      <c r="F809" s="26">
        <f>_xlfn.MAXIFS('data-from-invoicing'!E:E,'data-from-invoicing'!D:D,eslam.data!AR809)</f>
        <v>0</v>
      </c>
      <c r="G809" s="2">
        <f t="shared" si="122"/>
        <v>-3430150</v>
      </c>
      <c r="H809" s="2"/>
      <c r="I809" s="23"/>
      <c r="J809" s="2">
        <f>SUMIF('collection only'!D:D,eslam.data!AQ809,'collection only'!E:E)</f>
        <v>2468493.7000000002</v>
      </c>
      <c r="K809" s="26">
        <f>SUMIF('data-from-invoicing'!D:D,eslam.data!AR809,'data-from-invoicing'!F:F)</f>
        <v>0</v>
      </c>
      <c r="L809" s="2">
        <f t="shared" si="123"/>
        <v>-2468493.7000000002</v>
      </c>
      <c r="M809" s="2"/>
      <c r="Q809" s="23"/>
      <c r="S809" s="1">
        <v>43008</v>
      </c>
      <c r="T809" s="1">
        <v>43009</v>
      </c>
      <c r="U809" s="1">
        <v>42994</v>
      </c>
      <c r="V809">
        <v>28</v>
      </c>
      <c r="W809" s="1">
        <v>43022</v>
      </c>
      <c r="X809" s="1">
        <v>43019</v>
      </c>
      <c r="Y809" s="2">
        <v>140490291</v>
      </c>
      <c r="Z809" s="2">
        <v>1675290.17</v>
      </c>
      <c r="AF809" s="2">
        <v>807366.83477800002</v>
      </c>
      <c r="AG809" s="14">
        <f>SUMIF('consultant-gross'!D:D,eslam.data!AQ809,'consultant-gross'!F:F)</f>
        <v>0</v>
      </c>
      <c r="AH809" s="14">
        <f>SUMIF('consultant-gross'!D:D,eslam.data!AQ809,'consultant-gross'!G:G)</f>
        <v>0</v>
      </c>
      <c r="AI809" s="14">
        <f>SUMIF('consultant-net'!D:D,eslam.data!AQ809,'consultant-net'!F:F)</f>
        <v>0</v>
      </c>
      <c r="AJ809" s="2" t="str">
        <f>VLOOKUP(A809,'eslam-to-invoicing'!A:B,2,0)</f>
        <v>New Giza 2</v>
      </c>
      <c r="AQ809" s="2" t="str">
        <f t="shared" si="124"/>
        <v>NGU 225</v>
      </c>
      <c r="AR809" s="2" t="str">
        <f t="shared" si="125"/>
        <v>New Giza 225</v>
      </c>
    </row>
    <row r="810" spans="1:44" hidden="1" x14ac:dyDescent="0.3">
      <c r="A810" s="6" t="s">
        <v>13</v>
      </c>
      <c r="B810" s="34">
        <f>VLOOKUP(A810,Sheet1!A:B,2,0)</f>
        <v>1</v>
      </c>
      <c r="C810" s="6">
        <v>26</v>
      </c>
      <c r="D810" s="25"/>
      <c r="E810" s="2">
        <v>10391625.25000003</v>
      </c>
      <c r="F810" s="26">
        <f>_xlfn.MAXIFS('data-from-invoicing'!E:E,'data-from-invoicing'!D:D,eslam.data!AR810)</f>
        <v>5057706.62</v>
      </c>
      <c r="G810" s="2">
        <f t="shared" si="122"/>
        <v>-5333918.6300000297</v>
      </c>
      <c r="H810" s="2"/>
      <c r="I810" s="23"/>
      <c r="J810" s="2">
        <f>SUMIF('collection only'!D:D,eslam.data!AQ810,'collection only'!E:E)</f>
        <v>4990186</v>
      </c>
      <c r="K810" s="26">
        <f>SUMIF('data-from-invoicing'!D:D,eslam.data!AR810,'data-from-invoicing'!F:F)</f>
        <v>4990687.1404999997</v>
      </c>
      <c r="L810" s="2">
        <f t="shared" si="123"/>
        <v>501.14049999974668</v>
      </c>
      <c r="M810" s="2"/>
      <c r="Q810" s="23"/>
      <c r="R810" s="2">
        <v>6719251.5999999996</v>
      </c>
      <c r="S810" s="1">
        <v>43069</v>
      </c>
      <c r="T810" s="1">
        <v>43069</v>
      </c>
      <c r="U810" s="1">
        <v>43123</v>
      </c>
      <c r="V810">
        <v>28</v>
      </c>
      <c r="W810" s="1">
        <v>43151</v>
      </c>
      <c r="X810" s="1">
        <v>43243</v>
      </c>
      <c r="Y810" s="2">
        <v>150881916.25</v>
      </c>
      <c r="Z810" s="2">
        <v>0</v>
      </c>
      <c r="AF810" s="2">
        <v>699355.46477800002</v>
      </c>
      <c r="AG810" s="14">
        <f>SUMIF('consultant-gross'!D:D,eslam.data!AQ810,'consultant-gross'!F:F)</f>
        <v>6579666.5394753218</v>
      </c>
      <c r="AH810" s="14">
        <f>SUMIF('consultant-gross'!D:D,eslam.data!AQ810,'consultant-gross'!G:G)</f>
        <v>147069957.53947529</v>
      </c>
      <c r="AI810" s="14">
        <f>SUMIF('consultant-net'!D:D,eslam.data!AQ810,'consultant-net'!F:F)</f>
        <v>3027155.9789475799</v>
      </c>
      <c r="AJ810" s="2" t="str">
        <f>VLOOKUP(A810,'eslam-to-invoicing'!A:B,2,0)</f>
        <v>New Giza 2</v>
      </c>
      <c r="AQ810" s="2" t="str">
        <f t="shared" si="124"/>
        <v>NGU 226</v>
      </c>
      <c r="AR810" s="2" t="str">
        <f t="shared" si="125"/>
        <v>New Giza 226</v>
      </c>
    </row>
    <row r="811" spans="1:44" hidden="1" x14ac:dyDescent="0.3">
      <c r="A811" s="6" t="s">
        <v>13</v>
      </c>
      <c r="B811" s="34">
        <f>VLOOKUP(A811,Sheet1!A:B,2,0)</f>
        <v>1</v>
      </c>
      <c r="C811" s="6">
        <v>27</v>
      </c>
      <c r="D811" s="25"/>
      <c r="E811" s="2">
        <v>3035230.3681249921</v>
      </c>
      <c r="F811" s="26">
        <f>_xlfn.MAXIFS('data-from-invoicing'!E:E,'data-from-invoicing'!D:D,eslam.data!AR811)</f>
        <v>6000000</v>
      </c>
      <c r="G811" s="2">
        <f t="shared" si="122"/>
        <v>2964769.6318750079</v>
      </c>
      <c r="H811" s="2"/>
      <c r="I811" s="23"/>
      <c r="J811" s="2">
        <f>SUMIF('collection only'!D:D,eslam.data!AQ811,'collection only'!E:E)</f>
        <v>2104161</v>
      </c>
      <c r="K811" s="26">
        <f>SUMIF('data-from-invoicing'!D:D,eslam.data!AR811,'data-from-invoicing'!F:F)</f>
        <v>6000000</v>
      </c>
      <c r="L811" s="2">
        <f t="shared" si="123"/>
        <v>3895839</v>
      </c>
      <c r="M811" s="2"/>
      <c r="Q811" s="23"/>
      <c r="R811" s="2">
        <v>1589855.1266846659</v>
      </c>
      <c r="S811" s="1">
        <v>43646</v>
      </c>
      <c r="T811" s="1">
        <v>43646</v>
      </c>
      <c r="U811" s="1">
        <v>43650</v>
      </c>
      <c r="V811">
        <v>28</v>
      </c>
      <c r="W811" s="1">
        <v>43678</v>
      </c>
      <c r="X811" s="1">
        <v>43771</v>
      </c>
      <c r="Y811" s="2">
        <v>153917146.61812499</v>
      </c>
      <c r="Z811" s="2">
        <v>734008.68</v>
      </c>
      <c r="AF811" s="2">
        <v>0</v>
      </c>
      <c r="AG811" s="14">
        <f>SUMIF('consultant-gross'!D:D,eslam.data!AQ811,'consultant-gross'!F:F)</f>
        <v>0</v>
      </c>
      <c r="AH811" s="14">
        <f>SUMIF('consultant-gross'!D:D,eslam.data!AQ811,'consultant-gross'!G:G)</f>
        <v>0</v>
      </c>
      <c r="AI811" s="14">
        <f>SUMIF('consultant-net'!D:D,eslam.data!AQ811,'consultant-net'!F:F)</f>
        <v>2440072.7284633964</v>
      </c>
      <c r="AJ811" s="2" t="str">
        <f>VLOOKUP(A811,'eslam-to-invoicing'!A:B,2,0)</f>
        <v>New Giza 2</v>
      </c>
      <c r="AQ811" s="2" t="str">
        <f t="shared" si="124"/>
        <v>NGU 227</v>
      </c>
      <c r="AR811" s="2" t="str">
        <f t="shared" si="125"/>
        <v>New Giza 227</v>
      </c>
    </row>
    <row r="812" spans="1:44" hidden="1" x14ac:dyDescent="0.3">
      <c r="B812" s="34" t="e">
        <f>VLOOKUP(A812,Sheet1!A:B,2,0)</f>
        <v>#N/A</v>
      </c>
      <c r="D812" s="25"/>
      <c r="F812" s="26">
        <f>_xlfn.MAXIFS('data-from-invoicing'!E:E,'data-from-invoicing'!D:D,eslam.data!AR812)</f>
        <v>0</v>
      </c>
      <c r="H812" s="2"/>
      <c r="I812" s="23"/>
      <c r="K812" s="26"/>
      <c r="M812" s="2"/>
      <c r="Q812" s="23"/>
    </row>
    <row r="813" spans="1:44" hidden="1" x14ac:dyDescent="0.3">
      <c r="A813" s="6" t="s">
        <v>59</v>
      </c>
      <c r="B813" s="6">
        <f>VLOOKUP(A813,Sheet1!A:B,2,0)</f>
        <v>1</v>
      </c>
      <c r="C813" s="6">
        <v>1</v>
      </c>
      <c r="D813" s="25"/>
      <c r="E813" s="2">
        <v>2407390.5714285709</v>
      </c>
      <c r="F813" s="26">
        <f>_xlfn.MAXIFS('data-from-invoicing'!E:E,'data-from-invoicing'!D:D,eslam.data!AR813)</f>
        <v>2407390.5699999998</v>
      </c>
      <c r="G813" s="2">
        <f t="shared" ref="G813:G844" si="126">F813-E813</f>
        <v>-1.4285710640251637E-3</v>
      </c>
      <c r="H813" s="2"/>
      <c r="I813" s="23"/>
      <c r="J813" s="2">
        <f>SUMIF('collection only'!D:D,eslam.data!AQ813,'collection only'!E:E)</f>
        <v>101168059.78999999</v>
      </c>
      <c r="K813" s="26">
        <f>SUMIF('data-from-invoicing'!D:D,eslam.data!AR813,'data-from-invoicing'!F:F)</f>
        <v>10377230.159999998</v>
      </c>
      <c r="L813" s="2">
        <f t="shared" ref="L813:L844" si="127">K813-J813</f>
        <v>-90790829.629999995</v>
      </c>
      <c r="M813" s="2"/>
      <c r="Q813" s="23"/>
      <c r="R813" s="2">
        <v>10345156.800000001</v>
      </c>
      <c r="S813" s="1">
        <v>44165</v>
      </c>
      <c r="T813" s="1">
        <v>44160</v>
      </c>
      <c r="U813" s="1">
        <v>44157</v>
      </c>
      <c r="V813">
        <v>56</v>
      </c>
      <c r="W813" s="1">
        <v>44213</v>
      </c>
      <c r="X813" s="1">
        <v>44213</v>
      </c>
      <c r="Y813" s="2">
        <v>2407390.5714285709</v>
      </c>
      <c r="Z813" s="2">
        <v>9271107.1999999993</v>
      </c>
      <c r="AF813" s="2">
        <v>0</v>
      </c>
      <c r="AG813" s="14">
        <f>SUMIF('consultant-gross'!D:D,eslam.data!AQ813,'consultant-gross'!F:F)</f>
        <v>2407390.5714285714</v>
      </c>
      <c r="AH813" s="14">
        <f>SUMIF('consultant-gross'!D:D,eslam.data!AQ813,'consultant-gross'!G:G)</f>
        <v>2407390.5714285714</v>
      </c>
      <c r="AI813" s="14">
        <f>SUMIF('consultant-net'!D:D,eslam.data!AQ813,'consultant-net'!F:F)</f>
        <v>10345156.800000001</v>
      </c>
      <c r="AJ813" s="2" t="str">
        <f>VLOOKUP(A813,'eslam-to-invoicing'!A:B,2,0)</f>
        <v>ORA ZED - Ph 01B - Pkgs A&amp;D</v>
      </c>
      <c r="AQ813" s="2" t="str">
        <f t="shared" ref="AQ813:AQ844" si="128">A813&amp;C813</f>
        <v>ORA - ZED1</v>
      </c>
      <c r="AR813" s="2" t="str">
        <f t="shared" ref="AR813:AR844" si="129">AJ813&amp;C813</f>
        <v>ORA ZED - Ph 01B - Pkgs A&amp;D1</v>
      </c>
    </row>
    <row r="814" spans="1:44" hidden="1" x14ac:dyDescent="0.3">
      <c r="A814" s="6" t="s">
        <v>59</v>
      </c>
      <c r="B814" s="6">
        <f>VLOOKUP(A814,Sheet1!A:B,2,0)</f>
        <v>1</v>
      </c>
      <c r="C814" s="6">
        <v>2</v>
      </c>
      <c r="D814" s="25"/>
      <c r="E814" s="2">
        <v>45205427.076190472</v>
      </c>
      <c r="F814" s="26">
        <f>_xlfn.MAXIFS('data-from-invoicing'!E:E,'data-from-invoicing'!D:D,eslam.data!AR814)</f>
        <v>45205416.45000001</v>
      </c>
      <c r="G814" s="2">
        <f t="shared" si="126"/>
        <v>-10.626190461218357</v>
      </c>
      <c r="H814" s="2"/>
      <c r="I814" s="23"/>
      <c r="J814" s="2">
        <f>SUMIF('collection only'!D:D,eslam.data!AQ814,'collection only'!E:E)</f>
        <v>293983829</v>
      </c>
      <c r="K814" s="26">
        <f>SUMIF('data-from-invoicing'!D:D,eslam.data!AR814,'data-from-invoicing'!F:F)</f>
        <v>39936351.702500001</v>
      </c>
      <c r="L814" s="2">
        <f t="shared" si="127"/>
        <v>-254047477.29750001</v>
      </c>
      <c r="M814" s="2"/>
      <c r="O814" s="2">
        <v>256451321</v>
      </c>
      <c r="Q814" s="23"/>
      <c r="R814" s="2">
        <v>37532508</v>
      </c>
      <c r="S814" s="1">
        <v>44196</v>
      </c>
      <c r="T814" s="1">
        <v>44196</v>
      </c>
      <c r="U814" s="1">
        <v>44187</v>
      </c>
      <c r="V814">
        <v>56</v>
      </c>
      <c r="W814" s="1">
        <v>44243</v>
      </c>
      <c r="X814" s="1">
        <v>44202</v>
      </c>
      <c r="Y814" s="2">
        <v>47612817.647619054</v>
      </c>
      <c r="Z814" s="2">
        <v>9882492.6300000008</v>
      </c>
      <c r="AF814" s="2">
        <v>10718.864799999999</v>
      </c>
      <c r="AG814" s="14">
        <f>SUMIF('consultant-gross'!D:D,eslam.data!AQ814,'consultant-gross'!F:F)</f>
        <v>43865060.088615134</v>
      </c>
      <c r="AH814" s="14">
        <f>SUMIF('consultant-gross'!D:D,eslam.data!AQ814,'consultant-gross'!G:G)</f>
        <v>46272450.660043709</v>
      </c>
      <c r="AI814" s="14">
        <f>SUMIF('consultant-net'!D:D,eslam.data!AQ814,'consultant-net'!F:F)</f>
        <v>37827388.660140298</v>
      </c>
      <c r="AJ814" s="2" t="str">
        <f>VLOOKUP(A814,'eslam-to-invoicing'!A:B,2,0)</f>
        <v>ORA ZED - Ph 01B - Pkgs A&amp;D</v>
      </c>
      <c r="AQ814" s="2" t="str">
        <f t="shared" si="128"/>
        <v>ORA - ZED2</v>
      </c>
      <c r="AR814" s="2" t="str">
        <f t="shared" si="129"/>
        <v>ORA ZED - Ph 01B - Pkgs A&amp;D2</v>
      </c>
    </row>
    <row r="815" spans="1:44" hidden="1" x14ac:dyDescent="0.3">
      <c r="A815" s="6" t="s">
        <v>59</v>
      </c>
      <c r="B815" s="6">
        <f>VLOOKUP(A815,Sheet1!A:B,2,0)</f>
        <v>1</v>
      </c>
      <c r="C815" s="6">
        <v>3</v>
      </c>
      <c r="D815" s="25"/>
      <c r="E815" s="2">
        <v>26768107.447619058</v>
      </c>
      <c r="F815" s="26">
        <f>_xlfn.MAXIFS('data-from-invoicing'!E:E,'data-from-invoicing'!D:D,eslam.data!AR815)</f>
        <v>26768118.079999998</v>
      </c>
      <c r="G815" s="2">
        <f t="shared" si="126"/>
        <v>10.632380940020084</v>
      </c>
      <c r="H815" s="2"/>
      <c r="I815" s="23"/>
      <c r="J815" s="2">
        <f>SUMIF('collection only'!D:D,eslam.data!AQ815,'collection only'!E:E)</f>
        <v>78068925.86300002</v>
      </c>
      <c r="K815" s="26">
        <f>SUMIF('data-from-invoicing'!D:D,eslam.data!AR815,'data-from-invoicing'!F:F)</f>
        <v>29651159.333999999</v>
      </c>
      <c r="L815" s="2">
        <f t="shared" si="127"/>
        <v>-48417766.529000022</v>
      </c>
      <c r="M815" s="2"/>
      <c r="O815" s="2">
        <v>50172571.86300002</v>
      </c>
      <c r="Q815" s="23"/>
      <c r="R815" s="2">
        <v>27896354</v>
      </c>
      <c r="S815" s="1">
        <v>44227</v>
      </c>
      <c r="T815" s="1">
        <v>44230</v>
      </c>
      <c r="U815" s="1">
        <v>44227</v>
      </c>
      <c r="V815">
        <v>56</v>
      </c>
      <c r="W815" s="1">
        <v>44283</v>
      </c>
      <c r="X815" s="1">
        <v>44244</v>
      </c>
      <c r="Y815" s="2">
        <v>74380925.095238104</v>
      </c>
      <c r="Z815" s="2">
        <v>17071953.359999999</v>
      </c>
      <c r="AF815" s="2">
        <v>24994.28</v>
      </c>
      <c r="AG815" s="14">
        <f>SUMIF('consultant-gross'!D:D,eslam.data!AQ815,'consultant-gross'!F:F)</f>
        <v>23073312.52380953</v>
      </c>
      <c r="AH815" s="14">
        <f>SUMIF('consultant-gross'!D:D,eslam.data!AQ815,'consultant-gross'!G:G)</f>
        <v>70686130.171428576</v>
      </c>
      <c r="AI815" s="14">
        <f>SUMIF('consultant-net'!D:D,eslam.data!AQ815,'consultant-net'!F:F)</f>
        <v>28404325.826000001</v>
      </c>
      <c r="AJ815" s="2" t="str">
        <f>VLOOKUP(A815,'eslam-to-invoicing'!A:B,2,0)</f>
        <v>ORA ZED - Ph 01B - Pkgs A&amp;D</v>
      </c>
      <c r="AQ815" s="2" t="str">
        <f t="shared" si="128"/>
        <v>ORA - ZED3</v>
      </c>
      <c r="AR815" s="2" t="str">
        <f t="shared" si="129"/>
        <v>ORA ZED - Ph 01B - Pkgs A&amp;D3</v>
      </c>
    </row>
    <row r="816" spans="1:44" hidden="1" x14ac:dyDescent="0.3">
      <c r="A816" s="6" t="s">
        <v>59</v>
      </c>
      <c r="B816" s="6">
        <f>VLOOKUP(A816,Sheet1!A:B,2,0)</f>
        <v>1</v>
      </c>
      <c r="C816" s="6">
        <v>4</v>
      </c>
      <c r="D816" s="25"/>
      <c r="E816" s="2">
        <v>26593168.54285714</v>
      </c>
      <c r="F816" s="26">
        <f>_xlfn.MAXIFS('data-from-invoicing'!E:E,'data-from-invoicing'!D:D,eslam.data!AR816)</f>
        <v>26593168.540000003</v>
      </c>
      <c r="G816" s="2">
        <f t="shared" si="126"/>
        <v>-2.8571374714374542E-3</v>
      </c>
      <c r="H816" s="2"/>
      <c r="I816" s="23"/>
      <c r="J816" s="2">
        <f>SUMIF('collection only'!D:D,eslam.data!AQ816,'collection only'!E:E)</f>
        <v>45888247.392999999</v>
      </c>
      <c r="K816" s="26">
        <f>SUMIF('data-from-invoicing'!D:D,eslam.data!AR816,'data-from-invoicing'!F:F)</f>
        <v>26411905.937000003</v>
      </c>
      <c r="L816" s="2">
        <f t="shared" si="127"/>
        <v>-19476341.455999997</v>
      </c>
      <c r="M816" s="2"/>
      <c r="O816" s="2">
        <v>25000000</v>
      </c>
      <c r="Q816" s="23"/>
      <c r="R816" s="2">
        <v>20888247.392999999</v>
      </c>
      <c r="S816" s="1">
        <v>44255</v>
      </c>
      <c r="T816" s="1">
        <v>44255</v>
      </c>
      <c r="U816" s="1">
        <v>44262</v>
      </c>
      <c r="V816">
        <v>56</v>
      </c>
      <c r="W816" s="1">
        <v>44318</v>
      </c>
      <c r="X816" s="1">
        <v>44279</v>
      </c>
      <c r="Y816" s="2">
        <v>100974093.6380952</v>
      </c>
      <c r="Z816" s="2">
        <v>20604136.5</v>
      </c>
      <c r="AF816" s="2">
        <v>50275.41</v>
      </c>
      <c r="AG816" s="14">
        <f>SUMIF('consultant-gross'!D:D,eslam.data!AQ816,'consultant-gross'!F:F)</f>
        <v>21833038.371428564</v>
      </c>
      <c r="AH816" s="14">
        <f>SUMIF('consultant-gross'!D:D,eslam.data!AQ816,'consultant-gross'!G:G)</f>
        <v>96213963.466666669</v>
      </c>
      <c r="AI816" s="14">
        <f>SUMIF('consultant-net'!D:D,eslam.data!AQ816,'consultant-net'!F:F)</f>
        <v>21185755.528000001</v>
      </c>
      <c r="AJ816" s="2" t="str">
        <f>VLOOKUP(A816,'eslam-to-invoicing'!A:B,2,0)</f>
        <v>ORA ZED - Ph 01B - Pkgs A&amp;D</v>
      </c>
      <c r="AQ816" s="2" t="str">
        <f t="shared" si="128"/>
        <v>ORA - ZED4</v>
      </c>
      <c r="AR816" s="2" t="str">
        <f t="shared" si="129"/>
        <v>ORA ZED - Ph 01B - Pkgs A&amp;D4</v>
      </c>
    </row>
    <row r="817" spans="1:44" hidden="1" x14ac:dyDescent="0.3">
      <c r="A817" s="6" t="s">
        <v>59</v>
      </c>
      <c r="B817" s="34">
        <f>VLOOKUP(A817,Sheet1!A:B,2,0)</f>
        <v>1</v>
      </c>
      <c r="C817" s="6">
        <v>5</v>
      </c>
      <c r="D817" s="25"/>
      <c r="E817" s="2">
        <v>39594206.704761907</v>
      </c>
      <c r="F817" s="26">
        <f>_xlfn.MAXIFS('data-from-invoicing'!E:E,'data-from-invoicing'!D:D,eslam.data!AR817)</f>
        <v>41442903.700000003</v>
      </c>
      <c r="G817" s="2">
        <f t="shared" si="126"/>
        <v>1848696.9952380955</v>
      </c>
      <c r="H817" s="2"/>
      <c r="I817" s="23"/>
      <c r="J817" s="2">
        <f>SUMIF('collection only'!D:D,eslam.data!AQ817,'collection only'!E:E)</f>
        <v>83744386.153999999</v>
      </c>
      <c r="K817" s="26">
        <f>SUMIF('data-from-invoicing'!D:D,eslam.data!AR817,'data-from-invoicing'!F:F)</f>
        <v>33310478.504999999</v>
      </c>
      <c r="L817" s="2">
        <f t="shared" si="127"/>
        <v>-50433907.649000004</v>
      </c>
      <c r="M817" s="2"/>
      <c r="O817" s="2">
        <v>50000000</v>
      </c>
      <c r="Q817" s="23"/>
      <c r="R817" s="2">
        <v>33744386.153999999</v>
      </c>
      <c r="S817" s="1">
        <v>44286</v>
      </c>
      <c r="T817" s="1">
        <v>44286</v>
      </c>
      <c r="U817" s="1">
        <v>44292</v>
      </c>
      <c r="V817">
        <v>56</v>
      </c>
      <c r="W817" s="1">
        <v>44348</v>
      </c>
      <c r="X817" s="1">
        <v>44327</v>
      </c>
      <c r="Y817" s="2">
        <v>140568300.34285721</v>
      </c>
      <c r="Z817" s="2">
        <v>16740725.26</v>
      </c>
      <c r="AF817" s="2">
        <v>66054.264800000004</v>
      </c>
      <c r="AG817" s="14">
        <f>SUMIF('consultant-gross'!D:D,eslam.data!AQ817,'consultant-gross'!F:F)</f>
        <v>41442903.705501899</v>
      </c>
      <c r="AH817" s="14">
        <f>SUMIF('consultant-gross'!D:D,eslam.data!AQ817,'consultant-gross'!G:G)</f>
        <v>142416997.34359714</v>
      </c>
      <c r="AI817" s="14">
        <f>SUMIF('consultant-net'!D:D,eslam.data!AQ817,'consultant-net'!F:F)</f>
        <v>35278804.663693979</v>
      </c>
      <c r="AJ817" s="2" t="str">
        <f>VLOOKUP(A817,'eslam-to-invoicing'!A:B,2,0)</f>
        <v>ORA ZED - Ph 01B - Pkgs A&amp;D</v>
      </c>
      <c r="AQ817" s="2" t="str">
        <f t="shared" si="128"/>
        <v>ORA - ZED5</v>
      </c>
      <c r="AR817" s="2" t="str">
        <f t="shared" si="129"/>
        <v>ORA ZED - Ph 01B - Pkgs A&amp;D5</v>
      </c>
    </row>
    <row r="818" spans="1:44" hidden="1" x14ac:dyDescent="0.3">
      <c r="A818" s="6" t="s">
        <v>59</v>
      </c>
      <c r="B818" s="34">
        <f>VLOOKUP(A818,Sheet1!A:B,2,0)</f>
        <v>1</v>
      </c>
      <c r="C818" s="6">
        <v>6</v>
      </c>
      <c r="D818" s="25"/>
      <c r="E818" s="2">
        <v>13625124.49354911</v>
      </c>
      <c r="F818" s="26">
        <f>_xlfn.MAXIFS('data-from-invoicing'!E:E,'data-from-invoicing'!D:D,eslam.data!AR818)</f>
        <v>13829636.33</v>
      </c>
      <c r="G818" s="2">
        <f t="shared" si="126"/>
        <v>204511.83645088971</v>
      </c>
      <c r="H818" s="2"/>
      <c r="I818" s="23"/>
      <c r="J818" s="2">
        <f>SUMIF('collection only'!D:D,eslam.data!AQ818,'collection only'!E:E)</f>
        <v>14374377.190000001</v>
      </c>
      <c r="K818" s="26">
        <f>SUMIF('data-from-invoicing'!D:D,eslam.data!AR818,'data-from-invoicing'!F:F)</f>
        <v>4832623.5364999995</v>
      </c>
      <c r="L818" s="2">
        <f t="shared" si="127"/>
        <v>-9541753.6535000019</v>
      </c>
      <c r="M818" s="2"/>
      <c r="O818" s="2">
        <v>10000000</v>
      </c>
      <c r="Q818" s="23"/>
      <c r="R818" s="2">
        <v>4374377.1900000004</v>
      </c>
      <c r="S818" s="1">
        <v>44316</v>
      </c>
      <c r="T818" s="1">
        <v>44311</v>
      </c>
      <c r="U818" s="1">
        <v>44326</v>
      </c>
      <c r="V818">
        <v>56</v>
      </c>
      <c r="W818" s="1">
        <v>44382</v>
      </c>
      <c r="X818" s="1">
        <v>44355</v>
      </c>
      <c r="Y818" s="2">
        <v>154193424.83640629</v>
      </c>
      <c r="Z818" s="2">
        <v>7989637.5617734194</v>
      </c>
      <c r="AF818" s="2">
        <v>83003.934800000003</v>
      </c>
      <c r="AG818" s="14">
        <f>SUMIF('consultant-gross'!D:D,eslam.data!AQ818,'consultant-gross'!F:F)</f>
        <v>15678333.32856667</v>
      </c>
      <c r="AH818" s="14">
        <f>SUMIF('consultant-gross'!D:D,eslam.data!AQ818,'consultant-gross'!G:G)</f>
        <v>156246633.67142382</v>
      </c>
      <c r="AI818" s="14">
        <f>SUMIF('consultant-net'!D:D,eslam.data!AQ818,'consultant-net'!F:F)</f>
        <v>4544122.0162255466</v>
      </c>
      <c r="AJ818" s="2" t="str">
        <f>VLOOKUP(A818,'eslam-to-invoicing'!A:B,2,0)</f>
        <v>ORA ZED - Ph 01B - Pkgs A&amp;D</v>
      </c>
      <c r="AQ818" s="2" t="str">
        <f t="shared" si="128"/>
        <v>ORA - ZED6</v>
      </c>
      <c r="AR818" s="2" t="str">
        <f t="shared" si="129"/>
        <v>ORA ZED - Ph 01B - Pkgs A&amp;D6</v>
      </c>
    </row>
    <row r="819" spans="1:44" hidden="1" x14ac:dyDescent="0.3">
      <c r="A819" s="6" t="s">
        <v>59</v>
      </c>
      <c r="B819" s="34">
        <f>VLOOKUP(A819,Sheet1!A:B,2,0)</f>
        <v>1</v>
      </c>
      <c r="C819" s="6">
        <v>7</v>
      </c>
      <c r="D819" s="25"/>
      <c r="E819" s="2">
        <v>11321353.5159747</v>
      </c>
      <c r="F819" s="26">
        <f>_xlfn.MAXIFS('data-from-invoicing'!E:E,'data-from-invoicing'!D:D,eslam.data!AR819)</f>
        <v>9268144.6799999997</v>
      </c>
      <c r="G819" s="2">
        <f t="shared" si="126"/>
        <v>-2053208.8359747007</v>
      </c>
      <c r="H819" s="2"/>
      <c r="I819" s="23"/>
      <c r="J819" s="2">
        <f>SUMIF('collection only'!D:D,eslam.data!AQ819,'collection only'!E:E)</f>
        <v>10782895.780000001</v>
      </c>
      <c r="K819" s="26">
        <f>SUMIF('data-from-invoicing'!D:D,eslam.data!AR819,'data-from-invoicing'!F:F)</f>
        <v>4340903.0240000002</v>
      </c>
      <c r="L819" s="2">
        <f t="shared" si="127"/>
        <v>-6441992.756000001</v>
      </c>
      <c r="M819" s="2"/>
      <c r="O819" s="2">
        <v>5000000</v>
      </c>
      <c r="Q819" s="23"/>
      <c r="R819" s="2">
        <v>5782895.7800000003</v>
      </c>
      <c r="S819" s="1">
        <v>44347</v>
      </c>
      <c r="T819" s="1">
        <v>44341</v>
      </c>
      <c r="U819" s="1">
        <v>44356</v>
      </c>
      <c r="V819">
        <v>56</v>
      </c>
      <c r="W819" s="1">
        <v>44412</v>
      </c>
      <c r="X819" s="1">
        <v>44392</v>
      </c>
      <c r="Y819" s="2">
        <v>165514778.35238099</v>
      </c>
      <c r="Z819" s="2">
        <v>3501497.22</v>
      </c>
      <c r="AF819" s="2">
        <v>99063.49</v>
      </c>
      <c r="AG819" s="14">
        <f>SUMIF('consultant-gross'!D:D,eslam.data!AQ819,'consultant-gross'!F:F)</f>
        <v>0</v>
      </c>
      <c r="AH819" s="14">
        <f>SUMIF('consultant-gross'!D:D,eslam.data!AQ819,'consultant-gross'!G:G)</f>
        <v>0</v>
      </c>
      <c r="AI819" s="14">
        <f>SUMIF('consultant-net'!D:D,eslam.data!AQ819,'consultant-net'!F:F)</f>
        <v>0</v>
      </c>
      <c r="AJ819" s="2" t="str">
        <f>VLOOKUP(A819,'eslam-to-invoicing'!A:B,2,0)</f>
        <v>ORA ZED - Ph 01B - Pkgs A&amp;D</v>
      </c>
      <c r="AQ819" s="2" t="str">
        <f t="shared" si="128"/>
        <v>ORA - ZED7</v>
      </c>
      <c r="AR819" s="2" t="str">
        <f t="shared" si="129"/>
        <v>ORA ZED - Ph 01B - Pkgs A&amp;D7</v>
      </c>
    </row>
    <row r="820" spans="1:44" hidden="1" x14ac:dyDescent="0.3">
      <c r="A820" s="6" t="s">
        <v>59</v>
      </c>
      <c r="B820" s="6">
        <f>VLOOKUP(A820,Sheet1!A:B,2,0)</f>
        <v>1</v>
      </c>
      <c r="C820" s="6">
        <v>8</v>
      </c>
      <c r="D820" s="25"/>
      <c r="E820" s="2">
        <v>26950096.619047642</v>
      </c>
      <c r="F820" s="26">
        <f>_xlfn.MAXIFS('data-from-invoicing'!E:E,'data-from-invoicing'!D:D,eslam.data!AR820)</f>
        <v>26950096.620000001</v>
      </c>
      <c r="G820" s="2">
        <f t="shared" si="126"/>
        <v>9.5235928893089294E-4</v>
      </c>
      <c r="H820" s="2"/>
      <c r="I820" s="23"/>
      <c r="J820" s="2">
        <f>SUMIF('collection only'!D:D,eslam.data!AQ820,'collection only'!E:E)</f>
        <v>24387331.100000001</v>
      </c>
      <c r="K820" s="26">
        <f>SUMIF('data-from-invoicing'!D:D,eslam.data!AR820,'data-from-invoicing'!F:F)</f>
        <v>25931572.791000001</v>
      </c>
      <c r="L820" s="2">
        <f t="shared" si="127"/>
        <v>1544241.6909999996</v>
      </c>
      <c r="M820" s="2"/>
      <c r="Q820" s="23"/>
      <c r="R820" s="2">
        <v>24387331.100000001</v>
      </c>
      <c r="S820" s="1">
        <v>44377</v>
      </c>
      <c r="T820" s="1">
        <v>44372</v>
      </c>
      <c r="U820" s="1">
        <v>44377</v>
      </c>
      <c r="V820">
        <v>56</v>
      </c>
      <c r="W820" s="1">
        <v>44433</v>
      </c>
      <c r="X820" s="1">
        <v>44420</v>
      </c>
      <c r="Y820" s="2">
        <v>192464874.9714286</v>
      </c>
      <c r="Z820" s="2">
        <v>6088729.6399999997</v>
      </c>
      <c r="AF820" s="2">
        <v>175458.21</v>
      </c>
      <c r="AG820" s="14">
        <f>SUMIF('consultant-gross'!D:D,eslam.data!AQ820,'consultant-gross'!F:F)</f>
        <v>0</v>
      </c>
      <c r="AH820" s="14">
        <f>SUMIF('consultant-gross'!D:D,eslam.data!AQ820,'consultant-gross'!G:G)</f>
        <v>0</v>
      </c>
      <c r="AI820" s="14">
        <f>SUMIF('consultant-net'!D:D,eslam.data!AQ820,'consultant-net'!F:F)</f>
        <v>0</v>
      </c>
      <c r="AJ820" s="2" t="str">
        <f>VLOOKUP(A820,'eslam-to-invoicing'!A:B,2,0)</f>
        <v>ORA ZED - Ph 01B - Pkgs A&amp;D</v>
      </c>
      <c r="AQ820" s="2" t="str">
        <f t="shared" si="128"/>
        <v>ORA - ZED8</v>
      </c>
      <c r="AR820" s="2" t="str">
        <f t="shared" si="129"/>
        <v>ORA ZED - Ph 01B - Pkgs A&amp;D8</v>
      </c>
    </row>
    <row r="821" spans="1:44" hidden="1" x14ac:dyDescent="0.3">
      <c r="A821" s="6" t="s">
        <v>59</v>
      </c>
      <c r="B821" s="6">
        <f>VLOOKUP(A821,Sheet1!A:B,2,0)</f>
        <v>1</v>
      </c>
      <c r="C821" s="6">
        <v>9</v>
      </c>
      <c r="D821" s="25"/>
      <c r="E821" s="2">
        <v>27403398.028571401</v>
      </c>
      <c r="F821" s="26">
        <f>_xlfn.MAXIFS('data-from-invoicing'!E:E,'data-from-invoicing'!D:D,eslam.data!AR821)</f>
        <v>27403398.030000001</v>
      </c>
      <c r="G821" s="2">
        <f t="shared" si="126"/>
        <v>1.428600400686264E-3</v>
      </c>
      <c r="H821" s="2"/>
      <c r="I821" s="23"/>
      <c r="J821" s="2">
        <f>SUMIF('collection only'!D:D,eslam.data!AQ821,'collection only'!E:E)</f>
        <v>22624923.969999999</v>
      </c>
      <c r="K821" s="26">
        <f>SUMIF('data-from-invoicing'!D:D,eslam.data!AR821,'data-from-invoicing'!F:F)</f>
        <v>24054179.0515</v>
      </c>
      <c r="L821" s="2">
        <f t="shared" si="127"/>
        <v>1429255.0815000013</v>
      </c>
      <c r="M821" s="2"/>
      <c r="Q821" s="23"/>
      <c r="R821" s="2">
        <v>22624923.969999999</v>
      </c>
      <c r="S821" s="1">
        <v>44408</v>
      </c>
      <c r="T821" s="1">
        <v>44402</v>
      </c>
      <c r="U821" s="1">
        <v>44418</v>
      </c>
      <c r="V821">
        <v>56</v>
      </c>
      <c r="W821" s="1">
        <v>44474</v>
      </c>
      <c r="X821" s="1">
        <v>44459</v>
      </c>
      <c r="Y821" s="2">
        <v>219868273</v>
      </c>
      <c r="Z821" s="2">
        <v>5900263.6699999999</v>
      </c>
      <c r="AF821" s="2">
        <v>146376.75</v>
      </c>
      <c r="AG821" s="14">
        <f>SUMIF('consultant-gross'!D:D,eslam.data!AQ821,'consultant-gross'!F:F)</f>
        <v>29833656.45714283</v>
      </c>
      <c r="AH821" s="14">
        <f>SUMIF('consultant-gross'!D:D,eslam.data!AQ821,'consultant-gross'!G:G)</f>
        <v>222298531.42857143</v>
      </c>
      <c r="AI821" s="14">
        <f>SUMIF('consultant-net'!D:D,eslam.data!AQ821,'consultant-net'!F:F)</f>
        <v>26728065.129999999</v>
      </c>
      <c r="AJ821" s="2" t="str">
        <f>VLOOKUP(A821,'eslam-to-invoicing'!A:B,2,0)</f>
        <v>ORA ZED - Ph 01B - Pkgs A&amp;D</v>
      </c>
      <c r="AQ821" s="2" t="str">
        <f t="shared" si="128"/>
        <v>ORA - ZED9</v>
      </c>
      <c r="AR821" s="2" t="str">
        <f t="shared" si="129"/>
        <v>ORA ZED - Ph 01B - Pkgs A&amp;D9</v>
      </c>
    </row>
    <row r="822" spans="1:44" hidden="1" x14ac:dyDescent="0.3">
      <c r="A822" s="6" t="s">
        <v>59</v>
      </c>
      <c r="B822" s="6">
        <f>VLOOKUP(A822,Sheet1!A:B,2,0)</f>
        <v>1</v>
      </c>
      <c r="C822" s="6">
        <v>10</v>
      </c>
      <c r="D822" s="25"/>
      <c r="E822" s="2">
        <v>32858070.066666629</v>
      </c>
      <c r="F822" s="26">
        <f>_xlfn.MAXIFS('data-from-invoicing'!E:E,'data-from-invoicing'!D:D,eslam.data!AR822)</f>
        <v>32858070.070000004</v>
      </c>
      <c r="G822" s="2">
        <f t="shared" si="126"/>
        <v>3.3333748579025269E-3</v>
      </c>
      <c r="H822" s="2"/>
      <c r="I822" s="23"/>
      <c r="J822" s="2">
        <f>SUMIF('collection only'!D:D,eslam.data!AQ822,'collection only'!E:E)</f>
        <v>29047725.550000001</v>
      </c>
      <c r="K822" s="26">
        <f>SUMIF('data-from-invoicing'!D:D,eslam.data!AR822,'data-from-invoicing'!F:F)</f>
        <v>30886238.843499999</v>
      </c>
      <c r="L822" s="2">
        <f t="shared" si="127"/>
        <v>1838513.2934999987</v>
      </c>
      <c r="M822" s="2"/>
      <c r="Q822" s="23"/>
      <c r="R822" s="2">
        <v>29047725.550000001</v>
      </c>
      <c r="S822" s="1">
        <v>44439</v>
      </c>
      <c r="T822" s="1">
        <v>44433</v>
      </c>
      <c r="U822" s="1">
        <v>44448</v>
      </c>
      <c r="V822">
        <v>56</v>
      </c>
      <c r="W822" s="1">
        <v>44504</v>
      </c>
      <c r="X822" s="1">
        <v>44465</v>
      </c>
      <c r="Y822" s="2">
        <v>252726343.0666666</v>
      </c>
      <c r="Z822" s="2">
        <v>8169556.0599999996</v>
      </c>
      <c r="AF822" s="2">
        <v>164670.96</v>
      </c>
      <c r="AG822" s="14">
        <f>SUMIF('consultant-gross'!D:D,eslam.data!AQ822,'consultant-gross'!F:F)</f>
        <v>32858070.066666633</v>
      </c>
      <c r="AH822" s="14">
        <f>SUMIF('consultant-gross'!D:D,eslam.data!AQ822,'consultant-gross'!G:G)</f>
        <v>252726343.06666663</v>
      </c>
      <c r="AI822" s="14">
        <f>SUMIF('consultant-net'!D:D,eslam.data!AQ822,'consultant-net'!F:F)</f>
        <v>29047725.550000001</v>
      </c>
      <c r="AJ822" s="2" t="str">
        <f>VLOOKUP(A822,'eslam-to-invoicing'!A:B,2,0)</f>
        <v>ORA ZED - Ph 01B - Pkgs A&amp;D</v>
      </c>
      <c r="AQ822" s="2" t="str">
        <f t="shared" si="128"/>
        <v>ORA - ZED10</v>
      </c>
      <c r="AR822" s="2" t="str">
        <f t="shared" si="129"/>
        <v>ORA ZED - Ph 01B - Pkgs A&amp;D10</v>
      </c>
    </row>
    <row r="823" spans="1:44" hidden="1" x14ac:dyDescent="0.3">
      <c r="A823" s="6" t="s">
        <v>59</v>
      </c>
      <c r="B823" s="6">
        <f>VLOOKUP(A823,Sheet1!A:B,2,0)</f>
        <v>1</v>
      </c>
      <c r="C823" s="6">
        <v>11</v>
      </c>
      <c r="D823" s="25"/>
      <c r="E823" s="2">
        <v>34769848.599999987</v>
      </c>
      <c r="F823" s="26">
        <f>_xlfn.MAXIFS('data-from-invoicing'!E:E,'data-from-invoicing'!D:D,eslam.data!AR823)</f>
        <v>34769848.600000001</v>
      </c>
      <c r="G823" s="2">
        <f t="shared" si="126"/>
        <v>0</v>
      </c>
      <c r="H823" s="2"/>
      <c r="I823" s="23"/>
      <c r="J823" s="2">
        <f>SUMIF('collection only'!D:D,eslam.data!AQ823,'collection only'!E:E)</f>
        <v>0</v>
      </c>
      <c r="K823" s="26">
        <f>SUMIF('data-from-invoicing'!D:D,eslam.data!AR823,'data-from-invoicing'!F:F)</f>
        <v>33022101.84</v>
      </c>
      <c r="L823" s="2">
        <f t="shared" si="127"/>
        <v>33022101.84</v>
      </c>
      <c r="M823" s="2"/>
      <c r="Q823" s="23"/>
      <c r="R823" s="2">
        <v>31056565.550000001</v>
      </c>
      <c r="S823" s="1">
        <v>44469</v>
      </c>
      <c r="T823" s="1">
        <v>44464</v>
      </c>
      <c r="U823" s="1">
        <v>44483</v>
      </c>
      <c r="V823">
        <v>56</v>
      </c>
      <c r="W823" s="1">
        <v>44539</v>
      </c>
      <c r="X823" s="1">
        <v>44518</v>
      </c>
      <c r="Y823" s="2">
        <v>287496191.66666663</v>
      </c>
      <c r="Z823" s="2">
        <v>10971940.82</v>
      </c>
      <c r="AF823" s="2">
        <v>182298.18</v>
      </c>
      <c r="AG823" s="14">
        <f>SUMIF('consultant-gross'!D:D,eslam.data!AQ823,'consultant-gross'!F:F)</f>
        <v>0</v>
      </c>
      <c r="AH823" s="14">
        <f>SUMIF('consultant-gross'!D:D,eslam.data!AQ823,'consultant-gross'!G:G)</f>
        <v>0</v>
      </c>
      <c r="AI823" s="14">
        <f>SUMIF('consultant-net'!D:D,eslam.data!AQ823,'consultant-net'!F:F)</f>
        <v>0</v>
      </c>
      <c r="AJ823" s="2" t="str">
        <f>VLOOKUP(A823,'eslam-to-invoicing'!A:B,2,0)</f>
        <v>ORA ZED - Ph 01B - Pkgs A&amp;D</v>
      </c>
      <c r="AQ823" s="2" t="str">
        <f t="shared" si="128"/>
        <v>ORA - ZED11</v>
      </c>
      <c r="AR823" s="2" t="str">
        <f t="shared" si="129"/>
        <v>ORA ZED - Ph 01B - Pkgs A&amp;D11</v>
      </c>
    </row>
    <row r="824" spans="1:44" hidden="1" x14ac:dyDescent="0.3">
      <c r="A824" s="6" t="s">
        <v>59</v>
      </c>
      <c r="B824" s="6">
        <f>VLOOKUP(A824,Sheet1!A:B,2,0)</f>
        <v>1</v>
      </c>
      <c r="C824" s="6">
        <v>12</v>
      </c>
      <c r="D824" s="25"/>
      <c r="E824" s="2">
        <v>33050531.676190499</v>
      </c>
      <c r="F824" s="26">
        <f>_xlfn.MAXIFS('data-from-invoicing'!E:E,'data-from-invoicing'!D:D,eslam.data!AR824)</f>
        <v>33050531.68</v>
      </c>
      <c r="G824" s="2">
        <f t="shared" si="126"/>
        <v>3.8095004856586456E-3</v>
      </c>
      <c r="H824" s="2"/>
      <c r="I824" s="23"/>
      <c r="J824" s="2">
        <f>SUMIF('collection only'!D:D,eslam.data!AQ824,'collection only'!E:E)</f>
        <v>0</v>
      </c>
      <c r="K824" s="26">
        <f>SUMIF('data-from-invoicing'!D:D,eslam.data!AR824,'data-from-invoicing'!F:F)</f>
        <v>26088449.723999999</v>
      </c>
      <c r="L824" s="2">
        <f t="shared" si="127"/>
        <v>26088449.723999999</v>
      </c>
      <c r="M824" s="2"/>
      <c r="Q824" s="23"/>
      <c r="R824" s="2">
        <v>24536445.629999999</v>
      </c>
      <c r="S824" s="1">
        <v>44500</v>
      </c>
      <c r="T824" s="1">
        <v>44494</v>
      </c>
      <c r="U824" s="1">
        <v>44524</v>
      </c>
      <c r="V824">
        <v>56</v>
      </c>
      <c r="W824" s="1">
        <v>44580</v>
      </c>
      <c r="X824" s="1">
        <v>44537</v>
      </c>
      <c r="Y824" s="2">
        <v>320546723.34285712</v>
      </c>
      <c r="Z824" s="2">
        <v>7308964.3799999999</v>
      </c>
      <c r="AF824" s="2">
        <v>182298.18</v>
      </c>
      <c r="AG824" s="14">
        <f>SUMIF('consultant-gross'!D:D,eslam.data!AQ824,'consultant-gross'!F:F)</f>
        <v>0</v>
      </c>
      <c r="AH824" s="14">
        <f>SUMIF('consultant-gross'!D:D,eslam.data!AQ824,'consultant-gross'!G:G)</f>
        <v>0</v>
      </c>
      <c r="AI824" s="14">
        <f>SUMIF('consultant-net'!D:D,eslam.data!AQ824,'consultant-net'!F:F)</f>
        <v>0</v>
      </c>
      <c r="AJ824" s="2" t="str">
        <f>VLOOKUP(A824,'eslam-to-invoicing'!A:B,2,0)</f>
        <v>ORA ZED - Ph 01B - Pkgs A&amp;D</v>
      </c>
      <c r="AQ824" s="2" t="str">
        <f t="shared" si="128"/>
        <v>ORA - ZED12</v>
      </c>
      <c r="AR824" s="2" t="str">
        <f t="shared" si="129"/>
        <v>ORA ZED - Ph 01B - Pkgs A&amp;D12</v>
      </c>
    </row>
    <row r="825" spans="1:44" hidden="1" x14ac:dyDescent="0.3">
      <c r="A825" s="6" t="s">
        <v>59</v>
      </c>
      <c r="B825" s="6">
        <f>VLOOKUP(A825,Sheet1!A:B,2,0)</f>
        <v>1</v>
      </c>
      <c r="C825" s="6">
        <v>13</v>
      </c>
      <c r="D825" s="25"/>
      <c r="E825" s="2">
        <v>30511414.971428569</v>
      </c>
      <c r="F825" s="26">
        <f>_xlfn.MAXIFS('data-from-invoicing'!E:E,'data-from-invoicing'!D:D,eslam.data!AR825)</f>
        <v>30511414.969999999</v>
      </c>
      <c r="G825" s="2">
        <f t="shared" si="126"/>
        <v>-1.4285705983638763E-3</v>
      </c>
      <c r="H825" s="2"/>
      <c r="I825" s="23"/>
      <c r="J825" s="2">
        <f>SUMIF('collection only'!D:D,eslam.data!AQ825,'collection only'!E:E)</f>
        <v>0</v>
      </c>
      <c r="K825" s="26">
        <f>SUMIF('data-from-invoicing'!D:D,eslam.data!AR825,'data-from-invoicing'!F:F)</f>
        <v>25426794.808499999</v>
      </c>
      <c r="L825" s="2">
        <f t="shared" si="127"/>
        <v>25426794.808499999</v>
      </c>
      <c r="M825" s="2"/>
      <c r="Q825" s="23"/>
      <c r="R825" s="2">
        <v>23914152.624000002</v>
      </c>
      <c r="S825" s="1">
        <v>44530</v>
      </c>
      <c r="T825" s="1">
        <v>44525</v>
      </c>
      <c r="U825" s="1">
        <v>44544</v>
      </c>
      <c r="V825">
        <v>56</v>
      </c>
      <c r="W825" s="1">
        <v>44600</v>
      </c>
      <c r="X825" s="1">
        <v>44551</v>
      </c>
      <c r="Y825" s="2">
        <v>351058138.3142857</v>
      </c>
      <c r="Z825" s="2">
        <v>5524822.3399999999</v>
      </c>
      <c r="AF825" s="2">
        <v>182298.18</v>
      </c>
      <c r="AG825" s="14">
        <f>SUMIF('consultant-gross'!D:D,eslam.data!AQ825,'consultant-gross'!F:F)</f>
        <v>0</v>
      </c>
      <c r="AH825" s="14">
        <f>SUMIF('consultant-gross'!D:D,eslam.data!AQ825,'consultant-gross'!G:G)</f>
        <v>0</v>
      </c>
      <c r="AI825" s="14">
        <f>SUMIF('consultant-net'!D:D,eslam.data!AQ825,'consultant-net'!F:F)</f>
        <v>0</v>
      </c>
      <c r="AJ825" s="2" t="str">
        <f>VLOOKUP(A825,'eslam-to-invoicing'!A:B,2,0)</f>
        <v>ORA ZED - Ph 01B - Pkgs A&amp;D</v>
      </c>
      <c r="AQ825" s="2" t="str">
        <f t="shared" si="128"/>
        <v>ORA - ZED13</v>
      </c>
      <c r="AR825" s="2" t="str">
        <f t="shared" si="129"/>
        <v>ORA ZED - Ph 01B - Pkgs A&amp;D13</v>
      </c>
    </row>
    <row r="826" spans="1:44" hidden="1" x14ac:dyDescent="0.3">
      <c r="A826" s="6" t="s">
        <v>59</v>
      </c>
      <c r="B826" s="6">
        <f>VLOOKUP(A826,Sheet1!A:B,2,0)</f>
        <v>1</v>
      </c>
      <c r="C826" s="6">
        <v>14</v>
      </c>
      <c r="D826" s="25"/>
      <c r="E826" s="2">
        <v>45635766.952380963</v>
      </c>
      <c r="F826" s="26">
        <f>_xlfn.MAXIFS('data-from-invoicing'!E:E,'data-from-invoicing'!D:D,eslam.data!AR826)</f>
        <v>45635766.95000001</v>
      </c>
      <c r="G826" s="2">
        <f t="shared" si="126"/>
        <v>-2.3809522390365601E-3</v>
      </c>
      <c r="H826" s="2"/>
      <c r="I826" s="23"/>
      <c r="J826" s="2">
        <f>SUMIF('collection only'!D:D,eslam.data!AQ826,'collection only'!E:E)</f>
        <v>0</v>
      </c>
      <c r="K826" s="26">
        <f>SUMIF('data-from-invoicing'!D:D,eslam.data!AR826,'data-from-invoicing'!F:F)</f>
        <v>38191818.917500004</v>
      </c>
      <c r="L826" s="2">
        <f t="shared" si="127"/>
        <v>38191818.917500004</v>
      </c>
      <c r="M826" s="2"/>
      <c r="Q826" s="23"/>
      <c r="R826" s="2">
        <v>35917954.710000001</v>
      </c>
      <c r="S826" s="1">
        <v>44561</v>
      </c>
      <c r="T826" s="1">
        <v>44555</v>
      </c>
      <c r="U826" s="1">
        <v>44553</v>
      </c>
      <c r="V826">
        <v>56</v>
      </c>
      <c r="W826" s="1">
        <v>44609</v>
      </c>
      <c r="X826" s="1">
        <v>44579</v>
      </c>
      <c r="Y826" s="2">
        <v>396693905.26666671</v>
      </c>
      <c r="Z826" s="2">
        <v>3084551.02</v>
      </c>
      <c r="AF826" s="2">
        <v>213053.66</v>
      </c>
      <c r="AG826" s="14">
        <f>SUMIF('consultant-gross'!D:D,eslam.data!AQ826,'consultant-gross'!F:F)</f>
        <v>0</v>
      </c>
      <c r="AH826" s="14">
        <f>SUMIF('consultant-gross'!D:D,eslam.data!AQ826,'consultant-gross'!G:G)</f>
        <v>0</v>
      </c>
      <c r="AI826" s="14">
        <f>SUMIF('consultant-net'!D:D,eslam.data!AQ826,'consultant-net'!F:F)</f>
        <v>0</v>
      </c>
      <c r="AJ826" s="2" t="str">
        <f>VLOOKUP(A826,'eslam-to-invoicing'!A:B,2,0)</f>
        <v>ORA ZED - Ph 01B - Pkgs A&amp;D</v>
      </c>
      <c r="AQ826" s="2" t="str">
        <f t="shared" si="128"/>
        <v>ORA - ZED14</v>
      </c>
      <c r="AR826" s="2" t="str">
        <f t="shared" si="129"/>
        <v>ORA ZED - Ph 01B - Pkgs A&amp;D14</v>
      </c>
    </row>
    <row r="827" spans="1:44" hidden="1" x14ac:dyDescent="0.3">
      <c r="A827" s="6" t="s">
        <v>59</v>
      </c>
      <c r="B827" s="6">
        <f>VLOOKUP(A827,Sheet1!A:B,2,0)</f>
        <v>1</v>
      </c>
      <c r="C827" s="6">
        <v>15</v>
      </c>
      <c r="D827" s="25"/>
      <c r="E827" s="2">
        <v>27710999.542857111</v>
      </c>
      <c r="F827" s="26">
        <f>_xlfn.MAXIFS('data-from-invoicing'!E:E,'data-from-invoicing'!D:D,eslam.data!AR827)</f>
        <v>27710999.540000003</v>
      </c>
      <c r="G827" s="2">
        <f t="shared" si="126"/>
        <v>-2.8571076691150665E-3</v>
      </c>
      <c r="H827" s="2"/>
      <c r="I827" s="23"/>
      <c r="J827" s="2">
        <f>SUMIF('collection only'!D:D,eslam.data!AQ827,'collection only'!E:E)</f>
        <v>0</v>
      </c>
      <c r="K827" s="26">
        <f>SUMIF('data-from-invoicing'!D:D,eslam.data!AR827,'data-from-invoicing'!F:F)</f>
        <v>27179982.226999998</v>
      </c>
      <c r="L827" s="2">
        <f t="shared" si="127"/>
        <v>27179982.226999998</v>
      </c>
      <c r="M827" s="2"/>
      <c r="Q827" s="23"/>
      <c r="R827" s="2">
        <v>25550073.062491242</v>
      </c>
      <c r="S827" s="1">
        <v>44592</v>
      </c>
      <c r="T827" s="1">
        <v>44586</v>
      </c>
      <c r="U827" s="1">
        <v>44609</v>
      </c>
      <c r="V827">
        <v>56</v>
      </c>
      <c r="W827" s="1">
        <v>44665</v>
      </c>
      <c r="X827" s="1">
        <v>44651</v>
      </c>
      <c r="Y827" s="2">
        <v>424404904.80952382</v>
      </c>
      <c r="Z827" s="2">
        <v>6586185.0999999996</v>
      </c>
      <c r="AF827" s="2">
        <v>0</v>
      </c>
      <c r="AG827" s="14">
        <f>SUMIF('consultant-gross'!D:D,eslam.data!AQ827,'consultant-gross'!F:F)</f>
        <v>27710999.547509849</v>
      </c>
      <c r="AH827" s="14">
        <f>SUMIF('consultant-gross'!D:D,eslam.data!AQ827,'consultant-gross'!G:G)</f>
        <v>424404904.8141765</v>
      </c>
      <c r="AI827" s="14">
        <f>SUMIF('consultant-net'!D:D,eslam.data!AQ827,'consultant-net'!F:F)</f>
        <v>25550073.062491238</v>
      </c>
      <c r="AJ827" s="2" t="str">
        <f>VLOOKUP(A827,'eslam-to-invoicing'!A:B,2,0)</f>
        <v>ORA ZED - Ph 01B - Pkgs A&amp;D</v>
      </c>
      <c r="AQ827" s="2" t="str">
        <f t="shared" si="128"/>
        <v>ORA - ZED15</v>
      </c>
      <c r="AR827" s="2" t="str">
        <f t="shared" si="129"/>
        <v>ORA ZED - Ph 01B - Pkgs A&amp;D15</v>
      </c>
    </row>
    <row r="828" spans="1:44" hidden="1" x14ac:dyDescent="0.3">
      <c r="A828" s="6" t="s">
        <v>59</v>
      </c>
      <c r="B828" s="6">
        <f>VLOOKUP(A828,Sheet1!A:B,2,0)</f>
        <v>1</v>
      </c>
      <c r="C828" s="6">
        <v>16</v>
      </c>
      <c r="D828" s="25"/>
      <c r="E828" s="2">
        <v>28676537.66666675</v>
      </c>
      <c r="F828" s="26">
        <f>_xlfn.MAXIFS('data-from-invoicing'!E:E,'data-from-invoicing'!D:D,eslam.data!AR828)</f>
        <v>28676537.670000002</v>
      </c>
      <c r="G828" s="2">
        <f t="shared" si="126"/>
        <v>3.3332519233226776E-3</v>
      </c>
      <c r="H828" s="2"/>
      <c r="I828" s="23"/>
      <c r="J828" s="2">
        <f>SUMIF('collection only'!D:D,eslam.data!AQ828,'collection only'!E:E)</f>
        <v>0</v>
      </c>
      <c r="K828" s="26">
        <f>SUMIF('data-from-invoicing'!D:D,eslam.data!AR828,'data-from-invoicing'!F:F)</f>
        <v>23357925.213500001</v>
      </c>
      <c r="L828" s="2">
        <f t="shared" si="127"/>
        <v>23357925.213500001</v>
      </c>
      <c r="M828" s="2"/>
      <c r="Q828" s="23"/>
      <c r="R828" s="2">
        <v>21942762.07</v>
      </c>
      <c r="S828" s="1">
        <v>44620</v>
      </c>
      <c r="T828" s="1">
        <v>44617</v>
      </c>
      <c r="U828" s="1">
        <v>44636</v>
      </c>
      <c r="V828">
        <v>56</v>
      </c>
      <c r="W828" s="1">
        <v>44692</v>
      </c>
      <c r="X828" s="1">
        <v>44663</v>
      </c>
      <c r="Y828" s="2">
        <v>453081442.47619051</v>
      </c>
      <c r="Z828" s="2">
        <v>4779083.2699999996</v>
      </c>
      <c r="AD828" s="2">
        <v>12012864.945</v>
      </c>
      <c r="AE828" s="2">
        <v>12012864.945</v>
      </c>
      <c r="AF828" s="2">
        <v>0</v>
      </c>
      <c r="AG828" s="14">
        <f>SUMIF('consultant-gross'!D:D,eslam.data!AQ828,'consultant-gross'!F:F)</f>
        <v>28676537.666901529</v>
      </c>
      <c r="AH828" s="14">
        <f>SUMIF('consultant-gross'!D:D,eslam.data!AQ828,'consultant-gross'!G:G)</f>
        <v>453081442.48107803</v>
      </c>
      <c r="AI828" s="14">
        <f>SUMIF('consultant-net'!D:D,eslam.data!AQ828,'consultant-net'!F:F)</f>
        <v>21942762.073727906</v>
      </c>
      <c r="AJ828" s="2" t="str">
        <f>VLOOKUP(A828,'eslam-to-invoicing'!A:B,2,0)</f>
        <v>ORA ZED - Ph 01B - Pkgs A&amp;D</v>
      </c>
      <c r="AQ828" s="2" t="str">
        <f t="shared" si="128"/>
        <v>ORA - ZED16</v>
      </c>
      <c r="AR828" s="2" t="str">
        <f t="shared" si="129"/>
        <v>ORA ZED - Ph 01B - Pkgs A&amp;D16</v>
      </c>
    </row>
    <row r="829" spans="1:44" hidden="1" x14ac:dyDescent="0.3">
      <c r="A829" s="6" t="s">
        <v>59</v>
      </c>
      <c r="B829" s="34">
        <f>VLOOKUP(A829,Sheet1!A:B,2,0)</f>
        <v>1</v>
      </c>
      <c r="C829" s="6">
        <v>17</v>
      </c>
      <c r="D829" s="25"/>
      <c r="E829" s="2">
        <v>30883724.266666591</v>
      </c>
      <c r="F829" s="26">
        <f>_xlfn.MAXIFS('data-from-invoicing'!E:E,'data-from-invoicing'!D:D,eslam.data!AR829)</f>
        <v>31100661.129999999</v>
      </c>
      <c r="G829" s="2">
        <f t="shared" si="126"/>
        <v>216936.86333340779</v>
      </c>
      <c r="H829" s="2"/>
      <c r="I829" s="23"/>
      <c r="J829" s="2">
        <f>SUMIF('collection only'!D:D,eslam.data!AQ829,'collection only'!E:E)</f>
        <v>0</v>
      </c>
      <c r="K829" s="26">
        <f>SUMIF('data-from-invoicing'!D:D,eslam.data!AR829,'data-from-invoicing'!F:F)</f>
        <v>27837999.2465</v>
      </c>
      <c r="L829" s="2">
        <f t="shared" si="127"/>
        <v>27837999.2465</v>
      </c>
      <c r="M829" s="2"/>
      <c r="Q829" s="23"/>
      <c r="R829" s="2">
        <v>26002482</v>
      </c>
      <c r="S829" s="1">
        <v>44651</v>
      </c>
      <c r="T829" s="1">
        <v>44645</v>
      </c>
      <c r="U829" s="1">
        <v>44657</v>
      </c>
      <c r="V829">
        <v>56</v>
      </c>
      <c r="W829" s="1">
        <v>44713</v>
      </c>
      <c r="X829" s="1">
        <v>44692</v>
      </c>
      <c r="Y829" s="2">
        <v>483965166.7428571</v>
      </c>
      <c r="Z829" s="2">
        <v>5232577.92</v>
      </c>
      <c r="AF829" s="2">
        <v>0</v>
      </c>
      <c r="AG829" s="14">
        <f>SUMIF('consultant-gross'!D:D,eslam.data!AQ829,'consultant-gross'!F:F)</f>
        <v>31100661.129270852</v>
      </c>
      <c r="AH829" s="14">
        <f>SUMIF('consultant-gross'!D:D,eslam.data!AQ829,'consultant-gross'!G:G)</f>
        <v>484182103.61034888</v>
      </c>
      <c r="AI829" s="14">
        <f>SUMIF('consultant-net'!D:D,eslam.data!AQ829,'consultant-net'!F:F)</f>
        <v>26182539.802776396</v>
      </c>
      <c r="AJ829" s="2" t="str">
        <f>VLOOKUP(A829,'eslam-to-invoicing'!A:B,2,0)</f>
        <v>ORA ZED - Ph 01B - Pkgs A&amp;D</v>
      </c>
      <c r="AQ829" s="2" t="str">
        <f t="shared" si="128"/>
        <v>ORA - ZED17</v>
      </c>
      <c r="AR829" s="2" t="str">
        <f t="shared" si="129"/>
        <v>ORA ZED - Ph 01B - Pkgs A&amp;D17</v>
      </c>
    </row>
    <row r="830" spans="1:44" hidden="1" x14ac:dyDescent="0.3">
      <c r="A830" s="6" t="s">
        <v>59</v>
      </c>
      <c r="B830" s="34">
        <f>VLOOKUP(A830,Sheet1!A:B,2,0)</f>
        <v>1</v>
      </c>
      <c r="C830" s="6">
        <v>18</v>
      </c>
      <c r="D830" s="25"/>
      <c r="E830" s="2">
        <v>9956410.0190476179</v>
      </c>
      <c r="F830" s="26">
        <f>_xlfn.MAXIFS('data-from-invoicing'!E:E,'data-from-invoicing'!D:D,eslam.data!AR830)</f>
        <v>9690075.2400000002</v>
      </c>
      <c r="G830" s="2">
        <f t="shared" si="126"/>
        <v>-266334.77904761769</v>
      </c>
      <c r="H830" s="2"/>
      <c r="I830" s="23"/>
      <c r="J830" s="2">
        <f>SUMIF('collection only'!D:D,eslam.data!AQ830,'collection only'!E:E)</f>
        <v>0</v>
      </c>
      <c r="K830" s="26">
        <f>SUMIF('data-from-invoicing'!D:D,eslam.data!AR830,'data-from-invoicing'!F:F)</f>
        <v>7029281.4419999998</v>
      </c>
      <c r="L830" s="2">
        <f t="shared" si="127"/>
        <v>7029281.4419999998</v>
      </c>
      <c r="M830" s="2"/>
      <c r="Q830" s="23"/>
      <c r="R830" s="2">
        <v>6791166</v>
      </c>
      <c r="S830" s="1">
        <v>44681</v>
      </c>
      <c r="T830" s="1">
        <v>44676</v>
      </c>
      <c r="U830" s="1">
        <v>44678</v>
      </c>
      <c r="V830">
        <v>56</v>
      </c>
      <c r="W830" s="1">
        <v>44734</v>
      </c>
      <c r="X830" s="1">
        <v>44707</v>
      </c>
      <c r="Y830" s="2">
        <v>493921576.76190472</v>
      </c>
      <c r="Z830" s="2">
        <v>3421449.48</v>
      </c>
      <c r="AF830" s="2">
        <v>0</v>
      </c>
      <c r="AG830" s="14">
        <f>SUMIF('consultant-gross'!D:D,eslam.data!AQ830,'consultant-gross'!F:F)</f>
        <v>11112905.980127275</v>
      </c>
      <c r="AH830" s="14">
        <f>SUMIF('consultant-gross'!D:D,eslam.data!AQ830,'consultant-gross'!G:G)</f>
        <v>495295009.59047616</v>
      </c>
      <c r="AI830" s="14">
        <f>SUMIF('consultant-net'!D:D,eslam.data!AQ830,'consultant-net'!F:F)</f>
        <v>9292712.6899999995</v>
      </c>
      <c r="AJ830" s="2" t="str">
        <f>VLOOKUP(A830,'eslam-to-invoicing'!A:B,2,0)</f>
        <v>ORA ZED - Ph 01B - Pkgs A&amp;D</v>
      </c>
      <c r="AQ830" s="2" t="str">
        <f t="shared" si="128"/>
        <v>ORA - ZED18</v>
      </c>
      <c r="AR830" s="2" t="str">
        <f t="shared" si="129"/>
        <v>ORA ZED - Ph 01B - Pkgs A&amp;D18</v>
      </c>
    </row>
    <row r="831" spans="1:44" hidden="1" x14ac:dyDescent="0.3">
      <c r="A831" s="6" t="s">
        <v>59</v>
      </c>
      <c r="B831" s="34">
        <f>VLOOKUP(A831,Sheet1!A:B,2,0)</f>
        <v>1</v>
      </c>
      <c r="C831" s="6">
        <v>19</v>
      </c>
      <c r="D831" s="25"/>
      <c r="E831" s="2">
        <v>21443765.72380954</v>
      </c>
      <c r="F831" s="26">
        <f>_xlfn.MAXIFS('data-from-invoicing'!E:E,'data-from-invoicing'!D:D,eslam.data!AR831)</f>
        <v>21493163.809999999</v>
      </c>
      <c r="G831" s="2">
        <f t="shared" si="126"/>
        <v>49398.086190458387</v>
      </c>
      <c r="H831" s="2"/>
      <c r="I831" s="23"/>
      <c r="J831" s="2">
        <f>SUMIF('collection only'!D:D,eslam.data!AQ831,'collection only'!E:E)</f>
        <v>0</v>
      </c>
      <c r="K831" s="26">
        <f>SUMIF('data-from-invoicing'!D:D,eslam.data!AR831,'data-from-invoicing'!F:F)</f>
        <v>17518053.270500001</v>
      </c>
      <c r="L831" s="2">
        <f t="shared" si="127"/>
        <v>17518053.270500001</v>
      </c>
      <c r="M831" s="2"/>
      <c r="Q831" s="23"/>
      <c r="R831" s="2">
        <v>16483568.488933209</v>
      </c>
      <c r="S831" s="1">
        <v>44712</v>
      </c>
      <c r="T831" s="1">
        <v>44706</v>
      </c>
      <c r="U831" s="1">
        <v>44718</v>
      </c>
      <c r="V831">
        <v>56</v>
      </c>
      <c r="W831" s="1">
        <v>44774</v>
      </c>
      <c r="X831" s="1">
        <v>44740</v>
      </c>
      <c r="Y831" s="2">
        <v>515365342.48571432</v>
      </c>
      <c r="Z831" s="2">
        <v>1543331.93</v>
      </c>
      <c r="AF831" s="2">
        <v>0</v>
      </c>
      <c r="AG831" s="14">
        <f>SUMIF('consultant-gross'!D:D,eslam.data!AQ831,'consultant-gross'!F:F)</f>
        <v>20070332.894132793</v>
      </c>
      <c r="AH831" s="14">
        <f>SUMIF('consultant-gross'!D:D,eslam.data!AQ831,'consultant-gross'!G:G)</f>
        <v>515365342.48460895</v>
      </c>
      <c r="AI831" s="14">
        <f>SUMIF('consultant-net'!D:D,eslam.data!AQ831,'consultant-net'!F:F)</f>
        <v>16483568.488933206</v>
      </c>
      <c r="AJ831" s="2" t="str">
        <f>VLOOKUP(A831,'eslam-to-invoicing'!A:B,2,0)</f>
        <v>ORA ZED - Ph 01B - Pkgs A&amp;D</v>
      </c>
      <c r="AQ831" s="2" t="str">
        <f t="shared" si="128"/>
        <v>ORA - ZED19</v>
      </c>
      <c r="AR831" s="2" t="str">
        <f t="shared" si="129"/>
        <v>ORA ZED - Ph 01B - Pkgs A&amp;D19</v>
      </c>
    </row>
    <row r="832" spans="1:44" hidden="1" x14ac:dyDescent="0.3">
      <c r="A832" s="6" t="s">
        <v>59</v>
      </c>
      <c r="B832" s="6">
        <f>VLOOKUP(A832,Sheet1!A:B,2,0)</f>
        <v>1</v>
      </c>
      <c r="C832" s="6">
        <v>20</v>
      </c>
      <c r="D832" s="25"/>
      <c r="E832" s="2">
        <v>25297815.774505671</v>
      </c>
      <c r="F832" s="26">
        <f>_xlfn.MAXIFS('data-from-invoicing'!E:E,'data-from-invoicing'!D:D,eslam.data!AR832)</f>
        <v>25297815.239999998</v>
      </c>
      <c r="G832" s="2">
        <f t="shared" si="126"/>
        <v>-0.53450567275285721</v>
      </c>
      <c r="H832" s="2"/>
      <c r="I832" s="23"/>
      <c r="J832" s="2">
        <f>SUMIF('collection only'!D:D,eslam.data!AQ832,'collection only'!E:E)</f>
        <v>16483569.189999999</v>
      </c>
      <c r="K832" s="26">
        <f>SUMIF('data-from-invoicing'!D:D,eslam.data!AR832,'data-from-invoicing'!F:F)</f>
        <v>21744431.032000002</v>
      </c>
      <c r="L832" s="2">
        <f t="shared" si="127"/>
        <v>5260861.842000002</v>
      </c>
      <c r="M832" s="2"/>
      <c r="Q832" s="23"/>
      <c r="R832" s="2">
        <v>8954952.8699999992</v>
      </c>
      <c r="S832" s="1">
        <v>44742</v>
      </c>
      <c r="T832" s="1">
        <v>44737</v>
      </c>
      <c r="U832" s="1">
        <v>44748</v>
      </c>
      <c r="V832">
        <v>56</v>
      </c>
      <c r="W832" s="1">
        <v>44804</v>
      </c>
      <c r="X832" s="1">
        <v>44801</v>
      </c>
      <c r="Y832" s="2">
        <v>540663158.26021993</v>
      </c>
      <c r="Z832" s="2">
        <v>852186.42676896555</v>
      </c>
      <c r="AF832" s="2">
        <v>0</v>
      </c>
      <c r="AG832" s="14">
        <f>SUMIF('consultant-gross'!D:D,eslam.data!AQ832,'consultant-gross'!F:F)</f>
        <v>25297815.775610983</v>
      </c>
      <c r="AH832" s="14">
        <f>SUMIF('consultant-gross'!D:D,eslam.data!AQ832,'consultant-gross'!G:G)</f>
        <v>540663158.26021993</v>
      </c>
      <c r="AI832" s="14">
        <f>SUMIF('consultant-net'!D:D,eslam.data!AQ832,'consultant-net'!F:F)</f>
        <v>20010194.1812497</v>
      </c>
      <c r="AJ832" s="2" t="str">
        <f>VLOOKUP(A832,'eslam-to-invoicing'!A:B,2,0)</f>
        <v>ORA ZED - Ph 01B - Pkgs A&amp;D</v>
      </c>
      <c r="AQ832" s="2" t="str">
        <f t="shared" si="128"/>
        <v>ORA - ZED20</v>
      </c>
      <c r="AR832" s="2" t="str">
        <f t="shared" si="129"/>
        <v>ORA ZED - Ph 01B - Pkgs A&amp;D20</v>
      </c>
    </row>
    <row r="833" spans="1:44" hidden="1" x14ac:dyDescent="0.3">
      <c r="A833" s="6" t="s">
        <v>59</v>
      </c>
      <c r="B833" s="6">
        <f>VLOOKUP(A833,Sheet1!A:B,2,0)</f>
        <v>1</v>
      </c>
      <c r="C833" s="6">
        <v>21</v>
      </c>
      <c r="D833" s="25"/>
      <c r="E833" s="2">
        <v>9295356.7830731869</v>
      </c>
      <c r="F833" s="26">
        <f>_xlfn.MAXIFS('data-from-invoicing'!E:E,'data-from-invoicing'!D:D,eslam.data!AR833)</f>
        <v>9295357.1400000006</v>
      </c>
      <c r="G833" s="2">
        <f t="shared" si="126"/>
        <v>0.3569268137216568</v>
      </c>
      <c r="H833" s="2"/>
      <c r="I833" s="23"/>
      <c r="J833" s="2">
        <f>SUMIF('collection only'!D:D,eslam.data!AQ833,'collection only'!E:E)</f>
        <v>7443623.5300000003</v>
      </c>
      <c r="K833" s="26">
        <f>SUMIF('data-from-invoicing'!D:D,eslam.data!AR833,'data-from-invoicing'!F:F)</f>
        <v>8181176.1569999997</v>
      </c>
      <c r="L833" s="2">
        <f t="shared" si="127"/>
        <v>737552.6269999994</v>
      </c>
      <c r="M833" s="2"/>
      <c r="Q833" s="23"/>
      <c r="R833" s="2">
        <v>7443624.2901722193</v>
      </c>
      <c r="S833" s="1">
        <v>44773</v>
      </c>
      <c r="T833" s="1">
        <v>44767</v>
      </c>
      <c r="U833" s="1">
        <v>44782</v>
      </c>
      <c r="V833">
        <v>56</v>
      </c>
      <c r="W833" s="1">
        <v>44838</v>
      </c>
      <c r="X833" s="1">
        <v>44815</v>
      </c>
      <c r="Y833" s="2">
        <v>549958515.04329312</v>
      </c>
      <c r="Z833" s="2">
        <v>836488.61824613891</v>
      </c>
      <c r="AA833" s="2">
        <v>81555880.443874538</v>
      </c>
      <c r="AC833" s="2">
        <v>36726721.206017002</v>
      </c>
      <c r="AD833" s="2">
        <v>14457323.234999999</v>
      </c>
      <c r="AE833" s="2">
        <v>14457323.234999999</v>
      </c>
      <c r="AF833" s="2">
        <v>1401842.4692520499</v>
      </c>
      <c r="AG833" s="14">
        <f>SUMIF('consultant-gross'!D:D,eslam.data!AQ833,'consultant-gross'!F:F)</f>
        <v>9295356.7830731869</v>
      </c>
      <c r="AH833" s="14">
        <f>SUMIF('consultant-gross'!D:D,eslam.data!AQ833,'consultant-gross'!G:G)</f>
        <v>549958515.04329312</v>
      </c>
      <c r="AI833" s="14">
        <f>SUMIF('consultant-net'!D:D,eslam.data!AQ833,'consultant-net'!F:F)</f>
        <v>7443624.2901722193</v>
      </c>
      <c r="AJ833" s="2" t="str">
        <f>VLOOKUP(A833,'eslam-to-invoicing'!A:B,2,0)</f>
        <v>ORA ZED - Ph 01B - Pkgs A&amp;D</v>
      </c>
      <c r="AQ833" s="2" t="str">
        <f t="shared" si="128"/>
        <v>ORA - ZED21</v>
      </c>
      <c r="AR833" s="2" t="str">
        <f t="shared" si="129"/>
        <v>ORA ZED - Ph 01B - Pkgs A&amp;D21</v>
      </c>
    </row>
    <row r="834" spans="1:44" hidden="1" x14ac:dyDescent="0.3">
      <c r="A834" s="6" t="s">
        <v>59</v>
      </c>
      <c r="B834" s="6">
        <f>VLOOKUP(A834,Sheet1!A:B,2,0)</f>
        <v>1</v>
      </c>
      <c r="C834" s="6">
        <v>22</v>
      </c>
      <c r="D834" s="25"/>
      <c r="E834" s="2">
        <v>9997079.1376591921</v>
      </c>
      <c r="F834" s="26">
        <f>_xlfn.MAXIFS('data-from-invoicing'!E:E,'data-from-invoicing'!D:D,eslam.data!AR834)</f>
        <v>9997079.1400000006</v>
      </c>
      <c r="G834" s="2">
        <f t="shared" si="126"/>
        <v>2.3408085107803345E-3</v>
      </c>
      <c r="H834" s="2"/>
      <c r="I834" s="23"/>
      <c r="J834" s="2">
        <f>SUMIF('collection only'!D:D,eslam.data!AQ834,'collection only'!E:E)</f>
        <v>8098825.75</v>
      </c>
      <c r="K834" s="26">
        <f>SUMIF('data-from-invoicing'!D:D,eslam.data!AR834,'data-from-invoicing'!F:F)</f>
        <v>8609716.2570000011</v>
      </c>
      <c r="L834" s="2">
        <f t="shared" si="127"/>
        <v>510890.50700000115</v>
      </c>
      <c r="M834" s="2"/>
      <c r="Q834" s="23"/>
      <c r="R834" s="2">
        <v>8098824.8774662018</v>
      </c>
      <c r="S834" s="1">
        <v>44804</v>
      </c>
      <c r="T834" s="1">
        <v>44798</v>
      </c>
      <c r="U834" s="1">
        <v>44811</v>
      </c>
      <c r="V834">
        <v>56</v>
      </c>
      <c r="W834" s="1">
        <v>44867</v>
      </c>
      <c r="X834" s="1">
        <v>44832</v>
      </c>
      <c r="Y834" s="2">
        <v>559955594.18095231</v>
      </c>
      <c r="Z834" s="2">
        <v>557383.05724066589</v>
      </c>
      <c r="AA834" s="2">
        <v>85664325.182126403</v>
      </c>
      <c r="AC834" s="2">
        <v>36749996.002240427</v>
      </c>
      <c r="AD834" s="2">
        <v>14712768.92</v>
      </c>
      <c r="AE834" s="2">
        <v>14712768.92</v>
      </c>
      <c r="AF834" s="2">
        <v>1379966.9772000001</v>
      </c>
      <c r="AG834" s="14">
        <f>SUMIF('consultant-gross'!D:D,eslam.data!AQ834,'consultant-gross'!F:F)</f>
        <v>9997079.1376591921</v>
      </c>
      <c r="AH834" s="14">
        <f>SUMIF('consultant-gross'!D:D,eslam.data!AQ834,'consultant-gross'!G:G)</f>
        <v>559955594.18095231</v>
      </c>
      <c r="AI834" s="14">
        <f>SUMIF('consultant-net'!D:D,eslam.data!AQ834,'consultant-net'!F:F)</f>
        <v>8098824.8774662018</v>
      </c>
      <c r="AJ834" s="2" t="str">
        <f>VLOOKUP(A834,'eslam-to-invoicing'!A:B,2,0)</f>
        <v>ORA ZED - Ph 01B - Pkgs A&amp;D</v>
      </c>
      <c r="AQ834" s="2" t="str">
        <f t="shared" si="128"/>
        <v>ORA - ZED22</v>
      </c>
      <c r="AR834" s="2" t="str">
        <f t="shared" si="129"/>
        <v>ORA ZED - Ph 01B - Pkgs A&amp;D22</v>
      </c>
    </row>
    <row r="835" spans="1:44" hidden="1" x14ac:dyDescent="0.3">
      <c r="A835" s="6" t="s">
        <v>59</v>
      </c>
      <c r="B835" s="6">
        <f>VLOOKUP(A835,Sheet1!A:B,2,0)</f>
        <v>1</v>
      </c>
      <c r="C835" s="6">
        <v>23</v>
      </c>
      <c r="D835" s="25"/>
      <c r="E835" s="2">
        <v>27314036.009523869</v>
      </c>
      <c r="F835" s="26">
        <f>_xlfn.MAXIFS('data-from-invoicing'!E:E,'data-from-invoicing'!D:D,eslam.data!AR835)</f>
        <v>27314036.02</v>
      </c>
      <c r="G835" s="2">
        <f t="shared" si="126"/>
        <v>1.0476130992174149E-2</v>
      </c>
      <c r="H835" s="2"/>
      <c r="I835" s="23"/>
      <c r="J835" s="2">
        <f>SUMIF('collection only'!D:D,eslam.data!AQ835,'collection only'!E:E)</f>
        <v>20215840.09</v>
      </c>
      <c r="K835" s="26">
        <f>SUMIF('data-from-invoicing'!D:D,eslam.data!AR835,'data-from-invoicing'!F:F)</f>
        <v>21483271.638999999</v>
      </c>
      <c r="L835" s="2">
        <f t="shared" si="127"/>
        <v>1267431.5489999987</v>
      </c>
      <c r="M835" s="2"/>
      <c r="Q835" s="23"/>
      <c r="R835" s="2">
        <v>22964574.875014011</v>
      </c>
      <c r="S835" s="1">
        <v>44834</v>
      </c>
      <c r="T835" s="1">
        <v>44829</v>
      </c>
      <c r="U835" s="1">
        <v>44843</v>
      </c>
      <c r="V835">
        <v>56</v>
      </c>
      <c r="W835" s="1">
        <v>44899</v>
      </c>
      <c r="X835" s="1">
        <v>44861</v>
      </c>
      <c r="Y835" s="2">
        <v>587269630.19047618</v>
      </c>
      <c r="Z835" s="2">
        <v>479281.19364495808</v>
      </c>
      <c r="AA835" s="2">
        <v>93161830.553907081</v>
      </c>
      <c r="AC835" s="2">
        <v>36812284.016445078</v>
      </c>
      <c r="AD835" s="2">
        <v>15427809.82</v>
      </c>
      <c r="AE835" s="2">
        <v>15427809.82</v>
      </c>
      <c r="AF835" s="2">
        <v>1232906.9942999999</v>
      </c>
      <c r="AG835" s="14">
        <f>SUMIF('consultant-gross'!D:D,eslam.data!AQ835,'consultant-gross'!F:F)</f>
        <v>27314036.009523869</v>
      </c>
      <c r="AH835" s="14">
        <f>SUMIF('consultant-gross'!D:D,eslam.data!AQ835,'consultant-gross'!G:G)</f>
        <v>587269630.19047618</v>
      </c>
      <c r="AI835" s="14">
        <f>SUMIF('consultant-net'!D:D,eslam.data!AQ835,'consultant-net'!F:F)</f>
        <v>22964574.875014007</v>
      </c>
      <c r="AJ835" s="2" t="str">
        <f>VLOOKUP(A835,'eslam-to-invoicing'!A:B,2,0)</f>
        <v>ORA ZED - Ph 01B - Pkgs A&amp;D</v>
      </c>
      <c r="AQ835" s="2" t="str">
        <f t="shared" si="128"/>
        <v>ORA - ZED23</v>
      </c>
      <c r="AR835" s="2" t="str">
        <f t="shared" si="129"/>
        <v>ORA ZED - Ph 01B - Pkgs A&amp;D23</v>
      </c>
    </row>
    <row r="836" spans="1:44" hidden="1" x14ac:dyDescent="0.3">
      <c r="A836" s="6" t="s">
        <v>59</v>
      </c>
      <c r="B836" s="34">
        <f>VLOOKUP(A836,Sheet1!A:B,2,0)</f>
        <v>1</v>
      </c>
      <c r="C836" s="6">
        <v>24</v>
      </c>
      <c r="D836" s="25"/>
      <c r="E836" s="2">
        <v>11751887.104168531</v>
      </c>
      <c r="F836" s="26">
        <f>_xlfn.MAXIFS('data-from-invoicing'!E:E,'data-from-invoicing'!D:D,eslam.data!AR836)</f>
        <v>10139035.700000001</v>
      </c>
      <c r="G836" s="2">
        <f t="shared" si="126"/>
        <v>-1612851.4041685294</v>
      </c>
      <c r="H836" s="2"/>
      <c r="I836" s="23"/>
      <c r="J836" s="2">
        <f>SUMIF('collection only'!D:D,eslam.data!AQ836,'collection only'!E:E)</f>
        <v>6648903.3899999997</v>
      </c>
      <c r="K836" s="26">
        <f>SUMIF('data-from-invoicing'!D:D,eslam.data!AR836,'data-from-invoicing'!F:F)</f>
        <v>8591385.3317999989</v>
      </c>
      <c r="L836" s="2">
        <f t="shared" si="127"/>
        <v>1942481.9417999992</v>
      </c>
      <c r="M836" s="2"/>
      <c r="Q836" s="23"/>
      <c r="R836" s="2">
        <v>7490234.3814101964</v>
      </c>
      <c r="S836" s="1">
        <v>44926</v>
      </c>
      <c r="T836" s="1">
        <v>44920</v>
      </c>
      <c r="U836" s="1">
        <v>44944</v>
      </c>
      <c r="V836">
        <v>56</v>
      </c>
      <c r="W836" s="1">
        <v>45000</v>
      </c>
      <c r="X836" s="1">
        <v>45007</v>
      </c>
      <c r="Y836" s="2">
        <v>599021517.29464471</v>
      </c>
      <c r="Z836" s="2">
        <v>269002.80062310322</v>
      </c>
      <c r="AA836" s="2">
        <v>98882541.040681541</v>
      </c>
      <c r="AC836" s="2">
        <v>36839181.752140477</v>
      </c>
      <c r="AD836" s="2">
        <v>15725824.83</v>
      </c>
      <c r="AE836" s="2">
        <v>15725824.83</v>
      </c>
      <c r="AF836" s="2">
        <v>3165623.4593000002</v>
      </c>
      <c r="AG836" s="14">
        <f>SUMIF('consultant-gross'!D:D,eslam.data!AQ836,'consultant-gross'!F:F)</f>
        <v>11751887.104168534</v>
      </c>
      <c r="AH836" s="14">
        <f>SUMIF('consultant-gross'!D:D,eslam.data!AQ836,'consultant-gross'!G:G)</f>
        <v>599021517.29464471</v>
      </c>
      <c r="AI836" s="14">
        <f>SUMIF('consultant-net'!D:D,eslam.data!AQ836,'consultant-net'!F:F)</f>
        <v>7490234.3814101964</v>
      </c>
      <c r="AJ836" s="2" t="str">
        <f>VLOOKUP(A836,'eslam-to-invoicing'!A:B,2,0)</f>
        <v>ORA ZED - Ph 01B - Pkgs A&amp;D</v>
      </c>
      <c r="AQ836" s="2" t="str">
        <f t="shared" si="128"/>
        <v>ORA - ZED24</v>
      </c>
      <c r="AR836" s="2" t="str">
        <f t="shared" si="129"/>
        <v>ORA ZED - Ph 01B - Pkgs A&amp;D24</v>
      </c>
    </row>
    <row r="837" spans="1:44" hidden="1" x14ac:dyDescent="0.3">
      <c r="A837" s="6" t="s">
        <v>59</v>
      </c>
      <c r="B837" s="34">
        <f>VLOOKUP(A837,Sheet1!A:B,2,0)</f>
        <v>1</v>
      </c>
      <c r="C837" s="6">
        <v>25</v>
      </c>
      <c r="D837" s="25"/>
      <c r="E837" s="2">
        <v>50310527.295831442</v>
      </c>
      <c r="F837" s="26">
        <f>_xlfn.MAXIFS('data-from-invoicing'!E:E,'data-from-invoicing'!D:D,eslam.data!AR837)</f>
        <v>0</v>
      </c>
      <c r="G837" s="2">
        <f t="shared" si="126"/>
        <v>-50310527.295831442</v>
      </c>
      <c r="H837" s="2"/>
      <c r="I837" s="23"/>
      <c r="J837" s="2">
        <f>SUMIF('collection only'!D:D,eslam.data!AQ837,'collection only'!E:E)</f>
        <v>2.0000000000000002E-5</v>
      </c>
      <c r="K837" s="26">
        <f>SUMIF('data-from-invoicing'!D:D,eslam.data!AR837,'data-from-invoicing'!F:F)</f>
        <v>0</v>
      </c>
      <c r="L837" s="2">
        <f t="shared" si="127"/>
        <v>-2.0000000000000002E-5</v>
      </c>
      <c r="M837" s="2"/>
      <c r="Q837" s="23"/>
      <c r="R837" s="2">
        <v>-9163815.8569338322</v>
      </c>
      <c r="S837" s="1">
        <v>44985</v>
      </c>
      <c r="T837" s="1">
        <v>44982</v>
      </c>
      <c r="U837" s="1">
        <v>44997</v>
      </c>
      <c r="V837">
        <v>56</v>
      </c>
      <c r="W837" s="1">
        <v>45053</v>
      </c>
      <c r="X837" s="1">
        <v>45026</v>
      </c>
      <c r="Y837" s="2">
        <v>649332044.59047616</v>
      </c>
      <c r="Z837" s="2">
        <v>241736.31760146841</v>
      </c>
      <c r="AA837" s="2">
        <v>113559937.6420065</v>
      </c>
      <c r="AB837" s="2">
        <v>3600000</v>
      </c>
      <c r="AC837" s="2">
        <v>36956312.691501819</v>
      </c>
      <c r="AD837" s="2">
        <v>17045794.510000002</v>
      </c>
      <c r="AE837" s="2">
        <v>17045794.510000002</v>
      </c>
      <c r="AF837" s="2">
        <v>465623.45929999999</v>
      </c>
      <c r="AG837" s="14">
        <f>SUMIF('consultant-gross'!D:D,eslam.data!AQ837,'consultant-gross'!F:F)</f>
        <v>50310527.295831442</v>
      </c>
      <c r="AH837" s="14">
        <f>SUMIF('consultant-gross'!D:D,eslam.data!AQ837,'consultant-gross'!G:G)</f>
        <v>649332044.59047616</v>
      </c>
      <c r="AI837" s="14">
        <f>SUMIF('consultant-net'!D:D,eslam.data!AQ837,'consultant-net'!F:F)</f>
        <v>-9163815.8569338322</v>
      </c>
      <c r="AJ837" s="2" t="str">
        <f>VLOOKUP(A837,'eslam-to-invoicing'!A:B,2,0)</f>
        <v>ORA ZED - Ph 01B - Pkgs A&amp;D</v>
      </c>
      <c r="AQ837" s="2" t="str">
        <f t="shared" si="128"/>
        <v>ORA - ZED25</v>
      </c>
      <c r="AR837" s="2" t="str">
        <f t="shared" si="129"/>
        <v>ORA ZED - Ph 01B - Pkgs A&amp;D25</v>
      </c>
    </row>
    <row r="838" spans="1:44" hidden="1" x14ac:dyDescent="0.3">
      <c r="A838" s="6" t="s">
        <v>59</v>
      </c>
      <c r="B838" s="34">
        <f>VLOOKUP(A838,Sheet1!A:B,2,0)</f>
        <v>1</v>
      </c>
      <c r="C838" s="6">
        <v>26</v>
      </c>
      <c r="D838" s="25"/>
      <c r="E838" s="2">
        <v>19434003.536073331</v>
      </c>
      <c r="F838" s="26">
        <f>_xlfn.MAXIFS('data-from-invoicing'!E:E,'data-from-invoicing'!D:D,eslam.data!AR838)</f>
        <v>68520137.140000001</v>
      </c>
      <c r="G838" s="2">
        <f t="shared" si="126"/>
        <v>49086133.603926674</v>
      </c>
      <c r="H838" s="2"/>
      <c r="I838" s="23"/>
      <c r="J838" s="2">
        <f>SUMIF('collection only'!D:D,eslam.data!AQ838,'collection only'!E:E)</f>
        <v>9808194.1199999992</v>
      </c>
      <c r="K838" s="26">
        <f>SUMIF('data-from-invoicing'!D:D,eslam.data!AR838,'data-from-invoicing'!F:F)</f>
        <v>6863669.1846000003</v>
      </c>
      <c r="L838" s="2">
        <f t="shared" si="127"/>
        <v>-2944524.9353999989</v>
      </c>
      <c r="M838" s="2"/>
      <c r="Q838" s="23"/>
      <c r="R838" s="2">
        <v>16993731.751317501</v>
      </c>
      <c r="S838" s="1">
        <v>45016</v>
      </c>
      <c r="T838" s="1">
        <v>45010</v>
      </c>
      <c r="U838" s="1">
        <v>45032</v>
      </c>
      <c r="V838">
        <v>56</v>
      </c>
      <c r="W838" s="1">
        <v>45088</v>
      </c>
      <c r="X838" s="1">
        <v>45047</v>
      </c>
      <c r="Y838" s="2">
        <v>668766048.12654948</v>
      </c>
      <c r="Z838" s="2">
        <v>239033.6571230331</v>
      </c>
      <c r="AA838" s="2">
        <v>121577515.47</v>
      </c>
      <c r="AB838" s="2">
        <v>2750000</v>
      </c>
      <c r="AC838" s="2">
        <v>37000350.049369931</v>
      </c>
      <c r="AD838" s="2">
        <v>17553262</v>
      </c>
      <c r="AE838" s="2">
        <v>17553262</v>
      </c>
      <c r="AF838" s="2">
        <v>465623.45929999999</v>
      </c>
      <c r="AG838" s="14">
        <f>SUMIF('consultant-gross'!D:D,eslam.data!AQ838,'consultant-gross'!F:F)</f>
        <v>19434003.536073327</v>
      </c>
      <c r="AH838" s="14">
        <f>SUMIF('consultant-gross'!D:D,eslam.data!AQ838,'consultant-gross'!G:G)</f>
        <v>668766048.12654948</v>
      </c>
      <c r="AI838" s="14">
        <f>SUMIF('consultant-net'!D:D,eslam.data!AQ838,'consultant-net'!F:F)</f>
        <v>16993731.751317501</v>
      </c>
      <c r="AJ838" s="2" t="str">
        <f>VLOOKUP(A838,'eslam-to-invoicing'!A:B,2,0)</f>
        <v>ORA ZED - Ph 01B - Pkgs A&amp;D</v>
      </c>
      <c r="AQ838" s="2" t="str">
        <f t="shared" si="128"/>
        <v>ORA - ZED26</v>
      </c>
      <c r="AR838" s="2" t="str">
        <f t="shared" si="129"/>
        <v>ORA ZED - Ph 01B - Pkgs A&amp;D26</v>
      </c>
    </row>
    <row r="839" spans="1:44" hidden="1" x14ac:dyDescent="0.3">
      <c r="A839" s="6" t="s">
        <v>59</v>
      </c>
      <c r="B839" s="34">
        <f>VLOOKUP(A839,Sheet1!A:B,2,0)</f>
        <v>1</v>
      </c>
      <c r="C839" s="6">
        <v>27</v>
      </c>
      <c r="D839" s="25"/>
      <c r="E839" s="2">
        <v>10662740.41946912</v>
      </c>
      <c r="F839" s="26">
        <f>_xlfn.MAXIFS('data-from-invoicing'!E:E,'data-from-invoicing'!D:D,eslam.data!AR839)</f>
        <v>10547653.65</v>
      </c>
      <c r="G839" s="2">
        <f t="shared" si="126"/>
        <v>-115086.76946911961</v>
      </c>
      <c r="H839" s="2"/>
      <c r="I839" s="23"/>
      <c r="J839" s="2">
        <f>SUMIF('collection only'!D:D,eslam.data!AQ839,'collection only'!E:E)</f>
        <v>8872947.1400000006</v>
      </c>
      <c r="K839" s="26">
        <f>SUMIF('data-from-invoicing'!D:D,eslam.data!AR839,'data-from-invoicing'!F:F)</f>
        <v>8722947.1500000004</v>
      </c>
      <c r="L839" s="2">
        <f t="shared" si="127"/>
        <v>-149999.99000000022</v>
      </c>
      <c r="M839" s="2"/>
      <c r="Q839" s="23"/>
      <c r="R839" s="2">
        <v>9042387.5613992214</v>
      </c>
      <c r="S839" s="1">
        <v>45046</v>
      </c>
      <c r="T839" s="1">
        <v>45041</v>
      </c>
      <c r="U839" s="1">
        <v>45061</v>
      </c>
      <c r="V839">
        <v>56</v>
      </c>
      <c r="W839" s="1">
        <v>45117</v>
      </c>
      <c r="X839" s="1">
        <v>45092</v>
      </c>
      <c r="Y839" s="2">
        <v>679428788.5460186</v>
      </c>
      <c r="Z839" s="2">
        <v>229309.15668047461</v>
      </c>
      <c r="AA839" s="2">
        <v>124928010.98</v>
      </c>
      <c r="AB839" s="2">
        <v>2550000</v>
      </c>
      <c r="AC839" s="2">
        <v>37025174.611320183</v>
      </c>
      <c r="AD839" s="2">
        <v>17832915.824999999</v>
      </c>
      <c r="AE839" s="2">
        <v>17832915.824999999</v>
      </c>
      <c r="AF839" s="2">
        <v>465623.45929999999</v>
      </c>
      <c r="AG839" s="14">
        <f>SUMIF('consultant-gross'!D:D,eslam.data!AQ839,'consultant-gross'!F:F)</f>
        <v>10662740.419469118</v>
      </c>
      <c r="AH839" s="14">
        <f>SUMIF('consultant-gross'!D:D,eslam.data!AQ839,'consultant-gross'!G:G)</f>
        <v>679428788.5460186</v>
      </c>
      <c r="AI839" s="14">
        <f>SUMIF('consultant-net'!D:D,eslam.data!AQ839,'consultant-net'!F:F)</f>
        <v>9042387.5613992214</v>
      </c>
      <c r="AJ839" s="2" t="str">
        <f>VLOOKUP(A839,'eslam-to-invoicing'!A:B,2,0)</f>
        <v>ORA ZED - Ph 01B - Pkgs A&amp;D</v>
      </c>
      <c r="AQ839" s="2" t="str">
        <f t="shared" si="128"/>
        <v>ORA - ZED27</v>
      </c>
      <c r="AR839" s="2" t="str">
        <f t="shared" si="129"/>
        <v>ORA ZED - Ph 01B - Pkgs A&amp;D27</v>
      </c>
    </row>
    <row r="840" spans="1:44" hidden="1" x14ac:dyDescent="0.3">
      <c r="A840" s="6" t="s">
        <v>59</v>
      </c>
      <c r="B840" s="34">
        <f>VLOOKUP(A840,Sheet1!A:B,2,0)</f>
        <v>1</v>
      </c>
      <c r="C840" s="6">
        <v>28</v>
      </c>
      <c r="D840" s="25"/>
      <c r="E840" s="2">
        <v>24304667.59683859</v>
      </c>
      <c r="F840" s="26">
        <f>_xlfn.MAXIFS('data-from-invoicing'!E:E,'data-from-invoicing'!D:D,eslam.data!AR840)</f>
        <v>22847215.739999998</v>
      </c>
      <c r="G840" s="2">
        <f t="shared" si="126"/>
        <v>-1457451.8568385914</v>
      </c>
      <c r="H840" s="2"/>
      <c r="I840" s="23"/>
      <c r="J840" s="2">
        <f>SUMIF('collection only'!D:D,eslam.data!AQ840,'collection only'!E:E)</f>
        <v>9105384.6999999993</v>
      </c>
      <c r="K840" s="26">
        <f>SUMIF('data-from-invoicing'!D:D,eslam.data!AR840,'data-from-invoicing'!F:F)</f>
        <v>8905384.6976999994</v>
      </c>
      <c r="L840" s="2">
        <f t="shared" si="127"/>
        <v>-200000.00229999982</v>
      </c>
      <c r="M840" s="2"/>
      <c r="Q840" s="23"/>
      <c r="R840" s="2">
        <v>10264179.630000001</v>
      </c>
      <c r="S840" s="1">
        <v>45077</v>
      </c>
      <c r="T840" s="1">
        <v>45071</v>
      </c>
      <c r="U840" s="1">
        <v>45092</v>
      </c>
      <c r="V840">
        <v>56</v>
      </c>
      <c r="W840" s="1">
        <v>45148</v>
      </c>
      <c r="X840" s="1">
        <v>45116</v>
      </c>
      <c r="Y840" s="2">
        <v>703733456.14285719</v>
      </c>
      <c r="Z840" s="2">
        <v>156183.29999999999</v>
      </c>
      <c r="AA840" s="2">
        <v>132876310.5981652</v>
      </c>
      <c r="AB840" s="2">
        <v>2350000</v>
      </c>
      <c r="AC840" s="2">
        <v>37192477.157819517</v>
      </c>
      <c r="AD840" s="2">
        <v>18469085.204999998</v>
      </c>
      <c r="AE840" s="2">
        <v>18469085.204999998</v>
      </c>
      <c r="AF840" s="2">
        <v>489541.14929999999</v>
      </c>
      <c r="AG840" s="14">
        <f>SUMIF('consultant-gross'!D:D,eslam.data!AQ840,'consultant-gross'!F:F)</f>
        <v>24304667.596838593</v>
      </c>
      <c r="AH840" s="14">
        <f>SUMIF('consultant-gross'!D:D,eslam.data!AQ840,'consultant-gross'!G:G)</f>
        <v>703733456.14285719</v>
      </c>
      <c r="AI840" s="14">
        <f>SUMIF('consultant-net'!D:D,eslam.data!AQ840,'consultant-net'!F:F)</f>
        <v>10264179.630000001</v>
      </c>
      <c r="AJ840" s="2" t="str">
        <f>VLOOKUP(A840,'eslam-to-invoicing'!A:B,2,0)</f>
        <v>ORA ZED - Ph 01B - Pkgs A&amp;D</v>
      </c>
      <c r="AQ840" s="2" t="str">
        <f t="shared" si="128"/>
        <v>ORA - ZED28</v>
      </c>
      <c r="AR840" s="2" t="str">
        <f t="shared" si="129"/>
        <v>ORA ZED - Ph 01B - Pkgs A&amp;D28</v>
      </c>
    </row>
    <row r="841" spans="1:44" hidden="1" x14ac:dyDescent="0.3">
      <c r="A841" s="6" t="s">
        <v>59</v>
      </c>
      <c r="B841" s="34">
        <f>VLOOKUP(A841,Sheet1!A:B,2,0)</f>
        <v>1</v>
      </c>
      <c r="C841" s="6">
        <v>29</v>
      </c>
      <c r="D841" s="25"/>
      <c r="E841" s="2">
        <v>27532348.019047499</v>
      </c>
      <c r="F841" s="26">
        <f>_xlfn.MAXIFS('data-from-invoicing'!E:E,'data-from-invoicing'!D:D,eslam.data!AR841)</f>
        <v>23928989.079999998</v>
      </c>
      <c r="G841" s="2">
        <f t="shared" si="126"/>
        <v>-3603358.9390475005</v>
      </c>
      <c r="H841" s="2"/>
      <c r="I841" s="23"/>
      <c r="J841" s="2">
        <f>SUMIF('collection only'!D:D,eslam.data!AQ841,'collection only'!E:E)</f>
        <v>10687601.99</v>
      </c>
      <c r="K841" s="26">
        <f>SUMIF('data-from-invoicing'!D:D,eslam.data!AR841,'data-from-invoicing'!F:F)</f>
        <v>10687601.99</v>
      </c>
      <c r="L841" s="2">
        <f t="shared" si="127"/>
        <v>0</v>
      </c>
      <c r="M841" s="2"/>
      <c r="Q841" s="23"/>
      <c r="R841" s="2">
        <v>13678389.68</v>
      </c>
      <c r="S841" s="1">
        <v>45107</v>
      </c>
      <c r="T841" s="1">
        <v>45102</v>
      </c>
      <c r="U841" s="1">
        <v>45124</v>
      </c>
      <c r="V841">
        <v>56</v>
      </c>
      <c r="W841" s="1">
        <v>45180</v>
      </c>
      <c r="X841" s="1">
        <v>45162</v>
      </c>
      <c r="Y841" s="2">
        <v>731265804.16190469</v>
      </c>
      <c r="AA841" s="2">
        <v>143774737.64831519</v>
      </c>
      <c r="AB841" s="2">
        <v>2400000</v>
      </c>
      <c r="AC841" s="2">
        <v>37381001.701620519</v>
      </c>
      <c r="AD841" s="2">
        <v>19187904.759237502</v>
      </c>
      <c r="AE841" s="2">
        <v>19187904.759237502</v>
      </c>
      <c r="AF841" s="2">
        <v>489541.14929999999</v>
      </c>
      <c r="AG841" s="14">
        <f>SUMIF('consultant-gross'!D:D,eslam.data!AQ841,'consultant-gross'!F:F)</f>
        <v>27532348.019047499</v>
      </c>
      <c r="AH841" s="14">
        <f>SUMIF('consultant-gross'!D:D,eslam.data!AQ841,'consultant-gross'!G:G)</f>
        <v>731265804.16190469</v>
      </c>
      <c r="AI841" s="14">
        <f>SUMIF('consultant-net'!D:D,eslam.data!AQ841,'consultant-net'!F:F)</f>
        <v>13678389.68</v>
      </c>
      <c r="AJ841" s="2" t="str">
        <f>VLOOKUP(A841,'eslam-to-invoicing'!A:B,2,0)</f>
        <v>ORA ZED - Ph 01B - Pkgs A&amp;D</v>
      </c>
      <c r="AQ841" s="2" t="str">
        <f t="shared" si="128"/>
        <v>ORA - ZED29</v>
      </c>
      <c r="AR841" s="2" t="str">
        <f t="shared" si="129"/>
        <v>ORA ZED - Ph 01B - Pkgs A&amp;D29</v>
      </c>
    </row>
    <row r="842" spans="1:44" hidden="1" x14ac:dyDescent="0.3">
      <c r="A842" s="6" t="s">
        <v>59</v>
      </c>
      <c r="B842" s="34">
        <f>VLOOKUP(A842,Sheet1!A:B,2,0)</f>
        <v>1</v>
      </c>
      <c r="C842" s="6">
        <v>30</v>
      </c>
      <c r="D842" s="25"/>
      <c r="E842" s="2">
        <v>26015241.190476179</v>
      </c>
      <c r="F842" s="26">
        <f>_xlfn.MAXIFS('data-from-invoicing'!E:E,'data-from-invoicing'!D:D,eslam.data!AR842)</f>
        <v>24199949.010000002</v>
      </c>
      <c r="G842" s="2">
        <f t="shared" si="126"/>
        <v>-1815292.1804761775</v>
      </c>
      <c r="H842" s="2"/>
      <c r="I842" s="23"/>
      <c r="J842" s="2">
        <f>SUMIF('collection only'!D:D,eslam.data!AQ842,'collection only'!E:E)</f>
        <v>11585957.67</v>
      </c>
      <c r="K842" s="26">
        <f>SUMIF('data-from-invoicing'!D:D,eslam.data!AR842,'data-from-invoicing'!F:F)</f>
        <v>11085957.680400001</v>
      </c>
      <c r="L842" s="2">
        <f t="shared" si="127"/>
        <v>-499999.98959999904</v>
      </c>
      <c r="M842" s="2"/>
      <c r="Q842" s="23"/>
      <c r="R842" s="2">
        <v>13092650.18</v>
      </c>
      <c r="S842" s="1">
        <v>45138</v>
      </c>
      <c r="T842" s="1">
        <v>45132</v>
      </c>
      <c r="U842" s="1">
        <v>45153</v>
      </c>
      <c r="V842">
        <v>56</v>
      </c>
      <c r="W842" s="1">
        <v>45209</v>
      </c>
      <c r="X842" s="1">
        <v>45186</v>
      </c>
      <c r="Y842" s="2">
        <v>757281045.35238087</v>
      </c>
      <c r="AA842" s="2">
        <v>149337289.367461</v>
      </c>
      <c r="AB842" s="2">
        <v>1900000</v>
      </c>
      <c r="AC842" s="2">
        <v>37609920.166881487</v>
      </c>
      <c r="AD842" s="2">
        <v>19870804.84</v>
      </c>
      <c r="AE842" s="2">
        <v>19870804.84</v>
      </c>
      <c r="AF842" s="2">
        <v>489541.14929999999</v>
      </c>
      <c r="AG842" s="14">
        <f>SUMIF('consultant-gross'!D:D,eslam.data!AQ842,'consultant-gross'!F:F)</f>
        <v>26015241.190476179</v>
      </c>
      <c r="AH842" s="14">
        <f>SUMIF('consultant-gross'!D:D,eslam.data!AQ842,'consultant-gross'!G:G)</f>
        <v>757281045.35238087</v>
      </c>
      <c r="AI842" s="14">
        <f>SUMIF('consultant-net'!D:D,eslam.data!AQ842,'consultant-net'!F:F)</f>
        <v>13092650.18</v>
      </c>
      <c r="AJ842" s="2" t="str">
        <f>VLOOKUP(A842,'eslam-to-invoicing'!A:B,2,0)</f>
        <v>ORA ZED - Ph 01B - Pkgs A&amp;D</v>
      </c>
      <c r="AQ842" s="2" t="str">
        <f t="shared" si="128"/>
        <v>ORA - ZED30</v>
      </c>
      <c r="AR842" s="2" t="str">
        <f t="shared" si="129"/>
        <v>ORA ZED - Ph 01B - Pkgs A&amp;D30</v>
      </c>
    </row>
    <row r="843" spans="1:44" hidden="1" x14ac:dyDescent="0.3">
      <c r="A843" s="6" t="s">
        <v>59</v>
      </c>
      <c r="B843" s="34">
        <f>VLOOKUP(A843,Sheet1!A:B,2,0)</f>
        <v>1</v>
      </c>
      <c r="C843" s="6">
        <v>31</v>
      </c>
      <c r="D843" s="25"/>
      <c r="E843" s="2">
        <v>26102241.228571411</v>
      </c>
      <c r="F843" s="26">
        <f>_xlfn.MAXIFS('data-from-invoicing'!E:E,'data-from-invoicing'!D:D,eslam.data!AR843)</f>
        <v>21322773.91</v>
      </c>
      <c r="G843" s="2">
        <f t="shared" si="126"/>
        <v>-4779467.3185714111</v>
      </c>
      <c r="H843" s="2"/>
      <c r="I843" s="23"/>
      <c r="J843" s="2">
        <f>SUMIF('collection only'!D:D,eslam.data!AQ843,'collection only'!E:E)</f>
        <v>10253641.199999999</v>
      </c>
      <c r="K843" s="26">
        <f>SUMIF('data-from-invoicing'!D:D,eslam.data!AR843,'data-from-invoicing'!F:F)</f>
        <v>10153641.213500001</v>
      </c>
      <c r="L843" s="2">
        <f t="shared" si="127"/>
        <v>-99999.986499998719</v>
      </c>
      <c r="M843" s="2"/>
      <c r="Q843" s="23"/>
      <c r="R843" s="2">
        <v>12746258.220000001</v>
      </c>
      <c r="S843" s="1">
        <v>45169</v>
      </c>
      <c r="T843" s="1">
        <v>45163</v>
      </c>
      <c r="U843" s="1">
        <v>45186</v>
      </c>
      <c r="V843">
        <v>56</v>
      </c>
      <c r="W843" s="1">
        <v>45242</v>
      </c>
      <c r="X843" s="1">
        <v>45196</v>
      </c>
      <c r="Y843" s="2">
        <v>783383286.58095229</v>
      </c>
      <c r="AA843" s="2">
        <v>156088918.08518499</v>
      </c>
      <c r="AB843" s="2">
        <v>1800000</v>
      </c>
      <c r="AC843" s="2">
        <v>37790500.732142463</v>
      </c>
      <c r="AD843" s="2">
        <v>20555988.670000002</v>
      </c>
      <c r="AE843" s="2">
        <v>20555988.670000002</v>
      </c>
      <c r="AF843" s="2">
        <v>508143.15410769201</v>
      </c>
      <c r="AG843" s="14">
        <f>SUMIF('consultant-gross'!D:D,eslam.data!AQ843,'consultant-gross'!F:F)</f>
        <v>26102241.228571415</v>
      </c>
      <c r="AH843" s="14">
        <f>SUMIF('consultant-gross'!D:D,eslam.data!AQ843,'consultant-gross'!G:G)</f>
        <v>783383286.58095229</v>
      </c>
      <c r="AI843" s="14">
        <f>SUMIF('consultant-net'!D:D,eslam.data!AQ843,'consultant-net'!F:F)</f>
        <v>12746258.220000001</v>
      </c>
      <c r="AJ843" s="2" t="str">
        <f>VLOOKUP(A843,'eslam-to-invoicing'!A:B,2,0)</f>
        <v>ORA ZED - Ph 01B - Pkgs A&amp;D</v>
      </c>
      <c r="AQ843" s="2" t="str">
        <f t="shared" si="128"/>
        <v>ORA - ZED31</v>
      </c>
      <c r="AR843" s="2" t="str">
        <f t="shared" si="129"/>
        <v>ORA ZED - Ph 01B - Pkgs A&amp;D31</v>
      </c>
    </row>
    <row r="844" spans="1:44" hidden="1" x14ac:dyDescent="0.3">
      <c r="A844" s="6" t="s">
        <v>59</v>
      </c>
      <c r="B844" s="34">
        <f>VLOOKUP(A844,Sheet1!A:B,2,0)</f>
        <v>1</v>
      </c>
      <c r="C844" s="6">
        <v>32</v>
      </c>
      <c r="D844" s="25"/>
      <c r="E844" s="2">
        <v>24532813.971428629</v>
      </c>
      <c r="F844" s="26">
        <f>_xlfn.MAXIFS('data-from-invoicing'!E:E,'data-from-invoicing'!D:D,eslam.data!AR844)</f>
        <v>17918865.670000002</v>
      </c>
      <c r="G844" s="2">
        <f t="shared" si="126"/>
        <v>-6613948.3014286272</v>
      </c>
      <c r="H844" s="2"/>
      <c r="I844" s="23"/>
      <c r="J844" s="2">
        <f>SUMIF('collection only'!D:D,eslam.data!AQ844,'collection only'!E:E)</f>
        <v>8010573.1699999999</v>
      </c>
      <c r="K844" s="26">
        <f>SUMIF('data-from-invoicing'!D:D,eslam.data!AR844,'data-from-invoicing'!F:F)</f>
        <v>8010573.1699999999</v>
      </c>
      <c r="L844" s="2">
        <f t="shared" si="127"/>
        <v>0</v>
      </c>
      <c r="M844" s="2"/>
      <c r="Q844" s="23"/>
      <c r="R844" s="2">
        <v>17052495.52</v>
      </c>
      <c r="S844" s="1">
        <v>45199</v>
      </c>
      <c r="T844" s="1">
        <v>45194</v>
      </c>
      <c r="U844" s="1">
        <v>45211</v>
      </c>
      <c r="V844">
        <v>56</v>
      </c>
      <c r="W844" s="1">
        <v>45267</v>
      </c>
      <c r="X844" s="1">
        <v>45241</v>
      </c>
      <c r="Y844" s="2">
        <v>807916100.55238092</v>
      </c>
      <c r="AA844" s="2">
        <v>169479041.64357209</v>
      </c>
      <c r="AB844" s="2">
        <v>1800000</v>
      </c>
      <c r="AC844" s="2">
        <v>37962018.232788898</v>
      </c>
      <c r="AD844" s="2">
        <v>21199975.0394875</v>
      </c>
      <c r="AE844" s="2">
        <v>21199975.0394875</v>
      </c>
      <c r="AF844" s="2">
        <v>566244.256319231</v>
      </c>
      <c r="AG844" s="14">
        <f>SUMIF('consultant-gross'!D:D,eslam.data!AQ844,'consultant-gross'!F:F)</f>
        <v>24532813.971428633</v>
      </c>
      <c r="AH844" s="14">
        <f>SUMIF('consultant-gross'!D:D,eslam.data!AQ844,'consultant-gross'!G:G)</f>
        <v>807916100.55238092</v>
      </c>
      <c r="AI844" s="14">
        <f>SUMIF('consultant-net'!D:D,eslam.data!AQ844,'consultant-net'!F:F)</f>
        <v>17052495.52</v>
      </c>
      <c r="AJ844" s="2" t="str">
        <f>VLOOKUP(A844,'eslam-to-invoicing'!A:B,2,0)</f>
        <v>ORA ZED - Ph 01B - Pkgs A&amp;D</v>
      </c>
      <c r="AQ844" s="2" t="str">
        <f t="shared" si="128"/>
        <v>ORA - ZED32</v>
      </c>
      <c r="AR844" s="2" t="str">
        <f t="shared" si="129"/>
        <v>ORA ZED - Ph 01B - Pkgs A&amp;D32</v>
      </c>
    </row>
    <row r="845" spans="1:44" hidden="1" x14ac:dyDescent="0.3">
      <c r="A845" s="6" t="s">
        <v>59</v>
      </c>
      <c r="B845" s="34">
        <f>VLOOKUP(A845,Sheet1!A:B,2,0)</f>
        <v>1</v>
      </c>
      <c r="C845" s="6">
        <v>33</v>
      </c>
      <c r="D845" s="25"/>
      <c r="E845" s="2">
        <v>20642302.21904755</v>
      </c>
      <c r="F845" s="26">
        <f>_xlfn.MAXIFS('data-from-invoicing'!E:E,'data-from-invoicing'!D:D,eslam.data!AR845)</f>
        <v>18602239.469999999</v>
      </c>
      <c r="G845" s="2">
        <f t="shared" ref="G845:G876" si="130">F845-E845</f>
        <v>-2040062.7490475513</v>
      </c>
      <c r="H845" s="2"/>
      <c r="I845" s="23"/>
      <c r="J845" s="2">
        <f>SUMIF('collection only'!D:D,eslam.data!AQ845,'collection only'!E:E)</f>
        <v>12164893.390000001</v>
      </c>
      <c r="K845" s="26">
        <f>SUMIF('data-from-invoicing'!D:D,eslam.data!AR845,'data-from-invoicing'!F:F)</f>
        <v>12164893.390000001</v>
      </c>
      <c r="L845" s="2">
        <f t="shared" ref="L845:L876" si="131">K845-J845</f>
        <v>0</v>
      </c>
      <c r="M845" s="2"/>
      <c r="Q845" s="23"/>
      <c r="R845" s="2">
        <v>13971110.85</v>
      </c>
      <c r="S845" s="1">
        <v>45230</v>
      </c>
      <c r="T845" s="1">
        <v>45224</v>
      </c>
      <c r="U845" s="1">
        <v>45241</v>
      </c>
      <c r="V845">
        <v>56</v>
      </c>
      <c r="W845" s="1">
        <v>45297</v>
      </c>
      <c r="X845" s="1">
        <v>45277</v>
      </c>
      <c r="Y845" s="2">
        <v>828558402.77142847</v>
      </c>
      <c r="AA845" s="2">
        <v>183850209.866249</v>
      </c>
      <c r="AB845" s="2">
        <v>1800000</v>
      </c>
      <c r="AC845" s="2">
        <v>38104925.544940077</v>
      </c>
      <c r="AD845" s="2">
        <v>21741835.472737499</v>
      </c>
      <c r="AE845" s="2">
        <v>21741835.472737499</v>
      </c>
      <c r="AF845" s="2">
        <v>728244.256319231</v>
      </c>
      <c r="AG845" s="14">
        <f>SUMIF('consultant-gross'!D:D,eslam.data!AQ845,'consultant-gross'!F:F)</f>
        <v>20642302.219047546</v>
      </c>
      <c r="AH845" s="14">
        <f>SUMIF('consultant-gross'!D:D,eslam.data!AQ845,'consultant-gross'!G:G)</f>
        <v>828558402.77142847</v>
      </c>
      <c r="AI845" s="14">
        <f>SUMIF('consultant-net'!D:D,eslam.data!AQ845,'consultant-net'!F:F)</f>
        <v>13971110.85</v>
      </c>
      <c r="AJ845" s="2" t="str">
        <f>VLOOKUP(A845,'eslam-to-invoicing'!A:B,2,0)</f>
        <v>ORA ZED - Ph 01B - Pkgs A&amp;D</v>
      </c>
      <c r="AQ845" s="2" t="str">
        <f t="shared" ref="AQ845:AQ876" si="132">A845&amp;C845</f>
        <v>ORA - ZED33</v>
      </c>
      <c r="AR845" s="2" t="str">
        <f t="shared" ref="AR845:AR876" si="133">AJ845&amp;C845</f>
        <v>ORA ZED - Ph 01B - Pkgs A&amp;D33</v>
      </c>
    </row>
    <row r="846" spans="1:44" hidden="1" x14ac:dyDescent="0.3">
      <c r="A846" s="6" t="s">
        <v>59</v>
      </c>
      <c r="B846" s="34">
        <f>VLOOKUP(A846,Sheet1!A:B,2,0)</f>
        <v>1</v>
      </c>
      <c r="C846" s="6">
        <v>34</v>
      </c>
      <c r="D846" s="25"/>
      <c r="E846" s="2">
        <v>14702199.580952531</v>
      </c>
      <c r="F846" s="26">
        <f>_xlfn.MAXIFS('data-from-invoicing'!E:E,'data-from-invoicing'!D:D,eslam.data!AR846)</f>
        <v>12357935.4</v>
      </c>
      <c r="G846" s="2">
        <f t="shared" si="130"/>
        <v>-2344264.1809525304</v>
      </c>
      <c r="H846" s="2"/>
      <c r="I846" s="23"/>
      <c r="J846" s="2">
        <f>SUMIF('collection only'!D:D,eslam.data!AQ846,'collection only'!E:E)</f>
        <v>9568963.5</v>
      </c>
      <c r="K846" s="26">
        <f>SUMIF('data-from-invoicing'!D:D,eslam.data!AR846,'data-from-invoicing'!F:F)</f>
        <v>10018963.4932</v>
      </c>
      <c r="L846" s="2">
        <f t="shared" si="131"/>
        <v>449999.99320000038</v>
      </c>
      <c r="M846" s="2"/>
      <c r="Q846" s="23"/>
      <c r="R846" s="2">
        <v>11514703.33</v>
      </c>
      <c r="S846" s="1">
        <v>45260</v>
      </c>
      <c r="T846" s="1">
        <v>45255</v>
      </c>
      <c r="U846" s="1">
        <v>45277</v>
      </c>
      <c r="V846">
        <v>56</v>
      </c>
      <c r="W846" s="1">
        <v>45333</v>
      </c>
      <c r="X846" s="1">
        <v>45319</v>
      </c>
      <c r="Y846" s="2">
        <v>843260602.35238099</v>
      </c>
      <c r="AA846" s="2">
        <v>188799507.80000001</v>
      </c>
      <c r="AB846" s="2">
        <v>2350000</v>
      </c>
      <c r="AC846" s="2">
        <v>38207159.383073851</v>
      </c>
      <c r="AD846" s="2">
        <v>22127768.210000001</v>
      </c>
      <c r="AE846" s="2">
        <v>22127768.210000001</v>
      </c>
      <c r="AF846" s="2">
        <v>866366.57631923095</v>
      </c>
      <c r="AG846" s="14">
        <f>SUMIF('consultant-gross'!D:D,eslam.data!AQ846,'consultant-gross'!F:F)</f>
        <v>14702199.580952525</v>
      </c>
      <c r="AH846" s="14">
        <f>SUMIF('consultant-gross'!D:D,eslam.data!AQ846,'consultant-gross'!G:G)</f>
        <v>843260602.35238099</v>
      </c>
      <c r="AI846" s="14">
        <f>SUMIF('consultant-net'!D:D,eslam.data!AQ846,'consultant-net'!F:F)</f>
        <v>11514703.33</v>
      </c>
      <c r="AJ846" s="2" t="str">
        <f>VLOOKUP(A846,'eslam-to-invoicing'!A:B,2,0)</f>
        <v>ORA ZED - Ph 01B - Pkgs A&amp;D</v>
      </c>
      <c r="AQ846" s="2" t="str">
        <f t="shared" si="132"/>
        <v>ORA - ZED34</v>
      </c>
      <c r="AR846" s="2" t="str">
        <f t="shared" si="133"/>
        <v>ORA ZED - Ph 01B - Pkgs A&amp;D34</v>
      </c>
    </row>
    <row r="847" spans="1:44" hidden="1" x14ac:dyDescent="0.3">
      <c r="A847" s="6" t="s">
        <v>59</v>
      </c>
      <c r="B847" s="34">
        <f>VLOOKUP(A847,Sheet1!A:B,2,0)</f>
        <v>1</v>
      </c>
      <c r="C847" s="6">
        <v>35</v>
      </c>
      <c r="D847" s="25"/>
      <c r="E847" s="2">
        <v>13918410.75238085</v>
      </c>
      <c r="F847" s="26">
        <f>_xlfn.MAXIFS('data-from-invoicing'!E:E,'data-from-invoicing'!D:D,eslam.data!AR847)</f>
        <v>9206608.75</v>
      </c>
      <c r="G847" s="2">
        <f t="shared" si="130"/>
        <v>-4711802.0023808498</v>
      </c>
      <c r="H847" s="2"/>
      <c r="I847" s="23"/>
      <c r="J847" s="2">
        <f>SUMIF('collection only'!D:D,eslam.data!AQ847,'collection only'!E:E)</f>
        <v>7391485.2599999998</v>
      </c>
      <c r="K847" s="26">
        <f>SUMIF('data-from-invoicing'!D:D,eslam.data!AR847,'data-from-invoicing'!F:F)</f>
        <v>7391485.2599999998</v>
      </c>
      <c r="L847" s="2">
        <f t="shared" si="131"/>
        <v>0</v>
      </c>
      <c r="M847" s="2"/>
      <c r="Q847" s="23"/>
      <c r="R847" s="2">
        <v>11302280.92</v>
      </c>
      <c r="S847" s="1">
        <v>45291</v>
      </c>
      <c r="T847" s="1">
        <v>45285</v>
      </c>
      <c r="U847" s="1">
        <v>45305</v>
      </c>
      <c r="V847">
        <v>56</v>
      </c>
      <c r="W847" s="1">
        <v>45361</v>
      </c>
      <c r="X847" s="1">
        <v>45333</v>
      </c>
      <c r="Y847" s="2">
        <v>857179013.10476184</v>
      </c>
      <c r="AA847" s="2">
        <v>199336628.66999999</v>
      </c>
      <c r="AB847" s="2">
        <v>2600000</v>
      </c>
      <c r="AC847" s="2">
        <v>40055372.183652543</v>
      </c>
      <c r="AD847" s="2">
        <v>22493126.489999998</v>
      </c>
      <c r="AE847" s="2">
        <v>22493126.489999998</v>
      </c>
      <c r="AF847" s="2">
        <v>866366.57631923095</v>
      </c>
      <c r="AG847" s="14">
        <f>SUMIF('consultant-gross'!D:D,eslam.data!AQ847,'consultant-gross'!F:F)</f>
        <v>13918410.752380848</v>
      </c>
      <c r="AH847" s="14">
        <f>SUMIF('consultant-gross'!D:D,eslam.data!AQ847,'consultant-gross'!G:G)</f>
        <v>857179013.10476184</v>
      </c>
      <c r="AI847" s="14">
        <f>SUMIF('consultant-net'!D:D,eslam.data!AQ847,'consultant-net'!F:F)</f>
        <v>11302280.92</v>
      </c>
      <c r="AJ847" s="2" t="str">
        <f>VLOOKUP(A847,'eslam-to-invoicing'!A:B,2,0)</f>
        <v>ORA ZED - Ph 01B - Pkgs A&amp;D</v>
      </c>
      <c r="AQ847" s="2" t="str">
        <f t="shared" si="132"/>
        <v>ORA - ZED35</v>
      </c>
      <c r="AR847" s="2" t="str">
        <f t="shared" si="133"/>
        <v>ORA ZED - Ph 01B - Pkgs A&amp;D35</v>
      </c>
    </row>
    <row r="848" spans="1:44" hidden="1" x14ac:dyDescent="0.3">
      <c r="A848" s="6" t="s">
        <v>59</v>
      </c>
      <c r="B848" s="6">
        <f>VLOOKUP(A848,Sheet1!A:B,2,0)</f>
        <v>1</v>
      </c>
      <c r="C848" s="6">
        <v>36</v>
      </c>
      <c r="D848" s="25"/>
      <c r="E848" s="2">
        <v>9427629.6761904955</v>
      </c>
      <c r="F848" s="26">
        <f>_xlfn.MAXIFS('data-from-invoicing'!E:E,'data-from-invoicing'!D:D,eslam.data!AR848)</f>
        <v>9427628.5700000003</v>
      </c>
      <c r="G848" s="2">
        <f t="shared" si="130"/>
        <v>-1.1061904951930046</v>
      </c>
      <c r="H848" s="2"/>
      <c r="I848" s="23"/>
      <c r="J848" s="2">
        <f>SUMIF('collection only'!D:D,eslam.data!AQ848,'collection only'!E:E)</f>
        <v>7054023.71</v>
      </c>
      <c r="K848" s="26">
        <f>SUMIF('data-from-invoicing'!D:D,eslam.data!AR848,'data-from-invoicing'!F:F)</f>
        <v>7054023.71</v>
      </c>
      <c r="L848" s="2">
        <f t="shared" si="131"/>
        <v>0</v>
      </c>
      <c r="M848" s="2"/>
      <c r="Q848" s="23"/>
      <c r="R848" s="2">
        <v>30791363.32</v>
      </c>
      <c r="S848" s="1">
        <v>45322</v>
      </c>
      <c r="T848" s="1">
        <v>45316</v>
      </c>
      <c r="U848" s="1">
        <v>45333</v>
      </c>
      <c r="V848">
        <v>56</v>
      </c>
      <c r="W848" s="1">
        <v>45389</v>
      </c>
      <c r="X848" s="1">
        <v>45363</v>
      </c>
      <c r="Y848" s="2">
        <v>866606642.78095233</v>
      </c>
      <c r="AA848" s="2">
        <v>202490336.730703</v>
      </c>
      <c r="AB848" s="2">
        <v>2950000</v>
      </c>
      <c r="AC848" s="2">
        <v>40124683.555326447</v>
      </c>
      <c r="AD848" s="2">
        <v>22740601.77</v>
      </c>
      <c r="AE848" s="2">
        <v>22740601.77</v>
      </c>
      <c r="AF848" s="2">
        <v>1287275.40795385</v>
      </c>
      <c r="AG848" s="14">
        <f>SUMIF('consultant-gross'!D:D,eslam.data!AQ848,'consultant-gross'!F:F)</f>
        <v>9427629.6761904955</v>
      </c>
      <c r="AH848" s="14">
        <f>SUMIF('consultant-gross'!D:D,eslam.data!AQ848,'consultant-gross'!G:G)</f>
        <v>866606642.78095233</v>
      </c>
      <c r="AI848" s="14">
        <f>SUMIF('consultant-net'!D:D,eslam.data!AQ848,'consultant-net'!F:F)</f>
        <v>30791363.32</v>
      </c>
      <c r="AJ848" s="2" t="str">
        <f>VLOOKUP(A848,'eslam-to-invoicing'!A:B,2,0)</f>
        <v>ORA ZED - Ph 01B - Pkgs A&amp;D</v>
      </c>
      <c r="AQ848" s="2" t="str">
        <f t="shared" si="132"/>
        <v>ORA - ZED36</v>
      </c>
      <c r="AR848" s="2" t="str">
        <f t="shared" si="133"/>
        <v>ORA ZED - Ph 01B - Pkgs A&amp;D36</v>
      </c>
    </row>
    <row r="849" spans="1:44" hidden="1" x14ac:dyDescent="0.3">
      <c r="A849" s="6" t="s">
        <v>59</v>
      </c>
      <c r="B849" s="34">
        <f>VLOOKUP(A849,Sheet1!A:B,2,0)</f>
        <v>1</v>
      </c>
      <c r="C849" s="6">
        <v>37</v>
      </c>
      <c r="D849" s="25"/>
      <c r="E849" s="2">
        <v>11141064.952381009</v>
      </c>
      <c r="F849" s="26">
        <f>_xlfn.MAXIFS('data-from-invoicing'!E:E,'data-from-invoicing'!D:D,eslam.data!AR849)</f>
        <v>29089779.620000001</v>
      </c>
      <c r="G849" s="2">
        <f t="shared" si="130"/>
        <v>17948714.66761899</v>
      </c>
      <c r="H849" s="2"/>
      <c r="I849" s="23"/>
      <c r="J849" s="2">
        <f>SUMIF('collection only'!D:D,eslam.data!AQ849,'collection only'!E:E)</f>
        <v>23554316.100000001</v>
      </c>
      <c r="K849" s="26">
        <f>SUMIF('data-from-invoicing'!D:D,eslam.data!AR849,'data-from-invoicing'!F:F)</f>
        <v>23554316.100000001</v>
      </c>
      <c r="L849" s="2">
        <f t="shared" si="131"/>
        <v>0</v>
      </c>
      <c r="M849" s="2"/>
      <c r="Q849" s="23"/>
      <c r="R849" s="2">
        <v>9469567.9299999997</v>
      </c>
      <c r="S849" s="1">
        <v>45351</v>
      </c>
      <c r="T849" s="1">
        <v>45347</v>
      </c>
      <c r="U849" s="1">
        <v>45363</v>
      </c>
      <c r="V849">
        <v>56</v>
      </c>
      <c r="W849" s="1">
        <v>45419</v>
      </c>
      <c r="X849" s="1">
        <v>45406</v>
      </c>
      <c r="Y849" s="2">
        <v>877747707.73333335</v>
      </c>
      <c r="AA849" s="2">
        <v>205574473.03249499</v>
      </c>
      <c r="AB849" s="2">
        <v>3350000</v>
      </c>
      <c r="AC849" s="2">
        <v>40202154.536805063</v>
      </c>
      <c r="AD849" s="2">
        <v>23033054.727987502</v>
      </c>
      <c r="AE849" s="2">
        <v>23033054.727987502</v>
      </c>
      <c r="AF849" s="2">
        <v>1416236.9829538499</v>
      </c>
      <c r="AG849" s="14">
        <f>SUMIF('consultant-gross'!D:D,eslam.data!AQ849,'consultant-gross'!F:F)</f>
        <v>11141064.952381015</v>
      </c>
      <c r="AH849" s="14">
        <f>SUMIF('consultant-gross'!D:D,eslam.data!AQ849,'consultant-gross'!G:G)</f>
        <v>877747707.73333335</v>
      </c>
      <c r="AI849" s="14">
        <f>SUMIF('consultant-net'!D:D,eslam.data!AQ849,'consultant-net'!F:F)</f>
        <v>9469567.9299999997</v>
      </c>
      <c r="AJ849" s="2" t="str">
        <f>VLOOKUP(A849,'eslam-to-invoicing'!A:B,2,0)</f>
        <v>ORA ZED - Ph 01B - Pkgs A&amp;D</v>
      </c>
      <c r="AQ849" s="2" t="str">
        <f t="shared" si="132"/>
        <v>ORA - ZED37</v>
      </c>
      <c r="AR849" s="2" t="str">
        <f t="shared" si="133"/>
        <v>ORA ZED - Ph 01B - Pkgs A&amp;D37</v>
      </c>
    </row>
    <row r="850" spans="1:44" hidden="1" x14ac:dyDescent="0.3">
      <c r="A850" s="6" t="s">
        <v>59</v>
      </c>
      <c r="B850" s="34">
        <f>VLOOKUP(A850,Sheet1!A:B,2,0)</f>
        <v>1</v>
      </c>
      <c r="C850" s="6">
        <v>38</v>
      </c>
      <c r="D850" s="25"/>
      <c r="E850" s="2">
        <v>15909843.43809521</v>
      </c>
      <c r="F850" s="26">
        <f>_xlfn.MAXIFS('data-from-invoicing'!E:E,'data-from-invoicing'!D:D,eslam.data!AR850)</f>
        <v>19627458.829999998</v>
      </c>
      <c r="G850" s="2">
        <f t="shared" si="130"/>
        <v>3717615.3919047881</v>
      </c>
      <c r="H850" s="2"/>
      <c r="I850" s="23"/>
      <c r="J850" s="2">
        <f>SUMIF('collection only'!D:D,eslam.data!AQ850,'collection only'!E:E)</f>
        <v>17627053.170000002</v>
      </c>
      <c r="K850" s="26">
        <f>SUMIF('data-from-invoicing'!D:D,eslam.data!AR850,'data-from-invoicing'!F:F)</f>
        <v>17627053.170000002</v>
      </c>
      <c r="L850" s="2">
        <f t="shared" si="131"/>
        <v>0</v>
      </c>
      <c r="M850" s="2"/>
      <c r="Q850" s="23"/>
      <c r="R850" s="2">
        <v>12665876.689999999</v>
      </c>
      <c r="S850" s="1">
        <v>45382</v>
      </c>
      <c r="T850" s="1">
        <v>45376</v>
      </c>
      <c r="U850" s="1">
        <v>45389</v>
      </c>
      <c r="V850">
        <v>56</v>
      </c>
      <c r="W850" s="1">
        <v>45445</v>
      </c>
      <c r="X850" s="1">
        <v>45421</v>
      </c>
      <c r="Y850" s="2">
        <v>893657551.17142856</v>
      </c>
      <c r="AA850" s="2">
        <v>212207212.15682501</v>
      </c>
      <c r="AB850" s="2">
        <v>3550000</v>
      </c>
      <c r="AC850" s="2">
        <v>40322143.223500587</v>
      </c>
      <c r="AD850" s="2">
        <v>23450688.118237499</v>
      </c>
      <c r="AE850" s="2">
        <v>23450688.118237499</v>
      </c>
      <c r="AF850" s="2">
        <v>1426063.9</v>
      </c>
      <c r="AG850" s="14">
        <f>SUMIF('consultant-gross'!D:D,eslam.data!AQ850,'consultant-gross'!F:F)</f>
        <v>15909843.438095212</v>
      </c>
      <c r="AH850" s="14">
        <f>SUMIF('consultant-gross'!D:D,eslam.data!AQ850,'consultant-gross'!G:G)</f>
        <v>893657551.17142856</v>
      </c>
      <c r="AI850" s="14">
        <f>SUMIF('consultant-net'!D:D,eslam.data!AQ850,'consultant-net'!F:F)</f>
        <v>12665876.689999999</v>
      </c>
      <c r="AJ850" s="2" t="str">
        <f>VLOOKUP(A850,'eslam-to-invoicing'!A:B,2,0)</f>
        <v>ORA ZED - Ph 01B - Pkgs A&amp;D</v>
      </c>
      <c r="AQ850" s="2" t="str">
        <f t="shared" si="132"/>
        <v>ORA - ZED38</v>
      </c>
      <c r="AR850" s="2" t="str">
        <f t="shared" si="133"/>
        <v>ORA ZED - Ph 01B - Pkgs A&amp;D38</v>
      </c>
    </row>
    <row r="851" spans="1:44" hidden="1" x14ac:dyDescent="0.3">
      <c r="A851" s="6" t="s">
        <v>59</v>
      </c>
      <c r="B851" s="6">
        <f>VLOOKUP(A851,Sheet1!A:B,2,0)</f>
        <v>1</v>
      </c>
      <c r="C851" s="6">
        <v>39</v>
      </c>
      <c r="D851" s="25"/>
      <c r="E851" s="2">
        <v>9971577.2285714149</v>
      </c>
      <c r="F851" s="26">
        <f>_xlfn.MAXIFS('data-from-invoicing'!E:E,'data-from-invoicing'!D:D,eslam.data!AR851)</f>
        <v>9971577.1400000006</v>
      </c>
      <c r="G851" s="2">
        <f t="shared" si="130"/>
        <v>-8.8571414351463318E-2</v>
      </c>
      <c r="H851" s="2"/>
      <c r="I851" s="23"/>
      <c r="J851" s="2">
        <f>SUMIF('collection only'!D:D,eslam.data!AQ851,'collection only'!E:E)</f>
        <v>7606231.6299999999</v>
      </c>
      <c r="K851" s="26">
        <f>SUMIF('data-from-invoicing'!D:D,eslam.data!AR851,'data-from-invoicing'!F:F)</f>
        <v>7606231.6299999999</v>
      </c>
      <c r="L851" s="2">
        <f t="shared" si="131"/>
        <v>0</v>
      </c>
      <c r="M851" s="2"/>
      <c r="Q851" s="23"/>
      <c r="R851" s="2">
        <v>7606231.5</v>
      </c>
      <c r="S851" s="1">
        <v>45412</v>
      </c>
      <c r="T851" s="1">
        <v>45407</v>
      </c>
      <c r="U851" s="1">
        <v>45421</v>
      </c>
      <c r="V851">
        <v>56</v>
      </c>
      <c r="W851" s="1">
        <v>45477</v>
      </c>
      <c r="X851" s="1">
        <v>45449</v>
      </c>
      <c r="Y851" s="2">
        <v>903629128.39999998</v>
      </c>
      <c r="AA851" s="2">
        <v>212836770.28</v>
      </c>
      <c r="AB851" s="2">
        <v>5150000</v>
      </c>
      <c r="AC851" s="2">
        <v>40471225.402262971</v>
      </c>
      <c r="AD851" s="2">
        <v>23712442.02</v>
      </c>
      <c r="AE851" s="2">
        <v>23712442.02</v>
      </c>
      <c r="AF851" s="2">
        <v>1543257.1129538501</v>
      </c>
      <c r="AG851" s="14">
        <f>SUMIF('consultant-gross'!D:D,eslam.data!AQ851,'consultant-gross'!F:F)</f>
        <v>9971577.2285714149</v>
      </c>
      <c r="AH851" s="14">
        <f>SUMIF('consultant-gross'!D:D,eslam.data!AQ851,'consultant-gross'!G:G)</f>
        <v>903629128.39999998</v>
      </c>
      <c r="AI851" s="14">
        <f>SUMIF('consultant-net'!D:D,eslam.data!AQ851,'consultant-net'!F:F)</f>
        <v>7606231.5</v>
      </c>
      <c r="AJ851" s="2" t="str">
        <f>VLOOKUP(A851,'eslam-to-invoicing'!A:B,2,0)</f>
        <v>ORA ZED - Ph 01B - Pkgs A&amp;D</v>
      </c>
      <c r="AQ851" s="2" t="str">
        <f t="shared" si="132"/>
        <v>ORA - ZED39</v>
      </c>
      <c r="AR851" s="2" t="str">
        <f t="shared" si="133"/>
        <v>ORA ZED - Ph 01B - Pkgs A&amp;D39</v>
      </c>
    </row>
    <row r="852" spans="1:44" hidden="1" x14ac:dyDescent="0.3">
      <c r="A852" s="6" t="s">
        <v>59</v>
      </c>
      <c r="B852" s="34">
        <f>VLOOKUP(A852,Sheet1!A:B,2,0)</f>
        <v>1</v>
      </c>
      <c r="C852" s="6">
        <v>40</v>
      </c>
      <c r="D852" s="25"/>
      <c r="E852" s="2">
        <v>7576454.8952381611</v>
      </c>
      <c r="F852" s="26">
        <f>_xlfn.MAXIFS('data-from-invoicing'!E:E,'data-from-invoicing'!D:D,eslam.data!AR852)</f>
        <v>4495110.55</v>
      </c>
      <c r="G852" s="2">
        <f t="shared" si="130"/>
        <v>-3081344.3452381613</v>
      </c>
      <c r="H852" s="2"/>
      <c r="I852" s="23"/>
      <c r="J852" s="2">
        <f>SUMIF('collection only'!D:D,eslam.data!AQ852,'collection only'!E:E)</f>
        <v>3717952.37</v>
      </c>
      <c r="K852" s="26">
        <f>SUMIF('data-from-invoicing'!D:D,eslam.data!AR852,'data-from-invoicing'!F:F)</f>
        <v>3717952.37</v>
      </c>
      <c r="L852" s="2">
        <f t="shared" si="131"/>
        <v>0</v>
      </c>
      <c r="M852" s="2"/>
      <c r="Q852" s="23"/>
      <c r="R852" s="2">
        <v>6599009.5800000001</v>
      </c>
      <c r="S852" s="1">
        <v>45443</v>
      </c>
      <c r="T852" s="1">
        <v>45437</v>
      </c>
      <c r="U852" s="1">
        <v>45449</v>
      </c>
      <c r="V852">
        <v>56</v>
      </c>
      <c r="W852" s="1">
        <v>45505</v>
      </c>
      <c r="X852" s="1">
        <v>45474</v>
      </c>
      <c r="Y852" s="2">
        <v>911205583.29523814</v>
      </c>
      <c r="AA852" s="2">
        <v>217295013.58597901</v>
      </c>
      <c r="AB852" s="2">
        <v>5311993</v>
      </c>
      <c r="AC852" s="2">
        <v>40584498.796910591</v>
      </c>
      <c r="AD852" s="2">
        <v>23911323.960000001</v>
      </c>
      <c r="AE852" s="2">
        <v>23911323.960000001</v>
      </c>
      <c r="AF852" s="2">
        <v>1866239.86</v>
      </c>
      <c r="AG852" s="14">
        <f>SUMIF('consultant-gross'!D:D,eslam.data!AQ852,'consultant-gross'!F:F)</f>
        <v>7576454.8952381611</v>
      </c>
      <c r="AH852" s="14">
        <f>SUMIF('consultant-gross'!D:D,eslam.data!AQ852,'consultant-gross'!G:G)</f>
        <v>911205583.29523814</v>
      </c>
      <c r="AI852" s="14">
        <f>SUMIF('consultant-net'!D:D,eslam.data!AQ852,'consultant-net'!F:F)</f>
        <v>6599009.5800000001</v>
      </c>
      <c r="AJ852" s="2" t="str">
        <f>VLOOKUP(A852,'eslam-to-invoicing'!A:B,2,0)</f>
        <v>ORA ZED - Ph 01B - Pkgs A&amp;D</v>
      </c>
      <c r="AQ852" s="2" t="str">
        <f t="shared" si="132"/>
        <v>ORA - ZED40</v>
      </c>
      <c r="AR852" s="2" t="str">
        <f t="shared" si="133"/>
        <v>ORA ZED - Ph 01B - Pkgs A&amp;D40</v>
      </c>
    </row>
    <row r="853" spans="1:44" hidden="1" x14ac:dyDescent="0.3">
      <c r="A853" s="6" t="s">
        <v>59</v>
      </c>
      <c r="B853" s="34">
        <f>VLOOKUP(A853,Sheet1!A:B,2,0)</f>
        <v>1</v>
      </c>
      <c r="C853" s="6">
        <v>41</v>
      </c>
      <c r="D853" s="25"/>
      <c r="E853" s="2">
        <v>4542501.8190475702</v>
      </c>
      <c r="F853" s="26">
        <f>_xlfn.MAXIFS('data-from-invoicing'!E:E,'data-from-invoicing'!D:D,eslam.data!AR853)</f>
        <v>8233965.9900000002</v>
      </c>
      <c r="G853" s="2">
        <f t="shared" si="130"/>
        <v>3691464.17095243</v>
      </c>
      <c r="H853" s="2"/>
      <c r="I853" s="23"/>
      <c r="J853" s="2">
        <f>SUMIF('collection only'!D:D,eslam.data!AQ853,'collection only'!E:E)</f>
        <v>4428778.21</v>
      </c>
      <c r="K853" s="26">
        <f>SUMIF('data-from-invoicing'!D:D,eslam.data!AR853,'data-from-invoicing'!F:F)</f>
        <v>6728778.2095999997</v>
      </c>
      <c r="L853" s="2">
        <f t="shared" si="131"/>
        <v>2299999.9995999997</v>
      </c>
      <c r="M853" s="2"/>
      <c r="Q853" s="23"/>
      <c r="R853" s="2">
        <v>3961614.17</v>
      </c>
      <c r="S853" s="1">
        <v>45473</v>
      </c>
      <c r="T853" s="1">
        <v>45468</v>
      </c>
      <c r="U853" s="1">
        <v>45489</v>
      </c>
      <c r="V853">
        <v>56</v>
      </c>
      <c r="W853" s="1">
        <v>45545</v>
      </c>
      <c r="X853" s="1">
        <v>45535</v>
      </c>
      <c r="Y853" s="2">
        <v>915748085.11428571</v>
      </c>
      <c r="AA853" s="2">
        <v>218624574.92612699</v>
      </c>
      <c r="AB853" s="2">
        <v>4611993</v>
      </c>
      <c r="AC853" s="2">
        <v>40652412.433034956</v>
      </c>
      <c r="AD853" s="2">
        <v>24038387.234250002</v>
      </c>
      <c r="AE853" s="2">
        <v>24038387.234250002</v>
      </c>
      <c r="AF853" s="2">
        <v>2836219.6904538502</v>
      </c>
      <c r="AG853" s="14">
        <f>SUMIF('consultant-gross'!D:D,eslam.data!AQ853,'consultant-gross'!F:F)</f>
        <v>4542501.8190475702</v>
      </c>
      <c r="AH853" s="14">
        <f>SUMIF('consultant-gross'!D:D,eslam.data!AQ853,'consultant-gross'!G:G)</f>
        <v>915748085.11428571</v>
      </c>
      <c r="AI853" s="14">
        <f>SUMIF('consultant-net'!D:D,eslam.data!AQ853,'consultant-net'!F:F)</f>
        <v>3961614.17</v>
      </c>
      <c r="AJ853" s="2" t="str">
        <f>VLOOKUP(A853,'eslam-to-invoicing'!A:B,2,0)</f>
        <v>ORA ZED - Ph 01B - Pkgs A&amp;D</v>
      </c>
      <c r="AQ853" s="2" t="str">
        <f t="shared" si="132"/>
        <v>ORA - ZED41</v>
      </c>
      <c r="AR853" s="2" t="str">
        <f t="shared" si="133"/>
        <v>ORA ZED - Ph 01B - Pkgs A&amp;D41</v>
      </c>
    </row>
    <row r="854" spans="1:44" hidden="1" x14ac:dyDescent="0.3">
      <c r="A854" s="6" t="s">
        <v>59</v>
      </c>
      <c r="B854" s="34">
        <f>VLOOKUP(A854,Sheet1!A:B,2,0)</f>
        <v>1</v>
      </c>
      <c r="C854" s="6">
        <v>42</v>
      </c>
      <c r="D854" s="25"/>
      <c r="E854" s="2">
        <v>5377971.1809523106</v>
      </c>
      <c r="F854" s="26">
        <f>_xlfn.MAXIFS('data-from-invoicing'!E:E,'data-from-invoicing'!D:D,eslam.data!AR854)</f>
        <v>9191767.6699999999</v>
      </c>
      <c r="G854" s="2">
        <f t="shared" si="130"/>
        <v>3813796.4890476894</v>
      </c>
      <c r="H854" s="2"/>
      <c r="I854" s="23"/>
      <c r="J854" s="2">
        <f>SUMIF('collection only'!D:D,eslam.data!AQ854,'collection only'!E:E)</f>
        <v>70851.77</v>
      </c>
      <c r="K854" s="26">
        <f>SUMIF('data-from-invoicing'!D:D,eslam.data!AR854,'data-from-invoicing'!F:F)</f>
        <v>7070851.7699999996</v>
      </c>
      <c r="L854" s="2">
        <f t="shared" si="131"/>
        <v>7000000</v>
      </c>
      <c r="M854" s="2"/>
      <c r="Q854" s="23"/>
      <c r="R854" s="2">
        <v>3504951.97</v>
      </c>
      <c r="S854" s="1">
        <v>45504</v>
      </c>
      <c r="T854" s="1">
        <v>45498</v>
      </c>
      <c r="U854" s="1">
        <v>45511</v>
      </c>
      <c r="V854">
        <v>56</v>
      </c>
      <c r="W854" s="1">
        <v>45567</v>
      </c>
      <c r="X854" s="1">
        <v>45536</v>
      </c>
      <c r="Y854" s="2">
        <v>921126056.29523802</v>
      </c>
      <c r="AA854" s="2">
        <v>221585074.860771</v>
      </c>
      <c r="AB854" s="2">
        <v>5650000</v>
      </c>
      <c r="AC854" s="2">
        <v>40732816.931013137</v>
      </c>
      <c r="AD854" s="2">
        <v>24179558.97775</v>
      </c>
      <c r="AE854" s="2">
        <v>24179558.97775</v>
      </c>
      <c r="AF854" s="2">
        <v>3321663.7779538501</v>
      </c>
      <c r="AG854" s="14">
        <f>SUMIF('consultant-gross'!D:D,eslam.data!AQ854,'consultant-gross'!F:F)</f>
        <v>5377971.1809523106</v>
      </c>
      <c r="AH854" s="14">
        <f>SUMIF('consultant-gross'!D:D,eslam.data!AQ854,'consultant-gross'!G:G)</f>
        <v>921126056.29523802</v>
      </c>
      <c r="AI854" s="14">
        <f>SUMIF('consultant-net'!D:D,eslam.data!AQ854,'consultant-net'!F:F)</f>
        <v>3504951.97</v>
      </c>
      <c r="AJ854" s="2" t="str">
        <f>VLOOKUP(A854,'eslam-to-invoicing'!A:B,2,0)</f>
        <v>ORA ZED - Ph 01B - Pkgs A&amp;D</v>
      </c>
      <c r="AQ854" s="2" t="str">
        <f t="shared" si="132"/>
        <v>ORA - ZED42</v>
      </c>
      <c r="AR854" s="2" t="str">
        <f t="shared" si="133"/>
        <v>ORA ZED - Ph 01B - Pkgs A&amp;D42</v>
      </c>
    </row>
    <row r="855" spans="1:44" hidden="1" x14ac:dyDescent="0.3">
      <c r="A855" s="6" t="s">
        <v>59</v>
      </c>
      <c r="B855" s="6">
        <f>VLOOKUP(A855,Sheet1!A:B,2,0)</f>
        <v>1</v>
      </c>
      <c r="C855" s="6">
        <v>43</v>
      </c>
      <c r="D855" s="25"/>
      <c r="E855" s="2">
        <v>11538786.400000099</v>
      </c>
      <c r="F855" s="26">
        <f>_xlfn.MAXIFS('data-from-invoicing'!E:E,'data-from-invoicing'!D:D,eslam.data!AR855)</f>
        <v>11538786.67</v>
      </c>
      <c r="G855" s="2">
        <f t="shared" si="130"/>
        <v>0.26999990083277225</v>
      </c>
      <c r="H855" s="2"/>
      <c r="I855" s="23"/>
      <c r="J855" s="2">
        <f>SUMIF('collection only'!D:D,eslam.data!AQ855,'collection only'!E:E)</f>
        <v>6004454.5300000003</v>
      </c>
      <c r="K855" s="26">
        <f>SUMIF('data-from-invoicing'!D:D,eslam.data!AR855,'data-from-invoicing'!F:F)</f>
        <v>10554454.536800001</v>
      </c>
      <c r="L855" s="2">
        <f t="shared" si="131"/>
        <v>4550000.0068000006</v>
      </c>
      <c r="M855" s="2"/>
      <c r="Q855" s="23"/>
      <c r="R855" s="2">
        <v>11004454.560000001</v>
      </c>
      <c r="S855" s="1">
        <v>45535</v>
      </c>
      <c r="T855" s="1">
        <v>45529</v>
      </c>
      <c r="U855" s="1">
        <v>45540</v>
      </c>
      <c r="V855">
        <v>56</v>
      </c>
      <c r="W855" s="1">
        <v>45596</v>
      </c>
      <c r="X855" s="1">
        <v>45557</v>
      </c>
      <c r="Y855" s="2">
        <v>932664842.69523811</v>
      </c>
      <c r="AA855" s="2">
        <v>225919078.56999999</v>
      </c>
      <c r="AB855" s="2">
        <v>5200000</v>
      </c>
      <c r="AC855" s="2">
        <v>40983305.275484107</v>
      </c>
      <c r="AD855" s="2">
        <v>24482452.120000001</v>
      </c>
      <c r="AE855" s="2">
        <v>24482452.120000001</v>
      </c>
      <c r="AF855" s="2">
        <v>3555974.5004538498</v>
      </c>
      <c r="AG855" s="14">
        <f>SUMIF('consultant-gross'!D:D,eslam.data!AQ855,'consultant-gross'!F:F)</f>
        <v>11538786.400000095</v>
      </c>
      <c r="AH855" s="14">
        <f>SUMIF('consultant-gross'!D:D,eslam.data!AQ855,'consultant-gross'!G:G)</f>
        <v>932664842.69523811</v>
      </c>
      <c r="AI855" s="14">
        <f>SUMIF('consultant-net'!D:D,eslam.data!AQ855,'consultant-net'!F:F)</f>
        <v>11004454.560000001</v>
      </c>
      <c r="AJ855" s="2" t="str">
        <f>VLOOKUP(A855,'eslam-to-invoicing'!A:B,2,0)</f>
        <v>ORA ZED - Ph 01B - Pkgs A&amp;D</v>
      </c>
      <c r="AQ855" s="2" t="str">
        <f t="shared" si="132"/>
        <v>ORA - ZED43</v>
      </c>
      <c r="AR855" s="2" t="str">
        <f t="shared" si="133"/>
        <v>ORA ZED - Ph 01B - Pkgs A&amp;D43</v>
      </c>
    </row>
    <row r="856" spans="1:44" hidden="1" x14ac:dyDescent="0.3">
      <c r="A856" s="6" t="s">
        <v>59</v>
      </c>
      <c r="B856" s="34">
        <f>VLOOKUP(A856,Sheet1!A:B,2,0)</f>
        <v>1</v>
      </c>
      <c r="C856" s="6">
        <v>44</v>
      </c>
      <c r="D856" s="25"/>
      <c r="E856" s="2">
        <v>5304711.9523808956</v>
      </c>
      <c r="F856" s="26">
        <f>_xlfn.MAXIFS('data-from-invoicing'!E:E,'data-from-invoicing'!D:D,eslam.data!AR856)</f>
        <v>0</v>
      </c>
      <c r="G856" s="2">
        <f t="shared" si="130"/>
        <v>-5304711.9523808956</v>
      </c>
      <c r="H856" s="2"/>
      <c r="I856" s="23"/>
      <c r="J856" s="2">
        <f>SUMIF('collection only'!D:D,eslam.data!AQ856,'collection only'!E:E)</f>
        <v>0</v>
      </c>
      <c r="K856" s="26">
        <f>SUMIF('data-from-invoicing'!D:D,eslam.data!AR856,'data-from-invoicing'!F:F)</f>
        <v>0</v>
      </c>
      <c r="L856" s="2">
        <f t="shared" si="131"/>
        <v>0</v>
      </c>
      <c r="M856" s="2"/>
      <c r="Q856" s="23"/>
      <c r="R856" s="2">
        <v>4559905.68</v>
      </c>
      <c r="S856" s="1">
        <v>45565</v>
      </c>
      <c r="T856" s="1">
        <v>45560</v>
      </c>
      <c r="U856" s="1">
        <v>45572</v>
      </c>
      <c r="V856">
        <v>56</v>
      </c>
      <c r="W856" s="1">
        <v>45628</v>
      </c>
      <c r="X856" s="1">
        <v>45580</v>
      </c>
      <c r="Y856" s="2">
        <v>937969554.64761901</v>
      </c>
      <c r="AA856" s="2">
        <v>231364687.56628001</v>
      </c>
      <c r="AB856" s="2">
        <v>5600000</v>
      </c>
      <c r="AC856" s="2">
        <v>41098461.971329443</v>
      </c>
      <c r="AD856" s="2">
        <v>24621700.809500001</v>
      </c>
      <c r="AE856" s="2">
        <v>24621700.809500001</v>
      </c>
      <c r="AF856" s="2">
        <v>3555974.5004538498</v>
      </c>
      <c r="AG856" s="14">
        <f>SUMIF('consultant-gross'!D:D,eslam.data!AQ856,'consultant-gross'!F:F)</f>
        <v>5304711.9523808956</v>
      </c>
      <c r="AH856" s="14">
        <f>SUMIF('consultant-gross'!D:D,eslam.data!AQ856,'consultant-gross'!G:G)</f>
        <v>937969554.64761901</v>
      </c>
      <c r="AI856" s="14">
        <f>SUMIF('consultant-net'!D:D,eslam.data!AQ856,'consultant-net'!F:F)</f>
        <v>4559905.68</v>
      </c>
      <c r="AJ856" s="2" t="str">
        <f>VLOOKUP(A856,'eslam-to-invoicing'!A:B,2,0)</f>
        <v>ORA ZED - Ph 01B - Pkgs A&amp;D</v>
      </c>
      <c r="AQ856" s="2" t="str">
        <f t="shared" si="132"/>
        <v>ORA - ZED44</v>
      </c>
      <c r="AR856" s="2" t="str">
        <f t="shared" si="133"/>
        <v>ORA ZED - Ph 01B - Pkgs A&amp;D44</v>
      </c>
    </row>
    <row r="857" spans="1:44" hidden="1" x14ac:dyDescent="0.3">
      <c r="A857" s="6" t="s">
        <v>59</v>
      </c>
      <c r="B857" s="6">
        <f>VLOOKUP(A857,Sheet1!A:B,2,0)</f>
        <v>1</v>
      </c>
      <c r="C857" s="6">
        <v>45</v>
      </c>
      <c r="D857" s="25"/>
      <c r="F857" s="26">
        <f>_xlfn.MAXIFS('data-from-invoicing'!E:E,'data-from-invoicing'!D:D,eslam.data!AR857)</f>
        <v>0</v>
      </c>
      <c r="G857" s="2">
        <f t="shared" si="130"/>
        <v>0</v>
      </c>
      <c r="H857" s="2"/>
      <c r="I857" s="23"/>
      <c r="J857" s="2">
        <f>SUMIF('collection only'!D:D,eslam.data!AQ857,'collection only'!E:E)</f>
        <v>0</v>
      </c>
      <c r="K857" s="26">
        <f>SUMIF('data-from-invoicing'!D:D,eslam.data!AR857,'data-from-invoicing'!F:F)</f>
        <v>0</v>
      </c>
      <c r="L857" s="2">
        <f t="shared" si="131"/>
        <v>0</v>
      </c>
      <c r="M857" s="2"/>
      <c r="Q857" s="23"/>
      <c r="S857" s="1">
        <v>45596</v>
      </c>
      <c r="T857" s="1">
        <v>45590</v>
      </c>
      <c r="U857" s="1">
        <v>45605</v>
      </c>
      <c r="V857">
        <v>56</v>
      </c>
      <c r="W857" s="1">
        <v>45661</v>
      </c>
      <c r="AF857" s="2">
        <v>0</v>
      </c>
      <c r="AG857" s="14">
        <f>SUMIF('consultant-gross'!D:D,eslam.data!AQ857,'consultant-gross'!F:F)</f>
        <v>0</v>
      </c>
      <c r="AH857" s="14">
        <f>SUMIF('consultant-gross'!D:D,eslam.data!AQ857,'consultant-gross'!G:G)</f>
        <v>0</v>
      </c>
      <c r="AI857" s="14">
        <f>SUMIF('consultant-net'!D:D,eslam.data!AQ857,'consultant-net'!F:F)</f>
        <v>0</v>
      </c>
      <c r="AJ857" s="2" t="str">
        <f>VLOOKUP(A857,'eslam-to-invoicing'!A:B,2,0)</f>
        <v>ORA ZED - Ph 01B - Pkgs A&amp;D</v>
      </c>
      <c r="AQ857" s="2" t="str">
        <f t="shared" si="132"/>
        <v>ORA - ZED45</v>
      </c>
      <c r="AR857" s="2" t="str">
        <f t="shared" si="133"/>
        <v>ORA ZED - Ph 01B - Pkgs A&amp;D45</v>
      </c>
    </row>
    <row r="858" spans="1:44" hidden="1" x14ac:dyDescent="0.3">
      <c r="A858" s="6" t="s">
        <v>104</v>
      </c>
      <c r="B858" s="6">
        <f>VLOOKUP(A858,Sheet1!A:B,2,0)</f>
        <v>1</v>
      </c>
      <c r="C858" s="6">
        <v>1</v>
      </c>
      <c r="D858" s="25"/>
      <c r="E858" s="2">
        <v>2611606.828571429</v>
      </c>
      <c r="F858" s="26">
        <f>_xlfn.MAXIFS('data-from-invoicing'!E:E,'data-from-invoicing'!D:D,eslam.data!AR858)</f>
        <v>2611606.83</v>
      </c>
      <c r="G858" s="2">
        <f t="shared" si="130"/>
        <v>1.4285710640251637E-3</v>
      </c>
      <c r="H858" s="2"/>
      <c r="I858" s="23"/>
      <c r="J858" s="2">
        <f>SUMIF('collection only'!D:D,eslam.data!AQ858,'collection only'!E:E)</f>
        <v>11802742.07</v>
      </c>
      <c r="K858" s="26">
        <f>SUMIF('data-from-invoicing'!D:D,eslam.data!AR858,'data-from-invoicing'!F:F)</f>
        <v>2304743.0231999997</v>
      </c>
      <c r="L858" s="2">
        <f t="shared" si="131"/>
        <v>-9497999.0468000006</v>
      </c>
      <c r="M858" s="2"/>
      <c r="Q858" s="23"/>
      <c r="R858" s="2">
        <v>2167633.670250528</v>
      </c>
      <c r="S858" s="1">
        <v>44895</v>
      </c>
      <c r="T858" s="1">
        <v>44890</v>
      </c>
      <c r="U858" s="1">
        <v>44906</v>
      </c>
      <c r="V858">
        <v>56</v>
      </c>
      <c r="W858" s="1">
        <v>44962</v>
      </c>
      <c r="X858" s="1">
        <v>44915</v>
      </c>
      <c r="Y858" s="2">
        <v>2611606.828571429</v>
      </c>
      <c r="AA858" s="2">
        <v>503419.58617999993</v>
      </c>
      <c r="AD858" s="2">
        <v>68554.675000000003</v>
      </c>
      <c r="AE858" s="2">
        <v>68554.675000000003</v>
      </c>
      <c r="AF858" s="2">
        <v>0</v>
      </c>
      <c r="AG858" s="14">
        <f>SUMIF('consultant-gross'!D:D,eslam.data!AQ858,'consultant-gross'!F:F)</f>
        <v>2611606.8285714285</v>
      </c>
      <c r="AH858" s="14">
        <f>SUMIF('consultant-gross'!D:D,eslam.data!AQ858,'consultant-gross'!G:G)</f>
        <v>2611606.8285714285</v>
      </c>
      <c r="AI858" s="14">
        <f>SUMIF('consultant-net'!D:D,eslam.data!AQ858,'consultant-net'!F:F)</f>
        <v>2167633.670250528</v>
      </c>
      <c r="AJ858" s="2" t="str">
        <f>VLOOKUP(A858,'eslam-to-invoicing'!A:B,2,0)</f>
        <v>Ora Zed Landscape Ph1</v>
      </c>
      <c r="AQ858" s="2" t="str">
        <f t="shared" si="132"/>
        <v>ORA - ZED - Landscape1</v>
      </c>
      <c r="AR858" s="2" t="str">
        <f t="shared" si="133"/>
        <v>Ora Zed Landscape Ph11</v>
      </c>
    </row>
    <row r="859" spans="1:44" hidden="1" x14ac:dyDescent="0.3">
      <c r="A859" s="6" t="s">
        <v>104</v>
      </c>
      <c r="B859" s="6">
        <f>VLOOKUP(A859,Sheet1!A:B,2,0)</f>
        <v>1</v>
      </c>
      <c r="C859" s="6">
        <v>2</v>
      </c>
      <c r="D859" s="25"/>
      <c r="E859" s="2">
        <v>2071867.533333333</v>
      </c>
      <c r="F859" s="26">
        <f>_xlfn.MAXIFS('data-from-invoicing'!E:E,'data-from-invoicing'!D:D,eslam.data!AR859)</f>
        <v>2071866.5</v>
      </c>
      <c r="G859" s="2">
        <f t="shared" si="130"/>
        <v>-1.0333333329763263</v>
      </c>
      <c r="H859" s="2"/>
      <c r="I859" s="23"/>
      <c r="J859" s="2">
        <f>SUMIF('collection only'!D:D,eslam.data!AQ859,'collection only'!E:E)</f>
        <v>1719649.2</v>
      </c>
      <c r="K859" s="26">
        <f>SUMIF('data-from-invoicing'!D:D,eslam.data!AR859,'data-from-invoicing'!F:F)</f>
        <v>1828422.1850000001</v>
      </c>
      <c r="L859" s="2">
        <f t="shared" si="131"/>
        <v>108772.9850000001</v>
      </c>
      <c r="M859" s="2"/>
      <c r="Q859" s="23"/>
      <c r="R859" s="2">
        <v>1719650.0562636431</v>
      </c>
      <c r="S859" s="1">
        <v>44926</v>
      </c>
      <c r="T859" s="1">
        <v>44920</v>
      </c>
      <c r="U859" s="1">
        <v>44936</v>
      </c>
      <c r="V859">
        <v>56</v>
      </c>
      <c r="W859" s="1">
        <v>44992</v>
      </c>
      <c r="X859" s="1">
        <v>44958</v>
      </c>
      <c r="Y859" s="2">
        <v>4683474.3619047618</v>
      </c>
      <c r="AA859" s="2">
        <v>1329550.32398466</v>
      </c>
      <c r="AC859" s="2">
        <v>30299.390754232591</v>
      </c>
      <c r="AD859" s="2">
        <v>122941.2</v>
      </c>
      <c r="AE859" s="2">
        <v>122941.2</v>
      </c>
      <c r="AF859" s="2">
        <v>0</v>
      </c>
      <c r="AG859" s="14">
        <f>SUMIF('consultant-gross'!D:D,eslam.data!AQ859,'consultant-gross'!F:F)</f>
        <v>2071867.5333333332</v>
      </c>
      <c r="AH859" s="14">
        <f>SUMIF('consultant-gross'!D:D,eslam.data!AQ859,'consultant-gross'!G:G)</f>
        <v>4683474.3619047618</v>
      </c>
      <c r="AI859" s="14">
        <f>SUMIF('consultant-net'!D:D,eslam.data!AQ859,'consultant-net'!F:F)</f>
        <v>1719650.0562636433</v>
      </c>
      <c r="AJ859" s="2" t="str">
        <f>VLOOKUP(A859,'eslam-to-invoicing'!A:B,2,0)</f>
        <v>Ora Zed Landscape Ph1</v>
      </c>
      <c r="AQ859" s="2" t="str">
        <f t="shared" si="132"/>
        <v>ORA - ZED - Landscape2</v>
      </c>
      <c r="AR859" s="2" t="str">
        <f t="shared" si="133"/>
        <v>Ora Zed Landscape Ph12</v>
      </c>
    </row>
    <row r="860" spans="1:44" hidden="1" x14ac:dyDescent="0.3">
      <c r="A860" s="6" t="s">
        <v>104</v>
      </c>
      <c r="B860" s="6">
        <f>VLOOKUP(A860,Sheet1!A:B,2,0)</f>
        <v>1</v>
      </c>
      <c r="C860" s="6">
        <v>3</v>
      </c>
      <c r="D860" s="25"/>
      <c r="E860" s="2">
        <v>2138801.7904761899</v>
      </c>
      <c r="F860" s="26">
        <f>_xlfn.MAXIFS('data-from-invoicing'!E:E,'data-from-invoicing'!D:D,eslam.data!AR860)</f>
        <v>2138801.9</v>
      </c>
      <c r="G860" s="2">
        <f t="shared" si="130"/>
        <v>0.10952380998060107</v>
      </c>
      <c r="H860" s="2"/>
      <c r="I860" s="23"/>
      <c r="J860" s="2">
        <f>SUMIF('collection only'!D:D,eslam.data!AQ860,'collection only'!E:E)</f>
        <v>1775205.58</v>
      </c>
      <c r="K860" s="26">
        <f>SUMIF('data-from-invoicing'!D:D,eslam.data!AR860,'data-from-invoicing'!F:F)</f>
        <v>1887492.675</v>
      </c>
      <c r="L860" s="2">
        <f t="shared" si="131"/>
        <v>112287.09499999997</v>
      </c>
      <c r="M860" s="2"/>
      <c r="Q860" s="23"/>
      <c r="R860" s="2">
        <v>1775205.48089737</v>
      </c>
      <c r="S860" s="1">
        <v>44957</v>
      </c>
      <c r="T860" s="1">
        <v>44951</v>
      </c>
      <c r="U860" s="1">
        <v>44951</v>
      </c>
      <c r="V860">
        <v>56</v>
      </c>
      <c r="W860" s="1">
        <v>45007</v>
      </c>
      <c r="X860" s="1">
        <v>44983</v>
      </c>
      <c r="Y860" s="2">
        <v>6822276.1523809517</v>
      </c>
      <c r="AA860" s="2">
        <v>2116384.0302827298</v>
      </c>
      <c r="AC860" s="2">
        <v>118260.2959780877</v>
      </c>
      <c r="AD860" s="2">
        <v>179084.745</v>
      </c>
      <c r="AE860" s="2">
        <v>179084.745</v>
      </c>
      <c r="AF860" s="2">
        <v>0</v>
      </c>
      <c r="AG860" s="14">
        <f>SUMIF('consultant-gross'!D:D,eslam.data!AQ860,'consultant-gross'!F:F)</f>
        <v>2138801.7904761899</v>
      </c>
      <c r="AH860" s="14">
        <f>SUMIF('consultant-gross'!D:D,eslam.data!AQ860,'consultant-gross'!G:G)</f>
        <v>6822276.1523809517</v>
      </c>
      <c r="AI860" s="14">
        <f>SUMIF('consultant-net'!D:D,eslam.data!AQ860,'consultant-net'!F:F)</f>
        <v>1775205.4808973698</v>
      </c>
      <c r="AJ860" s="2" t="str">
        <f>VLOOKUP(A860,'eslam-to-invoicing'!A:B,2,0)</f>
        <v>Ora Zed Landscape Ph1</v>
      </c>
      <c r="AQ860" s="2" t="str">
        <f t="shared" si="132"/>
        <v>ORA - ZED - Landscape3</v>
      </c>
      <c r="AR860" s="2" t="str">
        <f t="shared" si="133"/>
        <v>Ora Zed Landscape Ph13</v>
      </c>
    </row>
    <row r="861" spans="1:44" hidden="1" x14ac:dyDescent="0.3">
      <c r="A861" s="6" t="s">
        <v>104</v>
      </c>
      <c r="B861" s="6">
        <f>VLOOKUP(A861,Sheet1!A:B,2,0)</f>
        <v>1</v>
      </c>
      <c r="C861" s="6">
        <v>4</v>
      </c>
      <c r="D861" s="25"/>
      <c r="E861" s="2">
        <v>4909563.9142857147</v>
      </c>
      <c r="F861" s="26">
        <f>_xlfn.MAXIFS('data-from-invoicing'!E:E,'data-from-invoicing'!D:D,eslam.data!AR861)</f>
        <v>4909564.83</v>
      </c>
      <c r="G861" s="2">
        <f t="shared" si="130"/>
        <v>0.91571428533643484</v>
      </c>
      <c r="H861" s="2"/>
      <c r="I861" s="23"/>
      <c r="J861" s="2">
        <f>SUMIF('collection only'!D:D,eslam.data!AQ861,'collection only'!E:E)</f>
        <v>4074938.81</v>
      </c>
      <c r="K861" s="26">
        <f>SUMIF('data-from-invoicing'!D:D,eslam.data!AR861,'data-from-invoicing'!F:F)</f>
        <v>4332690.5999999996</v>
      </c>
      <c r="L861" s="2">
        <f t="shared" si="131"/>
        <v>257751.78999999957</v>
      </c>
      <c r="M861" s="2"/>
      <c r="Q861" s="23"/>
      <c r="R861" s="2">
        <v>4074938.0511045801</v>
      </c>
      <c r="S861" s="1">
        <v>44985</v>
      </c>
      <c r="T861" s="1">
        <v>44982</v>
      </c>
      <c r="U861" s="1">
        <v>44983</v>
      </c>
      <c r="V861">
        <v>56</v>
      </c>
      <c r="W861" s="1">
        <v>45039</v>
      </c>
      <c r="X861" s="1">
        <v>45026</v>
      </c>
      <c r="Y861" s="2">
        <v>11731840.06666667</v>
      </c>
      <c r="AA861" s="2">
        <v>4050371.3818666502</v>
      </c>
      <c r="AC861" s="2">
        <v>639071.43954930885</v>
      </c>
      <c r="AD861" s="2">
        <v>307960.8</v>
      </c>
      <c r="AE861" s="2">
        <v>307960.8</v>
      </c>
      <c r="AF861" s="2">
        <v>0</v>
      </c>
      <c r="AG861" s="14">
        <f>SUMIF('consultant-gross'!D:D,eslam.data!AQ861,'consultant-gross'!F:F)</f>
        <v>4909563.9142857147</v>
      </c>
      <c r="AH861" s="14">
        <f>SUMIF('consultant-gross'!D:D,eslam.data!AQ861,'consultant-gross'!G:G)</f>
        <v>11731840.066666666</v>
      </c>
      <c r="AI861" s="14">
        <f>SUMIF('consultant-net'!D:D,eslam.data!AQ861,'consultant-net'!F:F)</f>
        <v>4074938.0511045801</v>
      </c>
      <c r="AJ861" s="2" t="str">
        <f>VLOOKUP(A861,'eslam-to-invoicing'!A:B,2,0)</f>
        <v>Ora Zed Landscape Ph1</v>
      </c>
      <c r="AQ861" s="2" t="str">
        <f t="shared" si="132"/>
        <v>ORA - ZED - Landscape4</v>
      </c>
      <c r="AR861" s="2" t="str">
        <f t="shared" si="133"/>
        <v>Ora Zed Landscape Ph14</v>
      </c>
    </row>
    <row r="862" spans="1:44" hidden="1" x14ac:dyDescent="0.3">
      <c r="A862" s="6" t="s">
        <v>104</v>
      </c>
      <c r="B862" s="34">
        <f>VLOOKUP(A862,Sheet1!A:B,2,0)</f>
        <v>1</v>
      </c>
      <c r="C862" s="6">
        <v>5</v>
      </c>
      <c r="D862" s="25"/>
      <c r="E862" s="2">
        <v>3861209.6</v>
      </c>
      <c r="F862" s="26">
        <f>_xlfn.MAXIFS('data-from-invoicing'!E:E,'data-from-invoicing'!D:D,eslam.data!AR862)</f>
        <v>3284925.66</v>
      </c>
      <c r="G862" s="2">
        <f t="shared" si="130"/>
        <v>-576283.93999999994</v>
      </c>
      <c r="H862" s="2"/>
      <c r="I862" s="23"/>
      <c r="J862" s="2">
        <f>SUMIF('collection only'!D:D,eslam.data!AQ862,'collection only'!E:E)</f>
        <v>2726488.3</v>
      </c>
      <c r="K862" s="26">
        <f>SUMIF('data-from-invoicing'!D:D,eslam.data!AR862,'data-from-invoicing'!F:F)</f>
        <v>2898946.8930000002</v>
      </c>
      <c r="L862" s="2">
        <f t="shared" si="131"/>
        <v>172458.59300000034</v>
      </c>
      <c r="M862" s="2"/>
      <c r="Q862" s="23"/>
      <c r="R862" s="2">
        <v>3204803.9680011738</v>
      </c>
      <c r="S862" s="1">
        <v>45016</v>
      </c>
      <c r="T862" s="1">
        <v>45010</v>
      </c>
      <c r="U862" s="1">
        <v>45026</v>
      </c>
      <c r="V862">
        <v>56</v>
      </c>
      <c r="W862" s="1">
        <v>45082</v>
      </c>
      <c r="X862" s="1">
        <v>45047</v>
      </c>
      <c r="Y862" s="2">
        <v>15593049.66666667</v>
      </c>
      <c r="AA862" s="2">
        <v>5404662.8768366994</v>
      </c>
      <c r="AC862" s="2">
        <v>772348.39810074901</v>
      </c>
      <c r="AD862" s="2">
        <v>409317.55</v>
      </c>
      <c r="AE862" s="2">
        <v>409317.55</v>
      </c>
      <c r="AF862" s="2">
        <v>0</v>
      </c>
      <c r="AG862" s="14">
        <f>SUMIF('consultant-gross'!D:D,eslam.data!AQ862,'consultant-gross'!F:F)</f>
        <v>3861209.5999999996</v>
      </c>
      <c r="AH862" s="14">
        <f>SUMIF('consultant-gross'!D:D,eslam.data!AQ862,'consultant-gross'!G:G)</f>
        <v>15593049.666666666</v>
      </c>
      <c r="AI862" s="14">
        <f>SUMIF('consultant-net'!D:D,eslam.data!AQ862,'consultant-net'!F:F)</f>
        <v>3204803.9680011738</v>
      </c>
      <c r="AJ862" s="2" t="str">
        <f>VLOOKUP(A862,'eslam-to-invoicing'!A:B,2,0)</f>
        <v>Ora Zed Landscape Ph1</v>
      </c>
      <c r="AQ862" s="2" t="str">
        <f t="shared" si="132"/>
        <v>ORA - ZED - Landscape5</v>
      </c>
      <c r="AR862" s="2" t="str">
        <f t="shared" si="133"/>
        <v>Ora Zed Landscape Ph15</v>
      </c>
    </row>
    <row r="863" spans="1:44" hidden="1" x14ac:dyDescent="0.3">
      <c r="A863" s="6" t="s">
        <v>104</v>
      </c>
      <c r="B863" s="34">
        <f>VLOOKUP(A863,Sheet1!A:B,2,0)</f>
        <v>1</v>
      </c>
      <c r="C863" s="6">
        <v>6</v>
      </c>
      <c r="D863" s="25"/>
      <c r="E863" s="2">
        <v>3232045.3523809519</v>
      </c>
      <c r="F863" s="26">
        <f>_xlfn.MAXIFS('data-from-invoicing'!E:E,'data-from-invoicing'!D:D,eslam.data!AR863)</f>
        <v>3759868.5499999993</v>
      </c>
      <c r="G863" s="2">
        <f t="shared" si="130"/>
        <v>527823.19761904748</v>
      </c>
      <c r="H863" s="2"/>
      <c r="I863" s="23"/>
      <c r="J863" s="2">
        <f>SUMIF('collection only'!D:D,eslam.data!AQ863,'collection only'!E:E)</f>
        <v>3120690.89</v>
      </c>
      <c r="K863" s="26">
        <f>SUMIF('data-from-invoicing'!D:D,eslam.data!AR863,'data-from-invoicing'!F:F)</f>
        <v>3318083.9875000003</v>
      </c>
      <c r="L863" s="2">
        <f t="shared" si="131"/>
        <v>197393.09750000015</v>
      </c>
      <c r="M863" s="2"/>
      <c r="Q863" s="23"/>
      <c r="R863" s="2">
        <v>3160913.3163209171</v>
      </c>
      <c r="S863" s="1">
        <v>45046</v>
      </c>
      <c r="T863" s="1">
        <v>45041</v>
      </c>
      <c r="U863" s="1">
        <v>45057</v>
      </c>
      <c r="V863">
        <v>56</v>
      </c>
      <c r="W863" s="1">
        <v>45113</v>
      </c>
      <c r="X863" s="1">
        <v>45084</v>
      </c>
      <c r="Y863" s="2">
        <v>18825095.019047622</v>
      </c>
      <c r="AA863" s="2">
        <v>6624089.2241659993</v>
      </c>
      <c r="AC863" s="2">
        <v>816946.8693735596</v>
      </c>
      <c r="AD863" s="2">
        <v>494158.74</v>
      </c>
      <c r="AE863" s="2">
        <v>494158.74</v>
      </c>
      <c r="AF863" s="2">
        <v>0</v>
      </c>
      <c r="AG863" s="14">
        <f>SUMIF('consultant-gross'!D:D,eslam.data!AQ863,'consultant-gross'!F:F)</f>
        <v>3232045.3523809519</v>
      </c>
      <c r="AH863" s="14">
        <f>SUMIF('consultant-gross'!D:D,eslam.data!AQ863,'consultant-gross'!G:G)</f>
        <v>18825095.019047618</v>
      </c>
      <c r="AI863" s="14">
        <f>SUMIF('consultant-net'!D:D,eslam.data!AQ863,'consultant-net'!F:F)</f>
        <v>3160913.3163209166</v>
      </c>
      <c r="AJ863" s="2" t="str">
        <f>VLOOKUP(A863,'eslam-to-invoicing'!A:B,2,0)</f>
        <v>Ora Zed Landscape Ph1</v>
      </c>
      <c r="AQ863" s="2" t="str">
        <f t="shared" si="132"/>
        <v>ORA - ZED - Landscape6</v>
      </c>
      <c r="AR863" s="2" t="str">
        <f t="shared" si="133"/>
        <v>Ora Zed Landscape Ph16</v>
      </c>
    </row>
    <row r="864" spans="1:44" hidden="1" x14ac:dyDescent="0.3">
      <c r="A864" s="6" t="s">
        <v>104</v>
      </c>
      <c r="B864" s="34">
        <f>VLOOKUP(A864,Sheet1!A:B,2,0)</f>
        <v>1</v>
      </c>
      <c r="C864" s="6">
        <v>7</v>
      </c>
      <c r="D864" s="25"/>
      <c r="E864" s="2">
        <v>1440674.761904761</v>
      </c>
      <c r="F864" s="26">
        <f>_xlfn.MAXIFS('data-from-invoicing'!E:E,'data-from-invoicing'!D:D,eslam.data!AR864)</f>
        <v>1343089.52</v>
      </c>
      <c r="G864" s="2">
        <f t="shared" si="130"/>
        <v>-97585.241904760944</v>
      </c>
      <c r="H864" s="2"/>
      <c r="I864" s="23"/>
      <c r="J864" s="2">
        <f>SUMIF('collection only'!D:D,eslam.data!AQ864,'collection only'!E:E)</f>
        <v>964764.3</v>
      </c>
      <c r="K864" s="26">
        <f>SUMIF('data-from-invoicing'!D:D,eslam.data!AR864,'data-from-invoicing'!F:F)</f>
        <v>1035276.4959999999</v>
      </c>
      <c r="L864" s="2">
        <f t="shared" si="131"/>
        <v>70512.19599999988</v>
      </c>
      <c r="M864" s="2"/>
      <c r="Q864" s="23"/>
      <c r="R864" s="2">
        <v>1045760.053159377</v>
      </c>
      <c r="S864" s="1">
        <v>45077</v>
      </c>
      <c r="T864" s="1">
        <v>45071</v>
      </c>
      <c r="U864" s="1">
        <v>45084</v>
      </c>
      <c r="V864">
        <v>56</v>
      </c>
      <c r="W864" s="1">
        <v>45140</v>
      </c>
      <c r="X864" s="1">
        <v>45124</v>
      </c>
      <c r="Y864" s="2">
        <v>20265769.780952379</v>
      </c>
      <c r="AA864" s="2">
        <v>7155995.1362478388</v>
      </c>
      <c r="AC864" s="2">
        <v>835084.58319647505</v>
      </c>
      <c r="AD864" s="2">
        <v>531976.45499999996</v>
      </c>
      <c r="AE864" s="2">
        <v>531976.45499999996</v>
      </c>
      <c r="AF864" s="2">
        <v>0</v>
      </c>
      <c r="AG864" s="14">
        <f>SUMIF('consultant-gross'!D:D,eslam.data!AQ864,'consultant-gross'!F:F)</f>
        <v>1440674.7619047612</v>
      </c>
      <c r="AH864" s="14">
        <f>SUMIF('consultant-gross'!D:D,eslam.data!AQ864,'consultant-gross'!G:G)</f>
        <v>20265769.780952379</v>
      </c>
      <c r="AI864" s="14">
        <f>SUMIF('consultant-net'!D:D,eslam.data!AQ864,'consultant-net'!F:F)</f>
        <v>1045760.0531593766</v>
      </c>
      <c r="AJ864" s="2" t="str">
        <f>VLOOKUP(A864,'eslam-to-invoicing'!A:B,2,0)</f>
        <v>Ora Zed Landscape Ph1</v>
      </c>
      <c r="AQ864" s="2" t="str">
        <f t="shared" si="132"/>
        <v>ORA - ZED - Landscape7</v>
      </c>
      <c r="AR864" s="2" t="str">
        <f t="shared" si="133"/>
        <v>Ora Zed Landscape Ph17</v>
      </c>
    </row>
    <row r="865" spans="1:44" hidden="1" x14ac:dyDescent="0.3">
      <c r="A865" s="6" t="s">
        <v>104</v>
      </c>
      <c r="B865" s="34">
        <f>VLOOKUP(A865,Sheet1!A:B,2,0)</f>
        <v>1</v>
      </c>
      <c r="C865" s="6">
        <v>8</v>
      </c>
      <c r="D865" s="25"/>
      <c r="E865" s="2">
        <v>11600772.26942257</v>
      </c>
      <c r="F865" s="26">
        <f>_xlfn.MAXIFS('data-from-invoicing'!E:E,'data-from-invoicing'!D:D,eslam.data!AR865)</f>
        <v>6274745.71</v>
      </c>
      <c r="G865" s="2">
        <f t="shared" si="130"/>
        <v>-5326026.5594225703</v>
      </c>
      <c r="H865" s="2"/>
      <c r="I865" s="23"/>
      <c r="J865" s="2">
        <f>SUMIF('collection only'!D:D,eslam.data!AQ865,'collection only'!E:E)</f>
        <v>5158038.9400000004</v>
      </c>
      <c r="K865" s="26">
        <f>SUMIF('data-from-invoicing'!D:D,eslam.data!AR865,'data-from-invoicing'!F:F)</f>
        <v>5158038.9354999997</v>
      </c>
      <c r="L865" s="2">
        <f t="shared" si="131"/>
        <v>-4.5000007376074791E-3</v>
      </c>
      <c r="M865" s="2"/>
      <c r="Q865" s="23"/>
      <c r="R865" s="2">
        <v>9578640.9798947722</v>
      </c>
      <c r="S865" s="1">
        <v>45107</v>
      </c>
      <c r="T865" s="1">
        <v>45102</v>
      </c>
      <c r="U865" s="1">
        <v>45116</v>
      </c>
      <c r="V865">
        <v>56</v>
      </c>
      <c r="W865" s="1">
        <v>45172</v>
      </c>
      <c r="X865" s="1">
        <v>45147</v>
      </c>
      <c r="Y865" s="2">
        <v>31866542.050374951</v>
      </c>
      <c r="AA865" s="2">
        <v>10056562.050738931</v>
      </c>
      <c r="AB865" s="2">
        <v>200000</v>
      </c>
      <c r="AC865" s="2">
        <v>5892201.0450631296</v>
      </c>
      <c r="AD865" s="2">
        <v>836496.72882234002</v>
      </c>
      <c r="AE865" s="2">
        <v>836496.72882234002</v>
      </c>
      <c r="AF865" s="2">
        <v>0</v>
      </c>
      <c r="AG865" s="14">
        <f>SUMIF('consultant-gross'!D:D,eslam.data!AQ865,'consultant-gross'!F:F)</f>
        <v>11600772.269422572</v>
      </c>
      <c r="AH865" s="14">
        <f>SUMIF('consultant-gross'!D:D,eslam.data!AQ865,'consultant-gross'!G:G)</f>
        <v>31866542.050374951</v>
      </c>
      <c r="AI865" s="14">
        <f>SUMIF('consultant-net'!D:D,eslam.data!AQ865,'consultant-net'!F:F)</f>
        <v>9578640.9798947722</v>
      </c>
      <c r="AJ865" s="2" t="str">
        <f>VLOOKUP(A865,'eslam-to-invoicing'!A:B,2,0)</f>
        <v>Ora Zed Landscape Ph1</v>
      </c>
      <c r="AQ865" s="2" t="str">
        <f t="shared" si="132"/>
        <v>ORA - ZED - Landscape8</v>
      </c>
      <c r="AR865" s="2" t="str">
        <f t="shared" si="133"/>
        <v>Ora Zed Landscape Ph18</v>
      </c>
    </row>
    <row r="866" spans="1:44" hidden="1" x14ac:dyDescent="0.3">
      <c r="A866" s="6" t="s">
        <v>104</v>
      </c>
      <c r="B866" s="34">
        <f>VLOOKUP(A866,Sheet1!A:B,2,0)</f>
        <v>1</v>
      </c>
      <c r="C866" s="6">
        <v>9</v>
      </c>
      <c r="D866" s="25"/>
      <c r="E866" s="2">
        <v>3994751.4353393279</v>
      </c>
      <c r="F866" s="26">
        <f>_xlfn.MAXIFS('data-from-invoicing'!E:E,'data-from-invoicing'!D:D,eslam.data!AR866)</f>
        <v>4486249.0225</v>
      </c>
      <c r="G866" s="2">
        <f t="shared" si="130"/>
        <v>491497.58716067206</v>
      </c>
      <c r="H866" s="2"/>
      <c r="I866" s="23"/>
      <c r="J866" s="2">
        <f>SUMIF('collection only'!D:D,eslam.data!AQ866,'collection only'!E:E)</f>
        <v>3863087.97</v>
      </c>
      <c r="K866" s="26">
        <f>SUMIF('data-from-invoicing'!D:D,eslam.data!AR866,'data-from-invoicing'!F:F)</f>
        <v>3863087.97</v>
      </c>
      <c r="L866" s="2">
        <f t="shared" si="131"/>
        <v>0</v>
      </c>
      <c r="M866" s="2"/>
      <c r="Q866" s="23"/>
      <c r="R866" s="2">
        <v>3636861.919795007</v>
      </c>
      <c r="S866" s="1">
        <v>45138</v>
      </c>
      <c r="T866" s="1">
        <v>45132</v>
      </c>
      <c r="U866" s="1">
        <v>45145</v>
      </c>
      <c r="V866">
        <v>56</v>
      </c>
      <c r="W866" s="1">
        <v>45201</v>
      </c>
      <c r="X866" s="1">
        <v>45186</v>
      </c>
      <c r="Y866" s="2">
        <v>35861293.485714279</v>
      </c>
      <c r="AA866" s="2">
        <v>10889989.70639769</v>
      </c>
      <c r="AC866" s="2">
        <v>5974589.29</v>
      </c>
      <c r="AD866" s="2">
        <v>941358.95</v>
      </c>
      <c r="AE866" s="2">
        <v>941358.95</v>
      </c>
      <c r="AF866" s="2">
        <v>0</v>
      </c>
      <c r="AG866" s="14">
        <f>SUMIF('consultant-gross'!D:D,eslam.data!AQ866,'consultant-gross'!F:F)</f>
        <v>3994751.4353393279</v>
      </c>
      <c r="AH866" s="14">
        <f>SUMIF('consultant-gross'!D:D,eslam.data!AQ866,'consultant-gross'!G:G)</f>
        <v>35861293.485714279</v>
      </c>
      <c r="AI866" s="14">
        <f>SUMIF('consultant-net'!D:D,eslam.data!AQ866,'consultant-net'!F:F)</f>
        <v>3636861.9197950065</v>
      </c>
      <c r="AJ866" s="2" t="str">
        <f>VLOOKUP(A866,'eslam-to-invoicing'!A:B,2,0)</f>
        <v>Ora Zed Landscape Ph1</v>
      </c>
      <c r="AQ866" s="2" t="str">
        <f t="shared" si="132"/>
        <v>ORA - ZED - Landscape9</v>
      </c>
      <c r="AR866" s="2" t="str">
        <f t="shared" si="133"/>
        <v>Ora Zed Landscape Ph19</v>
      </c>
    </row>
    <row r="867" spans="1:44" hidden="1" x14ac:dyDescent="0.3">
      <c r="A867" s="6" t="s">
        <v>104</v>
      </c>
      <c r="B867" s="34">
        <f>VLOOKUP(A867,Sheet1!A:B,2,0)</f>
        <v>1</v>
      </c>
      <c r="C867" s="6">
        <v>10</v>
      </c>
      <c r="D867" s="25"/>
      <c r="E867" s="2">
        <v>3258480.285714291</v>
      </c>
      <c r="F867" s="26">
        <f>_xlfn.MAXIFS('data-from-invoicing'!E:E,'data-from-invoicing'!D:D,eslam.data!AR867)</f>
        <v>3148169.54</v>
      </c>
      <c r="G867" s="2">
        <f t="shared" si="130"/>
        <v>-110310.745714291</v>
      </c>
      <c r="H867" s="2"/>
      <c r="I867" s="23"/>
      <c r="J867" s="2">
        <f>SUMIF('collection only'!D:D,eslam.data!AQ867,'collection only'!E:E)</f>
        <v>6562980.7200000007</v>
      </c>
      <c r="K867" s="26">
        <f>SUMIF('data-from-invoicing'!D:D,eslam.data!AR867,'data-from-invoicing'!F:F)</f>
        <v>2562980.7170000002</v>
      </c>
      <c r="L867" s="2">
        <f t="shared" si="131"/>
        <v>-4000000.0030000005</v>
      </c>
      <c r="M867" s="2"/>
      <c r="Q867" s="23"/>
      <c r="R867" s="2">
        <v>2654538.63</v>
      </c>
      <c r="S867" s="1">
        <v>45169</v>
      </c>
      <c r="T867" s="1">
        <v>45163</v>
      </c>
      <c r="U867" s="1">
        <v>45179</v>
      </c>
      <c r="V867">
        <v>56</v>
      </c>
      <c r="W867" s="1">
        <v>45235</v>
      </c>
      <c r="X867" s="1">
        <v>45209</v>
      </c>
      <c r="Y867" s="2">
        <v>39119773.77142857</v>
      </c>
      <c r="AA867" s="2">
        <v>12128157.279999999</v>
      </c>
      <c r="AB867" s="2">
        <v>50000</v>
      </c>
      <c r="AC867" s="2">
        <v>6008554.2000000002</v>
      </c>
      <c r="AD867" s="2">
        <v>1026894.06</v>
      </c>
      <c r="AE867" s="2">
        <v>1026894.06</v>
      </c>
      <c r="AF867" s="2">
        <v>0</v>
      </c>
      <c r="AG867" s="14">
        <f>SUMIF('consultant-gross'!D:D,eslam.data!AQ867,'consultant-gross'!F:F)</f>
        <v>3258480.285714291</v>
      </c>
      <c r="AH867" s="14">
        <f>SUMIF('consultant-gross'!D:D,eslam.data!AQ867,'consultant-gross'!G:G)</f>
        <v>39119773.77142857</v>
      </c>
      <c r="AI867" s="14">
        <f>SUMIF('consultant-net'!D:D,eslam.data!AQ867,'consultant-net'!F:F)</f>
        <v>2654538.63</v>
      </c>
      <c r="AJ867" s="2" t="str">
        <f>VLOOKUP(A867,'eslam-to-invoicing'!A:B,2,0)</f>
        <v>Ora Zed Landscape Ph1</v>
      </c>
      <c r="AQ867" s="2" t="str">
        <f t="shared" si="132"/>
        <v>ORA - ZED - Landscape10</v>
      </c>
      <c r="AR867" s="2" t="str">
        <f t="shared" si="133"/>
        <v>Ora Zed Landscape Ph110</v>
      </c>
    </row>
    <row r="868" spans="1:44" hidden="1" x14ac:dyDescent="0.3">
      <c r="A868" s="6" t="s">
        <v>104</v>
      </c>
      <c r="B868" s="34">
        <f>VLOOKUP(A868,Sheet1!A:B,2,0)</f>
        <v>1</v>
      </c>
      <c r="C868" s="6">
        <v>11</v>
      </c>
      <c r="D868" s="25"/>
      <c r="E868" s="2">
        <v>6742108.104761906</v>
      </c>
      <c r="F868" s="26">
        <f>_xlfn.MAXIFS('data-from-invoicing'!E:E,'data-from-invoicing'!D:D,eslam.data!AR868)</f>
        <v>6460754.4199999999</v>
      </c>
      <c r="G868" s="2">
        <f t="shared" si="130"/>
        <v>-281353.68476190604</v>
      </c>
      <c r="H868" s="2"/>
      <c r="I868" s="23"/>
      <c r="J868" s="2">
        <f>SUMIF('collection only'!D:D,eslam.data!AQ868,'collection only'!E:E)</f>
        <v>5312426.17</v>
      </c>
      <c r="K868" s="26">
        <f>SUMIF('data-from-invoicing'!D:D,eslam.data!AR868,'data-from-invoicing'!F:F)</f>
        <v>5312426.17</v>
      </c>
      <c r="L868" s="2">
        <f t="shared" si="131"/>
        <v>0</v>
      </c>
      <c r="M868" s="2"/>
      <c r="Q868" s="23"/>
      <c r="R868" s="2">
        <v>6014170.71</v>
      </c>
      <c r="S868" s="1">
        <v>45199</v>
      </c>
      <c r="T868" s="1">
        <v>45194</v>
      </c>
      <c r="U868" s="1">
        <v>45208</v>
      </c>
      <c r="V868">
        <v>56</v>
      </c>
      <c r="W868" s="1">
        <v>45264</v>
      </c>
      <c r="X868" s="1">
        <v>45234</v>
      </c>
      <c r="Y868" s="2">
        <v>45861881.876190484</v>
      </c>
      <c r="AA868" s="2">
        <v>14252099.550000001</v>
      </c>
      <c r="AB868" s="2">
        <v>100000</v>
      </c>
      <c r="AC868" s="2">
        <v>6064800</v>
      </c>
      <c r="AD868" s="2">
        <v>1203874</v>
      </c>
      <c r="AE868" s="2">
        <v>1203874</v>
      </c>
      <c r="AF868" s="2">
        <v>0</v>
      </c>
      <c r="AG868" s="14">
        <f>SUMIF('consultant-gross'!D:D,eslam.data!AQ868,'consultant-gross'!F:F)</f>
        <v>6742108.104761906</v>
      </c>
      <c r="AH868" s="14">
        <f>SUMIF('consultant-gross'!D:D,eslam.data!AQ868,'consultant-gross'!G:G)</f>
        <v>45861881.876190476</v>
      </c>
      <c r="AI868" s="14">
        <f>SUMIF('consultant-net'!D:D,eslam.data!AQ868,'consultant-net'!F:F)</f>
        <v>6014170.71</v>
      </c>
      <c r="AJ868" s="2" t="str">
        <f>VLOOKUP(A868,'eslam-to-invoicing'!A:B,2,0)</f>
        <v>Ora Zed Landscape Ph1</v>
      </c>
      <c r="AQ868" s="2" t="str">
        <f t="shared" si="132"/>
        <v>ORA - ZED - Landscape11</v>
      </c>
      <c r="AR868" s="2" t="str">
        <f t="shared" si="133"/>
        <v>Ora Zed Landscape Ph111</v>
      </c>
    </row>
    <row r="869" spans="1:44" hidden="1" x14ac:dyDescent="0.3">
      <c r="A869" s="6" t="s">
        <v>104</v>
      </c>
      <c r="B869" s="34">
        <f>VLOOKUP(A869,Sheet1!A:B,2,0)</f>
        <v>1</v>
      </c>
      <c r="C869" s="6">
        <v>12</v>
      </c>
      <c r="D869" s="25"/>
      <c r="E869" s="2">
        <v>9303031.3714285642</v>
      </c>
      <c r="F869" s="26">
        <f>_xlfn.MAXIFS('data-from-invoicing'!E:E,'data-from-invoicing'!D:D,eslam.data!AR869)</f>
        <v>7506327.0700000003</v>
      </c>
      <c r="G869" s="2">
        <f t="shared" si="130"/>
        <v>-1796704.3014285639</v>
      </c>
      <c r="H869" s="2"/>
      <c r="I869" s="23"/>
      <c r="J869" s="2">
        <f>SUMIF('collection only'!D:D,eslam.data!AQ869,'collection only'!E:E)</f>
        <v>6030251.4699999997</v>
      </c>
      <c r="K869" s="26">
        <f>SUMIF('data-from-invoicing'!D:D,eslam.data!AR869,'data-from-invoicing'!F:F)</f>
        <v>6030251.4699999997</v>
      </c>
      <c r="L869" s="2">
        <f t="shared" si="131"/>
        <v>0</v>
      </c>
      <c r="M869" s="2"/>
      <c r="Q869" s="23"/>
      <c r="R869" s="2">
        <v>7521516.04</v>
      </c>
      <c r="S869" s="1">
        <v>45230</v>
      </c>
      <c r="T869" s="1">
        <v>45224</v>
      </c>
      <c r="U869" s="1">
        <v>45236</v>
      </c>
      <c r="V869">
        <v>56</v>
      </c>
      <c r="W869" s="1">
        <v>45292</v>
      </c>
      <c r="X869" s="1">
        <v>45250</v>
      </c>
      <c r="Y869" s="2">
        <v>55164913.24761904</v>
      </c>
      <c r="AA869" s="2">
        <v>16356170.6</v>
      </c>
      <c r="AB869" s="2">
        <v>300000</v>
      </c>
      <c r="AC869" s="2">
        <v>6136800.2400000002</v>
      </c>
      <c r="AD869" s="2">
        <v>1448078.9750000001</v>
      </c>
      <c r="AE869" s="2">
        <v>1448078.9750000001</v>
      </c>
      <c r="AF869" s="2">
        <v>0</v>
      </c>
      <c r="AG869" s="14">
        <f>SUMIF('consultant-gross'!D:D,eslam.data!AQ869,'consultant-gross'!F:F)</f>
        <v>9303031.3714285642</v>
      </c>
      <c r="AH869" s="14">
        <f>SUMIF('consultant-gross'!D:D,eslam.data!AQ869,'consultant-gross'!G:G)</f>
        <v>55164913.24761904</v>
      </c>
      <c r="AI869" s="14">
        <f>SUMIF('consultant-net'!D:D,eslam.data!AQ869,'consultant-net'!F:F)</f>
        <v>7521516.04</v>
      </c>
      <c r="AJ869" s="2" t="str">
        <f>VLOOKUP(A869,'eslam-to-invoicing'!A:B,2,0)</f>
        <v>Ora Zed Landscape Ph1</v>
      </c>
      <c r="AQ869" s="2" t="str">
        <f t="shared" si="132"/>
        <v>ORA - ZED - Landscape12</v>
      </c>
      <c r="AR869" s="2" t="str">
        <f t="shared" si="133"/>
        <v>Ora Zed Landscape Ph112</v>
      </c>
    </row>
    <row r="870" spans="1:44" hidden="1" x14ac:dyDescent="0.3">
      <c r="A870" s="6" t="s">
        <v>104</v>
      </c>
      <c r="B870" s="34">
        <f>VLOOKUP(A870,Sheet1!A:B,2,0)</f>
        <v>1</v>
      </c>
      <c r="C870" s="6">
        <v>13</v>
      </c>
      <c r="D870" s="25"/>
      <c r="E870" s="2">
        <v>-692002.62857142836</v>
      </c>
      <c r="F870" s="26">
        <f>_xlfn.MAXIFS('data-from-invoicing'!E:E,'data-from-invoicing'!D:D,eslam.data!AR870)</f>
        <v>1148717.83</v>
      </c>
      <c r="G870" s="2">
        <f t="shared" si="130"/>
        <v>1840720.4585714284</v>
      </c>
      <c r="H870" s="2"/>
      <c r="I870" s="23"/>
      <c r="J870" s="2">
        <f>SUMIF('collection only'!D:D,eslam.data!AQ870,'collection only'!E:E)</f>
        <v>0</v>
      </c>
      <c r="K870" s="26">
        <f>SUMIF('data-from-invoicing'!D:D,eslam.data!AR870,'data-from-invoicing'!F:F)</f>
        <v>868255.79</v>
      </c>
      <c r="L870" s="2">
        <f t="shared" si="131"/>
        <v>868255.79</v>
      </c>
      <c r="M870" s="2"/>
      <c r="Q870" s="23"/>
      <c r="R870" s="2">
        <v>-674362.19</v>
      </c>
      <c r="S870" s="1">
        <v>45260</v>
      </c>
      <c r="T870" s="1">
        <v>45255</v>
      </c>
      <c r="U870" s="1">
        <v>45271</v>
      </c>
      <c r="V870">
        <v>56</v>
      </c>
      <c r="W870" s="1">
        <v>45327</v>
      </c>
      <c r="X870" s="1">
        <v>45342</v>
      </c>
      <c r="Y870" s="2">
        <v>54472910.619047612</v>
      </c>
      <c r="AA870" s="2">
        <v>13854310.92</v>
      </c>
      <c r="AB870" s="2">
        <v>400000</v>
      </c>
      <c r="AC870" s="2">
        <v>6133954.2699999996</v>
      </c>
      <c r="AD870" s="2">
        <v>1429913.905</v>
      </c>
      <c r="AE870" s="2">
        <v>1429913.905</v>
      </c>
      <c r="AF870" s="2">
        <v>0</v>
      </c>
      <c r="AG870" s="14">
        <f>SUMIF('consultant-gross'!D:D,eslam.data!AQ870,'consultant-gross'!F:F)</f>
        <v>-692002.62857142836</v>
      </c>
      <c r="AH870" s="14">
        <f>SUMIF('consultant-gross'!D:D,eslam.data!AQ870,'consultant-gross'!G:G)</f>
        <v>54472910.619047612</v>
      </c>
      <c r="AI870" s="14">
        <f>SUMIF('consultant-net'!D:D,eslam.data!AQ870,'consultant-net'!F:F)</f>
        <v>-674362.19</v>
      </c>
      <c r="AJ870" s="2" t="str">
        <f>VLOOKUP(A870,'eslam-to-invoicing'!A:B,2,0)</f>
        <v>Ora Zed Landscape Ph1</v>
      </c>
      <c r="AQ870" s="2" t="str">
        <f t="shared" si="132"/>
        <v>ORA - ZED - Landscape13</v>
      </c>
      <c r="AR870" s="2" t="str">
        <f t="shared" si="133"/>
        <v>Ora Zed Landscape Ph113</v>
      </c>
    </row>
    <row r="871" spans="1:44" hidden="1" x14ac:dyDescent="0.3">
      <c r="A871" s="6" t="s">
        <v>104</v>
      </c>
      <c r="B871" s="34">
        <f>VLOOKUP(A871,Sheet1!A:B,2,0)</f>
        <v>1</v>
      </c>
      <c r="C871" s="6">
        <v>14</v>
      </c>
      <c r="D871" s="25"/>
      <c r="E871" s="2">
        <v>1197004.695238099</v>
      </c>
      <c r="F871" s="26">
        <f>_xlfn.MAXIFS('data-from-invoicing'!E:E,'data-from-invoicing'!D:D,eslam.data!AR871)</f>
        <v>0</v>
      </c>
      <c r="G871" s="2">
        <f t="shared" si="130"/>
        <v>-1197004.695238099</v>
      </c>
      <c r="H871" s="2"/>
      <c r="I871" s="23"/>
      <c r="J871" s="2">
        <f>SUMIF('collection only'!D:D,eslam.data!AQ871,'collection only'!E:E)</f>
        <v>868255.79</v>
      </c>
      <c r="K871" s="26">
        <f>SUMIF('data-from-invoicing'!D:D,eslam.data!AR871,'data-from-invoicing'!F:F)</f>
        <v>0</v>
      </c>
      <c r="L871" s="2">
        <f t="shared" si="131"/>
        <v>-868255.79</v>
      </c>
      <c r="M871" s="2"/>
      <c r="Q871" s="23"/>
      <c r="R871" s="2">
        <v>1008333.54</v>
      </c>
      <c r="S871" s="1">
        <v>45291</v>
      </c>
      <c r="T871" s="1">
        <v>45285</v>
      </c>
      <c r="U871" s="1">
        <v>45307</v>
      </c>
      <c r="V871">
        <v>56</v>
      </c>
      <c r="W871" s="1">
        <v>45363</v>
      </c>
      <c r="X871" s="1">
        <v>45371</v>
      </c>
      <c r="Y871" s="2">
        <v>55669915.31428571</v>
      </c>
      <c r="AA871" s="2">
        <v>14304471.380000001</v>
      </c>
      <c r="AB871" s="2">
        <v>385180.36</v>
      </c>
      <c r="AC871" s="2">
        <v>6143327.5</v>
      </c>
      <c r="AD871" s="2">
        <v>1461335.2749999999</v>
      </c>
      <c r="AE871" s="2">
        <v>1461335.2749999999</v>
      </c>
      <c r="AF871" s="2">
        <v>0</v>
      </c>
      <c r="AG871" s="14">
        <f>SUMIF('consultant-gross'!D:D,eslam.data!AQ871,'consultant-gross'!F:F)</f>
        <v>1197004.6952380985</v>
      </c>
      <c r="AH871" s="14">
        <f>SUMIF('consultant-gross'!D:D,eslam.data!AQ871,'consultant-gross'!G:G)</f>
        <v>55669915.31428571</v>
      </c>
      <c r="AI871" s="14">
        <f>SUMIF('consultant-net'!D:D,eslam.data!AQ871,'consultant-net'!F:F)</f>
        <v>1008333.54</v>
      </c>
      <c r="AJ871" s="2" t="str">
        <f>VLOOKUP(A871,'eslam-to-invoicing'!A:B,2,0)</f>
        <v>Ora Zed Landscape Ph1</v>
      </c>
      <c r="AQ871" s="2" t="str">
        <f t="shared" si="132"/>
        <v>ORA - ZED - Landscape14</v>
      </c>
      <c r="AR871" s="2" t="str">
        <f t="shared" si="133"/>
        <v>Ora Zed Landscape Ph114</v>
      </c>
    </row>
    <row r="872" spans="1:44" hidden="1" x14ac:dyDescent="0.3">
      <c r="A872" s="6" t="s">
        <v>104</v>
      </c>
      <c r="B872" s="6">
        <f>VLOOKUP(A872,Sheet1!A:B,2,0)</f>
        <v>1</v>
      </c>
      <c r="C872" s="6">
        <v>15</v>
      </c>
      <c r="D872" s="25"/>
      <c r="E872" s="2">
        <v>3753240.2190476209</v>
      </c>
      <c r="F872" s="26">
        <f>_xlfn.MAXIFS('data-from-invoicing'!E:E,'data-from-invoicing'!D:D,eslam.data!AR872)</f>
        <v>3753240.01</v>
      </c>
      <c r="G872" s="2">
        <f t="shared" si="130"/>
        <v>-0.20904762111604214</v>
      </c>
      <c r="H872" s="2"/>
      <c r="I872" s="23"/>
      <c r="J872" s="2">
        <f>SUMIF('collection only'!D:D,eslam.data!AQ872,'collection only'!E:E)</f>
        <v>3165189.2</v>
      </c>
      <c r="K872" s="26">
        <f>SUMIF('data-from-invoicing'!D:D,eslam.data!AR872,'data-from-invoicing'!F:F)</f>
        <v>3165189.2</v>
      </c>
      <c r="L872" s="2">
        <f t="shared" si="131"/>
        <v>0</v>
      </c>
      <c r="M872" s="2"/>
      <c r="Q872" s="23"/>
      <c r="R872" s="2">
        <v>5175911.3600000003</v>
      </c>
      <c r="S872" s="1">
        <v>45322</v>
      </c>
      <c r="T872" s="1">
        <v>45316</v>
      </c>
      <c r="U872" s="1">
        <v>45328</v>
      </c>
      <c r="V872">
        <v>56</v>
      </c>
      <c r="W872" s="1">
        <v>45384</v>
      </c>
      <c r="X872" s="1">
        <v>45402</v>
      </c>
      <c r="Y872" s="2">
        <v>59423155.533333331</v>
      </c>
      <c r="AA872" s="2">
        <v>16680600.84</v>
      </c>
      <c r="AB872" s="2">
        <v>335180.36</v>
      </c>
      <c r="AC872" s="2">
        <v>5731208.9900000002</v>
      </c>
      <c r="AD872" s="2">
        <v>1559857.835</v>
      </c>
      <c r="AE872" s="2">
        <v>1559857.835</v>
      </c>
      <c r="AF872" s="2">
        <v>0</v>
      </c>
      <c r="AG872" s="14">
        <f>SUMIF('consultant-gross'!D:D,eslam.data!AQ872,'consultant-gross'!F:F)</f>
        <v>3753240.2190476209</v>
      </c>
      <c r="AH872" s="14">
        <f>SUMIF('consultant-gross'!D:D,eslam.data!AQ872,'consultant-gross'!G:G)</f>
        <v>59423155.533333331</v>
      </c>
      <c r="AI872" s="14">
        <f>SUMIF('consultant-net'!D:D,eslam.data!AQ872,'consultant-net'!F:F)</f>
        <v>5175911.3600000003</v>
      </c>
      <c r="AJ872" s="2" t="str">
        <f>VLOOKUP(A872,'eslam-to-invoicing'!A:B,2,0)</f>
        <v>Ora Zed Landscape Ph1</v>
      </c>
      <c r="AQ872" s="2" t="str">
        <f t="shared" si="132"/>
        <v>ORA - ZED - Landscape15</v>
      </c>
      <c r="AR872" s="2" t="str">
        <f t="shared" si="133"/>
        <v>Ora Zed Landscape Ph115</v>
      </c>
    </row>
    <row r="873" spans="1:44" hidden="1" x14ac:dyDescent="0.3">
      <c r="A873" s="6" t="s">
        <v>104</v>
      </c>
      <c r="B873" s="6">
        <f>VLOOKUP(A873,Sheet1!A:B,2,0)</f>
        <v>1</v>
      </c>
      <c r="C873" s="6">
        <v>16</v>
      </c>
      <c r="D873" s="25"/>
      <c r="E873" s="2">
        <v>1773392.8380952401</v>
      </c>
      <c r="F873" s="26">
        <f>_xlfn.MAXIFS('data-from-invoicing'!E:E,'data-from-invoicing'!D:D,eslam.data!AR873)</f>
        <v>1773393.33</v>
      </c>
      <c r="G873" s="2">
        <f t="shared" si="130"/>
        <v>0.49190476001240313</v>
      </c>
      <c r="H873" s="2"/>
      <c r="I873" s="23"/>
      <c r="J873" s="2">
        <f>SUMIF('collection only'!D:D,eslam.data!AQ873,'collection only'!E:E)</f>
        <v>1521916.47</v>
      </c>
      <c r="K873" s="26">
        <f>SUMIF('data-from-invoicing'!D:D,eslam.data!AR873,'data-from-invoicing'!F:F)</f>
        <v>1521916.4665000001</v>
      </c>
      <c r="L873" s="2">
        <f t="shared" si="131"/>
        <v>-3.499999875202775E-3</v>
      </c>
      <c r="M873" s="2"/>
      <c r="Q873" s="23"/>
      <c r="R873" s="2">
        <v>1521916.05</v>
      </c>
      <c r="S873" s="1">
        <v>45351</v>
      </c>
      <c r="T873" s="1">
        <v>45347</v>
      </c>
      <c r="U873" s="1">
        <v>45358</v>
      </c>
      <c r="V873">
        <v>56</v>
      </c>
      <c r="W873" s="1">
        <v>45414</v>
      </c>
      <c r="X873" s="1">
        <v>45381</v>
      </c>
      <c r="Y873" s="2">
        <v>61196548.371428572</v>
      </c>
      <c r="AA873" s="2">
        <v>14544514.789999999</v>
      </c>
      <c r="AB873" s="2">
        <v>285180.36</v>
      </c>
      <c r="AC873" s="2">
        <v>5755565.1600000001</v>
      </c>
      <c r="AD873" s="2">
        <v>1606409.395</v>
      </c>
      <c r="AE873" s="2">
        <v>1606409.395</v>
      </c>
      <c r="AF873" s="2">
        <v>0</v>
      </c>
      <c r="AG873" s="14">
        <f>SUMIF('consultant-gross'!D:D,eslam.data!AQ873,'consultant-gross'!F:F)</f>
        <v>1773392.8380952403</v>
      </c>
      <c r="AH873" s="14">
        <f>SUMIF('consultant-gross'!D:D,eslam.data!AQ873,'consultant-gross'!G:G)</f>
        <v>61196548.371428572</v>
      </c>
      <c r="AI873" s="14">
        <f>SUMIF('consultant-net'!D:D,eslam.data!AQ873,'consultant-net'!F:F)</f>
        <v>1521916.05</v>
      </c>
      <c r="AJ873" s="2" t="str">
        <f>VLOOKUP(A873,'eslam-to-invoicing'!A:B,2,0)</f>
        <v>Ora Zed Landscape Ph1</v>
      </c>
      <c r="AQ873" s="2" t="str">
        <f t="shared" si="132"/>
        <v>ORA - ZED - Landscape16</v>
      </c>
      <c r="AR873" s="2" t="str">
        <f t="shared" si="133"/>
        <v>Ora Zed Landscape Ph116</v>
      </c>
    </row>
    <row r="874" spans="1:44" hidden="1" x14ac:dyDescent="0.3">
      <c r="A874" s="6" t="s">
        <v>104</v>
      </c>
      <c r="B874" s="6">
        <f>VLOOKUP(A874,Sheet1!A:B,2,0)</f>
        <v>1</v>
      </c>
      <c r="C874" s="6">
        <v>17</v>
      </c>
      <c r="D874" s="25"/>
      <c r="E874" s="2">
        <v>1582674.7047619</v>
      </c>
      <c r="F874" s="26">
        <f>_xlfn.MAXIFS('data-from-invoicing'!E:E,'data-from-invoicing'!D:D,eslam.data!AR874)</f>
        <v>1582674.29</v>
      </c>
      <c r="G874" s="2">
        <f t="shared" si="130"/>
        <v>-0.41476189997047186</v>
      </c>
      <c r="H874" s="2"/>
      <c r="I874" s="23"/>
      <c r="J874" s="2">
        <f>SUMIF('collection only'!D:D,eslam.data!AQ874,'collection only'!E:E)</f>
        <v>1313619.6599999999</v>
      </c>
      <c r="K874" s="26">
        <f>SUMIF('data-from-invoicing'!D:D,eslam.data!AR874,'data-from-invoicing'!F:F)</f>
        <v>1313619.6599999999</v>
      </c>
      <c r="L874" s="2">
        <f t="shared" si="131"/>
        <v>0</v>
      </c>
      <c r="M874" s="2"/>
      <c r="Q874" s="23"/>
      <c r="R874" s="2">
        <v>1313620</v>
      </c>
      <c r="S874" s="1">
        <v>45382</v>
      </c>
      <c r="T874" s="1">
        <v>45376</v>
      </c>
      <c r="U874" s="1">
        <v>45389</v>
      </c>
      <c r="V874">
        <v>56</v>
      </c>
      <c r="W874" s="1">
        <v>45445</v>
      </c>
      <c r="X874" s="1">
        <v>45410</v>
      </c>
      <c r="Y874" s="2">
        <v>62779223.076190472</v>
      </c>
      <c r="AA874" s="2">
        <v>15060209.779999999</v>
      </c>
      <c r="AB874" s="2">
        <v>285180.36</v>
      </c>
      <c r="AC874" s="2">
        <v>5766649.9500000002</v>
      </c>
      <c r="AD874" s="2">
        <v>1647954.605</v>
      </c>
      <c r="AE874" s="2">
        <v>1647954.605</v>
      </c>
      <c r="AF874" s="2">
        <v>0</v>
      </c>
      <c r="AG874" s="14">
        <f>SUMIF('consultant-gross'!D:D,eslam.data!AQ874,'consultant-gross'!F:F)</f>
        <v>1582674.7047619</v>
      </c>
      <c r="AH874" s="14">
        <f>SUMIF('consultant-gross'!D:D,eslam.data!AQ874,'consultant-gross'!G:G)</f>
        <v>62779223.076190472</v>
      </c>
      <c r="AI874" s="14">
        <f>SUMIF('consultant-net'!D:D,eslam.data!AQ874,'consultant-net'!F:F)</f>
        <v>775773.82</v>
      </c>
      <c r="AJ874" s="2" t="str">
        <f>VLOOKUP(A874,'eslam-to-invoicing'!A:B,2,0)</f>
        <v>Ora Zed Landscape Ph1</v>
      </c>
      <c r="AQ874" s="2" t="str">
        <f t="shared" si="132"/>
        <v>ORA - ZED - Landscape17</v>
      </c>
      <c r="AR874" s="2" t="str">
        <f t="shared" si="133"/>
        <v>Ora Zed Landscape Ph117</v>
      </c>
    </row>
    <row r="875" spans="1:44" hidden="1" x14ac:dyDescent="0.3">
      <c r="A875" s="6" t="s">
        <v>104</v>
      </c>
      <c r="B875" s="34">
        <f>VLOOKUP(A875,Sheet1!A:B,2,0)</f>
        <v>1</v>
      </c>
      <c r="C875" s="6">
        <v>18</v>
      </c>
      <c r="D875" s="25"/>
      <c r="E875" s="2">
        <v>1979868.857142858</v>
      </c>
      <c r="F875" s="26">
        <f>_xlfn.MAXIFS('data-from-invoicing'!E:E,'data-from-invoicing'!D:D,eslam.data!AR875)</f>
        <v>1175128.22</v>
      </c>
      <c r="G875" s="2">
        <f t="shared" si="130"/>
        <v>-804740.637142858</v>
      </c>
      <c r="H875" s="2"/>
      <c r="I875" s="23"/>
      <c r="J875" s="2">
        <f>SUMIF('collection only'!D:D,eslam.data!AQ875,'collection only'!E:E)</f>
        <v>975356.43</v>
      </c>
      <c r="K875" s="26">
        <f>SUMIF('data-from-invoicing'!D:D,eslam.data!AR875,'data-from-invoicing'!F:F)</f>
        <v>975356.43</v>
      </c>
      <c r="L875" s="2">
        <f t="shared" si="131"/>
        <v>0</v>
      </c>
      <c r="M875" s="2"/>
      <c r="Q875" s="23"/>
      <c r="R875" s="2">
        <v>1643291.15</v>
      </c>
      <c r="S875" s="1">
        <v>45412</v>
      </c>
      <c r="T875" s="1">
        <v>45407</v>
      </c>
      <c r="U875" s="1">
        <v>45419</v>
      </c>
      <c r="V875">
        <v>56</v>
      </c>
      <c r="W875" s="1">
        <v>45475</v>
      </c>
      <c r="X875" s="1">
        <v>45426</v>
      </c>
      <c r="Y875" s="2">
        <v>64759091.93333333</v>
      </c>
      <c r="AA875" s="2">
        <v>16924136.120000001</v>
      </c>
      <c r="AB875" s="2">
        <v>285180.36</v>
      </c>
      <c r="AC875" s="2">
        <v>5796250.4000000004</v>
      </c>
      <c r="AD875" s="2">
        <v>1699926.165</v>
      </c>
      <c r="AE875" s="2">
        <v>1699926.165</v>
      </c>
      <c r="AF875" s="2">
        <v>0</v>
      </c>
      <c r="AG875" s="14">
        <f>SUMIF('consultant-gross'!D:D,eslam.data!AQ875,'consultant-gross'!F:F)</f>
        <v>1979868.8571428582</v>
      </c>
      <c r="AH875" s="14">
        <f>SUMIF('consultant-gross'!D:D,eslam.data!AQ875,'consultant-gross'!G:G)</f>
        <v>64759091.93333333</v>
      </c>
      <c r="AI875" s="14">
        <f>SUMIF('consultant-net'!D:D,eslam.data!AQ875,'consultant-net'!F:F)</f>
        <v>1643291.15</v>
      </c>
      <c r="AJ875" s="2" t="str">
        <f>VLOOKUP(A875,'eslam-to-invoicing'!A:B,2,0)</f>
        <v>Ora Zed Landscape Ph1</v>
      </c>
      <c r="AQ875" s="2" t="str">
        <f t="shared" si="132"/>
        <v>ORA - ZED - Landscape18</v>
      </c>
      <c r="AR875" s="2" t="str">
        <f t="shared" si="133"/>
        <v>Ora Zed Landscape Ph118</v>
      </c>
    </row>
    <row r="876" spans="1:44" hidden="1" x14ac:dyDescent="0.3">
      <c r="A876" s="6" t="s">
        <v>104</v>
      </c>
      <c r="B876" s="34">
        <f>VLOOKUP(A876,Sheet1!A:B,2,0)</f>
        <v>1</v>
      </c>
      <c r="C876" s="6">
        <v>19</v>
      </c>
      <c r="D876" s="25"/>
      <c r="E876" s="2">
        <v>1453055.047619045</v>
      </c>
      <c r="F876" s="26">
        <f>_xlfn.MAXIFS('data-from-invoicing'!E:E,'data-from-invoicing'!D:D,eslam.data!AR876)</f>
        <v>1347822.27</v>
      </c>
      <c r="G876" s="2">
        <f t="shared" si="130"/>
        <v>-105232.77761904499</v>
      </c>
      <c r="H876" s="2"/>
      <c r="I876" s="23"/>
      <c r="J876" s="2">
        <f>SUMIF('collection only'!D:D,eslam.data!AQ876,'collection only'!E:E)</f>
        <v>618692.48</v>
      </c>
      <c r="K876" s="26">
        <f>SUMIF('data-from-invoicing'!D:D,eslam.data!AR876,'data-from-invoicing'!F:F)</f>
        <v>618692.48</v>
      </c>
      <c r="L876" s="2">
        <f t="shared" si="131"/>
        <v>0</v>
      </c>
      <c r="M876" s="2"/>
      <c r="Q876" s="23"/>
      <c r="R876" s="2">
        <v>168189.5</v>
      </c>
      <c r="S876" s="1">
        <v>45443</v>
      </c>
      <c r="T876" s="1">
        <v>45437</v>
      </c>
      <c r="U876" s="1">
        <v>45447</v>
      </c>
      <c r="V876">
        <v>56</v>
      </c>
      <c r="W876" s="1">
        <v>45503</v>
      </c>
      <c r="X876" s="1">
        <v>45480</v>
      </c>
      <c r="Y876" s="2">
        <v>66212146.980952367</v>
      </c>
      <c r="AA876" s="2">
        <v>17189828.91</v>
      </c>
      <c r="AB876" s="2">
        <v>785180.36</v>
      </c>
      <c r="AC876" s="2">
        <v>5817974.5999999996</v>
      </c>
      <c r="AD876" s="2">
        <v>1738068.86</v>
      </c>
      <c r="AE876" s="2">
        <v>1738068.86</v>
      </c>
      <c r="AF876" s="2">
        <v>0</v>
      </c>
      <c r="AG876" s="14">
        <f>SUMIF('consultant-gross'!D:D,eslam.data!AQ876,'consultant-gross'!F:F)</f>
        <v>1453055.0476190448</v>
      </c>
      <c r="AH876" s="14">
        <f>SUMIF('consultant-gross'!D:D,eslam.data!AQ876,'consultant-gross'!G:G)</f>
        <v>66212146.980952375</v>
      </c>
      <c r="AI876" s="14">
        <f>SUMIF('consultant-net'!D:D,eslam.data!AQ876,'consultant-net'!F:F)</f>
        <v>168189.5</v>
      </c>
      <c r="AJ876" s="2" t="str">
        <f>VLOOKUP(A876,'eslam-to-invoicing'!A:B,2,0)</f>
        <v>Ora Zed Landscape Ph1</v>
      </c>
      <c r="AQ876" s="2" t="str">
        <f t="shared" si="132"/>
        <v>ORA - ZED - Landscape19</v>
      </c>
      <c r="AR876" s="2" t="str">
        <f t="shared" si="133"/>
        <v>Ora Zed Landscape Ph119</v>
      </c>
    </row>
    <row r="877" spans="1:44" hidden="1" x14ac:dyDescent="0.3">
      <c r="A877" s="6" t="s">
        <v>104</v>
      </c>
      <c r="B877" s="34">
        <f>VLOOKUP(A877,Sheet1!A:B,2,0)</f>
        <v>1</v>
      </c>
      <c r="C877" s="6">
        <v>20</v>
      </c>
      <c r="D877" s="25"/>
      <c r="E877" s="2">
        <v>1399335.6857142821</v>
      </c>
      <c r="F877" s="26">
        <f>_xlfn.MAXIFS('data-from-invoicing'!E:E,'data-from-invoicing'!D:D,eslam.data!AR877)</f>
        <v>1318831.1499999999</v>
      </c>
      <c r="G877" s="2">
        <f t="shared" ref="G877:G908" si="134">F877-E877</f>
        <v>-80504.535714282189</v>
      </c>
      <c r="H877" s="2"/>
      <c r="I877" s="23"/>
      <c r="J877" s="2">
        <f>SUMIF('collection only'!D:D,eslam.data!AQ877,'collection only'!E:E)</f>
        <v>1177303.8500000001</v>
      </c>
      <c r="K877" s="26">
        <f>SUMIF('data-from-invoicing'!D:D,eslam.data!AR877,'data-from-invoicing'!F:F)</f>
        <v>1177303.8500000001</v>
      </c>
      <c r="L877" s="2">
        <f t="shared" ref="L877:L908" si="135">K877-J877</f>
        <v>0</v>
      </c>
      <c r="M877" s="2"/>
      <c r="Q877" s="23"/>
      <c r="R877" s="2">
        <v>1244123</v>
      </c>
      <c r="S877" s="1">
        <v>45473</v>
      </c>
      <c r="T877" s="1">
        <v>45468</v>
      </c>
      <c r="U877" s="1">
        <v>45480</v>
      </c>
      <c r="V877">
        <v>56</v>
      </c>
      <c r="W877" s="1">
        <v>45536</v>
      </c>
      <c r="X877" s="1">
        <v>45496</v>
      </c>
      <c r="Y877" s="2">
        <v>67611482.666666657</v>
      </c>
      <c r="AA877" s="2">
        <v>17563515.190000001</v>
      </c>
      <c r="AB877" s="2">
        <v>335180.36</v>
      </c>
      <c r="AC877" s="2">
        <v>5838895.6699999999</v>
      </c>
      <c r="AD877" s="2">
        <v>1774801.42</v>
      </c>
      <c r="AE877" s="2">
        <v>1774801.42</v>
      </c>
      <c r="AF877" s="2">
        <v>0</v>
      </c>
      <c r="AG877" s="14">
        <f>SUMIF('consultant-gross'!D:D,eslam.data!AQ877,'consultant-gross'!F:F)</f>
        <v>1399335.6857142821</v>
      </c>
      <c r="AH877" s="14">
        <f>SUMIF('consultant-gross'!D:D,eslam.data!AQ877,'consultant-gross'!G:G)</f>
        <v>67611482.666666657</v>
      </c>
      <c r="AI877" s="14">
        <f>SUMIF('consultant-net'!D:D,eslam.data!AQ877,'consultant-net'!F:F)</f>
        <v>1244123</v>
      </c>
      <c r="AJ877" s="2" t="str">
        <f>VLOOKUP(A877,'eslam-to-invoicing'!A:B,2,0)</f>
        <v>Ora Zed Landscape Ph1</v>
      </c>
      <c r="AQ877" s="2" t="str">
        <f t="shared" ref="AQ877:AQ908" si="136">A877&amp;C877</f>
        <v>ORA - ZED - Landscape20</v>
      </c>
      <c r="AR877" s="2" t="str">
        <f t="shared" ref="AR877:AR908" si="137">AJ877&amp;C877</f>
        <v>Ora Zed Landscape Ph120</v>
      </c>
    </row>
    <row r="878" spans="1:44" hidden="1" x14ac:dyDescent="0.3">
      <c r="A878" s="6" t="s">
        <v>104</v>
      </c>
      <c r="B878" s="34">
        <f>VLOOKUP(A878,Sheet1!A:B,2,0)</f>
        <v>1</v>
      </c>
      <c r="C878" s="6">
        <v>21</v>
      </c>
      <c r="D878" s="25"/>
      <c r="E878" s="2">
        <v>422349.99047620589</v>
      </c>
      <c r="F878" s="26">
        <f>_xlfn.MAXIFS('data-from-invoicing'!E:E,'data-from-invoicing'!D:D,eslam.data!AR878)</f>
        <v>324859.52000000002</v>
      </c>
      <c r="G878" s="2">
        <f t="shared" si="134"/>
        <v>-97490.470476205868</v>
      </c>
      <c r="H878" s="2"/>
      <c r="I878" s="23"/>
      <c r="J878" s="2">
        <f>SUMIF('collection only'!D:D,eslam.data!AQ878,'collection only'!E:E)</f>
        <v>108767.39</v>
      </c>
      <c r="K878" s="26">
        <f>SUMIF('data-from-invoicing'!D:D,eslam.data!AR878,'data-from-invoicing'!F:F)</f>
        <v>108767.386</v>
      </c>
      <c r="L878" s="2">
        <f t="shared" si="135"/>
        <v>-4.0000000008149073E-3</v>
      </c>
      <c r="M878" s="2"/>
      <c r="Q878" s="23"/>
      <c r="R878" s="2">
        <v>189683.62228792161</v>
      </c>
      <c r="S878" s="1">
        <v>45504</v>
      </c>
      <c r="T878" s="1">
        <v>45498</v>
      </c>
      <c r="U878" s="1">
        <v>45511</v>
      </c>
      <c r="V878">
        <v>56</v>
      </c>
      <c r="W878" s="1">
        <v>45567</v>
      </c>
      <c r="X878" s="1">
        <v>45540</v>
      </c>
      <c r="Y878" s="2">
        <v>68033832.657142863</v>
      </c>
      <c r="AA878" s="2">
        <v>17849734.083589818</v>
      </c>
      <c r="AB878" s="2">
        <v>385180.36</v>
      </c>
      <c r="AC878" s="2">
        <v>5845210.1016796958</v>
      </c>
      <c r="AD878" s="2">
        <v>1785888.105</v>
      </c>
      <c r="AE878" s="2">
        <v>1785888.105</v>
      </c>
      <c r="AF878" s="2">
        <v>0</v>
      </c>
      <c r="AG878" s="14">
        <f>SUMIF('consultant-gross'!D:D,eslam.data!AQ878,'consultant-gross'!F:F)</f>
        <v>422349.99047620595</v>
      </c>
      <c r="AH878" s="14">
        <f>SUMIF('consultant-gross'!D:D,eslam.data!AQ878,'consultant-gross'!G:G)</f>
        <v>68033832.657142863</v>
      </c>
      <c r="AI878" s="14">
        <f>SUMIF('consultant-net'!D:D,eslam.data!AQ878,'consultant-net'!F:F)</f>
        <v>189683.62228792161</v>
      </c>
      <c r="AJ878" s="2" t="str">
        <f>VLOOKUP(A878,'eslam-to-invoicing'!A:B,2,0)</f>
        <v>Ora Zed Landscape Ph1</v>
      </c>
      <c r="AQ878" s="2" t="str">
        <f t="shared" si="136"/>
        <v>ORA - ZED - Landscape21</v>
      </c>
      <c r="AR878" s="2" t="str">
        <f t="shared" si="137"/>
        <v>Ora Zed Landscape Ph121</v>
      </c>
    </row>
    <row r="879" spans="1:44" hidden="1" x14ac:dyDescent="0.3">
      <c r="A879" s="6" t="s">
        <v>104</v>
      </c>
      <c r="B879" s="34">
        <f>VLOOKUP(A879,Sheet1!A:B,2,0)</f>
        <v>1</v>
      </c>
      <c r="C879" s="6">
        <v>22</v>
      </c>
      <c r="D879" s="25"/>
      <c r="E879" s="2">
        <v>4226377.8476190418</v>
      </c>
      <c r="F879" s="26">
        <f>_xlfn.MAXIFS('data-from-invoicing'!E:E,'data-from-invoicing'!D:D,eslam.data!AR879)</f>
        <v>0</v>
      </c>
      <c r="G879" s="2">
        <f t="shared" si="134"/>
        <v>-4226377.8476190418</v>
      </c>
      <c r="H879" s="2"/>
      <c r="I879" s="23"/>
      <c r="J879" s="2">
        <f>SUMIF('collection only'!D:D,eslam.data!AQ879,'collection only'!E:E)</f>
        <v>0</v>
      </c>
      <c r="K879" s="26">
        <f>SUMIF('data-from-invoicing'!D:D,eslam.data!AR879,'data-from-invoicing'!F:F)</f>
        <v>0</v>
      </c>
      <c r="L879" s="2">
        <f t="shared" si="135"/>
        <v>0</v>
      </c>
      <c r="M879" s="2"/>
      <c r="Q879" s="23"/>
      <c r="R879" s="2">
        <v>1388299.8</v>
      </c>
      <c r="S879" s="1">
        <v>45535</v>
      </c>
      <c r="T879" s="1">
        <v>45529</v>
      </c>
      <c r="U879" s="1">
        <v>45540</v>
      </c>
      <c r="V879">
        <v>56</v>
      </c>
      <c r="W879" s="1">
        <v>45596</v>
      </c>
      <c r="X879" s="1">
        <v>45551</v>
      </c>
      <c r="Y879" s="2">
        <v>72260210.504761904</v>
      </c>
      <c r="AA879" s="2">
        <v>19837405.710000001</v>
      </c>
      <c r="AB879" s="2">
        <v>935180.36</v>
      </c>
      <c r="AC879" s="2">
        <v>5908397.46</v>
      </c>
      <c r="AD879" s="2">
        <v>1896830.5249999999</v>
      </c>
      <c r="AE879" s="2">
        <v>1896830.5249999999</v>
      </c>
      <c r="AF879" s="2">
        <v>0</v>
      </c>
      <c r="AG879" s="14">
        <f>SUMIF('consultant-gross'!D:D,eslam.data!AQ879,'consultant-gross'!F:F)</f>
        <v>4226377.8476190418</v>
      </c>
      <c r="AH879" s="14">
        <f>SUMIF('consultant-gross'!D:D,eslam.data!AQ879,'consultant-gross'!G:G)</f>
        <v>72260210.504761904</v>
      </c>
      <c r="AI879" s="14">
        <f>SUMIF('consultant-net'!D:D,eslam.data!AQ879,'consultant-net'!F:F)</f>
        <v>1388299.8</v>
      </c>
      <c r="AJ879" s="2" t="str">
        <f>VLOOKUP(A879,'eslam-to-invoicing'!A:B,2,0)</f>
        <v>Ora Zed Landscape Ph1</v>
      </c>
      <c r="AQ879" s="2" t="str">
        <f t="shared" si="136"/>
        <v>ORA - ZED - Landscape22</v>
      </c>
      <c r="AR879" s="2" t="str">
        <f t="shared" si="137"/>
        <v>Ora Zed Landscape Ph122</v>
      </c>
    </row>
    <row r="880" spans="1:44" hidden="1" x14ac:dyDescent="0.3">
      <c r="A880" s="6" t="s">
        <v>104</v>
      </c>
      <c r="B880" s="34">
        <f>VLOOKUP(A880,Sheet1!A:B,2,0)</f>
        <v>1</v>
      </c>
      <c r="C880" s="6">
        <v>23</v>
      </c>
      <c r="D880" s="25"/>
      <c r="E880" s="2">
        <v>1124749.171428561</v>
      </c>
      <c r="F880" s="26">
        <f>_xlfn.MAXIFS('data-from-invoicing'!E:E,'data-from-invoicing'!D:D,eslam.data!AR880)</f>
        <v>0</v>
      </c>
      <c r="G880" s="2">
        <f t="shared" si="134"/>
        <v>-1124749.171428561</v>
      </c>
      <c r="H880" s="2"/>
      <c r="I880" s="23"/>
      <c r="J880" s="2">
        <f>SUMIF('collection only'!D:D,eslam.data!AQ880,'collection only'!E:E)</f>
        <v>0</v>
      </c>
      <c r="K880" s="26">
        <f>SUMIF('data-from-invoicing'!D:D,eslam.data!AR880,'data-from-invoicing'!F:F)</f>
        <v>0</v>
      </c>
      <c r="L880" s="2">
        <f t="shared" si="135"/>
        <v>0</v>
      </c>
      <c r="M880" s="2"/>
      <c r="Q880" s="23"/>
      <c r="R880" s="2">
        <v>1551640.48</v>
      </c>
      <c r="S880" s="1">
        <v>45565</v>
      </c>
      <c r="T880" s="1">
        <v>45560</v>
      </c>
      <c r="U880" s="1">
        <v>45572</v>
      </c>
      <c r="V880">
        <v>56</v>
      </c>
      <c r="W880" s="1">
        <v>45628</v>
      </c>
      <c r="X880" s="1">
        <v>45580</v>
      </c>
      <c r="Y880" s="2">
        <v>73384959.676190466</v>
      </c>
      <c r="AA880" s="2">
        <v>20272182.949999999</v>
      </c>
      <c r="AB880" s="2">
        <v>435180.36</v>
      </c>
      <c r="AC880" s="2">
        <v>5961374.3899999997</v>
      </c>
      <c r="AD880" s="2">
        <v>1926355.19</v>
      </c>
      <c r="AE880" s="2">
        <v>1926355.19</v>
      </c>
      <c r="AF880" s="2">
        <v>0</v>
      </c>
      <c r="AG880" s="14">
        <f>SUMIF('consultant-gross'!D:D,eslam.data!AQ880,'consultant-gross'!F:F)</f>
        <v>1124749.1714285612</v>
      </c>
      <c r="AH880" s="14">
        <f>SUMIF('consultant-gross'!D:D,eslam.data!AQ880,'consultant-gross'!G:G)</f>
        <v>73384959.676190466</v>
      </c>
      <c r="AI880" s="14">
        <f>SUMIF('consultant-net'!D:D,eslam.data!AQ880,'consultant-net'!F:F)</f>
        <v>1551640.48</v>
      </c>
      <c r="AJ880" s="2" t="str">
        <f>VLOOKUP(A880,'eslam-to-invoicing'!A:B,2,0)</f>
        <v>Ora Zed Landscape Ph1</v>
      </c>
      <c r="AQ880" s="2" t="str">
        <f t="shared" si="136"/>
        <v>ORA - ZED - Landscape23</v>
      </c>
      <c r="AR880" s="2" t="str">
        <f t="shared" si="137"/>
        <v>Ora Zed Landscape Ph123</v>
      </c>
    </row>
    <row r="881" spans="1:44" hidden="1" x14ac:dyDescent="0.3">
      <c r="A881" s="6" t="s">
        <v>104</v>
      </c>
      <c r="B881" s="6">
        <f>VLOOKUP(A881,Sheet1!A:B,2,0)</f>
        <v>1</v>
      </c>
      <c r="C881" s="6">
        <v>24</v>
      </c>
      <c r="D881" s="25"/>
      <c r="F881" s="26">
        <f>_xlfn.MAXIFS('data-from-invoicing'!E:E,'data-from-invoicing'!D:D,eslam.data!AR881)</f>
        <v>0</v>
      </c>
      <c r="G881" s="2">
        <f t="shared" si="134"/>
        <v>0</v>
      </c>
      <c r="H881" s="2"/>
      <c r="I881" s="23"/>
      <c r="J881" s="2">
        <f>SUMIF('collection only'!D:D,eslam.data!AQ881,'collection only'!E:E)</f>
        <v>0</v>
      </c>
      <c r="K881" s="26">
        <f>SUMIF('data-from-invoicing'!D:D,eslam.data!AR881,'data-from-invoicing'!F:F)</f>
        <v>0</v>
      </c>
      <c r="L881" s="2">
        <f t="shared" si="135"/>
        <v>0</v>
      </c>
      <c r="M881" s="2"/>
      <c r="Q881" s="23"/>
      <c r="S881" s="1">
        <v>45596</v>
      </c>
      <c r="T881" s="1">
        <v>45590</v>
      </c>
      <c r="U881" s="1">
        <v>45606</v>
      </c>
      <c r="V881">
        <v>56</v>
      </c>
      <c r="W881" s="1">
        <v>45662</v>
      </c>
      <c r="AF881" s="2">
        <v>0</v>
      </c>
      <c r="AG881" s="14">
        <f>SUMIF('consultant-gross'!D:D,eslam.data!AQ881,'consultant-gross'!F:F)</f>
        <v>0</v>
      </c>
      <c r="AH881" s="14">
        <f>SUMIF('consultant-gross'!D:D,eslam.data!AQ881,'consultant-gross'!G:G)</f>
        <v>0</v>
      </c>
      <c r="AI881" s="14">
        <f>SUMIF('consultant-net'!D:D,eslam.data!AQ881,'consultant-net'!F:F)</f>
        <v>0</v>
      </c>
      <c r="AJ881" s="2" t="str">
        <f>VLOOKUP(A881,'eslam-to-invoicing'!A:B,2,0)</f>
        <v>Ora Zed Landscape Ph1</v>
      </c>
      <c r="AQ881" s="2" t="str">
        <f t="shared" si="136"/>
        <v>ORA - ZED - Landscape24</v>
      </c>
      <c r="AR881" s="2" t="str">
        <f t="shared" si="137"/>
        <v>Ora Zed Landscape Ph124</v>
      </c>
    </row>
    <row r="882" spans="1:44" hidden="1" x14ac:dyDescent="0.3">
      <c r="A882" s="6" t="s">
        <v>75</v>
      </c>
      <c r="B882" s="6">
        <f>VLOOKUP(A882,Sheet1!A:B,2,0)</f>
        <v>1</v>
      </c>
      <c r="C882" s="6">
        <v>1</v>
      </c>
      <c r="D882" s="25"/>
      <c r="E882" s="2">
        <v>13196047.199999999</v>
      </c>
      <c r="F882" s="26">
        <f>_xlfn.MAXIFS('data-from-invoicing'!E:E,'data-from-invoicing'!D:D,eslam.data!AR882)</f>
        <v>13196047.199999999</v>
      </c>
      <c r="G882" s="2">
        <f t="shared" si="134"/>
        <v>0</v>
      </c>
      <c r="H882" s="2"/>
      <c r="I882" s="23"/>
      <c r="J882" s="2">
        <f>SUMIF('collection only'!D:D,eslam.data!AQ882,'collection only'!E:E)</f>
        <v>14536704.190000001</v>
      </c>
      <c r="K882" s="26">
        <f>SUMIF('data-from-invoicing'!D:D,eslam.data!AR882,'data-from-invoicing'!F:F)</f>
        <v>15456194.140000001</v>
      </c>
      <c r="L882" s="2">
        <f t="shared" si="135"/>
        <v>919489.94999999925</v>
      </c>
      <c r="M882" s="2"/>
      <c r="O882" s="2">
        <v>25000000</v>
      </c>
      <c r="P882" s="2">
        <v>25000000</v>
      </c>
      <c r="Q882" s="23"/>
      <c r="R882" s="2">
        <v>14536703</v>
      </c>
      <c r="S882" s="1">
        <v>44469</v>
      </c>
      <c r="T882" s="1">
        <v>44464</v>
      </c>
      <c r="U882" s="1">
        <v>44475</v>
      </c>
      <c r="V882">
        <v>56</v>
      </c>
      <c r="W882" s="1">
        <v>44531</v>
      </c>
      <c r="X882" s="1">
        <v>44482</v>
      </c>
      <c r="Y882" s="2">
        <v>13196047.199999999</v>
      </c>
      <c r="Z882" s="2">
        <v>4533956.5</v>
      </c>
      <c r="AF882" s="2">
        <v>0</v>
      </c>
      <c r="AG882" s="14">
        <f>SUMIF('consultant-gross'!D:D,eslam.data!AQ882,'consultant-gross'!F:F)</f>
        <v>13196047.199999999</v>
      </c>
      <c r="AH882" s="14">
        <f>SUMIF('consultant-gross'!D:D,eslam.data!AQ882,'consultant-gross'!G:G)</f>
        <v>13196047.199999999</v>
      </c>
      <c r="AI882" s="14">
        <f>SUMIF('consultant-net'!D:D,eslam.data!AQ882,'consultant-net'!F:F)</f>
        <v>14536703.837057948</v>
      </c>
      <c r="AJ882" s="2" t="str">
        <f>VLOOKUP(A882,'eslam-to-invoicing'!A:B,2,0)</f>
        <v>ORA ZED-Ph 2-Pkgs A&amp;D</v>
      </c>
      <c r="AQ882" s="2" t="str">
        <f t="shared" si="136"/>
        <v>ORA - ZED - ph.021</v>
      </c>
      <c r="AR882" s="2" t="str">
        <f t="shared" si="137"/>
        <v>ORA ZED-Ph 2-Pkgs A&amp;D1</v>
      </c>
    </row>
    <row r="883" spans="1:44" hidden="1" x14ac:dyDescent="0.3">
      <c r="A883" s="6" t="s">
        <v>75</v>
      </c>
      <c r="B883" s="6">
        <f>VLOOKUP(A883,Sheet1!A:B,2,0)</f>
        <v>1</v>
      </c>
      <c r="C883" s="6">
        <v>2</v>
      </c>
      <c r="D883" s="25"/>
      <c r="E883" s="2">
        <v>21711682.199999999</v>
      </c>
      <c r="F883" s="26">
        <f>_xlfn.MAXIFS('data-from-invoicing'!E:E,'data-from-invoicing'!D:D,eslam.data!AR883)</f>
        <v>21711682.199999999</v>
      </c>
      <c r="G883" s="2">
        <f t="shared" si="134"/>
        <v>0</v>
      </c>
      <c r="H883" s="2"/>
      <c r="I883" s="23"/>
      <c r="J883" s="2">
        <f>SUMIF('collection only'!D:D,eslam.data!AQ883,'collection only'!E:E)</f>
        <v>20471935.629999999</v>
      </c>
      <c r="K883" s="26">
        <f>SUMIF('data-from-invoicing'!D:D,eslam.data!AR883,'data-from-invoicing'!F:F)</f>
        <v>21766847.469999999</v>
      </c>
      <c r="L883" s="2">
        <f t="shared" si="135"/>
        <v>1294911.8399999999</v>
      </c>
      <c r="M883" s="2"/>
      <c r="O883" s="2">
        <v>15000000</v>
      </c>
      <c r="P883" s="2">
        <v>12500000</v>
      </c>
      <c r="Q883" s="23"/>
      <c r="R883" s="2">
        <v>20471935.870000001</v>
      </c>
      <c r="S883" s="1">
        <v>44500</v>
      </c>
      <c r="T883" s="1">
        <v>44494</v>
      </c>
      <c r="U883" s="1">
        <v>44515</v>
      </c>
      <c r="V883">
        <v>56</v>
      </c>
      <c r="W883" s="1">
        <v>44571</v>
      </c>
      <c r="X883" s="1">
        <v>44514</v>
      </c>
      <c r="Y883" s="2">
        <v>34907729.399999999</v>
      </c>
      <c r="Z883" s="2">
        <v>7634922.3099999996</v>
      </c>
      <c r="AF883" s="2">
        <v>0</v>
      </c>
      <c r="AG883" s="14">
        <f>SUMIF('consultant-gross'!D:D,eslam.data!AQ883,'consultant-gross'!F:F)</f>
        <v>21711682.201356944</v>
      </c>
      <c r="AH883" s="14">
        <f>SUMIF('consultant-gross'!D:D,eslam.data!AQ883,'consultant-gross'!G:G)</f>
        <v>34907729.401356943</v>
      </c>
      <c r="AI883" s="14">
        <f>SUMIF('consultant-net'!D:D,eslam.data!AQ883,'consultant-net'!F:F)</f>
        <v>20471935.86744646</v>
      </c>
      <c r="AJ883" s="2" t="str">
        <f>VLOOKUP(A883,'eslam-to-invoicing'!A:B,2,0)</f>
        <v>ORA ZED-Ph 2-Pkgs A&amp;D</v>
      </c>
      <c r="AQ883" s="2" t="str">
        <f t="shared" si="136"/>
        <v>ORA - ZED - ph.022</v>
      </c>
      <c r="AR883" s="2" t="str">
        <f t="shared" si="137"/>
        <v>ORA ZED-Ph 2-Pkgs A&amp;D2</v>
      </c>
    </row>
    <row r="884" spans="1:44" hidden="1" x14ac:dyDescent="0.3">
      <c r="A884" s="6" t="s">
        <v>75</v>
      </c>
      <c r="B884" s="6">
        <f>VLOOKUP(A884,Sheet1!A:B,2,0)</f>
        <v>1</v>
      </c>
      <c r="C884" s="6">
        <v>3</v>
      </c>
      <c r="D884" s="25"/>
      <c r="E884" s="2">
        <v>15579509.19047619</v>
      </c>
      <c r="F884" s="26">
        <f>_xlfn.MAXIFS('data-from-invoicing'!E:E,'data-from-invoicing'!D:D,eslam.data!AR884)</f>
        <v>15579509.090000002</v>
      </c>
      <c r="G884" s="2">
        <f t="shared" si="134"/>
        <v>-0.10047618858516216</v>
      </c>
      <c r="H884" s="2"/>
      <c r="I884" s="23"/>
      <c r="J884" s="2">
        <f>SUMIF('collection only'!D:D,eslam.data!AQ884,'collection only'!E:E)</f>
        <v>12325142.709999999</v>
      </c>
      <c r="K884" s="26">
        <f>SUMIF('data-from-invoicing'!D:D,eslam.data!AR884,'data-from-invoicing'!F:F)</f>
        <v>9914986.5144999996</v>
      </c>
      <c r="L884" s="2">
        <f t="shared" si="135"/>
        <v>-2410156.1954999994</v>
      </c>
      <c r="M884" s="2"/>
      <c r="O884" s="2">
        <v>3000000</v>
      </c>
      <c r="Q884" s="23"/>
      <c r="R884" s="2">
        <v>9325143.2185741439</v>
      </c>
      <c r="S884" s="1">
        <v>44530</v>
      </c>
      <c r="T884" s="1">
        <v>44525</v>
      </c>
      <c r="U884" s="1">
        <v>44535</v>
      </c>
      <c r="V884">
        <v>56</v>
      </c>
      <c r="W884" s="1">
        <v>44591</v>
      </c>
      <c r="X884" s="1">
        <v>44579</v>
      </c>
      <c r="Y884" s="2">
        <v>50487238.590476193</v>
      </c>
      <c r="Z884" s="2">
        <v>3073305.59</v>
      </c>
      <c r="AF884" s="2">
        <v>0</v>
      </c>
      <c r="AG884" s="14">
        <f>SUMIF('consultant-gross'!D:D,eslam.data!AQ884,'consultant-gross'!F:F)</f>
        <v>15579509.185629547</v>
      </c>
      <c r="AH884" s="14">
        <f>SUMIF('consultant-gross'!D:D,eslam.data!AQ884,'consultant-gross'!G:G)</f>
        <v>50487238.58698649</v>
      </c>
      <c r="AI884" s="14">
        <f>SUMIF('consultant-net'!D:D,eslam.data!AQ884,'consultant-net'!F:F)</f>
        <v>9325143.2185741439</v>
      </c>
      <c r="AJ884" s="2" t="str">
        <f>VLOOKUP(A884,'eslam-to-invoicing'!A:B,2,0)</f>
        <v>ORA ZED-Ph 2-Pkgs A&amp;D</v>
      </c>
      <c r="AQ884" s="2" t="str">
        <f t="shared" si="136"/>
        <v>ORA - ZED - ph.023</v>
      </c>
      <c r="AR884" s="2" t="str">
        <f t="shared" si="137"/>
        <v>ORA ZED-Ph 2-Pkgs A&amp;D3</v>
      </c>
    </row>
    <row r="885" spans="1:44" hidden="1" x14ac:dyDescent="0.3">
      <c r="A885" s="6" t="s">
        <v>75</v>
      </c>
      <c r="B885" s="6">
        <f>VLOOKUP(A885,Sheet1!A:B,2,0)</f>
        <v>1</v>
      </c>
      <c r="C885" s="6">
        <v>4</v>
      </c>
      <c r="D885" s="25"/>
      <c r="E885" s="2">
        <v>34347323.485714301</v>
      </c>
      <c r="F885" s="26">
        <f>_xlfn.MAXIFS('data-from-invoicing'!E:E,'data-from-invoicing'!D:D,eslam.data!AR885)</f>
        <v>34347323.219999999</v>
      </c>
      <c r="G885" s="2">
        <f t="shared" si="134"/>
        <v>-0.26571430265903473</v>
      </c>
      <c r="H885" s="2"/>
      <c r="I885" s="23"/>
      <c r="J885" s="2">
        <f>SUMIF('collection only'!D:D,eslam.data!AQ885,'collection only'!E:E)</f>
        <v>54728856.890000001</v>
      </c>
      <c r="K885" s="26">
        <f>SUMIF('data-from-invoicing'!D:D,eslam.data!AR885,'data-from-invoicing'!F:F)</f>
        <v>30546043.100999996</v>
      </c>
      <c r="L885" s="2">
        <f t="shared" si="135"/>
        <v>-24182813.789000005</v>
      </c>
      <c r="M885" s="2"/>
      <c r="O885" s="2">
        <v>26000000</v>
      </c>
      <c r="Q885" s="23"/>
      <c r="R885" s="2">
        <v>28728856.620000001</v>
      </c>
      <c r="S885" s="1">
        <v>44561</v>
      </c>
      <c r="T885" s="1">
        <v>44556</v>
      </c>
      <c r="U885" s="1">
        <v>44556</v>
      </c>
      <c r="V885">
        <v>56</v>
      </c>
      <c r="W885" s="1">
        <v>44612</v>
      </c>
      <c r="X885" s="1">
        <v>44607</v>
      </c>
      <c r="Y885" s="2">
        <v>84834562.076190487</v>
      </c>
      <c r="Z885" s="2">
        <v>3352350.21</v>
      </c>
      <c r="AF885" s="2">
        <v>0</v>
      </c>
      <c r="AG885" s="14">
        <f>SUMIF('consultant-gross'!D:D,eslam.data!AQ885,'consultant-gross'!F:F)</f>
        <v>34505631.696577407</v>
      </c>
      <c r="AH885" s="14">
        <f>SUMIF('consultant-gross'!D:D,eslam.data!AQ885,'consultant-gross'!G:G)</f>
        <v>84992870.283563897</v>
      </c>
      <c r="AI885" s="14">
        <f>SUMIF('consultant-net'!D:D,eslam.data!AQ885,'consultant-net'!F:F)</f>
        <v>28860252.431590989</v>
      </c>
      <c r="AJ885" s="2" t="str">
        <f>VLOOKUP(A885,'eslam-to-invoicing'!A:B,2,0)</f>
        <v>ORA ZED-Ph 2-Pkgs A&amp;D</v>
      </c>
      <c r="AQ885" s="2" t="str">
        <f t="shared" si="136"/>
        <v>ORA - ZED - ph.024</v>
      </c>
      <c r="AR885" s="2" t="str">
        <f t="shared" si="137"/>
        <v>ORA ZED-Ph 2-Pkgs A&amp;D4</v>
      </c>
    </row>
    <row r="886" spans="1:44" hidden="1" x14ac:dyDescent="0.3">
      <c r="A886" s="6" t="s">
        <v>75</v>
      </c>
      <c r="B886" s="6">
        <f>VLOOKUP(A886,Sheet1!A:B,2,0)</f>
        <v>1</v>
      </c>
      <c r="C886" s="6">
        <v>5</v>
      </c>
      <c r="D886" s="25"/>
      <c r="E886" s="2">
        <v>10060643.69523808</v>
      </c>
      <c r="F886" s="26">
        <f>_xlfn.MAXIFS('data-from-invoicing'!E:E,'data-from-invoicing'!D:D,eslam.data!AR886)</f>
        <v>10060644.07</v>
      </c>
      <c r="G886" s="2">
        <f t="shared" si="134"/>
        <v>0.3747619204223156</v>
      </c>
      <c r="H886" s="2"/>
      <c r="I886" s="23"/>
      <c r="J886" s="2">
        <f>SUMIF('collection only'!D:D,eslam.data!AQ886,'collection only'!E:E)</f>
        <v>12407121.98</v>
      </c>
      <c r="K886" s="26">
        <f>SUMIF('data-from-invoicing'!D:D,eslam.data!AR886,'data-from-invoicing'!F:F)</f>
        <v>13201853.213500001</v>
      </c>
      <c r="L886" s="2">
        <f t="shared" si="135"/>
        <v>794731.23350000009</v>
      </c>
      <c r="M886" s="2"/>
      <c r="Q886" s="23"/>
      <c r="R886" s="2">
        <v>12407122.369999999</v>
      </c>
      <c r="S886" s="1">
        <v>44592</v>
      </c>
      <c r="T886" s="1">
        <v>44586</v>
      </c>
      <c r="U886" s="1">
        <v>44602</v>
      </c>
      <c r="V886">
        <v>56</v>
      </c>
      <c r="W886" s="1">
        <v>44658</v>
      </c>
      <c r="X886" s="1">
        <v>44643</v>
      </c>
      <c r="Y886" s="2">
        <v>94895205.77142857</v>
      </c>
      <c r="Z886" s="2">
        <v>8683284.5999999996</v>
      </c>
      <c r="AF886" s="2">
        <v>0</v>
      </c>
      <c r="AG886" s="14">
        <f>SUMIF('consultant-gross'!D:D,eslam.data!AQ886,'consultant-gross'!F:F)</f>
        <v>9902335.4874264598</v>
      </c>
      <c r="AH886" s="14">
        <f>SUMIF('consultant-gross'!D:D,eslam.data!AQ886,'consultant-gross'!G:G)</f>
        <v>94895205.770990357</v>
      </c>
      <c r="AI886" s="14">
        <f>SUMIF('consultant-net'!D:D,eslam.data!AQ886,'consultant-net'!F:F)</f>
        <v>12407122.369385675</v>
      </c>
      <c r="AJ886" s="2" t="str">
        <f>VLOOKUP(A886,'eslam-to-invoicing'!A:B,2,0)</f>
        <v>ORA ZED-Ph 2-Pkgs A&amp;D</v>
      </c>
      <c r="AQ886" s="2" t="str">
        <f t="shared" si="136"/>
        <v>ORA - ZED - ph.025</v>
      </c>
      <c r="AR886" s="2" t="str">
        <f t="shared" si="137"/>
        <v>ORA ZED-Ph 2-Pkgs A&amp;D5</v>
      </c>
    </row>
    <row r="887" spans="1:44" hidden="1" x14ac:dyDescent="0.3">
      <c r="A887" s="6" t="s">
        <v>75</v>
      </c>
      <c r="B887" s="6">
        <f>VLOOKUP(A887,Sheet1!A:B,2,0)</f>
        <v>1</v>
      </c>
      <c r="C887" s="6">
        <v>6</v>
      </c>
      <c r="D887" s="25"/>
      <c r="E887" s="2">
        <v>23225104.464319572</v>
      </c>
      <c r="F887" s="26">
        <f>_xlfn.MAXIFS('data-from-invoicing'!E:E,'data-from-invoicing'!D:D,eslam.data!AR887)</f>
        <v>23225104.469999999</v>
      </c>
      <c r="G887" s="2">
        <f t="shared" si="134"/>
        <v>5.6804269552230835E-3</v>
      </c>
      <c r="H887" s="2"/>
      <c r="I887" s="23"/>
      <c r="J887" s="2">
        <f>SUMIF('collection only'!D:D,eslam.data!AQ887,'collection only'!E:E)</f>
        <v>16610991.379999999</v>
      </c>
      <c r="K887" s="26">
        <f>SUMIF('data-from-invoicing'!D:D,eslam.data!AR887,'data-from-invoicing'!F:F)</f>
        <v>17674903.699999999</v>
      </c>
      <c r="L887" s="2">
        <f t="shared" si="135"/>
        <v>1063912.3200000003</v>
      </c>
      <c r="M887" s="2"/>
      <c r="Q887" s="23"/>
      <c r="R887" s="2">
        <v>16610990.748058621</v>
      </c>
      <c r="S887" s="1">
        <v>44620</v>
      </c>
      <c r="T887" s="1">
        <v>44617</v>
      </c>
      <c r="U887" s="1">
        <v>44641</v>
      </c>
      <c r="V887">
        <v>56</v>
      </c>
      <c r="W887" s="1">
        <v>44697</v>
      </c>
      <c r="X887" s="1">
        <v>44691</v>
      </c>
      <c r="Y887" s="2">
        <v>118120310.2353099</v>
      </c>
      <c r="Z887" s="2">
        <v>5575171.2713575847</v>
      </c>
      <c r="AD887" s="2">
        <v>3240037.4254608252</v>
      </c>
      <c r="AE887" s="2">
        <v>3240037.4254608252</v>
      </c>
      <c r="AF887" s="2">
        <v>0</v>
      </c>
      <c r="AG887" s="14">
        <f>SUMIF('consultant-gross'!D:D,eslam.data!AQ887,'consultant-gross'!F:F)</f>
        <v>23225104.464319572</v>
      </c>
      <c r="AH887" s="14">
        <f>SUMIF('consultant-gross'!D:D,eslam.data!AQ887,'consultant-gross'!G:G)</f>
        <v>118120310.23530993</v>
      </c>
      <c r="AI887" s="14">
        <f>SUMIF('consultant-net'!D:D,eslam.data!AQ887,'consultant-net'!F:F)</f>
        <v>16610990.748058617</v>
      </c>
      <c r="AJ887" s="2" t="str">
        <f>VLOOKUP(A887,'eslam-to-invoicing'!A:B,2,0)</f>
        <v>ORA ZED-Ph 2-Pkgs A&amp;D</v>
      </c>
      <c r="AQ887" s="2" t="str">
        <f t="shared" si="136"/>
        <v>ORA - ZED - ph.026</v>
      </c>
      <c r="AR887" s="2" t="str">
        <f t="shared" si="137"/>
        <v>ORA ZED-Ph 2-Pkgs A&amp;D6</v>
      </c>
    </row>
    <row r="888" spans="1:44" hidden="1" x14ac:dyDescent="0.3">
      <c r="A888" s="6" t="s">
        <v>75</v>
      </c>
      <c r="B888" s="6">
        <f>VLOOKUP(A888,Sheet1!A:B,2,0)</f>
        <v>1</v>
      </c>
      <c r="C888" s="6">
        <v>7</v>
      </c>
      <c r="D888" s="25"/>
      <c r="E888" s="2">
        <v>42383851.588843606</v>
      </c>
      <c r="F888" s="26">
        <f>_xlfn.MAXIFS('data-from-invoicing'!E:E,'data-from-invoicing'!D:D,eslam.data!AR888)</f>
        <v>42383851.590000004</v>
      </c>
      <c r="G888" s="2">
        <f t="shared" si="134"/>
        <v>1.1563971638679504E-3</v>
      </c>
      <c r="H888" s="2"/>
      <c r="I888" s="23"/>
      <c r="J888" s="2">
        <f>SUMIF('collection only'!D:D,eslam.data!AQ888,'collection only'!E:E)</f>
        <v>32100387.280000001</v>
      </c>
      <c r="K888" s="26">
        <f>SUMIF('data-from-invoicing'!D:D,eslam.data!AR888,'data-from-invoicing'!F:F)</f>
        <v>34124964.259500004</v>
      </c>
      <c r="L888" s="2">
        <f t="shared" si="135"/>
        <v>2024576.9795000032</v>
      </c>
      <c r="M888" s="2"/>
      <c r="Q888" s="23"/>
      <c r="R888" s="2">
        <v>32100388.595768791</v>
      </c>
      <c r="S888" s="1">
        <v>44651</v>
      </c>
      <c r="T888" s="1">
        <v>44645</v>
      </c>
      <c r="U888" s="1">
        <v>44655</v>
      </c>
      <c r="V888">
        <v>56</v>
      </c>
      <c r="W888" s="1">
        <v>44711</v>
      </c>
      <c r="X888" s="1">
        <v>44780</v>
      </c>
      <c r="Y888" s="2">
        <v>160504161.82415351</v>
      </c>
      <c r="Z888" s="2">
        <v>1563640.4346387649</v>
      </c>
      <c r="AD888" s="2">
        <v>4252325.2549999999</v>
      </c>
      <c r="AE888" s="2">
        <v>4252325.2549999999</v>
      </c>
      <c r="AF888" s="2">
        <v>273333.59000000003</v>
      </c>
      <c r="AG888" s="14">
        <f>SUMIF('consultant-gross'!D:D,eslam.data!AQ888,'consultant-gross'!F:F)</f>
        <v>42383851.588843614</v>
      </c>
      <c r="AH888" s="14">
        <f>SUMIF('consultant-gross'!D:D,eslam.data!AQ888,'consultant-gross'!G:G)</f>
        <v>160504161.82415354</v>
      </c>
      <c r="AI888" s="14">
        <f>SUMIF('consultant-net'!D:D,eslam.data!AQ888,'consultant-net'!F:F)</f>
        <v>32100388.595768794</v>
      </c>
      <c r="AJ888" s="2" t="str">
        <f>VLOOKUP(A888,'eslam-to-invoicing'!A:B,2,0)</f>
        <v>ORA ZED-Ph 2-Pkgs A&amp;D</v>
      </c>
      <c r="AQ888" s="2" t="str">
        <f t="shared" si="136"/>
        <v>ORA - ZED - ph.027</v>
      </c>
      <c r="AR888" s="2" t="str">
        <f t="shared" si="137"/>
        <v>ORA ZED-Ph 2-Pkgs A&amp;D7</v>
      </c>
    </row>
    <row r="889" spans="1:44" hidden="1" x14ac:dyDescent="0.3">
      <c r="A889" s="6" t="s">
        <v>75</v>
      </c>
      <c r="B889" s="6">
        <f>VLOOKUP(A889,Sheet1!A:B,2,0)</f>
        <v>1</v>
      </c>
      <c r="C889" s="6">
        <v>8</v>
      </c>
      <c r="D889" s="25"/>
      <c r="E889" s="2">
        <v>8766077.2795332968</v>
      </c>
      <c r="F889" s="26">
        <f>_xlfn.MAXIFS('data-from-invoicing'!E:E,'data-from-invoicing'!D:D,eslam.data!AR889)</f>
        <v>8766077.2899999991</v>
      </c>
      <c r="G889" s="2">
        <f t="shared" si="134"/>
        <v>1.0466702282428741E-2</v>
      </c>
      <c r="H889" s="2"/>
      <c r="I889" s="23"/>
      <c r="J889" s="2">
        <f>SUMIF('collection only'!D:D,eslam.data!AQ889,'collection only'!E:E)</f>
        <v>8595540.370000001</v>
      </c>
      <c r="K889" s="26">
        <f>SUMIF('data-from-invoicing'!D:D,eslam.data!AR889,'data-from-invoicing'!F:F)</f>
        <v>9151883.2345000003</v>
      </c>
      <c r="L889" s="2">
        <f t="shared" si="135"/>
        <v>556342.86449999921</v>
      </c>
      <c r="M889" s="2"/>
      <c r="Q889" s="23"/>
      <c r="R889" s="2">
        <v>8595538.902576074</v>
      </c>
      <c r="S889" s="1">
        <v>44681</v>
      </c>
      <c r="T889" s="1">
        <v>44676</v>
      </c>
      <c r="U889" s="1">
        <v>44678</v>
      </c>
      <c r="V889">
        <v>56</v>
      </c>
      <c r="W889" s="1">
        <v>44734</v>
      </c>
      <c r="X889" s="1">
        <v>44721</v>
      </c>
      <c r="Y889" s="2">
        <v>169270239.10368681</v>
      </c>
      <c r="Z889" s="2">
        <v>3486145.851128825</v>
      </c>
      <c r="AC889" s="2">
        <v>32252330.56015861</v>
      </c>
      <c r="AD889" s="2">
        <v>4530497.42</v>
      </c>
      <c r="AE889" s="2">
        <v>4530497.42</v>
      </c>
      <c r="AF889" s="2">
        <v>473333.59</v>
      </c>
      <c r="AG889" s="14">
        <f>SUMIF('consultant-gross'!D:D,eslam.data!AQ889,'consultant-gross'!F:F)</f>
        <v>8766077.2795332968</v>
      </c>
      <c r="AH889" s="14">
        <f>SUMIF('consultant-gross'!D:D,eslam.data!AQ889,'consultant-gross'!G:G)</f>
        <v>169270239.10368684</v>
      </c>
      <c r="AI889" s="14">
        <f>SUMIF('consultant-net'!D:D,eslam.data!AQ889,'consultant-net'!F:F)</f>
        <v>8595538.902576074</v>
      </c>
      <c r="AJ889" s="2" t="str">
        <f>VLOOKUP(A889,'eslam-to-invoicing'!A:B,2,0)</f>
        <v>ORA ZED-Ph 2-Pkgs A&amp;D</v>
      </c>
      <c r="AQ889" s="2" t="str">
        <f t="shared" si="136"/>
        <v>ORA - ZED - ph.028</v>
      </c>
      <c r="AR889" s="2" t="str">
        <f t="shared" si="137"/>
        <v>ORA ZED-Ph 2-Pkgs A&amp;D8</v>
      </c>
    </row>
    <row r="890" spans="1:44" hidden="1" x14ac:dyDescent="0.3">
      <c r="A890" s="6" t="s">
        <v>75</v>
      </c>
      <c r="B890" s="6">
        <f>VLOOKUP(A890,Sheet1!A:B,2,0)</f>
        <v>1</v>
      </c>
      <c r="C890" s="6">
        <v>9</v>
      </c>
      <c r="D890" s="25"/>
      <c r="E890" s="2">
        <v>8712415.4916354418</v>
      </c>
      <c r="F890" s="26">
        <f>_xlfn.MAXIFS('data-from-invoicing'!E:E,'data-from-invoicing'!D:D,eslam.data!AR890)</f>
        <v>8712415.5</v>
      </c>
      <c r="G890" s="2">
        <f t="shared" si="134"/>
        <v>8.364558219909668E-3</v>
      </c>
      <c r="H890" s="2"/>
      <c r="I890" s="23"/>
      <c r="J890" s="2">
        <f>SUMIF('collection only'!D:D,eslam.data!AQ890,'collection only'!E:E)</f>
        <v>7163536.5899999999</v>
      </c>
      <c r="K890" s="26">
        <f>SUMIF('data-from-invoicing'!D:D,eslam.data!AR890,'data-from-invoicing'!F:F)</f>
        <v>7614021.0549999997</v>
      </c>
      <c r="L890" s="2">
        <f t="shared" si="135"/>
        <v>450484.46499999985</v>
      </c>
      <c r="M890" s="2"/>
      <c r="Q890" s="23"/>
      <c r="R890" s="2">
        <v>7163536.354617089</v>
      </c>
      <c r="S890" s="1">
        <v>44712</v>
      </c>
      <c r="T890" s="1">
        <v>44706</v>
      </c>
      <c r="U890" s="1">
        <v>44717</v>
      </c>
      <c r="V890">
        <v>56</v>
      </c>
      <c r="W890" s="1">
        <v>44773</v>
      </c>
      <c r="X890" s="1">
        <v>44781</v>
      </c>
      <c r="Y890" s="2">
        <v>177982654.59532231</v>
      </c>
      <c r="Z890" s="2">
        <v>3347808.9149115952</v>
      </c>
      <c r="AA890" s="2">
        <v>15346414.58048418</v>
      </c>
      <c r="AC890" s="2">
        <v>32754709.24065832</v>
      </c>
      <c r="AD890" s="2">
        <v>4755739.9050000003</v>
      </c>
      <c r="AE890" s="2">
        <v>4755739.9050000003</v>
      </c>
      <c r="AF890" s="2">
        <v>431750.04</v>
      </c>
      <c r="AG890" s="14">
        <f>SUMIF('consultant-gross'!D:D,eslam.data!AQ890,'consultant-gross'!F:F)</f>
        <v>8712415.4916354418</v>
      </c>
      <c r="AH890" s="14">
        <f>SUMIF('consultant-gross'!D:D,eslam.data!AQ890,'consultant-gross'!G:G)</f>
        <v>177982654.59532228</v>
      </c>
      <c r="AI890" s="14">
        <f>SUMIF('consultant-net'!D:D,eslam.data!AQ890,'consultant-net'!F:F)</f>
        <v>7163536.354617089</v>
      </c>
      <c r="AJ890" s="2" t="str">
        <f>VLOOKUP(A890,'eslam-to-invoicing'!A:B,2,0)</f>
        <v>ORA ZED-Ph 2-Pkgs A&amp;D</v>
      </c>
      <c r="AQ890" s="2" t="str">
        <f t="shared" si="136"/>
        <v>ORA - ZED - ph.029</v>
      </c>
      <c r="AR890" s="2" t="str">
        <f t="shared" si="137"/>
        <v>ORA ZED-Ph 2-Pkgs A&amp;D9</v>
      </c>
    </row>
    <row r="891" spans="1:44" hidden="1" x14ac:dyDescent="0.3">
      <c r="A891" s="6" t="s">
        <v>75</v>
      </c>
      <c r="B891" s="6">
        <f>VLOOKUP(A891,Sheet1!A:B,2,0)</f>
        <v>1</v>
      </c>
      <c r="C891" s="6">
        <v>10</v>
      </c>
      <c r="D891" s="25"/>
      <c r="E891" s="2">
        <v>25761823.86292154</v>
      </c>
      <c r="F891" s="26">
        <f>_xlfn.MAXIFS('data-from-invoicing'!E:E,'data-from-invoicing'!D:D,eslam.data!AR891)</f>
        <v>25761823.859999999</v>
      </c>
      <c r="G891" s="2">
        <f t="shared" si="134"/>
        <v>-2.9215402901172638E-3</v>
      </c>
      <c r="H891" s="2"/>
      <c r="I891" s="23"/>
      <c r="J891" s="2">
        <f>SUMIF('collection only'!D:D,eslam.data!AQ891,'collection only'!E:E)</f>
        <v>20828447.259999998</v>
      </c>
      <c r="K891" s="26">
        <f>SUMIF('data-from-invoicing'!D:D,eslam.data!AR891,'data-from-invoicing'!F:F)</f>
        <v>22199070.248999998</v>
      </c>
      <c r="L891" s="2">
        <f t="shared" si="135"/>
        <v>1370622.9890000001</v>
      </c>
      <c r="M891" s="2"/>
      <c r="Q891" s="23"/>
      <c r="R891" s="2">
        <v>20828447.306424949</v>
      </c>
      <c r="S891" s="1">
        <v>44742</v>
      </c>
      <c r="T891" s="1">
        <v>44737</v>
      </c>
      <c r="U891" s="1">
        <v>44747</v>
      </c>
      <c r="V891">
        <v>56</v>
      </c>
      <c r="W891" s="1">
        <v>44803</v>
      </c>
      <c r="X891" s="1">
        <v>44795</v>
      </c>
      <c r="Y891" s="2">
        <v>203744478.45824379</v>
      </c>
      <c r="Z891" s="2">
        <v>2710387.4388439772</v>
      </c>
      <c r="AA891" s="2">
        <v>19184341.510862861</v>
      </c>
      <c r="AC891" s="2">
        <v>44374111.28063295</v>
      </c>
      <c r="AD891" s="2">
        <v>5416052.2450000001</v>
      </c>
      <c r="AE891" s="2">
        <v>5416052.2450000001</v>
      </c>
      <c r="AF891" s="2">
        <v>481750.04</v>
      </c>
      <c r="AG891" s="14">
        <f>SUMIF('consultant-gross'!D:D,eslam.data!AQ891,'consultant-gross'!F:F)</f>
        <v>25761823.862921536</v>
      </c>
      <c r="AH891" s="14">
        <f>SUMIF('consultant-gross'!D:D,eslam.data!AQ891,'consultant-gross'!G:G)</f>
        <v>203744478.45824382</v>
      </c>
      <c r="AI891" s="14">
        <f>SUMIF('consultant-net'!D:D,eslam.data!AQ891,'consultant-net'!F:F)</f>
        <v>20828447.306424946</v>
      </c>
      <c r="AJ891" s="2" t="str">
        <f>VLOOKUP(A891,'eslam-to-invoicing'!A:B,2,0)</f>
        <v>ORA ZED-Ph 2-Pkgs A&amp;D</v>
      </c>
      <c r="AQ891" s="2" t="str">
        <f t="shared" si="136"/>
        <v>ORA - ZED - ph.0210</v>
      </c>
      <c r="AR891" s="2" t="str">
        <f t="shared" si="137"/>
        <v>ORA ZED-Ph 2-Pkgs A&amp;D10</v>
      </c>
    </row>
    <row r="892" spans="1:44" hidden="1" x14ac:dyDescent="0.3">
      <c r="A892" s="6" t="s">
        <v>75</v>
      </c>
      <c r="B892" s="6">
        <f>VLOOKUP(A892,Sheet1!A:B,2,0)</f>
        <v>1</v>
      </c>
      <c r="C892" s="6">
        <v>11</v>
      </c>
      <c r="D892" s="25"/>
      <c r="E892" s="2">
        <v>10555360.846518099</v>
      </c>
      <c r="F892" s="26">
        <f>_xlfn.MAXIFS('data-from-invoicing'!E:E,'data-from-invoicing'!D:D,eslam.data!AR892)</f>
        <v>10555360.84</v>
      </c>
      <c r="G892" s="2">
        <f t="shared" si="134"/>
        <v>-6.518099457025528E-3</v>
      </c>
      <c r="H892" s="2"/>
      <c r="I892" s="23"/>
      <c r="J892" s="2">
        <f>SUMIF('collection only'!D:D,eslam.data!AQ892,'collection only'!E:E)</f>
        <v>12170282.5</v>
      </c>
      <c r="K892" s="26">
        <f>SUMIF('data-from-invoicing'!D:D,eslam.data!AR892,'data-from-invoicing'!F:F)</f>
        <v>12170282.5</v>
      </c>
      <c r="L892" s="2">
        <f t="shared" si="135"/>
        <v>0</v>
      </c>
      <c r="M892" s="2"/>
      <c r="Q892" s="23"/>
      <c r="R892" s="2">
        <v>12170283.185442859</v>
      </c>
      <c r="S892" s="1">
        <v>44773</v>
      </c>
      <c r="T892" s="1">
        <v>44767</v>
      </c>
      <c r="U892" s="1">
        <v>44783</v>
      </c>
      <c r="V892">
        <v>56</v>
      </c>
      <c r="W892" s="1">
        <v>44839</v>
      </c>
      <c r="X892" s="1">
        <v>44818</v>
      </c>
      <c r="Y892" s="2">
        <v>214299839.30476189</v>
      </c>
      <c r="Z892" s="2">
        <v>6960146.9261375861</v>
      </c>
      <c r="AA892" s="2">
        <v>21459521.048464939</v>
      </c>
      <c r="AC892" s="2">
        <v>44831361.180792153</v>
      </c>
      <c r="AD892" s="2">
        <v>5799374.4500000002</v>
      </c>
      <c r="AE892" s="2">
        <v>5799374.4500000002</v>
      </c>
      <c r="AF892" s="2">
        <v>431750.04</v>
      </c>
      <c r="AG892" s="14">
        <f>SUMIF('consultant-gross'!D:D,eslam.data!AQ892,'consultant-gross'!F:F)</f>
        <v>10555360.846518099</v>
      </c>
      <c r="AH892" s="14">
        <f>SUMIF('consultant-gross'!D:D,eslam.data!AQ892,'consultant-gross'!G:G)</f>
        <v>214299839.30476192</v>
      </c>
      <c r="AI892" s="14">
        <f>SUMIF('consultant-net'!D:D,eslam.data!AQ892,'consultant-net'!F:F)</f>
        <v>12170283.185442865</v>
      </c>
      <c r="AJ892" s="2" t="str">
        <f>VLOOKUP(A892,'eslam-to-invoicing'!A:B,2,0)</f>
        <v>ORA ZED-Ph 2-Pkgs A&amp;D</v>
      </c>
      <c r="AQ892" s="2" t="str">
        <f t="shared" si="136"/>
        <v>ORA - ZED - ph.0211</v>
      </c>
      <c r="AR892" s="2" t="str">
        <f t="shared" si="137"/>
        <v>ORA ZED-Ph 2-Pkgs A&amp;D11</v>
      </c>
    </row>
    <row r="893" spans="1:44" hidden="1" x14ac:dyDescent="0.3">
      <c r="A893" s="6" t="s">
        <v>75</v>
      </c>
      <c r="B893" s="6">
        <f>VLOOKUP(A893,Sheet1!A:B,2,0)</f>
        <v>1</v>
      </c>
      <c r="C893" s="6">
        <v>12</v>
      </c>
      <c r="D893" s="25"/>
      <c r="E893" s="2">
        <v>16689354.463144271</v>
      </c>
      <c r="F893" s="26">
        <f>_xlfn.MAXIFS('data-from-invoicing'!E:E,'data-from-invoicing'!D:D,eslam.data!AR893)</f>
        <v>16689354.470000001</v>
      </c>
      <c r="G893" s="2">
        <f t="shared" si="134"/>
        <v>6.8557299673557281E-3</v>
      </c>
      <c r="H893" s="2"/>
      <c r="I893" s="23"/>
      <c r="J893" s="2">
        <f>SUMIF('collection only'!D:D,eslam.data!AQ893,'collection only'!E:E)</f>
        <v>14759397.949999999</v>
      </c>
      <c r="K893" s="26">
        <f>SUMIF('data-from-invoicing'!D:D,eslam.data!AR893,'data-from-invoicing'!F:F)</f>
        <v>15225579.9035</v>
      </c>
      <c r="L893" s="2">
        <f t="shared" si="135"/>
        <v>466181.95350000076</v>
      </c>
      <c r="M893" s="2"/>
      <c r="Q893" s="23"/>
      <c r="R893" s="2">
        <v>14759398</v>
      </c>
      <c r="S893" s="1">
        <v>44804</v>
      </c>
      <c r="T893" s="1">
        <v>44798</v>
      </c>
      <c r="U893" s="1">
        <v>44812</v>
      </c>
      <c r="V893">
        <v>56</v>
      </c>
      <c r="W893" s="1">
        <v>44868</v>
      </c>
      <c r="X893" s="1">
        <v>44846</v>
      </c>
      <c r="Y893" s="2">
        <v>230989193.76790619</v>
      </c>
      <c r="Z893" s="2">
        <v>8729597.3000000007</v>
      </c>
      <c r="AA893" s="2">
        <v>23666966.210000001</v>
      </c>
      <c r="AC893" s="2">
        <v>45632622.246301517</v>
      </c>
      <c r="AD893" s="2">
        <v>6281714.5</v>
      </c>
      <c r="AE893" s="2">
        <v>6281714.5</v>
      </c>
      <c r="AF893" s="2">
        <v>923489</v>
      </c>
      <c r="AG893" s="14">
        <f>SUMIF('consultant-gross'!D:D,eslam.data!AQ893,'consultant-gross'!F:F)</f>
        <v>16545380.542857111</v>
      </c>
      <c r="AH893" s="14">
        <f>SUMIF('consultant-gross'!D:D,eslam.data!AQ893,'consultant-gross'!G:G)</f>
        <v>230845219.84761903</v>
      </c>
      <c r="AI893" s="14">
        <f>SUMIF('consultant-net'!D:D,eslam.data!AQ893,'consultant-net'!F:F)</f>
        <v>14639634.382208735</v>
      </c>
      <c r="AJ893" s="2" t="str">
        <f>VLOOKUP(A893,'eslam-to-invoicing'!A:B,2,0)</f>
        <v>ORA ZED-Ph 2-Pkgs A&amp;D</v>
      </c>
      <c r="AQ893" s="2" t="str">
        <f t="shared" si="136"/>
        <v>ORA - ZED - ph.0212</v>
      </c>
      <c r="AR893" s="2" t="str">
        <f t="shared" si="137"/>
        <v>ORA ZED-Ph 2-Pkgs A&amp;D12</v>
      </c>
    </row>
    <row r="894" spans="1:44" hidden="1" x14ac:dyDescent="0.3">
      <c r="A894" s="6" t="s">
        <v>75</v>
      </c>
      <c r="B894" s="34">
        <f>VLOOKUP(A894,Sheet1!A:B,2,0)</f>
        <v>1</v>
      </c>
      <c r="C894" s="6">
        <v>13</v>
      </c>
      <c r="D894" s="25"/>
      <c r="E894" s="2">
        <v>20581919.257142872</v>
      </c>
      <c r="F894" s="26">
        <f>_xlfn.MAXIFS('data-from-invoicing'!E:E,'data-from-invoicing'!D:D,eslam.data!AR894)</f>
        <v>20487173.629999999</v>
      </c>
      <c r="G894" s="2">
        <f t="shared" si="134"/>
        <v>-94745.627142872661</v>
      </c>
      <c r="H894" s="2"/>
      <c r="I894" s="23"/>
      <c r="J894" s="2">
        <f>SUMIF('collection only'!D:D,eslam.data!AQ894,'collection only'!E:E)</f>
        <v>13268244.560000001</v>
      </c>
      <c r="K894" s="26">
        <f>SUMIF('data-from-invoicing'!D:D,eslam.data!AR894,'data-from-invoicing'!F:F)</f>
        <v>13357287.557</v>
      </c>
      <c r="L894" s="2">
        <f t="shared" si="135"/>
        <v>89042.996999999508</v>
      </c>
      <c r="M894" s="2"/>
      <c r="Q894" s="23"/>
      <c r="R894" s="2">
        <v>17432997.712026689</v>
      </c>
      <c r="S894" s="1">
        <v>44834</v>
      </c>
      <c r="T894" s="1">
        <v>44829</v>
      </c>
      <c r="U894" s="1">
        <v>44836</v>
      </c>
      <c r="V894">
        <v>56</v>
      </c>
      <c r="W894" s="1">
        <v>44892</v>
      </c>
      <c r="X894" s="1">
        <v>44856</v>
      </c>
      <c r="Y894" s="2">
        <v>251427139.1047619</v>
      </c>
      <c r="Z894" s="2">
        <v>9285019.1625752021</v>
      </c>
      <c r="AA894" s="2">
        <v>25526704.602931049</v>
      </c>
      <c r="AC894" s="2">
        <v>54138067.172932759</v>
      </c>
      <c r="AD894" s="2">
        <v>6832087.8799999999</v>
      </c>
      <c r="AE894" s="2">
        <v>6832087.8799999999</v>
      </c>
      <c r="AF894" s="2">
        <v>1012532.93</v>
      </c>
      <c r="AG894" s="14">
        <f>SUMIF('consultant-gross'!D:D,eslam.data!AQ894,'consultant-gross'!F:F)</f>
        <v>20581919.257142872</v>
      </c>
      <c r="AH894" s="14">
        <f>SUMIF('consultant-gross'!D:D,eslam.data!AQ894,'consultant-gross'!G:G)</f>
        <v>251427139.1047619</v>
      </c>
      <c r="AI894" s="14">
        <f>SUMIF('consultant-net'!D:D,eslam.data!AQ894,'consultant-net'!F:F)</f>
        <v>17432997.712026685</v>
      </c>
      <c r="AJ894" s="2" t="str">
        <f>VLOOKUP(A894,'eslam-to-invoicing'!A:B,2,0)</f>
        <v>ORA ZED-Ph 2-Pkgs A&amp;D</v>
      </c>
      <c r="AQ894" s="2" t="str">
        <f t="shared" si="136"/>
        <v>ORA - ZED - ph.0213</v>
      </c>
      <c r="AR894" s="2" t="str">
        <f t="shared" si="137"/>
        <v>ORA ZED-Ph 2-Pkgs A&amp;D13</v>
      </c>
    </row>
    <row r="895" spans="1:44" hidden="1" x14ac:dyDescent="0.3">
      <c r="A895" s="6" t="s">
        <v>75</v>
      </c>
      <c r="B895" s="34">
        <f>VLOOKUP(A895,Sheet1!A:B,2,0)</f>
        <v>1</v>
      </c>
      <c r="C895" s="6">
        <v>14</v>
      </c>
      <c r="D895" s="25"/>
      <c r="E895" s="2">
        <v>19311587.793406371</v>
      </c>
      <c r="F895" s="26">
        <f>_xlfn.MAXIFS('data-from-invoicing'!E:E,'data-from-invoicing'!D:D,eslam.data!AR895)</f>
        <v>12548033.060000001</v>
      </c>
      <c r="G895" s="2">
        <f t="shared" si="134"/>
        <v>-6763554.7334063705</v>
      </c>
      <c r="H895" s="2"/>
      <c r="I895" s="23"/>
      <c r="J895" s="2">
        <f>SUMIF('collection only'!D:D,eslam.data!AQ895,'collection only'!E:E)</f>
        <v>15256729.379999999</v>
      </c>
      <c r="K895" s="26">
        <f>SUMIF('data-from-invoicing'!D:D,eslam.data!AR895,'data-from-invoicing'!F:F)</f>
        <v>15106729.373</v>
      </c>
      <c r="L895" s="2">
        <f t="shared" si="135"/>
        <v>-150000.00699999928</v>
      </c>
      <c r="M895" s="2"/>
      <c r="Q895" s="23"/>
      <c r="R895" s="2">
        <v>15411600.868486229</v>
      </c>
      <c r="S895" s="1">
        <v>44865</v>
      </c>
      <c r="T895" s="1">
        <v>44859</v>
      </c>
      <c r="U895" s="1">
        <v>44874</v>
      </c>
      <c r="V895">
        <v>56</v>
      </c>
      <c r="W895" s="1">
        <v>44930</v>
      </c>
      <c r="X895" s="1">
        <v>44910</v>
      </c>
      <c r="Y895" s="2">
        <v>270738726.89816833</v>
      </c>
      <c r="Z895" s="2">
        <v>8366501.3369233254</v>
      </c>
      <c r="AA895" s="2">
        <v>26771100.657092251</v>
      </c>
      <c r="AC895" s="2">
        <v>60073669.527846418</v>
      </c>
      <c r="AD895" s="2">
        <v>7316054.1145088496</v>
      </c>
      <c r="AE895" s="2">
        <v>7316054.1145088496</v>
      </c>
      <c r="AF895" s="2">
        <v>862532.93420909101</v>
      </c>
      <c r="AG895" s="14">
        <f>SUMIF('consultant-gross'!D:D,eslam.data!AQ895,'consultant-gross'!F:F)</f>
        <v>19311587.793406367</v>
      </c>
      <c r="AH895" s="14">
        <f>SUMIF('consultant-gross'!D:D,eslam.data!AQ895,'consultant-gross'!G:G)</f>
        <v>270738726.89816827</v>
      </c>
      <c r="AI895" s="14">
        <f>SUMIF('consultant-net'!D:D,eslam.data!AQ895,'consultant-net'!F:F)</f>
        <v>15411600.868486226</v>
      </c>
      <c r="AJ895" s="2" t="str">
        <f>VLOOKUP(A895,'eslam-to-invoicing'!A:B,2,0)</f>
        <v>ORA ZED-Ph 2-Pkgs A&amp;D</v>
      </c>
      <c r="AQ895" s="2" t="str">
        <f t="shared" si="136"/>
        <v>ORA - ZED - ph.0214</v>
      </c>
      <c r="AR895" s="2" t="str">
        <f t="shared" si="137"/>
        <v>ORA ZED-Ph 2-Pkgs A&amp;D14</v>
      </c>
    </row>
    <row r="896" spans="1:44" hidden="1" x14ac:dyDescent="0.3">
      <c r="A896" s="6" t="s">
        <v>75</v>
      </c>
      <c r="B896" s="34">
        <f>VLOOKUP(A896,Sheet1!A:B,2,0)</f>
        <v>1</v>
      </c>
      <c r="C896" s="6">
        <v>15</v>
      </c>
      <c r="D896" s="25"/>
      <c r="E896" s="2">
        <v>14179983.454212669</v>
      </c>
      <c r="F896" s="26">
        <f>_xlfn.MAXIFS('data-from-invoicing'!E:E,'data-from-invoicing'!D:D,eslam.data!AR896)</f>
        <v>20441047.550000001</v>
      </c>
      <c r="G896" s="2">
        <f t="shared" si="134"/>
        <v>6261064.0957873315</v>
      </c>
      <c r="H896" s="2"/>
      <c r="I896" s="23"/>
      <c r="J896" s="2">
        <f>SUMIF('collection only'!D:D,eslam.data!AQ896,'collection only'!E:E)</f>
        <v>11384143.67</v>
      </c>
      <c r="K896" s="26">
        <f>SUMIF('data-from-invoicing'!D:D,eslam.data!AR896,'data-from-invoicing'!F:F)</f>
        <v>11268654.1775</v>
      </c>
      <c r="L896" s="2">
        <f t="shared" si="135"/>
        <v>-115489.4924999997</v>
      </c>
      <c r="M896" s="2"/>
      <c r="Q896" s="23"/>
      <c r="R896" s="2">
        <v>11605388.897564979</v>
      </c>
      <c r="S896" s="1">
        <v>44895</v>
      </c>
      <c r="T896" s="1">
        <v>44890</v>
      </c>
      <c r="U896" s="1">
        <v>44900</v>
      </c>
      <c r="V896">
        <v>56</v>
      </c>
      <c r="W896" s="1">
        <v>44956</v>
      </c>
      <c r="X896" s="1">
        <v>44915</v>
      </c>
      <c r="Y896" s="2">
        <v>284918710.35238087</v>
      </c>
      <c r="Z896" s="2">
        <v>8026884.694354916</v>
      </c>
      <c r="AA896" s="2">
        <v>27159626.864745799</v>
      </c>
      <c r="AC896" s="2">
        <v>63560657.309491552</v>
      </c>
      <c r="AD896" s="2">
        <v>7679788.2599999998</v>
      </c>
      <c r="AE896" s="2">
        <v>7679788.2599999998</v>
      </c>
      <c r="AF896" s="2">
        <v>758071.44</v>
      </c>
      <c r="AG896" s="14">
        <f>SUMIF('consultant-gross'!D:D,eslam.data!AQ896,'consultant-gross'!F:F)</f>
        <v>14179983.454212666</v>
      </c>
      <c r="AH896" s="14">
        <f>SUMIF('consultant-gross'!D:D,eslam.data!AQ896,'consultant-gross'!G:G)</f>
        <v>284918710.35238093</v>
      </c>
      <c r="AI896" s="14">
        <f>SUMIF('consultant-net'!D:D,eslam.data!AQ896,'consultant-net'!F:F)</f>
        <v>11605388.897564977</v>
      </c>
      <c r="AJ896" s="2" t="str">
        <f>VLOOKUP(A896,'eslam-to-invoicing'!A:B,2,0)</f>
        <v>ORA ZED-Ph 2-Pkgs A&amp;D</v>
      </c>
      <c r="AQ896" s="2" t="str">
        <f t="shared" si="136"/>
        <v>ORA - ZED - ph.0215</v>
      </c>
      <c r="AR896" s="2" t="str">
        <f t="shared" si="137"/>
        <v>ORA ZED-Ph 2-Pkgs A&amp;D15</v>
      </c>
    </row>
    <row r="897" spans="1:44" hidden="1" x14ac:dyDescent="0.3">
      <c r="A897" s="6" t="s">
        <v>75</v>
      </c>
      <c r="B897" s="34">
        <f>VLOOKUP(A897,Sheet1!A:B,2,0)</f>
        <v>1</v>
      </c>
      <c r="C897" s="6">
        <v>16</v>
      </c>
      <c r="D897" s="25"/>
      <c r="E897" s="2">
        <v>11487525.824739279</v>
      </c>
      <c r="F897" s="26">
        <f>_xlfn.MAXIFS('data-from-invoicing'!E:E,'data-from-invoicing'!D:D,eslam.data!AR897)</f>
        <v>12061901.859999999</v>
      </c>
      <c r="G897" s="2">
        <f t="shared" si="134"/>
        <v>574376.03526072018</v>
      </c>
      <c r="H897" s="2"/>
      <c r="I897" s="23"/>
      <c r="J897" s="2">
        <f>SUMIF('collection only'!D:D,eslam.data!AQ897,'collection only'!E:E)</f>
        <v>9858410.9399999995</v>
      </c>
      <c r="K897" s="26">
        <f>SUMIF('data-from-invoicing'!D:D,eslam.data!AR897,'data-from-invoicing'!F:F)</f>
        <v>9768410.9408</v>
      </c>
      <c r="L897" s="2">
        <f t="shared" si="135"/>
        <v>-89999.999199999496</v>
      </c>
      <c r="M897" s="2"/>
      <c r="Q897" s="23"/>
      <c r="R897" s="2">
        <v>9858411.1444717348</v>
      </c>
      <c r="S897" s="1">
        <v>44926</v>
      </c>
      <c r="T897" s="1">
        <v>44920</v>
      </c>
      <c r="U897" s="1">
        <v>44936</v>
      </c>
      <c r="V897">
        <v>56</v>
      </c>
      <c r="W897" s="1">
        <v>44992</v>
      </c>
      <c r="X897" s="1">
        <v>44962</v>
      </c>
      <c r="Y897" s="2">
        <v>296406236.17712021</v>
      </c>
      <c r="Z897" s="2">
        <v>8322611.1440237463</v>
      </c>
      <c r="AA897" s="2">
        <v>27430483.129709162</v>
      </c>
      <c r="AC897" s="2">
        <v>65684472.999420643</v>
      </c>
      <c r="AD897" s="2">
        <v>7988728.9749999996</v>
      </c>
      <c r="AE897" s="2">
        <v>7988728.9749999996</v>
      </c>
      <c r="AF897" s="2">
        <v>668071.43999999994</v>
      </c>
      <c r="AG897" s="14">
        <f>SUMIF('consultant-gross'!D:D,eslam.data!AQ897,'consultant-gross'!F:F)</f>
        <v>11487525.824739277</v>
      </c>
      <c r="AH897" s="14">
        <f>SUMIF('consultant-gross'!D:D,eslam.data!AQ897,'consultant-gross'!G:G)</f>
        <v>296406236.17712021</v>
      </c>
      <c r="AI897" s="14">
        <f>SUMIF('consultant-net'!D:D,eslam.data!AQ897,'consultant-net'!F:F)</f>
        <v>9858411.1444717348</v>
      </c>
      <c r="AJ897" s="2" t="str">
        <f>VLOOKUP(A897,'eslam-to-invoicing'!A:B,2,0)</f>
        <v>ORA ZED-Ph 2-Pkgs A&amp;D</v>
      </c>
      <c r="AQ897" s="2" t="str">
        <f t="shared" si="136"/>
        <v>ORA - ZED - ph.0216</v>
      </c>
      <c r="AR897" s="2" t="str">
        <f t="shared" si="137"/>
        <v>ORA ZED-Ph 2-Pkgs A&amp;D16</v>
      </c>
    </row>
    <row r="898" spans="1:44" hidden="1" x14ac:dyDescent="0.3">
      <c r="A898" s="6" t="s">
        <v>75</v>
      </c>
      <c r="B898" s="6">
        <f>VLOOKUP(A898,Sheet1!A:B,2,0)</f>
        <v>1</v>
      </c>
      <c r="C898" s="6">
        <v>17</v>
      </c>
      <c r="D898" s="25"/>
      <c r="E898" s="2">
        <v>9516947.0875407457</v>
      </c>
      <c r="F898" s="26">
        <f>_xlfn.MAXIFS('data-from-invoicing'!E:E,'data-from-invoicing'!D:D,eslam.data!AR898)</f>
        <v>9516947.5999999996</v>
      </c>
      <c r="G898" s="2">
        <f t="shared" si="134"/>
        <v>0.51245925389230251</v>
      </c>
      <c r="H898" s="2"/>
      <c r="I898" s="23"/>
      <c r="J898" s="2">
        <f>SUMIF('collection only'!D:D,eslam.data!AQ898,'collection only'!E:E)</f>
        <v>8988166.120000001</v>
      </c>
      <c r="K898" s="26">
        <f>SUMIF('data-from-invoicing'!D:D,eslam.data!AR898,'data-from-invoicing'!F:F)</f>
        <v>8988166.1130999997</v>
      </c>
      <c r="L898" s="2">
        <f t="shared" si="135"/>
        <v>-6.9000013172626495E-3</v>
      </c>
      <c r="M898" s="2"/>
      <c r="Q898" s="23"/>
      <c r="R898" s="2">
        <v>8988165.9520653207</v>
      </c>
      <c r="S898" s="1">
        <v>44957</v>
      </c>
      <c r="T898" s="1">
        <v>44951</v>
      </c>
      <c r="U898" s="1">
        <v>44954</v>
      </c>
      <c r="V898">
        <v>56</v>
      </c>
      <c r="W898" s="1">
        <v>45010</v>
      </c>
      <c r="X898" s="1">
        <v>45004</v>
      </c>
      <c r="Y898" s="2">
        <v>305923183.26466101</v>
      </c>
      <c r="Z898" s="2">
        <v>9631056.1321059894</v>
      </c>
      <c r="AA898" s="2">
        <v>28105199.964980781</v>
      </c>
      <c r="AC898" s="2">
        <v>66254957.551722698</v>
      </c>
      <c r="AD898" s="2">
        <v>8271259.96</v>
      </c>
      <c r="AE898" s="2">
        <v>8271259.96</v>
      </c>
      <c r="AF898" s="2">
        <v>613266.17999999993</v>
      </c>
      <c r="AG898" s="14">
        <f>SUMIF('consultant-gross'!D:D,eslam.data!AQ898,'consultant-gross'!F:F)</f>
        <v>9516947.0875407457</v>
      </c>
      <c r="AH898" s="14">
        <f>SUMIF('consultant-gross'!D:D,eslam.data!AQ898,'consultant-gross'!G:G)</f>
        <v>305923183.26466095</v>
      </c>
      <c r="AI898" s="14">
        <f>SUMIF('consultant-net'!D:D,eslam.data!AQ898,'consultant-net'!F:F)</f>
        <v>8988165.9520653188</v>
      </c>
      <c r="AJ898" s="2" t="str">
        <f>VLOOKUP(A898,'eslam-to-invoicing'!A:B,2,0)</f>
        <v>ORA ZED-Ph 2-Pkgs A&amp;D</v>
      </c>
      <c r="AQ898" s="2" t="str">
        <f t="shared" si="136"/>
        <v>ORA - ZED - ph.0217</v>
      </c>
      <c r="AR898" s="2" t="str">
        <f t="shared" si="137"/>
        <v>ORA ZED-Ph 2-Pkgs A&amp;D17</v>
      </c>
    </row>
    <row r="899" spans="1:44" hidden="1" x14ac:dyDescent="0.3">
      <c r="A899" s="6" t="s">
        <v>75</v>
      </c>
      <c r="B899" s="34">
        <f>VLOOKUP(A899,Sheet1!A:B,2,0)</f>
        <v>1</v>
      </c>
      <c r="C899" s="6">
        <v>18</v>
      </c>
      <c r="D899" s="25"/>
      <c r="E899" s="2">
        <v>15495416.05903298</v>
      </c>
      <c r="F899" s="26">
        <f>_xlfn.MAXIFS('data-from-invoicing'!E:E,'data-from-invoicing'!D:D,eslam.data!AR899)</f>
        <v>15364644.609999999</v>
      </c>
      <c r="G899" s="2">
        <f t="shared" si="134"/>
        <v>-130771.44903298095</v>
      </c>
      <c r="H899" s="2"/>
      <c r="I899" s="23"/>
      <c r="J899" s="2">
        <f>SUMIF('collection only'!D:D,eslam.data!AQ899,'collection only'!E:E)</f>
        <v>13223027.75</v>
      </c>
      <c r="K899" s="26">
        <f>SUMIF('data-from-invoicing'!D:D,eslam.data!AR899,'data-from-invoicing'!F:F)</f>
        <v>13333027.747500001</v>
      </c>
      <c r="L899" s="2">
        <f t="shared" si="135"/>
        <v>109999.99750000052</v>
      </c>
      <c r="M899" s="2"/>
      <c r="Q899" s="23"/>
      <c r="R899" s="2">
        <v>13331568.04845449</v>
      </c>
      <c r="S899" s="1">
        <v>44985</v>
      </c>
      <c r="T899" s="1">
        <v>44982</v>
      </c>
      <c r="U899" s="1">
        <v>44983</v>
      </c>
      <c r="V899">
        <v>56</v>
      </c>
      <c r="W899" s="1">
        <v>45039</v>
      </c>
      <c r="X899" s="1">
        <v>45034</v>
      </c>
      <c r="Y899" s="2">
        <v>321418599.32369387</v>
      </c>
      <c r="Z899" s="2">
        <v>10365262.58012137</v>
      </c>
      <c r="AA899" s="2">
        <v>28915218.04026702</v>
      </c>
      <c r="AB899" s="2">
        <v>400000</v>
      </c>
      <c r="AC899" s="2">
        <v>72791890.969354555</v>
      </c>
      <c r="AD899" s="2">
        <v>8696369.7949999999</v>
      </c>
      <c r="AE899" s="2">
        <v>8696369.7949999999</v>
      </c>
      <c r="AF899" s="2">
        <v>323266.18</v>
      </c>
      <c r="AG899" s="14">
        <f>SUMIF('consultant-gross'!D:D,eslam.data!AQ899,'consultant-gross'!F:F)</f>
        <v>15495416.059032977</v>
      </c>
      <c r="AH899" s="14">
        <f>SUMIF('consultant-gross'!D:D,eslam.data!AQ899,'consultant-gross'!G:G)</f>
        <v>321418599.32369393</v>
      </c>
      <c r="AI899" s="14">
        <f>SUMIF('consultant-net'!D:D,eslam.data!AQ899,'consultant-net'!F:F)</f>
        <v>13331568.048454493</v>
      </c>
      <c r="AJ899" s="2" t="str">
        <f>VLOOKUP(A899,'eslam-to-invoicing'!A:B,2,0)</f>
        <v>ORA ZED-Ph 2-Pkgs A&amp;D</v>
      </c>
      <c r="AQ899" s="2" t="str">
        <f t="shared" si="136"/>
        <v>ORA - ZED - ph.0218</v>
      </c>
      <c r="AR899" s="2" t="str">
        <f t="shared" si="137"/>
        <v>ORA ZED-Ph 2-Pkgs A&amp;D18</v>
      </c>
    </row>
    <row r="900" spans="1:44" hidden="1" x14ac:dyDescent="0.3">
      <c r="A900" s="6" t="s">
        <v>75</v>
      </c>
      <c r="B900" s="6">
        <f>VLOOKUP(A900,Sheet1!A:B,2,0)</f>
        <v>1</v>
      </c>
      <c r="C900" s="6">
        <v>19</v>
      </c>
      <c r="D900" s="25"/>
      <c r="E900" s="2">
        <v>8053943.7500907779</v>
      </c>
      <c r="F900" s="26">
        <f>_xlfn.MAXIFS('data-from-invoicing'!E:E,'data-from-invoicing'!D:D,eslam.data!AR900)</f>
        <v>8053943.79</v>
      </c>
      <c r="G900" s="2">
        <f t="shared" si="134"/>
        <v>3.9909222163259983E-2</v>
      </c>
      <c r="H900" s="2"/>
      <c r="I900" s="23"/>
      <c r="J900" s="2">
        <f>SUMIF('collection only'!D:D,eslam.data!AQ900,'collection only'!E:E)</f>
        <v>6921352.1099999994</v>
      </c>
      <c r="K900" s="26">
        <f>SUMIF('data-from-invoicing'!D:D,eslam.data!AR900,'data-from-invoicing'!F:F)</f>
        <v>7571824.5445999997</v>
      </c>
      <c r="L900" s="2">
        <f t="shared" si="135"/>
        <v>650472.43460000027</v>
      </c>
      <c r="M900" s="2"/>
      <c r="Q900" s="23"/>
      <c r="R900" s="2">
        <v>6921352.2914047241</v>
      </c>
      <c r="S900" s="1">
        <v>45016</v>
      </c>
      <c r="T900" s="1">
        <v>45010</v>
      </c>
      <c r="U900" s="1">
        <v>45026</v>
      </c>
      <c r="V900">
        <v>56</v>
      </c>
      <c r="W900" s="1">
        <v>45082</v>
      </c>
      <c r="X900" s="1">
        <v>45047</v>
      </c>
      <c r="Y900" s="2">
        <v>329472543.07378471</v>
      </c>
      <c r="Z900" s="2">
        <v>10413345.962526031</v>
      </c>
      <c r="AA900" s="2">
        <v>29296490.026902031</v>
      </c>
      <c r="AB900" s="2">
        <v>200000</v>
      </c>
      <c r="AC900" s="2">
        <v>76001927.904392213</v>
      </c>
      <c r="AD900" s="2">
        <v>8908987.9000000004</v>
      </c>
      <c r="AE900" s="2">
        <v>8908987.9000000004</v>
      </c>
      <c r="AF900" s="2">
        <v>324695.96999999997</v>
      </c>
      <c r="AG900" s="14">
        <f>SUMIF('consultant-gross'!D:D,eslam.data!AQ900,'consultant-gross'!F:F)</f>
        <v>8053943.7500907779</v>
      </c>
      <c r="AH900" s="14">
        <f>SUMIF('consultant-gross'!D:D,eslam.data!AQ900,'consultant-gross'!G:G)</f>
        <v>329472543.07378471</v>
      </c>
      <c r="AI900" s="14">
        <f>SUMIF('consultant-net'!D:D,eslam.data!AQ900,'consultant-net'!F:F)</f>
        <v>6921352.2914047241</v>
      </c>
      <c r="AJ900" s="2" t="str">
        <f>VLOOKUP(A900,'eslam-to-invoicing'!A:B,2,0)</f>
        <v>ORA ZED-Ph 2-Pkgs A&amp;D</v>
      </c>
      <c r="AQ900" s="2" t="str">
        <f t="shared" si="136"/>
        <v>ORA - ZED - ph.0219</v>
      </c>
      <c r="AR900" s="2" t="str">
        <f t="shared" si="137"/>
        <v>ORA ZED-Ph 2-Pkgs A&amp;D19</v>
      </c>
    </row>
    <row r="901" spans="1:44" hidden="1" x14ac:dyDescent="0.3">
      <c r="A901" s="6" t="s">
        <v>75</v>
      </c>
      <c r="B901" s="34">
        <f>VLOOKUP(A901,Sheet1!A:B,2,0)</f>
        <v>1</v>
      </c>
      <c r="C901" s="6">
        <v>20</v>
      </c>
      <c r="D901" s="25"/>
      <c r="E901" s="2">
        <v>4423045.8410393596</v>
      </c>
      <c r="F901" s="26">
        <f>_xlfn.MAXIFS('data-from-invoicing'!E:E,'data-from-invoicing'!D:D,eslam.data!AR901)</f>
        <v>4105367.03</v>
      </c>
      <c r="G901" s="2">
        <f t="shared" si="134"/>
        <v>-317678.81103935977</v>
      </c>
      <c r="H901" s="2"/>
      <c r="I901" s="23"/>
      <c r="J901" s="2">
        <f>SUMIF('collection only'!D:D,eslam.data!AQ901,'collection only'!E:E)</f>
        <v>3038540.29</v>
      </c>
      <c r="K901" s="26">
        <f>SUMIF('data-from-invoicing'!D:D,eslam.data!AR901,'data-from-invoicing'!F:F)</f>
        <v>3188540.2834000001</v>
      </c>
      <c r="L901" s="2">
        <f t="shared" si="135"/>
        <v>149999.99340000004</v>
      </c>
      <c r="M901" s="2"/>
      <c r="Q901" s="23"/>
      <c r="R901" s="2">
        <v>3302213.706878304</v>
      </c>
      <c r="S901" s="1">
        <v>45046</v>
      </c>
      <c r="T901" s="1">
        <v>45041</v>
      </c>
      <c r="U901" s="1">
        <v>45056</v>
      </c>
      <c r="V901">
        <v>56</v>
      </c>
      <c r="W901" s="1">
        <v>45112</v>
      </c>
      <c r="X901" s="1">
        <v>45078</v>
      </c>
      <c r="Y901" s="2">
        <v>333895588.91482413</v>
      </c>
      <c r="Z901" s="2">
        <v>10136406.129434681</v>
      </c>
      <c r="AA901" s="2">
        <v>30236499.41835238</v>
      </c>
      <c r="AB901" s="2">
        <v>350000</v>
      </c>
      <c r="AC901" s="2">
        <v>76323656.799703598</v>
      </c>
      <c r="AD901" s="2">
        <v>9018169.3599999994</v>
      </c>
      <c r="AE901" s="2">
        <v>9018169.3599999994</v>
      </c>
      <c r="AF901" s="2">
        <v>324695.96999999997</v>
      </c>
      <c r="AG901" s="14">
        <f>SUMIF('consultant-gross'!D:D,eslam.data!AQ901,'consultant-gross'!F:F)</f>
        <v>4423045.8410393596</v>
      </c>
      <c r="AH901" s="14">
        <f>SUMIF('consultant-gross'!D:D,eslam.data!AQ901,'consultant-gross'!G:G)</f>
        <v>333895588.91482407</v>
      </c>
      <c r="AI901" s="14">
        <f>SUMIF('consultant-net'!D:D,eslam.data!AQ901,'consultant-net'!F:F)</f>
        <v>3302213.7068783045</v>
      </c>
      <c r="AJ901" s="2" t="str">
        <f>VLOOKUP(A901,'eslam-to-invoicing'!A:B,2,0)</f>
        <v>ORA ZED-Ph 2-Pkgs A&amp;D</v>
      </c>
      <c r="AQ901" s="2" t="str">
        <f t="shared" si="136"/>
        <v>ORA - ZED - ph.0220</v>
      </c>
      <c r="AR901" s="2" t="str">
        <f t="shared" si="137"/>
        <v>ORA ZED-Ph 2-Pkgs A&amp;D20</v>
      </c>
    </row>
    <row r="902" spans="1:44" hidden="1" x14ac:dyDescent="0.3">
      <c r="A902" s="6" t="s">
        <v>75</v>
      </c>
      <c r="B902" s="6">
        <f>VLOOKUP(A902,Sheet1!A:B,2,0)</f>
        <v>1</v>
      </c>
      <c r="C902" s="6">
        <v>21</v>
      </c>
      <c r="D902" s="25"/>
      <c r="E902" s="2">
        <v>4766150.0756521216</v>
      </c>
      <c r="F902" s="26">
        <f>_xlfn.MAXIFS('data-from-invoicing'!E:E,'data-from-invoicing'!D:D,eslam.data!AR902)</f>
        <v>4766150.5599999996</v>
      </c>
      <c r="G902" s="2">
        <f t="shared" si="134"/>
        <v>0.48434787802398205</v>
      </c>
      <c r="H902" s="2"/>
      <c r="I902" s="23"/>
      <c r="J902" s="2">
        <f>SUMIF('collection only'!D:D,eslam.data!AQ902,'collection only'!E:E)</f>
        <v>4532160.0600000005</v>
      </c>
      <c r="K902" s="26">
        <f>SUMIF('data-from-invoicing'!D:D,eslam.data!AR902,'data-from-invoicing'!F:F)</f>
        <v>4432160.4921000004</v>
      </c>
      <c r="L902" s="2">
        <f t="shared" si="135"/>
        <v>-99999.56790000014</v>
      </c>
      <c r="M902" s="2"/>
      <c r="Q902" s="23"/>
      <c r="R902" s="2">
        <v>4532159.6500000004</v>
      </c>
      <c r="S902" s="1">
        <v>45077</v>
      </c>
      <c r="T902" s="1">
        <v>45071</v>
      </c>
      <c r="U902" s="1">
        <v>45081</v>
      </c>
      <c r="V902">
        <v>56</v>
      </c>
      <c r="W902" s="1">
        <v>45137</v>
      </c>
      <c r="X902" s="1">
        <v>45152</v>
      </c>
      <c r="Y902" s="2">
        <v>338661738.99047619</v>
      </c>
      <c r="Z902" s="2">
        <v>10738897.52</v>
      </c>
      <c r="AA902" s="2">
        <v>27714328.989999998</v>
      </c>
      <c r="AB902" s="2">
        <v>250000</v>
      </c>
      <c r="AC902" s="2">
        <v>79032701.560000002</v>
      </c>
      <c r="AD902" s="2">
        <v>9158343.0850000009</v>
      </c>
      <c r="AE902" s="2">
        <v>9158343.0850000009</v>
      </c>
      <c r="AF902" s="2">
        <v>324695.96999999997</v>
      </c>
      <c r="AG902" s="14">
        <f>SUMIF('consultant-gross'!D:D,eslam.data!AQ902,'consultant-gross'!F:F)</f>
        <v>4766150.0798071027</v>
      </c>
      <c r="AH902" s="14">
        <f>SUMIF('consultant-gross'!D:D,eslam.data!AQ902,'consultant-gross'!G:G)</f>
        <v>338661738.99463117</v>
      </c>
      <c r="AI902" s="14">
        <f>SUMIF('consultant-net'!D:D,eslam.data!AQ902,'consultant-net'!F:F)</f>
        <v>4532159.6507505178</v>
      </c>
      <c r="AJ902" s="2" t="str">
        <f>VLOOKUP(A902,'eslam-to-invoicing'!A:B,2,0)</f>
        <v>ORA ZED-Ph 2-Pkgs A&amp;D</v>
      </c>
      <c r="AQ902" s="2" t="str">
        <f t="shared" si="136"/>
        <v>ORA - ZED - ph.0221</v>
      </c>
      <c r="AR902" s="2" t="str">
        <f t="shared" si="137"/>
        <v>ORA ZED-Ph 2-Pkgs A&amp;D21</v>
      </c>
    </row>
    <row r="903" spans="1:44" hidden="1" x14ac:dyDescent="0.3">
      <c r="A903" s="6" t="s">
        <v>75</v>
      </c>
      <c r="B903" s="34">
        <f>VLOOKUP(A903,Sheet1!A:B,2,0)</f>
        <v>1</v>
      </c>
      <c r="C903" s="6">
        <v>22</v>
      </c>
      <c r="D903" s="25"/>
      <c r="E903" s="2">
        <v>11000140.300833941</v>
      </c>
      <c r="F903" s="26">
        <f>_xlfn.MAXIFS('data-from-invoicing'!E:E,'data-from-invoicing'!D:D,eslam.data!AR903)</f>
        <v>10796355.550000001</v>
      </c>
      <c r="G903" s="2">
        <f t="shared" si="134"/>
        <v>-203784.75083393976</v>
      </c>
      <c r="H903" s="2"/>
      <c r="I903" s="23"/>
      <c r="J903" s="2">
        <f>SUMIF('collection only'!D:D,eslam.data!AQ903,'collection only'!E:E)</f>
        <v>8297638.8200000003</v>
      </c>
      <c r="K903" s="26">
        <f>SUMIF('data-from-invoicing'!D:D,eslam.data!AR903,'data-from-invoicing'!F:F)</f>
        <v>8347638.3819000004</v>
      </c>
      <c r="L903" s="2">
        <f t="shared" si="135"/>
        <v>49999.561900000088</v>
      </c>
      <c r="M903" s="2"/>
      <c r="Q903" s="23"/>
      <c r="R903" s="2">
        <v>8466780.1600000262</v>
      </c>
      <c r="S903" s="1">
        <v>45107</v>
      </c>
      <c r="T903" s="1">
        <v>45102</v>
      </c>
      <c r="U903" s="1">
        <v>45119</v>
      </c>
      <c r="V903">
        <v>56</v>
      </c>
      <c r="W903" s="1">
        <v>45175</v>
      </c>
      <c r="X903" s="1">
        <v>45147</v>
      </c>
      <c r="Y903" s="2">
        <v>349661879.29131007</v>
      </c>
      <c r="Z903" s="2">
        <v>9962990.1626273245</v>
      </c>
      <c r="AA903" s="2">
        <v>30646302.903757822</v>
      </c>
      <c r="AB903" s="2">
        <v>300000</v>
      </c>
      <c r="AC903" s="2">
        <v>84045575.316390216</v>
      </c>
      <c r="AD903" s="2">
        <v>9427699.0854625497</v>
      </c>
      <c r="AE903" s="2">
        <v>9427699.0854625497</v>
      </c>
      <c r="AF903" s="2">
        <v>324695.96999999997</v>
      </c>
      <c r="AG903" s="14">
        <f>SUMIF('consultant-gross'!D:D,eslam.data!AQ903,'consultant-gross'!F:F)</f>
        <v>11000140.300833941</v>
      </c>
      <c r="AH903" s="14">
        <f>SUMIF('consultant-gross'!D:D,eslam.data!AQ903,'consultant-gross'!G:G)</f>
        <v>349661879.29131013</v>
      </c>
      <c r="AI903" s="14">
        <f>SUMIF('consultant-net'!D:D,eslam.data!AQ903,'consultant-net'!F:F)</f>
        <v>8466780.1600000262</v>
      </c>
      <c r="AJ903" s="2" t="str">
        <f>VLOOKUP(A903,'eslam-to-invoicing'!A:B,2,0)</f>
        <v>ORA ZED-Ph 2-Pkgs A&amp;D</v>
      </c>
      <c r="AQ903" s="2" t="str">
        <f t="shared" si="136"/>
        <v>ORA - ZED - ph.0222</v>
      </c>
      <c r="AR903" s="2" t="str">
        <f t="shared" si="137"/>
        <v>ORA ZED-Ph 2-Pkgs A&amp;D22</v>
      </c>
    </row>
    <row r="904" spans="1:44" hidden="1" x14ac:dyDescent="0.3">
      <c r="A904" s="6" t="s">
        <v>75</v>
      </c>
      <c r="B904" s="6">
        <f>VLOOKUP(A904,Sheet1!A:B,2,0)</f>
        <v>1</v>
      </c>
      <c r="C904" s="6">
        <v>23</v>
      </c>
      <c r="D904" s="25"/>
      <c r="E904" s="2">
        <v>1051681.441362917</v>
      </c>
      <c r="F904" s="26">
        <f>_xlfn.MAXIFS('data-from-invoicing'!E:E,'data-from-invoicing'!D:D,eslam.data!AR904)</f>
        <v>1051680.08</v>
      </c>
      <c r="G904" s="2">
        <f t="shared" si="134"/>
        <v>-1.3613629168830812</v>
      </c>
      <c r="H904" s="2"/>
      <c r="I904" s="23"/>
      <c r="J904" s="2">
        <f>SUMIF('collection only'!D:D,eslam.data!AQ904,'collection only'!E:E)</f>
        <v>564270</v>
      </c>
      <c r="K904" s="26">
        <f>SUMIF('data-from-invoicing'!D:D,eslam.data!AR904,'data-from-invoicing'!F:F)</f>
        <v>534269.99399999995</v>
      </c>
      <c r="L904" s="2">
        <f t="shared" si="135"/>
        <v>-30000.006000000052</v>
      </c>
      <c r="M904" s="2"/>
      <c r="Q904" s="23"/>
      <c r="R904" s="2">
        <v>564270.12999999523</v>
      </c>
      <c r="S904" s="1">
        <v>45138</v>
      </c>
      <c r="T904" s="1">
        <v>45132</v>
      </c>
      <c r="U904" s="1">
        <v>45147</v>
      </c>
      <c r="V904">
        <v>56</v>
      </c>
      <c r="W904" s="1">
        <v>45203</v>
      </c>
      <c r="X904" s="1">
        <v>45186</v>
      </c>
      <c r="Y904" s="2">
        <v>350713560.73267299</v>
      </c>
      <c r="Z904" s="2">
        <v>9534609.8106932528</v>
      </c>
      <c r="AA904" s="2">
        <v>30624495.359999999</v>
      </c>
      <c r="AB904" s="2">
        <v>270001</v>
      </c>
      <c r="AC904" s="2">
        <v>84127290.174463198</v>
      </c>
      <c r="AD904" s="2">
        <v>9444596.2100000009</v>
      </c>
      <c r="AE904" s="2">
        <v>9444596.2100000009</v>
      </c>
      <c r="AF904" s="2">
        <v>324695.96999999997</v>
      </c>
      <c r="AG904" s="14">
        <f>SUMIF('consultant-gross'!D:D,eslam.data!AQ904,'consultant-gross'!F:F)</f>
        <v>1051681.4413629174</v>
      </c>
      <c r="AH904" s="14">
        <f>SUMIF('consultant-gross'!D:D,eslam.data!AQ904,'consultant-gross'!G:G)</f>
        <v>350713560.73267305</v>
      </c>
      <c r="AI904" s="14">
        <f>SUMIF('consultant-net'!D:D,eslam.data!AQ904,'consultant-net'!F:F)</f>
        <v>564270.12999999523</v>
      </c>
      <c r="AJ904" s="2" t="str">
        <f>VLOOKUP(A904,'eslam-to-invoicing'!A:B,2,0)</f>
        <v>ORA ZED-Ph 2-Pkgs A&amp;D</v>
      </c>
      <c r="AQ904" s="2" t="str">
        <f t="shared" si="136"/>
        <v>ORA - ZED - ph.0223</v>
      </c>
      <c r="AR904" s="2" t="str">
        <f t="shared" si="137"/>
        <v>ORA ZED-Ph 2-Pkgs A&amp;D23</v>
      </c>
    </row>
    <row r="905" spans="1:44" hidden="1" x14ac:dyDescent="0.3">
      <c r="A905" s="6" t="s">
        <v>75</v>
      </c>
      <c r="B905" s="6">
        <f>VLOOKUP(A905,Sheet1!A:B,2,0)</f>
        <v>1</v>
      </c>
      <c r="C905" s="6">
        <v>24</v>
      </c>
      <c r="D905" s="25"/>
      <c r="E905" s="2">
        <v>1619984.7523809669</v>
      </c>
      <c r="F905" s="26">
        <f>_xlfn.MAXIFS('data-from-invoicing'!E:E,'data-from-invoicing'!D:D,eslam.data!AR905)</f>
        <v>1619984.79</v>
      </c>
      <c r="G905" s="2">
        <f t="shared" si="134"/>
        <v>3.7619033129885793E-2</v>
      </c>
      <c r="H905" s="2"/>
      <c r="I905" s="23"/>
      <c r="J905" s="2">
        <f>SUMIF('collection only'!D:D,eslam.data!AQ905,'collection only'!E:E)</f>
        <v>1374587.38</v>
      </c>
      <c r="K905" s="26">
        <f>SUMIF('data-from-invoicing'!D:D,eslam.data!AR905,'data-from-invoicing'!F:F)</f>
        <v>1344587.3795</v>
      </c>
      <c r="L905" s="2">
        <f t="shared" si="135"/>
        <v>-30000.000499999849</v>
      </c>
      <c r="M905" s="2"/>
      <c r="Q905" s="23"/>
      <c r="R905" s="2">
        <v>1374588.339999974</v>
      </c>
      <c r="S905" s="1">
        <v>45169</v>
      </c>
      <c r="T905" s="1">
        <v>45163</v>
      </c>
      <c r="U905" s="1">
        <v>45178</v>
      </c>
      <c r="V905">
        <v>56</v>
      </c>
      <c r="W905" s="1">
        <v>45234</v>
      </c>
      <c r="X905" s="1">
        <v>45186</v>
      </c>
      <c r="Y905" s="2">
        <v>352333545.48505402</v>
      </c>
      <c r="Z905" s="2">
        <v>9534609.8106932528</v>
      </c>
      <c r="AA905" s="2">
        <v>30639873.3919711</v>
      </c>
      <c r="AB905" s="2">
        <v>240000</v>
      </c>
      <c r="AC905" s="2">
        <v>84127290.174463198</v>
      </c>
      <c r="AD905" s="2">
        <v>9487120.8100000005</v>
      </c>
      <c r="AE905" s="2">
        <v>9487120.8100000005</v>
      </c>
      <c r="AF905" s="2">
        <v>324695.96999999997</v>
      </c>
      <c r="AG905" s="14">
        <f>SUMIF('consultant-gross'!D:D,eslam.data!AQ905,'consultant-gross'!F:F)</f>
        <v>1619984.7523809671</v>
      </c>
      <c r="AH905" s="14">
        <f>SUMIF('consultant-gross'!D:D,eslam.data!AQ905,'consultant-gross'!G:G)</f>
        <v>352333545.48505402</v>
      </c>
      <c r="AI905" s="14">
        <f>SUMIF('consultant-net'!D:D,eslam.data!AQ905,'consultant-net'!F:F)</f>
        <v>1374588.3399999738</v>
      </c>
      <c r="AJ905" s="2" t="str">
        <f>VLOOKUP(A905,'eslam-to-invoicing'!A:B,2,0)</f>
        <v>ORA ZED-Ph 2-Pkgs A&amp;D</v>
      </c>
      <c r="AQ905" s="2" t="str">
        <f t="shared" si="136"/>
        <v>ORA - ZED - ph.0224</v>
      </c>
      <c r="AR905" s="2" t="str">
        <f t="shared" si="137"/>
        <v>ORA ZED-Ph 2-Pkgs A&amp;D24</v>
      </c>
    </row>
    <row r="906" spans="1:44" hidden="1" x14ac:dyDescent="0.3">
      <c r="A906" s="6" t="s">
        <v>75</v>
      </c>
      <c r="B906" s="6">
        <f>VLOOKUP(A906,Sheet1!A:B,2,0)</f>
        <v>1</v>
      </c>
      <c r="C906" s="6">
        <v>25</v>
      </c>
      <c r="D906" s="25"/>
      <c r="E906" s="2">
        <v>1429470.7339935901</v>
      </c>
      <c r="F906" s="26">
        <f>_xlfn.MAXIFS('data-from-invoicing'!E:E,'data-from-invoicing'!D:D,eslam.data!AR906)</f>
        <v>1429471.43</v>
      </c>
      <c r="G906" s="2">
        <f t="shared" si="134"/>
        <v>0.6960064098238945</v>
      </c>
      <c r="H906" s="2"/>
      <c r="I906" s="23"/>
      <c r="J906" s="2">
        <f>SUMIF('collection only'!D:D,eslam.data!AQ906,'collection only'!E:E)</f>
        <v>996461.29</v>
      </c>
      <c r="K906" s="26">
        <f>SUMIF('data-from-invoicing'!D:D,eslam.data!AR906,'data-from-invoicing'!F:F)</f>
        <v>1086725.0887</v>
      </c>
      <c r="L906" s="2">
        <f t="shared" si="135"/>
        <v>90263.798699999927</v>
      </c>
      <c r="M906" s="2"/>
      <c r="Q906" s="23"/>
      <c r="R906" s="2">
        <v>996460.71</v>
      </c>
      <c r="S906" s="1">
        <v>45199</v>
      </c>
      <c r="T906" s="1">
        <v>45194</v>
      </c>
      <c r="U906" s="1">
        <v>45208</v>
      </c>
      <c r="V906">
        <v>56</v>
      </c>
      <c r="W906" s="1">
        <v>45264</v>
      </c>
      <c r="X906" s="1">
        <v>45237</v>
      </c>
      <c r="Y906" s="2">
        <v>353763016.21904761</v>
      </c>
      <c r="Z906" s="2">
        <v>9534609.8100000005</v>
      </c>
      <c r="AA906" s="2">
        <v>30639873.399999999</v>
      </c>
      <c r="AB906" s="2">
        <v>430000</v>
      </c>
      <c r="AC906" s="2">
        <v>84470961.010000005</v>
      </c>
      <c r="AD906" s="2">
        <v>9524644.4199999999</v>
      </c>
      <c r="AE906" s="2">
        <v>9524644.4199999999</v>
      </c>
      <c r="AF906" s="2">
        <v>324695.96999999997</v>
      </c>
      <c r="AG906" s="14">
        <f>SUMIF('consultant-gross'!D:D,eslam.data!AQ906,'consultant-gross'!F:F)</f>
        <v>1429470.7339935899</v>
      </c>
      <c r="AH906" s="14">
        <f>SUMIF('consultant-gross'!D:D,eslam.data!AQ906,'consultant-gross'!G:G)</f>
        <v>353763016.21904761</v>
      </c>
      <c r="AI906" s="14">
        <f>SUMIF('consultant-net'!D:D,eslam.data!AQ906,'consultant-net'!F:F)</f>
        <v>996460.71</v>
      </c>
      <c r="AJ906" s="2" t="str">
        <f>VLOOKUP(A906,'eslam-to-invoicing'!A:B,2,0)</f>
        <v>ORA ZED-Ph 2-Pkgs A&amp;D</v>
      </c>
      <c r="AQ906" s="2" t="str">
        <f t="shared" si="136"/>
        <v>ORA - ZED - ph.0225</v>
      </c>
      <c r="AR906" s="2" t="str">
        <f t="shared" si="137"/>
        <v>ORA ZED-Ph 2-Pkgs A&amp;D25</v>
      </c>
    </row>
    <row r="907" spans="1:44" hidden="1" x14ac:dyDescent="0.3">
      <c r="A907" s="6" t="s">
        <v>75</v>
      </c>
      <c r="B907" s="6">
        <f>VLOOKUP(A907,Sheet1!A:B,2,0)</f>
        <v>1</v>
      </c>
      <c r="C907" s="6">
        <v>26</v>
      </c>
      <c r="D907" s="25"/>
      <c r="E907" s="2">
        <v>3475331.4095237851</v>
      </c>
      <c r="F907" s="26">
        <f>_xlfn.MAXIFS('data-from-invoicing'!E:E,'data-from-invoicing'!D:D,eslam.data!AR907)</f>
        <v>3475331.25</v>
      </c>
      <c r="G907" s="2">
        <f t="shared" si="134"/>
        <v>-0.15952378511428833</v>
      </c>
      <c r="H907" s="2"/>
      <c r="I907" s="23"/>
      <c r="J907" s="2">
        <f>SUMIF('collection only'!D:D,eslam.data!AQ907,'collection only'!E:E)</f>
        <v>2944524.93</v>
      </c>
      <c r="K907" s="26">
        <f>SUMIF('data-from-invoicing'!D:D,eslam.data!AR907,'data-from-invoicing'!F:F)</f>
        <v>2884524.9424999999</v>
      </c>
      <c r="L907" s="2">
        <f t="shared" si="135"/>
        <v>-59999.987500000279</v>
      </c>
      <c r="M907" s="2"/>
      <c r="Q907" s="23"/>
      <c r="R907" s="2">
        <v>2944525.07</v>
      </c>
      <c r="S907" s="1">
        <v>45230</v>
      </c>
      <c r="T907" s="1">
        <v>45224</v>
      </c>
      <c r="U907" s="1">
        <v>45237</v>
      </c>
      <c r="V907">
        <v>56</v>
      </c>
      <c r="W907" s="1">
        <v>45293</v>
      </c>
      <c r="X907" s="1">
        <v>45274</v>
      </c>
      <c r="Y907" s="2">
        <v>357238347.62857139</v>
      </c>
      <c r="Z907" s="2">
        <v>9534609.8100000005</v>
      </c>
      <c r="AA907" s="2">
        <v>30760806.199999999</v>
      </c>
      <c r="AB907" s="2">
        <v>370000</v>
      </c>
      <c r="AC907" s="2">
        <v>84664884.260000005</v>
      </c>
      <c r="AD907" s="2">
        <v>9615871.8699999992</v>
      </c>
      <c r="AE907" s="2">
        <v>9615871.8699999992</v>
      </c>
      <c r="AF907" s="2">
        <v>324695.96999999997</v>
      </c>
      <c r="AG907" s="14">
        <f>SUMIF('consultant-gross'!D:D,eslam.data!AQ907,'consultant-gross'!F:F)</f>
        <v>3475331.4095237851</v>
      </c>
      <c r="AH907" s="14">
        <f>SUMIF('consultant-gross'!D:D,eslam.data!AQ907,'consultant-gross'!G:G)</f>
        <v>357238347.62857139</v>
      </c>
      <c r="AI907" s="14">
        <f>SUMIF('consultant-net'!D:D,eslam.data!AQ907,'consultant-net'!F:F)</f>
        <v>2944525.07</v>
      </c>
      <c r="AJ907" s="2" t="str">
        <f>VLOOKUP(A907,'eslam-to-invoicing'!A:B,2,0)</f>
        <v>ORA ZED-Ph 2-Pkgs A&amp;D</v>
      </c>
      <c r="AQ907" s="2" t="str">
        <f t="shared" si="136"/>
        <v>ORA - ZED - ph.0226</v>
      </c>
      <c r="AR907" s="2" t="str">
        <f t="shared" si="137"/>
        <v>ORA ZED-Ph 2-Pkgs A&amp;D26</v>
      </c>
    </row>
    <row r="908" spans="1:44" hidden="1" x14ac:dyDescent="0.3">
      <c r="A908" s="6" t="s">
        <v>75</v>
      </c>
      <c r="B908" s="34">
        <f>VLOOKUP(A908,Sheet1!A:B,2,0)</f>
        <v>1</v>
      </c>
      <c r="C908" s="6">
        <v>27</v>
      </c>
      <c r="D908" s="25"/>
      <c r="E908" s="2">
        <v>3041219.2755302791</v>
      </c>
      <c r="F908" s="26">
        <f>_xlfn.MAXIFS('data-from-invoicing'!E:E,'data-from-invoicing'!D:D,eslam.data!AR908)</f>
        <v>6420474.6200000001</v>
      </c>
      <c r="G908" s="2">
        <f t="shared" si="134"/>
        <v>3379255.344469721</v>
      </c>
      <c r="H908" s="2"/>
      <c r="I908" s="23"/>
      <c r="J908" s="2">
        <f>SUMIF('collection only'!D:D,eslam.data!AQ908,'collection only'!E:E)</f>
        <v>5268993.93</v>
      </c>
      <c r="K908" s="26">
        <f>SUMIF('data-from-invoicing'!D:D,eslam.data!AR908,'data-from-invoicing'!F:F)</f>
        <v>5328993.9210000001</v>
      </c>
      <c r="L908" s="2">
        <f t="shared" si="135"/>
        <v>59999.991000000387</v>
      </c>
      <c r="M908" s="2"/>
      <c r="Q908" s="23"/>
      <c r="R908" s="2">
        <v>6012429.4799999585</v>
      </c>
      <c r="S908" s="1">
        <v>45260</v>
      </c>
      <c r="T908" s="1">
        <v>45255</v>
      </c>
      <c r="U908" s="1">
        <v>45274</v>
      </c>
      <c r="V908">
        <v>56</v>
      </c>
      <c r="W908" s="1">
        <v>45330</v>
      </c>
      <c r="X908" s="1">
        <v>45305</v>
      </c>
      <c r="Y908" s="2">
        <v>360279566.90410173</v>
      </c>
      <c r="Z908" s="2">
        <v>9534609.8106932528</v>
      </c>
      <c r="AA908" s="2">
        <v>31106243.559360988</v>
      </c>
      <c r="AB908" s="2">
        <v>430000</v>
      </c>
      <c r="AC908" s="2">
        <v>84803721.033100635</v>
      </c>
      <c r="AD908" s="2">
        <v>9695703.875</v>
      </c>
      <c r="AE908" s="2">
        <v>9695703.875</v>
      </c>
      <c r="AF908" s="2">
        <v>324695.96999999997</v>
      </c>
      <c r="AG908" s="14">
        <f>SUMIF('consultant-gross'!D:D,eslam.data!AQ908,'consultant-gross'!F:F)</f>
        <v>3041219.2755302787</v>
      </c>
      <c r="AH908" s="14">
        <f>SUMIF('consultant-gross'!D:D,eslam.data!AQ908,'consultant-gross'!G:G)</f>
        <v>360279566.90410167</v>
      </c>
      <c r="AI908" s="14">
        <f>SUMIF('consultant-net'!D:D,eslam.data!AQ908,'consultant-net'!F:F)</f>
        <v>6012429.4799999595</v>
      </c>
      <c r="AJ908" s="2" t="str">
        <f>VLOOKUP(A908,'eslam-to-invoicing'!A:B,2,0)</f>
        <v>ORA ZED-Ph 2-Pkgs A&amp;D</v>
      </c>
      <c r="AQ908" s="2" t="str">
        <f t="shared" si="136"/>
        <v>ORA - ZED - ph.0227</v>
      </c>
      <c r="AR908" s="2" t="str">
        <f t="shared" si="137"/>
        <v>ORA ZED-Ph 2-Pkgs A&amp;D27</v>
      </c>
    </row>
    <row r="909" spans="1:44" hidden="1" x14ac:dyDescent="0.3">
      <c r="A909" s="6" t="s">
        <v>75</v>
      </c>
      <c r="B909" s="34">
        <f>VLOOKUP(A909,Sheet1!A:B,2,0)</f>
        <v>1</v>
      </c>
      <c r="C909" s="6">
        <v>28</v>
      </c>
      <c r="D909" s="25"/>
      <c r="E909" s="2">
        <v>5861894.8952380419</v>
      </c>
      <c r="F909" s="26">
        <f>_xlfn.MAXIFS('data-from-invoicing'!E:E,'data-from-invoicing'!D:D,eslam.data!AR909)</f>
        <v>2340664.7200000002</v>
      </c>
      <c r="G909" s="2">
        <f t="shared" ref="G909:G921" si="138">F909-E909</f>
        <v>-3521230.1752380417</v>
      </c>
      <c r="H909" s="2"/>
      <c r="I909" s="23"/>
      <c r="J909" s="2">
        <f>SUMIF('collection only'!D:D,eslam.data!AQ909,'collection only'!E:E)</f>
        <v>1922751.71</v>
      </c>
      <c r="K909" s="26">
        <f>SUMIF('data-from-invoicing'!D:D,eslam.data!AR909,'data-from-invoicing'!F:F)</f>
        <v>1922751.71</v>
      </c>
      <c r="L909" s="2">
        <f t="shared" ref="L909:L921" si="139">K909-J909</f>
        <v>0</v>
      </c>
      <c r="M909" s="2"/>
      <c r="Q909" s="23"/>
      <c r="R909" s="2">
        <v>1674078.1700000169</v>
      </c>
      <c r="S909" s="1">
        <v>45291</v>
      </c>
      <c r="T909" s="1">
        <v>45285</v>
      </c>
      <c r="U909" s="1">
        <v>45305</v>
      </c>
      <c r="V909">
        <v>56</v>
      </c>
      <c r="W909" s="1">
        <v>45361</v>
      </c>
      <c r="X909" s="1">
        <v>45354</v>
      </c>
      <c r="Y909" s="2">
        <v>366141461.79933971</v>
      </c>
      <c r="Z909" s="2">
        <v>9534609.8106932528</v>
      </c>
      <c r="AA909" s="2">
        <v>32767206.461478349</v>
      </c>
      <c r="AB909" s="2">
        <v>450000</v>
      </c>
      <c r="AC909" s="2">
        <v>88600538.305602193</v>
      </c>
      <c r="AD909" s="2">
        <v>9849578.6175855491</v>
      </c>
      <c r="AE909" s="2">
        <v>9849578.6175855491</v>
      </c>
      <c r="AF909" s="2">
        <v>324695.96999999997</v>
      </c>
      <c r="AG909" s="14">
        <f>SUMIF('consultant-gross'!D:D,eslam.data!AQ909,'consultant-gross'!F:F)</f>
        <v>5861894.8952380419</v>
      </c>
      <c r="AH909" s="14">
        <f>SUMIF('consultant-gross'!D:D,eslam.data!AQ909,'consultant-gross'!G:G)</f>
        <v>366141461.79933971</v>
      </c>
      <c r="AI909" s="14">
        <f>SUMIF('consultant-net'!D:D,eslam.data!AQ909,'consultant-net'!F:F)</f>
        <v>1674078.1700000167</v>
      </c>
      <c r="AJ909" s="2" t="str">
        <f>VLOOKUP(A909,'eslam-to-invoicing'!A:B,2,0)</f>
        <v>ORA ZED-Ph 2-Pkgs A&amp;D</v>
      </c>
      <c r="AQ909" s="2" t="str">
        <f t="shared" ref="AQ909:AQ921" si="140">A909&amp;C909</f>
        <v>ORA - ZED - ph.0228</v>
      </c>
      <c r="AR909" s="2" t="str">
        <f t="shared" ref="AR909:AR921" si="141">AJ909&amp;C909</f>
        <v>ORA ZED-Ph 2-Pkgs A&amp;D28</v>
      </c>
    </row>
    <row r="910" spans="1:44" hidden="1" x14ac:dyDescent="0.3">
      <c r="A910" s="6" t="s">
        <v>75</v>
      </c>
      <c r="B910" s="34">
        <f>VLOOKUP(A910,Sheet1!A:B,2,0)</f>
        <v>1</v>
      </c>
      <c r="C910" s="6">
        <v>29</v>
      </c>
      <c r="D910" s="25"/>
      <c r="E910" s="2">
        <v>2577878.9747052789</v>
      </c>
      <c r="F910" s="26">
        <f>_xlfn.MAXIFS('data-from-invoicing'!E:E,'data-from-invoicing'!D:D,eslam.data!AR910)</f>
        <v>7868267.1100000003</v>
      </c>
      <c r="G910" s="2">
        <f t="shared" si="138"/>
        <v>5290388.1352947215</v>
      </c>
      <c r="H910" s="2"/>
      <c r="I910" s="23"/>
      <c r="J910" s="2">
        <f>SUMIF('collection only'!D:D,eslam.data!AQ910,'collection only'!E:E)</f>
        <v>5009481.7200000007</v>
      </c>
      <c r="K910" s="26">
        <f>SUMIF('data-from-invoicing'!D:D,eslam.data!AR910,'data-from-invoicing'!F:F)</f>
        <v>5059481.7155000009</v>
      </c>
      <c r="L910" s="2">
        <f t="shared" si="139"/>
        <v>49999.995500000194</v>
      </c>
      <c r="M910" s="2"/>
      <c r="Q910" s="23"/>
      <c r="R910" s="2">
        <v>622103</v>
      </c>
      <c r="S910" s="1">
        <v>45322</v>
      </c>
      <c r="T910" s="1">
        <v>45316</v>
      </c>
      <c r="U910" s="1">
        <v>45335</v>
      </c>
      <c r="V910">
        <v>56</v>
      </c>
      <c r="W910" s="1">
        <v>45391</v>
      </c>
      <c r="X910" s="1">
        <v>45397</v>
      </c>
      <c r="Y910" s="2">
        <v>368719340.77404499</v>
      </c>
      <c r="Z910" s="2">
        <v>7793026.7072527539</v>
      </c>
      <c r="AA910" s="2">
        <v>32686135.971971098</v>
      </c>
      <c r="AB910" s="2">
        <v>500000</v>
      </c>
      <c r="AC910" s="2">
        <v>89023126.489952028</v>
      </c>
      <c r="AD910" s="2">
        <v>9873708.3599999994</v>
      </c>
      <c r="AE910" s="2">
        <v>9873708.3599999994</v>
      </c>
      <c r="AF910" s="2">
        <v>419195.97</v>
      </c>
      <c r="AG910" s="14">
        <f>SUMIF('consultant-gross'!D:D,eslam.data!AQ910,'consultant-gross'!F:F)</f>
        <v>2577878.9747052789</v>
      </c>
      <c r="AH910" s="14">
        <f>SUMIF('consultant-gross'!D:D,eslam.data!AQ910,'consultant-gross'!G:G)</f>
        <v>368719340.77404499</v>
      </c>
      <c r="AI910" s="14">
        <f>SUMIF('consultant-net'!D:D,eslam.data!AQ910,'consultant-net'!F:F)</f>
        <v>651831.84298449755</v>
      </c>
      <c r="AJ910" s="2" t="str">
        <f>VLOOKUP(A910,'eslam-to-invoicing'!A:B,2,0)</f>
        <v>ORA ZED-Ph 2-Pkgs A&amp;D</v>
      </c>
      <c r="AQ910" s="2" t="str">
        <f t="shared" si="140"/>
        <v>ORA - ZED - ph.0229</v>
      </c>
      <c r="AR910" s="2" t="str">
        <f t="shared" si="141"/>
        <v>ORA ZED-Ph 2-Pkgs A&amp;D29</v>
      </c>
    </row>
    <row r="911" spans="1:44" hidden="1" x14ac:dyDescent="0.3">
      <c r="A911" s="6" t="s">
        <v>75</v>
      </c>
      <c r="B911" s="34">
        <f>VLOOKUP(A911,Sheet1!A:B,2,0)</f>
        <v>1</v>
      </c>
      <c r="C911" s="6">
        <v>30</v>
      </c>
      <c r="D911" s="25"/>
      <c r="E911" s="2">
        <v>2066668.4069073801</v>
      </c>
      <c r="F911" s="26">
        <f>_xlfn.MAXIFS('data-from-invoicing'!E:E,'data-from-invoicing'!D:D,eslam.data!AR911)</f>
        <v>10058718.699999999</v>
      </c>
      <c r="G911" s="2">
        <f t="shared" si="138"/>
        <v>7992050.2930926196</v>
      </c>
      <c r="H911" s="2"/>
      <c r="I911" s="23"/>
      <c r="J911" s="2">
        <f>SUMIF('collection only'!D:D,eslam.data!AQ911,'collection only'!E:E)</f>
        <v>73017</v>
      </c>
      <c r="K911" s="26">
        <f>SUMIF('data-from-invoicing'!D:D,eslam.data!AR911,'data-from-invoicing'!F:F)</f>
        <v>3791012.0700000003</v>
      </c>
      <c r="L911" s="2">
        <f t="shared" si="139"/>
        <v>3717995.0700000003</v>
      </c>
      <c r="M911" s="2"/>
      <c r="Q911" s="23"/>
      <c r="R911" s="2">
        <v>73017</v>
      </c>
      <c r="S911" s="1">
        <v>45351</v>
      </c>
      <c r="T911" s="1">
        <v>45347</v>
      </c>
      <c r="U911" s="1">
        <v>45358</v>
      </c>
      <c r="V911">
        <v>56</v>
      </c>
      <c r="W911" s="1">
        <v>45414</v>
      </c>
      <c r="X911" s="1">
        <v>45411</v>
      </c>
      <c r="Y911" s="2">
        <v>370786009.18095243</v>
      </c>
      <c r="Z911" s="2">
        <v>6499733.7000000002</v>
      </c>
      <c r="AA911" s="2">
        <v>32340261.620000001</v>
      </c>
      <c r="AB911" s="2">
        <v>1120000</v>
      </c>
      <c r="AC911" s="2">
        <v>89409590.239999995</v>
      </c>
      <c r="AD911" s="2">
        <v>9895626.0850000009</v>
      </c>
      <c r="AE911" s="2">
        <v>9895626.0850000009</v>
      </c>
      <c r="AF911" s="2">
        <v>419195.97</v>
      </c>
      <c r="AG911" s="14">
        <f>SUMIF('consultant-gross'!D:D,eslam.data!AQ911,'consultant-gross'!F:F)</f>
        <v>2066668.4036362767</v>
      </c>
      <c r="AH911" s="14">
        <f>SUMIF('consultant-gross'!D:D,eslam.data!AQ911,'consultant-gross'!G:G)</f>
        <v>370786009.17768127</v>
      </c>
      <c r="AI911" s="14">
        <f>SUMIF('consultant-net'!D:D,eslam.data!AQ911,'consultant-net'!F:F)</f>
        <v>-2279827.5600000024</v>
      </c>
      <c r="AJ911" s="2" t="str">
        <f>VLOOKUP(A911,'eslam-to-invoicing'!A:B,2,0)</f>
        <v>ORA ZED-Ph 2-Pkgs A&amp;D</v>
      </c>
      <c r="AQ911" s="2" t="str">
        <f t="shared" si="140"/>
        <v>ORA - ZED - ph.0230</v>
      </c>
      <c r="AR911" s="2" t="str">
        <f t="shared" si="141"/>
        <v>ORA ZED-Ph 2-Pkgs A&amp;D30</v>
      </c>
    </row>
    <row r="912" spans="1:44" hidden="1" x14ac:dyDescent="0.3">
      <c r="A912" s="6" t="s">
        <v>75</v>
      </c>
      <c r="B912" s="34">
        <f>VLOOKUP(A912,Sheet1!A:B,2,0)</f>
        <v>1</v>
      </c>
      <c r="C912" s="6">
        <v>31</v>
      </c>
      <c r="D912" s="25"/>
      <c r="E912" s="2">
        <v>7992050.6095238328</v>
      </c>
      <c r="F912" s="26">
        <f>_xlfn.MAXIFS('data-from-invoicing'!E:E,'data-from-invoicing'!D:D,eslam.data!AR912)</f>
        <v>0</v>
      </c>
      <c r="G912" s="2">
        <f t="shared" si="138"/>
        <v>-7992050.6095238328</v>
      </c>
      <c r="H912" s="2"/>
      <c r="I912" s="23"/>
      <c r="J912" s="2">
        <f>SUMIF('collection only'!D:D,eslam.data!AQ912,'collection only'!E:E)</f>
        <v>3717995</v>
      </c>
      <c r="K912" s="26">
        <f>SUMIF('data-from-invoicing'!D:D,eslam.data!AR912,'data-from-invoicing'!F:F)</f>
        <v>0</v>
      </c>
      <c r="L912" s="2">
        <f t="shared" si="139"/>
        <v>-3717995</v>
      </c>
      <c r="M912" s="2"/>
      <c r="Q912" s="23"/>
      <c r="R912" s="2">
        <v>3717995</v>
      </c>
      <c r="S912" s="1">
        <v>45382</v>
      </c>
      <c r="T912" s="1">
        <v>45376</v>
      </c>
      <c r="U912" s="1">
        <v>45389</v>
      </c>
      <c r="V912">
        <v>56</v>
      </c>
      <c r="W912" s="1">
        <v>45445</v>
      </c>
      <c r="X912" s="1">
        <v>45427</v>
      </c>
      <c r="Y912" s="2">
        <v>378778059.7904762</v>
      </c>
      <c r="Z912" s="2">
        <v>3482050.01</v>
      </c>
      <c r="AA912" s="2">
        <v>39683396.609999999</v>
      </c>
      <c r="AB912" s="2">
        <v>1650000</v>
      </c>
      <c r="AC912" s="2">
        <v>88674483.319999993</v>
      </c>
      <c r="AD912" s="2">
        <v>10029975.32</v>
      </c>
      <c r="AE912" s="2">
        <v>10029975.32</v>
      </c>
      <c r="AF912" s="2">
        <v>419195.97</v>
      </c>
      <c r="AG912" s="14">
        <f>SUMIF('consultant-gross'!D:D,eslam.data!AQ912,'consultant-gross'!F:F)</f>
        <v>7992050.5999999642</v>
      </c>
      <c r="AH912" s="14">
        <f>SUMIF('consultant-gross'!D:D,eslam.data!AQ912,'consultant-gross'!G:G)</f>
        <v>378778059.77768123</v>
      </c>
      <c r="AI912" s="14">
        <f>SUMIF('consultant-net'!D:D,eslam.data!AQ912,'consultant-net'!F:F)</f>
        <v>3758520.9499999881</v>
      </c>
      <c r="AJ912" s="2" t="str">
        <f>VLOOKUP(A912,'eslam-to-invoicing'!A:B,2,0)</f>
        <v>ORA ZED-Ph 2-Pkgs A&amp;D</v>
      </c>
      <c r="AQ912" s="2" t="str">
        <f t="shared" si="140"/>
        <v>ORA - ZED - ph.0231</v>
      </c>
      <c r="AR912" s="2" t="str">
        <f t="shared" si="141"/>
        <v>ORA ZED-Ph 2-Pkgs A&amp;D31</v>
      </c>
    </row>
    <row r="913" spans="1:44" hidden="1" x14ac:dyDescent="0.3">
      <c r="A913" s="6" t="s">
        <v>75</v>
      </c>
      <c r="B913" s="6">
        <f>VLOOKUP(A913,Sheet1!A:B,2,0)</f>
        <v>1</v>
      </c>
      <c r="C913" s="6">
        <v>32</v>
      </c>
      <c r="D913" s="25"/>
      <c r="E913" s="2">
        <v>2766734.980952322</v>
      </c>
      <c r="F913" s="26">
        <f>_xlfn.MAXIFS('data-from-invoicing'!E:E,'data-from-invoicing'!D:D,eslam.data!AR913)</f>
        <v>2766735.75</v>
      </c>
      <c r="G913" s="2">
        <f t="shared" si="138"/>
        <v>0.76904767798259854</v>
      </c>
      <c r="H913" s="2"/>
      <c r="I913" s="23"/>
      <c r="J913" s="2">
        <f>SUMIF('collection only'!D:D,eslam.data!AQ913,'collection only'!E:E)</f>
        <v>2836390.67</v>
      </c>
      <c r="K913" s="26">
        <f>SUMIF('data-from-invoicing'!D:D,eslam.data!AR913,'data-from-invoicing'!F:F)</f>
        <v>2836390.6675</v>
      </c>
      <c r="L913" s="2">
        <f t="shared" si="139"/>
        <v>-2.4999999441206455E-3</v>
      </c>
      <c r="M913" s="2"/>
      <c r="Q913" s="23"/>
      <c r="R913" s="2">
        <v>2943652.2</v>
      </c>
      <c r="S913" s="1">
        <v>45412</v>
      </c>
      <c r="T913" s="1">
        <v>45407</v>
      </c>
      <c r="U913" s="1">
        <v>45419</v>
      </c>
      <c r="V913">
        <v>56</v>
      </c>
      <c r="W913" s="1">
        <v>45475</v>
      </c>
      <c r="X913" s="1">
        <v>45448</v>
      </c>
      <c r="Y913" s="2">
        <v>381544794.77142853</v>
      </c>
      <c r="Z913" s="2">
        <v>3482050.01</v>
      </c>
      <c r="AA913" s="2">
        <v>39914992.150000013</v>
      </c>
      <c r="AB913" s="2">
        <v>1110000</v>
      </c>
      <c r="AC913" s="2">
        <v>89539810.969999999</v>
      </c>
      <c r="AD913" s="2">
        <v>10102602.115</v>
      </c>
      <c r="AE913" s="2">
        <v>10102602.115</v>
      </c>
      <c r="AF913" s="2">
        <v>419195.97</v>
      </c>
      <c r="AG913" s="14">
        <f>SUMIF('consultant-gross'!D:D,eslam.data!AQ913,'consultant-gross'!F:F)</f>
        <v>2766734.9809523225</v>
      </c>
      <c r="AH913" s="14">
        <f>SUMIF('consultant-gross'!D:D,eslam.data!AQ913,'consultant-gross'!G:G)</f>
        <v>381544794.77142853</v>
      </c>
      <c r="AI913" s="14">
        <f>SUMIF('consultant-net'!D:D,eslam.data!AQ913,'consultant-net'!F:F)</f>
        <v>2943652.2</v>
      </c>
      <c r="AJ913" s="2" t="str">
        <f>VLOOKUP(A913,'eslam-to-invoicing'!A:B,2,0)</f>
        <v>ORA ZED-Ph 2-Pkgs A&amp;D</v>
      </c>
      <c r="AQ913" s="2" t="str">
        <f t="shared" si="140"/>
        <v>ORA - ZED - ph.0232</v>
      </c>
      <c r="AR913" s="2" t="str">
        <f t="shared" si="141"/>
        <v>ORA ZED-Ph 2-Pkgs A&amp;D32</v>
      </c>
    </row>
    <row r="914" spans="1:44" hidden="1" x14ac:dyDescent="0.3">
      <c r="A914" s="6" t="s">
        <v>75</v>
      </c>
      <c r="B914" s="34">
        <f>VLOOKUP(A914,Sheet1!A:B,2,0)</f>
        <v>1</v>
      </c>
      <c r="C914" s="6">
        <v>33</v>
      </c>
      <c r="D914" s="25"/>
      <c r="E914" s="2">
        <v>6575447.0666667223</v>
      </c>
      <c r="F914" s="26">
        <f>_xlfn.MAXIFS('data-from-invoicing'!E:E,'data-from-invoicing'!D:D,eslam.data!AR914)</f>
        <v>7988113.29</v>
      </c>
      <c r="G914" s="2">
        <f t="shared" si="138"/>
        <v>1412666.2233332777</v>
      </c>
      <c r="H914" s="2"/>
      <c r="I914" s="23"/>
      <c r="J914" s="2">
        <f>SUMIF('collection only'!D:D,eslam.data!AQ914,'collection only'!E:E)</f>
        <v>1.0000000000000001E-5</v>
      </c>
      <c r="K914" s="26">
        <f>SUMIF('data-from-invoicing'!D:D,eslam.data!AR914,'data-from-invoicing'!F:F)</f>
        <v>5000134.0199999996</v>
      </c>
      <c r="L914" s="2">
        <f t="shared" si="139"/>
        <v>5000134.0199899999</v>
      </c>
      <c r="M914" s="2"/>
      <c r="Q914" s="23"/>
      <c r="R914" s="2">
        <v>1631186.62</v>
      </c>
      <c r="S914" s="1">
        <v>45443</v>
      </c>
      <c r="T914" s="1">
        <v>45437</v>
      </c>
      <c r="U914" s="1">
        <v>45448</v>
      </c>
      <c r="V914">
        <v>56</v>
      </c>
      <c r="W914" s="1">
        <v>45504</v>
      </c>
      <c r="X914" s="1">
        <v>45474</v>
      </c>
      <c r="Y914" s="2">
        <v>388120241.83809519</v>
      </c>
      <c r="Z914" s="2">
        <v>3482050.01</v>
      </c>
      <c r="AA914" s="2">
        <v>40131194.960000001</v>
      </c>
      <c r="AB914" s="2">
        <v>2270000</v>
      </c>
      <c r="AC914" s="2">
        <v>90446780.460000008</v>
      </c>
      <c r="AD914" s="2">
        <v>10188156.35</v>
      </c>
      <c r="AE914" s="2">
        <v>10188156.35</v>
      </c>
      <c r="AF914" s="2">
        <v>419195.97</v>
      </c>
      <c r="AG914" s="14">
        <f>SUMIF('consultant-gross'!D:D,eslam.data!AQ914,'consultant-gross'!F:F)</f>
        <v>6575447.0666667223</v>
      </c>
      <c r="AH914" s="14">
        <f>SUMIF('consultant-gross'!D:D,eslam.data!AQ914,'consultant-gross'!G:G)</f>
        <v>388120241.83809525</v>
      </c>
      <c r="AI914" s="14">
        <f>SUMIF('consultant-net'!D:D,eslam.data!AQ914,'consultant-net'!F:F)</f>
        <v>1631186.62</v>
      </c>
      <c r="AJ914" s="2" t="str">
        <f>VLOOKUP(A914,'eslam-to-invoicing'!A:B,2,0)</f>
        <v>ORA ZED-Ph 2-Pkgs A&amp;D</v>
      </c>
      <c r="AQ914" s="2" t="str">
        <f t="shared" si="140"/>
        <v>ORA - ZED - ph.0233</v>
      </c>
      <c r="AR914" s="2" t="str">
        <f t="shared" si="141"/>
        <v>ORA ZED-Ph 2-Pkgs A&amp;D33</v>
      </c>
    </row>
    <row r="915" spans="1:44" hidden="1" x14ac:dyDescent="0.3">
      <c r="A915" s="6" t="s">
        <v>75</v>
      </c>
      <c r="B915" s="34">
        <f>VLOOKUP(A915,Sheet1!A:B,2,0)</f>
        <v>1</v>
      </c>
      <c r="C915" s="6">
        <v>34</v>
      </c>
      <c r="D915" s="25"/>
      <c r="E915" s="2">
        <v>1412666.809523761</v>
      </c>
      <c r="F915" s="26">
        <f>_xlfn.MAXIFS('data-from-invoicing'!E:E,'data-from-invoicing'!D:D,eslam.data!AR915)</f>
        <v>0</v>
      </c>
      <c r="G915" s="2">
        <f t="shared" si="138"/>
        <v>-1412666.809523761</v>
      </c>
      <c r="H915" s="2"/>
      <c r="I915" s="23"/>
      <c r="J915" s="2">
        <f>SUMIF('collection only'!D:D,eslam.data!AQ915,'collection only'!E:E)</f>
        <v>1.0000000000000001E-5</v>
      </c>
      <c r="K915" s="26">
        <f>SUMIF('data-from-invoicing'!D:D,eslam.data!AR915,'data-from-invoicing'!F:F)</f>
        <v>0</v>
      </c>
      <c r="L915" s="2">
        <f t="shared" si="139"/>
        <v>-1.0000000000000001E-5</v>
      </c>
      <c r="M915" s="2"/>
      <c r="Q915" s="23"/>
      <c r="R915" s="2">
        <v>3368948.46</v>
      </c>
      <c r="S915" s="1">
        <v>45473</v>
      </c>
      <c r="T915" s="1">
        <v>45468</v>
      </c>
      <c r="U915" s="1">
        <v>45479</v>
      </c>
      <c r="V915">
        <v>56</v>
      </c>
      <c r="W915" s="1">
        <v>45535</v>
      </c>
      <c r="X915" s="1">
        <v>45510</v>
      </c>
      <c r="Y915" s="2">
        <v>389532908.64761901</v>
      </c>
      <c r="Z915" s="2">
        <v>3482050.01</v>
      </c>
      <c r="AA915" s="2">
        <v>40483731.090000004</v>
      </c>
      <c r="AB915" s="2">
        <v>2740000</v>
      </c>
      <c r="AC915" s="2">
        <v>92888843.549999997</v>
      </c>
      <c r="AD915" s="2">
        <v>10312290.1</v>
      </c>
      <c r="AE915" s="2">
        <v>10312290.1</v>
      </c>
      <c r="AF915" s="2">
        <v>419195.97</v>
      </c>
      <c r="AG915" s="14">
        <f>SUMIF('consultant-gross'!D:D,eslam.data!AQ915,'consultant-gross'!F:F)</f>
        <v>1412666.8095237613</v>
      </c>
      <c r="AH915" s="14">
        <f>SUMIF('consultant-gross'!D:D,eslam.data!AQ915,'consultant-gross'!G:G)</f>
        <v>389532908.64761901</v>
      </c>
      <c r="AI915" s="14">
        <f>SUMIF('consultant-net'!D:D,eslam.data!AQ915,'consultant-net'!F:F)</f>
        <v>3368948.46</v>
      </c>
      <c r="AJ915" s="2" t="str">
        <f>VLOOKUP(A915,'eslam-to-invoicing'!A:B,2,0)</f>
        <v>ORA ZED-Ph 2-Pkgs A&amp;D</v>
      </c>
      <c r="AQ915" s="2" t="str">
        <f t="shared" si="140"/>
        <v>ORA - ZED - ph.0234</v>
      </c>
      <c r="AR915" s="2" t="str">
        <f t="shared" si="141"/>
        <v>ORA ZED-Ph 2-Pkgs A&amp;D34</v>
      </c>
    </row>
    <row r="916" spans="1:44" hidden="1" x14ac:dyDescent="0.3">
      <c r="A916" s="6" t="s">
        <v>75</v>
      </c>
      <c r="B916" s="6">
        <f>VLOOKUP(A916,Sheet1!A:B,2,0)</f>
        <v>1</v>
      </c>
      <c r="C916" s="6">
        <v>35</v>
      </c>
      <c r="D916" s="25"/>
      <c r="E916" s="2">
        <v>7262978.3389641643</v>
      </c>
      <c r="F916" s="26">
        <f>_xlfn.MAXIFS('data-from-invoicing'!E:E,'data-from-invoicing'!D:D,eslam.data!AR916)</f>
        <v>7262978.0099999998</v>
      </c>
      <c r="G916" s="2">
        <f t="shared" si="138"/>
        <v>-0.32896416448056698</v>
      </c>
      <c r="H916" s="2"/>
      <c r="I916" s="23"/>
      <c r="J916" s="2">
        <f>SUMIF('collection only'!D:D,eslam.data!AQ916,'collection only'!E:E)</f>
        <v>1.0000000000000001E-5</v>
      </c>
      <c r="K916" s="26">
        <f>SUMIF('data-from-invoicing'!D:D,eslam.data!AR916,'data-from-invoicing'!F:F)</f>
        <v>3820917.5504999999</v>
      </c>
      <c r="L916" s="2">
        <f t="shared" si="139"/>
        <v>3820917.5504899998</v>
      </c>
      <c r="M916" s="2"/>
      <c r="Q916" s="23"/>
      <c r="R916" s="2">
        <v>6454315.6500000358</v>
      </c>
      <c r="S916" s="1">
        <v>45504</v>
      </c>
      <c r="T916" s="1">
        <v>45498</v>
      </c>
      <c r="U916" s="1">
        <v>45511</v>
      </c>
      <c r="V916">
        <v>56</v>
      </c>
      <c r="W916" s="1">
        <v>45567</v>
      </c>
      <c r="X916" s="1">
        <v>45535</v>
      </c>
      <c r="Y916" s="2">
        <v>396795886.98658317</v>
      </c>
      <c r="Z916" s="2">
        <v>3482050.013434622</v>
      </c>
      <c r="AA916" s="2">
        <v>42071751.026514597</v>
      </c>
      <c r="AB916" s="2">
        <v>2400000</v>
      </c>
      <c r="AC916" s="2">
        <v>94659153.48438096</v>
      </c>
      <c r="AD916" s="2">
        <v>10502943.283733649</v>
      </c>
      <c r="AE916" s="2">
        <v>10502943.283733649</v>
      </c>
      <c r="AF916" s="2">
        <v>419195.97</v>
      </c>
      <c r="AG916" s="14">
        <f>SUMIF('consultant-gross'!D:D,eslam.data!AQ916,'consultant-gross'!F:F)</f>
        <v>7262978.3389641643</v>
      </c>
      <c r="AH916" s="14">
        <f>SUMIF('consultant-gross'!D:D,eslam.data!AQ916,'consultant-gross'!G:G)</f>
        <v>396795886.98658317</v>
      </c>
      <c r="AI916" s="14">
        <f>SUMIF('consultant-net'!D:D,eslam.data!AQ916,'consultant-net'!F:F)</f>
        <v>6454315.6500000358</v>
      </c>
      <c r="AJ916" s="2" t="str">
        <f>VLOOKUP(A916,'eslam-to-invoicing'!A:B,2,0)</f>
        <v>ORA ZED-Ph 2-Pkgs A&amp;D</v>
      </c>
      <c r="AQ916" s="2" t="str">
        <f t="shared" si="140"/>
        <v>ORA - ZED - ph.0235</v>
      </c>
      <c r="AR916" s="2" t="str">
        <f t="shared" si="141"/>
        <v>ORA ZED-Ph 2-Pkgs A&amp;D35</v>
      </c>
    </row>
    <row r="917" spans="1:44" hidden="1" x14ac:dyDescent="0.3">
      <c r="A917" s="6" t="s">
        <v>75</v>
      </c>
      <c r="B917" s="6">
        <f>VLOOKUP(A917,Sheet1!A:B,2,0)</f>
        <v>1</v>
      </c>
      <c r="C917" s="6">
        <v>36</v>
      </c>
      <c r="D917" s="25"/>
      <c r="E917" s="2">
        <v>3.8929581642150879E-3</v>
      </c>
      <c r="F917" s="26">
        <f>_xlfn.MAXIFS('data-from-invoicing'!E:E,'data-from-invoicing'!D:D,eslam.data!AR917)</f>
        <v>0</v>
      </c>
      <c r="G917" s="2">
        <f t="shared" si="138"/>
        <v>-3.8929581642150879E-3</v>
      </c>
      <c r="H917" s="2"/>
      <c r="I917" s="23"/>
      <c r="J917" s="2">
        <f>SUMIF('collection only'!D:D,eslam.data!AQ917,'collection only'!E:E)</f>
        <v>4160916.8</v>
      </c>
      <c r="K917" s="26">
        <f>SUMIF('data-from-invoicing'!D:D,eslam.data!AR917,'data-from-invoicing'!F:F)</f>
        <v>0</v>
      </c>
      <c r="L917" s="2">
        <f t="shared" si="139"/>
        <v>-4160916.8</v>
      </c>
      <c r="M917" s="2"/>
      <c r="Q917" s="23"/>
      <c r="R917" s="2">
        <v>6578211.3200000003</v>
      </c>
      <c r="S917" s="1">
        <v>45535</v>
      </c>
      <c r="T917" s="1">
        <v>45519</v>
      </c>
      <c r="U917" s="1">
        <v>45536</v>
      </c>
      <c r="V917">
        <v>56</v>
      </c>
      <c r="W917" s="1">
        <v>45592</v>
      </c>
      <c r="X917" s="1">
        <v>45540</v>
      </c>
      <c r="Y917" s="2">
        <v>396795886.99047607</v>
      </c>
      <c r="Z917" s="2">
        <v>11803883.609999999</v>
      </c>
      <c r="AA917" s="2">
        <v>42071751.030000001</v>
      </c>
      <c r="AB917" s="2">
        <v>2400000</v>
      </c>
      <c r="AC917" s="2">
        <v>94659153.489999995</v>
      </c>
      <c r="AD917" s="2">
        <v>10710989.125</v>
      </c>
      <c r="AE917" s="2">
        <v>10710989.125</v>
      </c>
      <c r="AF917" s="2">
        <v>419195.97</v>
      </c>
      <c r="AG917" s="14">
        <f>SUMIF('consultant-gross'!D:D,eslam.data!AQ917,'consultant-gross'!F:F)</f>
        <v>3.8929581642150879E-3</v>
      </c>
      <c r="AH917" s="14">
        <f>SUMIF('consultant-gross'!D:D,eslam.data!AQ917,'consultant-gross'!G:G)</f>
        <v>396795886.99047613</v>
      </c>
      <c r="AI917" s="14">
        <f>SUMIF('consultant-net'!D:D,eslam.data!AQ917,'consultant-net'!F:F)</f>
        <v>6578211.3200000003</v>
      </c>
      <c r="AJ917" s="2" t="str">
        <f>VLOOKUP(A917,'eslam-to-invoicing'!A:B,2,0)</f>
        <v>ORA ZED-Ph 2-Pkgs A&amp;D</v>
      </c>
      <c r="AQ917" s="2" t="str">
        <f t="shared" si="140"/>
        <v>ORA - ZED - ph.0236</v>
      </c>
      <c r="AR917" s="2" t="str">
        <f t="shared" si="141"/>
        <v>ORA ZED-Ph 2-Pkgs A&amp;D36</v>
      </c>
    </row>
    <row r="918" spans="1:44" hidden="1" x14ac:dyDescent="0.3">
      <c r="A918" s="6" t="s">
        <v>75</v>
      </c>
      <c r="B918" s="34">
        <f>VLOOKUP(A918,Sheet1!A:B,2,0)</f>
        <v>1</v>
      </c>
      <c r="C918" s="6">
        <v>37</v>
      </c>
      <c r="D918" s="25"/>
      <c r="E918" s="2">
        <v>12000518.92380953</v>
      </c>
      <c r="F918" s="26">
        <f>_xlfn.MAXIFS('data-from-invoicing'!E:E,'data-from-invoicing'!D:D,eslam.data!AR918)</f>
        <v>12751303.619999999</v>
      </c>
      <c r="G918" s="2">
        <f t="shared" si="138"/>
        <v>750784.69619046897</v>
      </c>
      <c r="H918" s="2"/>
      <c r="I918" s="23"/>
      <c r="J918" s="2">
        <f>SUMIF('collection only'!D:D,eslam.data!AQ918,'collection only'!E:E)</f>
        <v>8601492.5600000005</v>
      </c>
      <c r="K918" s="26">
        <f>SUMIF('data-from-invoicing'!D:D,eslam.data!AR918,'data-from-invoicing'!F:F)</f>
        <v>12413453.42</v>
      </c>
      <c r="L918" s="2">
        <f t="shared" si="139"/>
        <v>3811960.8599999994</v>
      </c>
      <c r="M918" s="2"/>
      <c r="Q918" s="23"/>
      <c r="R918" s="2">
        <v>9153293.6899999995</v>
      </c>
      <c r="S918" s="1">
        <v>45535</v>
      </c>
      <c r="T918" s="1">
        <v>45529</v>
      </c>
      <c r="U918" s="1">
        <v>45540</v>
      </c>
      <c r="V918">
        <v>56</v>
      </c>
      <c r="W918" s="1">
        <v>45596</v>
      </c>
      <c r="X918" s="1">
        <v>45572</v>
      </c>
      <c r="Y918" s="2">
        <v>408796405.91428572</v>
      </c>
      <c r="Z918" s="2">
        <v>10593047.630000001</v>
      </c>
      <c r="AA918" s="2">
        <v>43987735.960000001</v>
      </c>
      <c r="AB918" s="2">
        <v>2250000</v>
      </c>
      <c r="AC918" s="2">
        <v>101066779.38</v>
      </c>
      <c r="AD918" s="2">
        <v>10995731.845000001</v>
      </c>
      <c r="AE918" s="2">
        <v>10995731.845000001</v>
      </c>
      <c r="AF918" s="2">
        <v>419195.97</v>
      </c>
      <c r="AG918" s="14">
        <f>SUMIF('consultant-gross'!D:D,eslam.data!AQ918,'consultant-gross'!F:F)</f>
        <v>12000518.923809528</v>
      </c>
      <c r="AH918" s="14">
        <f>SUMIF('consultant-gross'!D:D,eslam.data!AQ918,'consultant-gross'!G:G)</f>
        <v>408796405.91428566</v>
      </c>
      <c r="AI918" s="14">
        <f>SUMIF('consultant-net'!D:D,eslam.data!AQ918,'consultant-net'!F:F)</f>
        <v>9153293.6899999995</v>
      </c>
      <c r="AJ918" s="2" t="str">
        <f>VLOOKUP(A918,'eslam-to-invoicing'!A:B,2,0)</f>
        <v>ORA ZED-Ph 2-Pkgs A&amp;D</v>
      </c>
      <c r="AQ918" s="2" t="str">
        <f t="shared" si="140"/>
        <v>ORA - ZED - ph.0237</v>
      </c>
      <c r="AR918" s="2" t="str">
        <f t="shared" si="141"/>
        <v>ORA ZED-Ph 2-Pkgs A&amp;D37</v>
      </c>
    </row>
    <row r="919" spans="1:44" hidden="1" x14ac:dyDescent="0.3">
      <c r="A919" s="6" t="s">
        <v>75</v>
      </c>
      <c r="B919" s="6">
        <f>VLOOKUP(A919,Sheet1!A:B,2,0)</f>
        <v>1</v>
      </c>
      <c r="C919" s="6">
        <v>38</v>
      </c>
      <c r="D919" s="25"/>
      <c r="E919" s="2">
        <v>-9.5238089561462402E-3</v>
      </c>
      <c r="F919" s="26">
        <f>_xlfn.MAXIFS('data-from-invoicing'!E:E,'data-from-invoicing'!D:D,eslam.data!AR919)</f>
        <v>0</v>
      </c>
      <c r="G919" s="2">
        <f t="shared" si="138"/>
        <v>9.5238089561462402E-3</v>
      </c>
      <c r="H919" s="2"/>
      <c r="I919" s="23"/>
      <c r="J919" s="2">
        <f>SUMIF('collection only'!D:D,eslam.data!AQ919,'collection only'!E:E)</f>
        <v>3811960.86</v>
      </c>
      <c r="K919" s="26">
        <f>SUMIF('data-from-invoicing'!D:D,eslam.data!AR919,'data-from-invoicing'!F:F)</f>
        <v>0</v>
      </c>
      <c r="L919" s="2">
        <f t="shared" si="139"/>
        <v>-3811960.86</v>
      </c>
      <c r="M919" s="2"/>
      <c r="Q919" s="23"/>
      <c r="R919" s="2">
        <v>3851310.01</v>
      </c>
      <c r="S919" s="1">
        <v>45565</v>
      </c>
      <c r="T919" s="1">
        <v>45551</v>
      </c>
      <c r="U919" s="1">
        <v>45572</v>
      </c>
      <c r="V919">
        <v>56</v>
      </c>
      <c r="W919" s="1">
        <v>45628</v>
      </c>
      <c r="X919" s="1">
        <v>45572</v>
      </c>
      <c r="Y919" s="2">
        <v>408796405.90476191</v>
      </c>
      <c r="Z919" s="2">
        <v>15718197.439999999</v>
      </c>
      <c r="AA919" s="2">
        <v>43987735.960000001</v>
      </c>
      <c r="AB919" s="2">
        <v>2450000</v>
      </c>
      <c r="AC919" s="2">
        <v>101066779.38</v>
      </c>
      <c r="AD919" s="2">
        <v>11123860.59</v>
      </c>
      <c r="AE919" s="2">
        <v>11123860.59</v>
      </c>
      <c r="AF919" s="2">
        <v>419195.97</v>
      </c>
      <c r="AG919" s="14">
        <f>SUMIF('consultant-gross'!D:D,eslam.data!AQ919,'consultant-gross'!F:F)</f>
        <v>-9.5238089561462402E-3</v>
      </c>
      <c r="AH919" s="14">
        <f>SUMIF('consultant-gross'!D:D,eslam.data!AQ919,'consultant-gross'!G:G)</f>
        <v>408796405.90476185</v>
      </c>
      <c r="AI919" s="14">
        <f>SUMIF('consultant-net'!D:D,eslam.data!AQ919,'consultant-net'!F:F)</f>
        <v>3851310.01</v>
      </c>
      <c r="AJ919" s="2" t="str">
        <f>VLOOKUP(A919,'eslam-to-invoicing'!A:B,2,0)</f>
        <v>ORA ZED-Ph 2-Pkgs A&amp;D</v>
      </c>
      <c r="AQ919" s="2" t="str">
        <f t="shared" si="140"/>
        <v>ORA - ZED - ph.0238</v>
      </c>
      <c r="AR919" s="2" t="str">
        <f t="shared" si="141"/>
        <v>ORA ZED-Ph 2-Pkgs A&amp;D38</v>
      </c>
    </row>
    <row r="920" spans="1:44" hidden="1" x14ac:dyDescent="0.3">
      <c r="A920" s="6" t="s">
        <v>75</v>
      </c>
      <c r="B920" s="34">
        <f>VLOOKUP(A920,Sheet1!A:B,2,0)</f>
        <v>1</v>
      </c>
      <c r="C920" s="6">
        <v>39</v>
      </c>
      <c r="D920" s="25"/>
      <c r="E920" s="2">
        <v>13783192.87619048</v>
      </c>
      <c r="F920" s="26">
        <f>_xlfn.MAXIFS('data-from-invoicing'!E:E,'data-from-invoicing'!D:D,eslam.data!AR920)</f>
        <v>0</v>
      </c>
      <c r="G920" s="2">
        <f t="shared" si="138"/>
        <v>-13783192.87619048</v>
      </c>
      <c r="H920" s="2"/>
      <c r="I920" s="23"/>
      <c r="J920" s="2">
        <f>SUMIF('collection only'!D:D,eslam.data!AQ920,'collection only'!E:E)</f>
        <v>0</v>
      </c>
      <c r="K920" s="26">
        <f>SUMIF('data-from-invoicing'!D:D,eslam.data!AR920,'data-from-invoicing'!F:F)</f>
        <v>0</v>
      </c>
      <c r="L920" s="2">
        <f t="shared" si="139"/>
        <v>0</v>
      </c>
      <c r="M920" s="2"/>
      <c r="Q920" s="23"/>
      <c r="R920" s="2">
        <v>14526906.83</v>
      </c>
      <c r="S920" s="1">
        <v>45565</v>
      </c>
      <c r="T920" s="1">
        <v>45560</v>
      </c>
      <c r="U920" s="1">
        <v>45572</v>
      </c>
      <c r="V920">
        <v>56</v>
      </c>
      <c r="W920" s="1">
        <v>45628</v>
      </c>
      <c r="X920" s="1">
        <v>45605</v>
      </c>
      <c r="Y920" s="2">
        <v>422579598.78095227</v>
      </c>
      <c r="Z920" s="2">
        <v>19699160.800000001</v>
      </c>
      <c r="AA920" s="2">
        <v>49807541.520000003</v>
      </c>
      <c r="AB920" s="2">
        <v>2510000</v>
      </c>
      <c r="AC920" s="2">
        <v>103795295.53</v>
      </c>
      <c r="AD920" s="2">
        <v>11585193.49</v>
      </c>
      <c r="AE920" s="2">
        <v>11585193.49</v>
      </c>
      <c r="AF920" s="2">
        <v>419195.97</v>
      </c>
      <c r="AG920" s="14">
        <f>SUMIF('consultant-gross'!D:D,eslam.data!AQ920,'consultant-gross'!F:F)</f>
        <v>13783192.876190484</v>
      </c>
      <c r="AH920" s="14">
        <f>SUMIF('consultant-gross'!D:D,eslam.data!AQ920,'consultant-gross'!G:G)</f>
        <v>422579598.78095233</v>
      </c>
      <c r="AI920" s="14">
        <f>SUMIF('consultant-net'!D:D,eslam.data!AQ920,'consultant-net'!F:F)</f>
        <v>14526906.83</v>
      </c>
      <c r="AJ920" s="2" t="str">
        <f>VLOOKUP(A920,'eslam-to-invoicing'!A:B,2,0)</f>
        <v>ORA ZED-Ph 2-Pkgs A&amp;D</v>
      </c>
      <c r="AQ920" s="2" t="str">
        <f t="shared" si="140"/>
        <v>ORA - ZED - ph.0239</v>
      </c>
      <c r="AR920" s="2" t="str">
        <f t="shared" si="141"/>
        <v>ORA ZED-Ph 2-Pkgs A&amp;D39</v>
      </c>
    </row>
    <row r="921" spans="1:44" hidden="1" x14ac:dyDescent="0.3">
      <c r="A921" s="6" t="s">
        <v>75</v>
      </c>
      <c r="B921" s="6">
        <f>VLOOKUP(A921,Sheet1!A:B,2,0)</f>
        <v>1</v>
      </c>
      <c r="C921" s="6">
        <v>40</v>
      </c>
      <c r="D921" s="25"/>
      <c r="F921" s="26">
        <f>_xlfn.MAXIFS('data-from-invoicing'!E:E,'data-from-invoicing'!D:D,eslam.data!AR921)</f>
        <v>0</v>
      </c>
      <c r="G921" s="2">
        <f t="shared" si="138"/>
        <v>0</v>
      </c>
      <c r="H921" s="2"/>
      <c r="I921" s="23"/>
      <c r="J921" s="2">
        <f>SUMIF('collection only'!D:D,eslam.data!AQ921,'collection only'!E:E)</f>
        <v>0</v>
      </c>
      <c r="K921" s="26">
        <f>SUMIF('data-from-invoicing'!D:D,eslam.data!AR921,'data-from-invoicing'!F:F)</f>
        <v>0</v>
      </c>
      <c r="L921" s="2">
        <f t="shared" si="139"/>
        <v>0</v>
      </c>
      <c r="M921" s="2"/>
      <c r="Q921" s="23"/>
      <c r="S921" s="1">
        <v>45595</v>
      </c>
      <c r="T921" s="1">
        <v>45590</v>
      </c>
      <c r="U921" s="1">
        <v>45605</v>
      </c>
      <c r="V921">
        <v>56</v>
      </c>
      <c r="W921" s="1">
        <v>45661</v>
      </c>
      <c r="AF921" s="2">
        <v>0</v>
      </c>
      <c r="AG921" s="14">
        <f>SUMIF('consultant-gross'!D:D,eslam.data!AQ921,'consultant-gross'!F:F)</f>
        <v>0</v>
      </c>
      <c r="AH921" s="14">
        <f>SUMIF('consultant-gross'!D:D,eslam.data!AQ921,'consultant-gross'!G:G)</f>
        <v>0</v>
      </c>
      <c r="AI921" s="14">
        <f>SUMIF('consultant-net'!D:D,eslam.data!AQ921,'consultant-net'!F:F)</f>
        <v>0</v>
      </c>
      <c r="AJ921" s="2" t="str">
        <f>VLOOKUP(A921,'eslam-to-invoicing'!A:B,2,0)</f>
        <v>ORA ZED-Ph 2-Pkgs A&amp;D</v>
      </c>
      <c r="AQ921" s="2" t="str">
        <f t="shared" si="140"/>
        <v>ORA - ZED - ph.0240</v>
      </c>
      <c r="AR921" s="2" t="str">
        <f t="shared" si="141"/>
        <v>ORA ZED-Ph 2-Pkgs A&amp;D40</v>
      </c>
    </row>
    <row r="922" spans="1:44" hidden="1" x14ac:dyDescent="0.3">
      <c r="B922" s="34" t="e">
        <f>VLOOKUP(A922,Sheet1!A:B,2,0)</f>
        <v>#N/A</v>
      </c>
      <c r="D922" s="25"/>
      <c r="F922" s="26">
        <f>_xlfn.MAXIFS('data-from-invoicing'!E:E,'data-from-invoicing'!D:D,eslam.data!AR922)</f>
        <v>0</v>
      </c>
      <c r="H922" s="2"/>
      <c r="I922" s="23"/>
      <c r="K922" s="26"/>
      <c r="M922" s="2"/>
      <c r="Q922" s="23"/>
    </row>
    <row r="923" spans="1:44" hidden="1" x14ac:dyDescent="0.3">
      <c r="A923" s="6" t="s">
        <v>49</v>
      </c>
      <c r="B923" s="34">
        <f>VLOOKUP(A923,Sheet1!A:B,2,0)</f>
        <v>1</v>
      </c>
      <c r="C923" s="6">
        <v>1</v>
      </c>
      <c r="D923" s="25"/>
      <c r="E923" s="2">
        <v>1222080</v>
      </c>
      <c r="F923" s="26">
        <f>_xlfn.MAXIFS('data-from-invoicing'!E:E,'data-from-invoicing'!D:D,eslam.data!AR923)</f>
        <v>11716231.9</v>
      </c>
      <c r="G923" s="2">
        <f t="shared" ref="G923:G954" si="142">F923-E923</f>
        <v>10494151.9</v>
      </c>
      <c r="H923" s="2"/>
      <c r="I923" s="23"/>
      <c r="J923" s="2">
        <f>SUMIF('collection only'!D:D,eslam.data!AQ923,'collection only'!E:E)</f>
        <v>2832501.18</v>
      </c>
      <c r="K923" s="26">
        <f>SUMIF('data-from-invoicing'!D:D,eslam.data!AR923,'data-from-invoicing'!F:F)</f>
        <v>18468978.3325</v>
      </c>
      <c r="L923" s="2">
        <f t="shared" ref="L923:L954" si="143">K923-J923</f>
        <v>15636477.1525</v>
      </c>
      <c r="M923" s="2"/>
      <c r="Q923" s="23"/>
      <c r="R923" s="2">
        <v>2841415.8</v>
      </c>
      <c r="S923" s="1">
        <v>43799</v>
      </c>
      <c r="T923" s="1">
        <v>43804</v>
      </c>
      <c r="U923" s="1">
        <v>43806</v>
      </c>
      <c r="V923">
        <v>7</v>
      </c>
      <c r="W923" s="1">
        <v>43813</v>
      </c>
      <c r="X923" s="1">
        <v>43810</v>
      </c>
      <c r="Y923" s="2">
        <v>1222080</v>
      </c>
      <c r="Z923" s="2">
        <v>2056962.6</v>
      </c>
      <c r="AF923" s="2">
        <v>0</v>
      </c>
      <c r="AG923" s="14">
        <f>SUMIF('consultant-gross'!D:D,eslam.data!AQ923,'consultant-gross'!F:F)</f>
        <v>1222080</v>
      </c>
      <c r="AH923" s="14">
        <f>SUMIF('consultant-gross'!D:D,eslam.data!AQ923,'consultant-gross'!G:G)</f>
        <v>1222080</v>
      </c>
      <c r="AI923" s="14">
        <f>SUMIF('consultant-net'!D:D,eslam.data!AQ923,'consultant-net'!F:F)</f>
        <v>2841415.8</v>
      </c>
      <c r="AJ923" s="2" t="str">
        <f>VLOOKUP(A923,'eslam-to-invoicing'!A:B,2,0)</f>
        <v>ESU Ph2-Enabling &amp; Struc</v>
      </c>
      <c r="AQ923" s="2" t="str">
        <f t="shared" ref="AQ923:AQ954" si="144">A923&amp;C923</f>
        <v>PH.2-El Sewedy Uni. - Enabling1</v>
      </c>
      <c r="AR923" s="2" t="str">
        <f t="shared" ref="AR923:AR954" si="145">AJ923&amp;C923</f>
        <v>ESU Ph2-Enabling &amp; Struc1</v>
      </c>
    </row>
    <row r="924" spans="1:44" hidden="1" x14ac:dyDescent="0.3">
      <c r="A924" s="6" t="s">
        <v>49</v>
      </c>
      <c r="B924" s="34">
        <f>VLOOKUP(A924,Sheet1!A:B,2,0)</f>
        <v>1</v>
      </c>
      <c r="C924" s="6">
        <v>2</v>
      </c>
      <c r="D924" s="25"/>
      <c r="E924" s="2">
        <v>19989408.989999998</v>
      </c>
      <c r="F924" s="26">
        <f>_xlfn.MAXIFS('data-from-invoicing'!E:E,'data-from-invoicing'!D:D,eslam.data!AR924)</f>
        <v>21431317.620000001</v>
      </c>
      <c r="G924" s="2">
        <f t="shared" si="142"/>
        <v>1441908.6300000027</v>
      </c>
      <c r="H924" s="2"/>
      <c r="I924" s="23"/>
      <c r="J924" s="2">
        <f>SUMIF('collection only'!D:D,eslam.data!AQ924,'collection only'!E:E)</f>
        <v>13318143.890000001</v>
      </c>
      <c r="K924" s="26">
        <f>SUMIF('data-from-invoicing'!D:D,eslam.data!AR924,'data-from-invoicing'!F:F)</f>
        <v>27543185.353</v>
      </c>
      <c r="L924" s="2">
        <f t="shared" si="143"/>
        <v>14225041.463</v>
      </c>
      <c r="M924" s="2"/>
      <c r="Q924" s="23"/>
      <c r="R924" s="2">
        <v>13446882.5</v>
      </c>
      <c r="S924" s="1">
        <v>43830</v>
      </c>
      <c r="T924" s="1">
        <v>43832</v>
      </c>
      <c r="U924" s="1">
        <v>43832</v>
      </c>
      <c r="V924">
        <v>7</v>
      </c>
      <c r="W924" s="1">
        <v>43839</v>
      </c>
      <c r="X924" s="1">
        <v>43841</v>
      </c>
      <c r="Y924" s="2">
        <v>21211488.989999998</v>
      </c>
      <c r="Z924" s="2">
        <v>2672643.6</v>
      </c>
      <c r="AF924" s="2">
        <v>0</v>
      </c>
      <c r="AG924" s="14">
        <f>SUMIF('consultant-gross'!D:D,eslam.data!AQ924,'consultant-gross'!F:F)</f>
        <v>19989408.989999998</v>
      </c>
      <c r="AH924" s="14">
        <f>SUMIF('consultant-gross'!D:D,eslam.data!AQ924,'consultant-gross'!G:G)</f>
        <v>21211488.989999998</v>
      </c>
      <c r="AI924" s="14">
        <f>SUMIF('consultant-net'!D:D,eslam.data!AQ924,'consultant-net'!F:F)</f>
        <v>13446882.5</v>
      </c>
      <c r="AJ924" s="2" t="str">
        <f>VLOOKUP(A924,'eslam-to-invoicing'!A:B,2,0)</f>
        <v>ESU Ph2-Enabling &amp; Struc</v>
      </c>
      <c r="AQ924" s="2" t="str">
        <f t="shared" si="144"/>
        <v>PH.2-El Sewedy Uni. - Enabling2</v>
      </c>
      <c r="AR924" s="2" t="str">
        <f t="shared" si="145"/>
        <v>ESU Ph2-Enabling &amp; Struc2</v>
      </c>
    </row>
    <row r="925" spans="1:44" hidden="1" x14ac:dyDescent="0.3">
      <c r="A925" s="6" t="s">
        <v>49</v>
      </c>
      <c r="B925" s="34">
        <f>VLOOKUP(A925,Sheet1!A:B,2,0)</f>
        <v>1</v>
      </c>
      <c r="C925" s="6">
        <v>3</v>
      </c>
      <c r="D925" s="25"/>
      <c r="E925" s="2">
        <v>22171564.66</v>
      </c>
      <c r="F925" s="26">
        <f>_xlfn.MAXIFS('data-from-invoicing'!E:E,'data-from-invoicing'!D:D,eslam.data!AR925)</f>
        <v>22372123.52</v>
      </c>
      <c r="G925" s="2">
        <f t="shared" si="142"/>
        <v>200558.8599999994</v>
      </c>
      <c r="H925" s="2"/>
      <c r="I925" s="23"/>
      <c r="J925" s="2">
        <f>SUMIF('collection only'!D:D,eslam.data!AQ925,'collection only'!E:E)</f>
        <v>17089175.5</v>
      </c>
      <c r="K925" s="26">
        <f>SUMIF('data-from-invoicing'!D:D,eslam.data!AR925,'data-from-invoicing'!F:F)</f>
        <v>40351874.114999995</v>
      </c>
      <c r="L925" s="2">
        <f t="shared" si="143"/>
        <v>23262698.614999995</v>
      </c>
      <c r="M925" s="2"/>
      <c r="Q925" s="23"/>
      <c r="R925" s="2">
        <v>17089175.5</v>
      </c>
      <c r="S925" s="1">
        <v>43861</v>
      </c>
      <c r="T925" s="1">
        <v>43860</v>
      </c>
      <c r="U925" s="1">
        <v>43860</v>
      </c>
      <c r="V925">
        <v>7</v>
      </c>
      <c r="W925" s="1">
        <v>43867</v>
      </c>
      <c r="X925" s="1">
        <v>43866</v>
      </c>
      <c r="Y925" s="2">
        <v>43383053.649999999</v>
      </c>
      <c r="Z925" s="2">
        <v>5401152.9000000004</v>
      </c>
      <c r="AF925" s="2">
        <v>0</v>
      </c>
      <c r="AG925" s="14">
        <f>SUMIF('consultant-gross'!D:D,eslam.data!AQ925,'consultant-gross'!F:F)</f>
        <v>22171564.66</v>
      </c>
      <c r="AH925" s="14">
        <f>SUMIF('consultant-gross'!D:D,eslam.data!AQ925,'consultant-gross'!G:G)</f>
        <v>43383053.649999999</v>
      </c>
      <c r="AI925" s="14">
        <f>SUMIF('consultant-net'!D:D,eslam.data!AQ925,'consultant-net'!F:F)</f>
        <v>17089175.5</v>
      </c>
      <c r="AJ925" s="2" t="str">
        <f>VLOOKUP(A925,'eslam-to-invoicing'!A:B,2,0)</f>
        <v>ESU Ph2-Enabling &amp; Struc</v>
      </c>
      <c r="AQ925" s="2" t="str">
        <f t="shared" si="144"/>
        <v>PH.2-El Sewedy Uni. - Enabling3</v>
      </c>
      <c r="AR925" s="2" t="str">
        <f t="shared" si="145"/>
        <v>ESU Ph2-Enabling &amp; Struc3</v>
      </c>
    </row>
    <row r="926" spans="1:44" hidden="1" x14ac:dyDescent="0.3">
      <c r="A926" s="6" t="s">
        <v>49</v>
      </c>
      <c r="B926" s="34">
        <f>VLOOKUP(A926,Sheet1!A:B,2,0)</f>
        <v>1</v>
      </c>
      <c r="C926" s="6">
        <v>4</v>
      </c>
      <c r="D926" s="25"/>
      <c r="E926" s="2">
        <v>17471458.949999999</v>
      </c>
      <c r="F926" s="26">
        <f>_xlfn.MAXIFS('data-from-invoicing'!E:E,'data-from-invoicing'!D:D,eslam.data!AR926)</f>
        <v>27676491.140000001</v>
      </c>
      <c r="G926" s="2">
        <f t="shared" si="142"/>
        <v>10205032.190000001</v>
      </c>
      <c r="H926" s="2"/>
      <c r="I926" s="23"/>
      <c r="J926" s="2">
        <f>SUMIF('collection only'!D:D,eslam.data!AQ926,'collection only'!E:E)</f>
        <v>14773850.810000001</v>
      </c>
      <c r="K926" s="26">
        <f>SUMIF('data-from-invoicing'!D:D,eslam.data!AR926,'data-from-invoicing'!F:F)</f>
        <v>33096273.5075</v>
      </c>
      <c r="L926" s="2">
        <f t="shared" si="143"/>
        <v>18322422.697499998</v>
      </c>
      <c r="M926" s="2"/>
      <c r="Q926" s="23"/>
      <c r="R926" s="2">
        <v>14773850.699999999</v>
      </c>
      <c r="S926" s="1">
        <v>43890</v>
      </c>
      <c r="T926" s="1">
        <v>43890</v>
      </c>
      <c r="U926" s="1">
        <v>43897</v>
      </c>
      <c r="V926">
        <v>7</v>
      </c>
      <c r="W926" s="1">
        <v>43904</v>
      </c>
      <c r="X926" s="1">
        <v>43906</v>
      </c>
      <c r="Y926" s="2">
        <v>60854512.600000001</v>
      </c>
      <c r="Z926" s="2">
        <v>8960074.1999999993</v>
      </c>
      <c r="AF926" s="2">
        <v>0</v>
      </c>
      <c r="AG926" s="14">
        <f>SUMIF('consultant-gross'!D:D,eslam.data!AQ926,'consultant-gross'!F:F)</f>
        <v>17471458.950000003</v>
      </c>
      <c r="AH926" s="14">
        <f>SUMIF('consultant-gross'!D:D,eslam.data!AQ926,'consultant-gross'!G:G)</f>
        <v>60854512.600000001</v>
      </c>
      <c r="AI926" s="14">
        <f>SUMIF('consultant-net'!D:D,eslam.data!AQ926,'consultant-net'!F:F)</f>
        <v>14773850.699999999</v>
      </c>
      <c r="AJ926" s="2" t="str">
        <f>VLOOKUP(A926,'eslam-to-invoicing'!A:B,2,0)</f>
        <v>ESU Ph2-Enabling &amp; Struc</v>
      </c>
      <c r="AQ926" s="2" t="str">
        <f t="shared" si="144"/>
        <v>PH.2-El Sewedy Uni. - Enabling4</v>
      </c>
      <c r="AR926" s="2" t="str">
        <f t="shared" si="145"/>
        <v>ESU Ph2-Enabling &amp; Struc4</v>
      </c>
    </row>
    <row r="927" spans="1:44" hidden="1" x14ac:dyDescent="0.3">
      <c r="A927" s="6" t="s">
        <v>49</v>
      </c>
      <c r="B927" s="34">
        <f>VLOOKUP(A927,Sheet1!A:B,2,0)</f>
        <v>1</v>
      </c>
      <c r="C927" s="6">
        <v>5</v>
      </c>
      <c r="D927" s="25"/>
      <c r="E927" s="2">
        <v>7891719.6000000006</v>
      </c>
      <c r="F927" s="26">
        <f>_xlfn.MAXIFS('data-from-invoicing'!E:E,'data-from-invoicing'!D:D,eslam.data!AR927)</f>
        <v>53567992</v>
      </c>
      <c r="G927" s="2">
        <f t="shared" si="142"/>
        <v>45676272.399999999</v>
      </c>
      <c r="H927" s="2"/>
      <c r="I927" s="23"/>
      <c r="J927" s="2">
        <f>SUMIF('collection only'!D:D,eslam.data!AQ927,'collection only'!E:E)</f>
        <v>2392694.9</v>
      </c>
      <c r="K927" s="26">
        <f>SUMIF('data-from-invoicing'!D:D,eslam.data!AR927,'data-from-invoicing'!F:F)</f>
        <v>66399057.539999992</v>
      </c>
      <c r="L927" s="2">
        <f t="shared" si="143"/>
        <v>64006362.639999993</v>
      </c>
      <c r="M927" s="2"/>
      <c r="Q927" s="23"/>
      <c r="R927" s="2">
        <v>2392694.9</v>
      </c>
      <c r="S927" s="1">
        <v>43921</v>
      </c>
      <c r="T927" s="1">
        <v>43905</v>
      </c>
      <c r="U927" s="1">
        <v>43916</v>
      </c>
      <c r="V927">
        <v>7</v>
      </c>
      <c r="W927" s="1">
        <v>43923</v>
      </c>
      <c r="X927" s="1">
        <v>43930</v>
      </c>
      <c r="Y927" s="2">
        <v>68746232.200000003</v>
      </c>
      <c r="Z927" s="2">
        <v>6287074.2000000002</v>
      </c>
      <c r="AF927" s="2">
        <v>0</v>
      </c>
      <c r="AG927" s="14">
        <f>SUMIF('consultant-gross'!D:D,eslam.data!AQ927,'consultant-gross'!F:F)</f>
        <v>7891719.6000000015</v>
      </c>
      <c r="AH927" s="14">
        <f>SUMIF('consultant-gross'!D:D,eslam.data!AQ927,'consultant-gross'!G:G)</f>
        <v>68746232.200000003</v>
      </c>
      <c r="AI927" s="14">
        <f>SUMIF('consultant-net'!D:D,eslam.data!AQ927,'consultant-net'!F:F)</f>
        <v>2392694.9</v>
      </c>
      <c r="AJ927" s="2" t="str">
        <f>VLOOKUP(A927,'eslam-to-invoicing'!A:B,2,0)</f>
        <v>ESU Ph2-Enabling &amp; Struc</v>
      </c>
      <c r="AQ927" s="2" t="str">
        <f t="shared" si="144"/>
        <v>PH.2-El Sewedy Uni. - Enabling5</v>
      </c>
      <c r="AR927" s="2" t="str">
        <f t="shared" si="145"/>
        <v>ESU Ph2-Enabling &amp; Struc5</v>
      </c>
    </row>
    <row r="928" spans="1:44" hidden="1" x14ac:dyDescent="0.3">
      <c r="A928" s="6" t="s">
        <v>49</v>
      </c>
      <c r="B928" s="34">
        <f>VLOOKUP(A928,Sheet1!A:B,2,0)</f>
        <v>1</v>
      </c>
      <c r="C928" s="6">
        <v>6</v>
      </c>
      <c r="D928" s="25"/>
      <c r="E928" s="2">
        <v>18379179.40000001</v>
      </c>
      <c r="F928" s="26">
        <f>_xlfn.MAXIFS('data-from-invoicing'!E:E,'data-from-invoicing'!D:D,eslam.data!AR928)</f>
        <v>28648432.290000003</v>
      </c>
      <c r="G928" s="2">
        <f t="shared" si="142"/>
        <v>10269252.889999993</v>
      </c>
      <c r="H928" s="2"/>
      <c r="I928" s="23"/>
      <c r="J928" s="2">
        <f>SUMIF('collection only'!D:D,eslam.data!AQ928,'collection only'!E:E)</f>
        <v>7788095.2199999997</v>
      </c>
      <c r="K928" s="26">
        <f>SUMIF('data-from-invoicing'!D:D,eslam.data!AR928,'data-from-invoicing'!F:F)</f>
        <v>16671348.956</v>
      </c>
      <c r="L928" s="2">
        <f t="shared" si="143"/>
        <v>8883253.7360000014</v>
      </c>
      <c r="M928" s="2"/>
      <c r="Q928" s="23"/>
      <c r="R928" s="2">
        <v>7788095.2000000002</v>
      </c>
      <c r="S928" s="1">
        <v>43951</v>
      </c>
      <c r="T928" s="1">
        <v>43936</v>
      </c>
      <c r="U928" s="1">
        <v>43947</v>
      </c>
      <c r="V928">
        <v>7</v>
      </c>
      <c r="W928" s="1">
        <v>43954</v>
      </c>
      <c r="X928" s="1">
        <v>43957</v>
      </c>
      <c r="Y928" s="2">
        <v>87125411.600000009</v>
      </c>
      <c r="Z928" s="2">
        <v>2277574.1999999988</v>
      </c>
      <c r="AF928" s="2">
        <v>0</v>
      </c>
      <c r="AG928" s="14">
        <f>SUMIF('consultant-gross'!D:D,eslam.data!AQ928,'consultant-gross'!F:F)</f>
        <v>18379179.400000006</v>
      </c>
      <c r="AH928" s="14">
        <f>SUMIF('consultant-gross'!D:D,eslam.data!AQ928,'consultant-gross'!G:G)</f>
        <v>87125411.600000009</v>
      </c>
      <c r="AI928" s="14">
        <f>SUMIF('consultant-net'!D:D,eslam.data!AQ928,'consultant-net'!F:F)</f>
        <v>7788095.2000000002</v>
      </c>
      <c r="AJ928" s="2" t="str">
        <f>VLOOKUP(A928,'eslam-to-invoicing'!A:B,2,0)</f>
        <v>ESU Ph2-Enabling &amp; Struc</v>
      </c>
      <c r="AQ928" s="2" t="str">
        <f t="shared" si="144"/>
        <v>PH.2-El Sewedy Uni. - Enabling6</v>
      </c>
      <c r="AR928" s="2" t="str">
        <f t="shared" si="145"/>
        <v>ESU Ph2-Enabling &amp; Struc6</v>
      </c>
    </row>
    <row r="929" spans="1:44" hidden="1" x14ac:dyDescent="0.3">
      <c r="A929" s="6" t="s">
        <v>49</v>
      </c>
      <c r="B929" s="34">
        <f>VLOOKUP(A929,Sheet1!A:B,2,0)</f>
        <v>1</v>
      </c>
      <c r="C929" s="6">
        <v>7</v>
      </c>
      <c r="D929" s="25"/>
      <c r="E929" s="2">
        <v>9076073.5</v>
      </c>
      <c r="F929" s="26">
        <f>_xlfn.MAXIFS('data-from-invoicing'!E:E,'data-from-invoicing'!D:D,eslam.data!AR929)</f>
        <v>56805725.810000002</v>
      </c>
      <c r="G929" s="2">
        <f t="shared" si="142"/>
        <v>47729652.310000002</v>
      </c>
      <c r="H929" s="2"/>
      <c r="I929" s="23"/>
      <c r="J929" s="2">
        <f>SUMIF('collection only'!D:D,eslam.data!AQ929,'collection only'!E:E)</f>
        <v>3548357.43</v>
      </c>
      <c r="K929" s="26">
        <f>SUMIF('data-from-invoicing'!D:D,eslam.data!AR929,'data-from-invoicing'!F:F)</f>
        <v>29303962.2315</v>
      </c>
      <c r="L929" s="2">
        <f t="shared" si="143"/>
        <v>25755604.8015</v>
      </c>
      <c r="M929" s="2"/>
      <c r="Q929" s="23"/>
      <c r="R929" s="2">
        <v>3548357.4</v>
      </c>
      <c r="S929" s="1">
        <v>43982</v>
      </c>
      <c r="T929" s="1">
        <v>43982</v>
      </c>
      <c r="U929" s="1">
        <v>43990</v>
      </c>
      <c r="V929">
        <v>7</v>
      </c>
      <c r="W929" s="1">
        <v>43997</v>
      </c>
      <c r="X929" s="1">
        <v>44023</v>
      </c>
      <c r="Y929" s="2">
        <v>96201485.100000009</v>
      </c>
      <c r="Z929" s="2">
        <v>0</v>
      </c>
      <c r="AF929" s="2">
        <v>0</v>
      </c>
      <c r="AG929" s="14">
        <f>SUMIF('consultant-gross'!D:D,eslam.data!AQ929,'consultant-gross'!F:F)</f>
        <v>9076073.5</v>
      </c>
      <c r="AH929" s="14">
        <f>SUMIF('consultant-gross'!D:D,eslam.data!AQ929,'consultant-gross'!G:G)</f>
        <v>96201485.100000009</v>
      </c>
      <c r="AI929" s="14">
        <f>SUMIF('consultant-net'!D:D,eslam.data!AQ929,'consultant-net'!F:F)</f>
        <v>3548357.4</v>
      </c>
      <c r="AJ929" s="2" t="str">
        <f>VLOOKUP(A929,'eslam-to-invoicing'!A:B,2,0)</f>
        <v>ESU Ph2-Enabling &amp; Struc</v>
      </c>
      <c r="AQ929" s="2" t="str">
        <f t="shared" si="144"/>
        <v>PH.2-El Sewedy Uni. - Enabling7</v>
      </c>
      <c r="AR929" s="2" t="str">
        <f t="shared" si="145"/>
        <v>ESU Ph2-Enabling &amp; Struc7</v>
      </c>
    </row>
    <row r="930" spans="1:44" hidden="1" x14ac:dyDescent="0.3">
      <c r="A930" s="6" t="s">
        <v>49</v>
      </c>
      <c r="B930" s="34">
        <f>VLOOKUP(A930,Sheet1!A:B,2,0)</f>
        <v>1</v>
      </c>
      <c r="C930" s="6">
        <v>8</v>
      </c>
      <c r="D930" s="25"/>
      <c r="E930" s="2">
        <v>2504382.3999999911</v>
      </c>
      <c r="F930" s="26">
        <f>_xlfn.MAXIFS('data-from-invoicing'!E:E,'data-from-invoicing'!D:D,eslam.data!AR930)</f>
        <v>69627433.519999996</v>
      </c>
      <c r="G930" s="2">
        <f t="shared" si="142"/>
        <v>67123051.120000005</v>
      </c>
      <c r="H930" s="2"/>
      <c r="I930" s="23"/>
      <c r="J930" s="2">
        <f>SUMIF('collection only'!D:D,eslam.data!AQ930,'collection only'!E:E)</f>
        <v>1607563.1</v>
      </c>
      <c r="K930" s="26">
        <f>SUMIF('data-from-invoicing'!D:D,eslam.data!AR930,'data-from-invoicing'!F:F)</f>
        <v>26734888.538000003</v>
      </c>
      <c r="L930" s="2">
        <f t="shared" si="143"/>
        <v>25127325.438000001</v>
      </c>
      <c r="M930" s="2"/>
      <c r="Q930" s="23"/>
      <c r="R930" s="2">
        <v>1607563.1</v>
      </c>
      <c r="S930" s="1">
        <v>44012</v>
      </c>
      <c r="T930" s="1">
        <v>44012</v>
      </c>
      <c r="U930" s="1">
        <v>44019</v>
      </c>
      <c r="V930">
        <v>7</v>
      </c>
      <c r="W930" s="1">
        <v>44026</v>
      </c>
      <c r="X930" s="1">
        <v>44021</v>
      </c>
      <c r="Y930" s="2">
        <v>98705867.5</v>
      </c>
      <c r="AF930" s="2">
        <v>0</v>
      </c>
      <c r="AG930" s="14">
        <f>SUMIF('consultant-gross'!D:D,eslam.data!AQ930,'consultant-gross'!F:F)</f>
        <v>2504382.3999999911</v>
      </c>
      <c r="AH930" s="14">
        <f>SUMIF('consultant-gross'!D:D,eslam.data!AQ930,'consultant-gross'!G:G)</f>
        <v>98705867.5</v>
      </c>
      <c r="AI930" s="14">
        <f>SUMIF('consultant-net'!D:D,eslam.data!AQ930,'consultant-net'!F:F)</f>
        <v>1607563.1</v>
      </c>
      <c r="AJ930" s="2" t="str">
        <f>VLOOKUP(A930,'eslam-to-invoicing'!A:B,2,0)</f>
        <v>ESU Ph2-Enabling &amp; Struc</v>
      </c>
      <c r="AQ930" s="2" t="str">
        <f t="shared" si="144"/>
        <v>PH.2-El Sewedy Uni. - Enabling8</v>
      </c>
      <c r="AR930" s="2" t="str">
        <f t="shared" si="145"/>
        <v>ESU Ph2-Enabling &amp; Struc8</v>
      </c>
    </row>
    <row r="931" spans="1:44" hidden="1" x14ac:dyDescent="0.3">
      <c r="A931" s="6" t="s">
        <v>49</v>
      </c>
      <c r="B931" s="34">
        <f>VLOOKUP(A931,Sheet1!A:B,2,0)</f>
        <v>1</v>
      </c>
      <c r="C931" s="6">
        <v>9</v>
      </c>
      <c r="D931" s="25"/>
      <c r="E931" s="2">
        <v>9452002.6999999881</v>
      </c>
      <c r="F931" s="26">
        <f>_xlfn.MAXIFS('data-from-invoicing'!E:E,'data-from-invoicing'!D:D,eslam.data!AR931)</f>
        <v>85288754.950000003</v>
      </c>
      <c r="G931" s="2">
        <f t="shared" si="142"/>
        <v>75836752.250000015</v>
      </c>
      <c r="H931" s="2"/>
      <c r="I931" s="23"/>
      <c r="J931" s="2">
        <f>SUMIF('collection only'!D:D,eslam.data!AQ931,'collection only'!E:E)</f>
        <v>8739144.8800000008</v>
      </c>
      <c r="K931" s="26">
        <f>SUMIF('data-from-invoicing'!D:D,eslam.data!AR931,'data-from-invoicing'!F:F)</f>
        <v>20706425.976500001</v>
      </c>
      <c r="L931" s="2">
        <f t="shared" si="143"/>
        <v>11967281.0965</v>
      </c>
      <c r="M931" s="2"/>
      <c r="Q931" s="23"/>
      <c r="R931" s="2">
        <v>8526565.1999999993</v>
      </c>
      <c r="S931" s="1">
        <v>44043</v>
      </c>
      <c r="T931" s="1">
        <v>44058</v>
      </c>
      <c r="U931" s="1">
        <v>44060</v>
      </c>
      <c r="V931">
        <v>7</v>
      </c>
      <c r="W931" s="1">
        <v>44067</v>
      </c>
      <c r="X931" s="1">
        <v>44070</v>
      </c>
      <c r="Y931" s="2">
        <v>108157870.2</v>
      </c>
      <c r="AF931" s="2">
        <v>0</v>
      </c>
      <c r="AG931" s="14">
        <f>SUMIF('consultant-gross'!D:D,eslam.data!AQ931,'consultant-gross'!F:F)</f>
        <v>9452002.6999999881</v>
      </c>
      <c r="AH931" s="14">
        <f>SUMIF('consultant-gross'!D:D,eslam.data!AQ931,'consultant-gross'!G:G)</f>
        <v>108157870.19999999</v>
      </c>
      <c r="AI931" s="14">
        <f>SUMIF('consultant-net'!D:D,eslam.data!AQ931,'consultant-net'!F:F)</f>
        <v>8526565.1999999993</v>
      </c>
      <c r="AJ931" s="2" t="str">
        <f>VLOOKUP(A931,'eslam-to-invoicing'!A:B,2,0)</f>
        <v>ESU Ph2-Enabling &amp; Struc</v>
      </c>
      <c r="AQ931" s="2" t="str">
        <f t="shared" si="144"/>
        <v>PH.2-El Sewedy Uni. - Enabling9</v>
      </c>
      <c r="AR931" s="2" t="str">
        <f t="shared" si="145"/>
        <v>ESU Ph2-Enabling &amp; Struc9</v>
      </c>
    </row>
    <row r="932" spans="1:44" hidden="1" x14ac:dyDescent="0.3">
      <c r="A932" s="6" t="s">
        <v>49</v>
      </c>
      <c r="B932" s="34">
        <f>VLOOKUP(A932,Sheet1!A:B,2,0)</f>
        <v>1</v>
      </c>
      <c r="C932" s="6">
        <v>10</v>
      </c>
      <c r="D932" s="25"/>
      <c r="E932" s="2">
        <v>5068271.5000000149</v>
      </c>
      <c r="F932" s="26">
        <f>_xlfn.MAXIFS('data-from-invoicing'!E:E,'data-from-invoicing'!D:D,eslam.data!AR932)</f>
        <v>44073475.240000002</v>
      </c>
      <c r="G932" s="2">
        <f t="shared" si="142"/>
        <v>39005203.739999987</v>
      </c>
      <c r="H932" s="2"/>
      <c r="I932" s="23"/>
      <c r="J932" s="2">
        <f>SUMIF('collection only'!D:D,eslam.data!AQ932,'collection only'!E:E)</f>
        <v>7703511.4100000001</v>
      </c>
      <c r="K932" s="26">
        <f>SUMIF('data-from-invoicing'!D:D,eslam.data!AR932,'data-from-invoicing'!F:F)</f>
        <v>20441591.627999999</v>
      </c>
      <c r="L932" s="2">
        <f t="shared" si="143"/>
        <v>12738080.217999998</v>
      </c>
      <c r="M932" s="2"/>
      <c r="Q932" s="23"/>
      <c r="R932" s="2">
        <v>7703511.2999999998</v>
      </c>
      <c r="S932" s="1">
        <v>44165</v>
      </c>
      <c r="T932" s="1">
        <v>44150</v>
      </c>
      <c r="U932" s="1">
        <v>44157</v>
      </c>
      <c r="V932">
        <v>7</v>
      </c>
      <c r="W932" s="1">
        <v>44164</v>
      </c>
      <c r="X932" s="1">
        <v>44157</v>
      </c>
      <c r="Y932" s="2">
        <v>113226141.7</v>
      </c>
      <c r="AF932" s="2">
        <v>118504</v>
      </c>
      <c r="AG932" s="14">
        <f>SUMIF('consultant-gross'!D:D,eslam.data!AQ932,'consultant-gross'!F:F)</f>
        <v>0</v>
      </c>
      <c r="AH932" s="14">
        <f>SUMIF('consultant-gross'!D:D,eslam.data!AQ932,'consultant-gross'!G:G)</f>
        <v>0</v>
      </c>
      <c r="AI932" s="14">
        <f>SUMIF('consultant-net'!D:D,eslam.data!AQ932,'consultant-net'!F:F)</f>
        <v>0</v>
      </c>
      <c r="AJ932" s="2" t="str">
        <f>VLOOKUP(A932,'eslam-to-invoicing'!A:B,2,0)</f>
        <v>ESU Ph2-Enabling &amp; Struc</v>
      </c>
      <c r="AQ932" s="2" t="str">
        <f t="shared" si="144"/>
        <v>PH.2-El Sewedy Uni. - Enabling10</v>
      </c>
      <c r="AR932" s="2" t="str">
        <f t="shared" si="145"/>
        <v>ESU Ph2-Enabling &amp; Struc10</v>
      </c>
    </row>
    <row r="933" spans="1:44" hidden="1" x14ac:dyDescent="0.3">
      <c r="A933" s="6" t="s">
        <v>55</v>
      </c>
      <c r="B933" s="34">
        <f>VLOOKUP(A933,Sheet1!A:B,2,0)</f>
        <v>1</v>
      </c>
      <c r="C933" s="6">
        <v>1</v>
      </c>
      <c r="D933" s="25"/>
      <c r="E933" s="2">
        <v>39552087.899999999</v>
      </c>
      <c r="F933" s="26">
        <f>_xlfn.MAXIFS('data-from-invoicing'!E:E,'data-from-invoicing'!D:D,eslam.data!AR933)</f>
        <v>11716231.9</v>
      </c>
      <c r="G933" s="2">
        <f t="shared" si="142"/>
        <v>-27835856</v>
      </c>
      <c r="H933" s="2"/>
      <c r="I933" s="23"/>
      <c r="J933" s="2">
        <f>SUMIF('collection only'!D:D,eslam.data!AQ933,'collection only'!E:E)</f>
        <v>50636298.899999999</v>
      </c>
      <c r="K933" s="26">
        <f>SUMIF('data-from-invoicing'!D:D,eslam.data!AR933,'data-from-invoicing'!F:F)</f>
        <v>18468978.3325</v>
      </c>
      <c r="L933" s="2">
        <f t="shared" si="143"/>
        <v>-32167320.567499999</v>
      </c>
      <c r="M933" s="2"/>
      <c r="O933" s="2">
        <v>15000000</v>
      </c>
      <c r="Q933" s="23"/>
      <c r="R933" s="2">
        <v>35636298.899999999</v>
      </c>
      <c r="S933" s="1">
        <v>43890</v>
      </c>
      <c r="T933" s="1">
        <v>43890</v>
      </c>
      <c r="U933" s="1">
        <v>43897</v>
      </c>
      <c r="V933">
        <v>14</v>
      </c>
      <c r="W933" s="1">
        <v>43911</v>
      </c>
      <c r="X933" s="1">
        <v>43912</v>
      </c>
      <c r="Y933" s="2">
        <v>39552087.899999999</v>
      </c>
      <c r="Z933" s="2">
        <v>27835856</v>
      </c>
      <c r="AF933" s="2">
        <v>0</v>
      </c>
      <c r="AG933" s="14">
        <f>SUMIF('consultant-gross'!D:D,eslam.data!AQ933,'consultant-gross'!F:F)</f>
        <v>39552087.899999999</v>
      </c>
      <c r="AH933" s="14">
        <f>SUMIF('consultant-gross'!D:D,eslam.data!AQ933,'consultant-gross'!G:G)</f>
        <v>39552087.899999999</v>
      </c>
      <c r="AI933" s="14">
        <f>SUMIF('consultant-net'!D:D,eslam.data!AQ933,'consultant-net'!F:F)</f>
        <v>35636298.899999999</v>
      </c>
      <c r="AJ933" s="2" t="str">
        <f>VLOOKUP(A933,'eslam-to-invoicing'!A:B,2,0)</f>
        <v>ESU Ph2-Enabling &amp; Struc</v>
      </c>
      <c r="AQ933" s="2" t="str">
        <f t="shared" si="144"/>
        <v>PH.2-El Sewedy Uni. - Finishes1</v>
      </c>
      <c r="AR933" s="2" t="str">
        <f t="shared" si="145"/>
        <v>ESU Ph2-Enabling &amp; Struc1</v>
      </c>
    </row>
    <row r="934" spans="1:44" hidden="1" x14ac:dyDescent="0.3">
      <c r="A934" s="6" t="s">
        <v>55</v>
      </c>
      <c r="B934" s="34">
        <f>VLOOKUP(A934,Sheet1!A:B,2,0)</f>
        <v>1</v>
      </c>
      <c r="C934" s="6">
        <v>2</v>
      </c>
      <c r="D934" s="25"/>
      <c r="E934" s="2">
        <v>33281363.919999991</v>
      </c>
      <c r="F934" s="26">
        <f>_xlfn.MAXIFS('data-from-invoicing'!E:E,'data-from-invoicing'!D:D,eslam.data!AR934)</f>
        <v>21431317.620000001</v>
      </c>
      <c r="G934" s="2">
        <f t="shared" si="142"/>
        <v>-11850046.29999999</v>
      </c>
      <c r="H934" s="2"/>
      <c r="I934" s="23"/>
      <c r="J934" s="2">
        <f>SUMIF('collection only'!D:D,eslam.data!AQ934,'collection only'!E:E)</f>
        <v>26758389.799999997</v>
      </c>
      <c r="K934" s="26">
        <f>SUMIF('data-from-invoicing'!D:D,eslam.data!AR934,'data-from-invoicing'!F:F)</f>
        <v>27543185.353</v>
      </c>
      <c r="L934" s="2">
        <f t="shared" si="143"/>
        <v>784795.5530000031</v>
      </c>
      <c r="M934" s="2"/>
      <c r="Q934" s="23"/>
      <c r="R934" s="2">
        <v>26758389.800000001</v>
      </c>
      <c r="S934" s="1">
        <v>43921</v>
      </c>
      <c r="T934" s="1">
        <v>43921</v>
      </c>
      <c r="U934" s="1">
        <v>43926</v>
      </c>
      <c r="V934">
        <v>14</v>
      </c>
      <c r="W934" s="1">
        <v>43940</v>
      </c>
      <c r="X934" s="1">
        <v>43943</v>
      </c>
      <c r="Y934" s="2">
        <v>72833451.819999993</v>
      </c>
      <c r="Z934" s="2">
        <v>40761852.599999987</v>
      </c>
      <c r="AF934" s="2">
        <v>0</v>
      </c>
      <c r="AG934" s="14">
        <f>SUMIF('consultant-gross'!D:D,eslam.data!AQ934,'consultant-gross'!F:F)</f>
        <v>33281363.919999994</v>
      </c>
      <c r="AH934" s="14">
        <f>SUMIF('consultant-gross'!D:D,eslam.data!AQ934,'consultant-gross'!G:G)</f>
        <v>72833451.819999993</v>
      </c>
      <c r="AI934" s="14">
        <f>SUMIF('consultant-net'!D:D,eslam.data!AQ934,'consultant-net'!F:F)</f>
        <v>26758389.800000001</v>
      </c>
      <c r="AJ934" s="2" t="str">
        <f>VLOOKUP(A934,'eslam-to-invoicing'!A:B,2,0)</f>
        <v>ESU Ph2-Enabling &amp; Struc</v>
      </c>
      <c r="AQ934" s="2" t="str">
        <f t="shared" si="144"/>
        <v>PH.2-El Sewedy Uni. - Finishes2</v>
      </c>
      <c r="AR934" s="2" t="str">
        <f t="shared" si="145"/>
        <v>ESU Ph2-Enabling &amp; Struc2</v>
      </c>
    </row>
    <row r="935" spans="1:44" hidden="1" x14ac:dyDescent="0.3">
      <c r="A935" s="6" t="s">
        <v>55</v>
      </c>
      <c r="B935" s="34">
        <f>VLOOKUP(A935,Sheet1!A:B,2,0)</f>
        <v>1</v>
      </c>
      <c r="C935" s="6">
        <v>3</v>
      </c>
      <c r="D935" s="25"/>
      <c r="E935" s="2">
        <v>24169965.907644901</v>
      </c>
      <c r="F935" s="26">
        <f>_xlfn.MAXIFS('data-from-invoicing'!E:E,'data-from-invoicing'!D:D,eslam.data!AR935)</f>
        <v>22372123.52</v>
      </c>
      <c r="G935" s="2">
        <f t="shared" si="142"/>
        <v>-1797842.3876449019</v>
      </c>
      <c r="H935" s="2"/>
      <c r="I935" s="23"/>
      <c r="J935" s="2">
        <f>SUMIF('collection only'!D:D,eslam.data!AQ935,'collection only'!E:E)</f>
        <v>23262698.800000001</v>
      </c>
      <c r="K935" s="26">
        <f>SUMIF('data-from-invoicing'!D:D,eslam.data!AR935,'data-from-invoicing'!F:F)</f>
        <v>40351874.114999995</v>
      </c>
      <c r="L935" s="2">
        <f t="shared" si="143"/>
        <v>17089175.314999994</v>
      </c>
      <c r="M935" s="2"/>
      <c r="Q935" s="23"/>
      <c r="R935" s="2">
        <v>23262698.800000001</v>
      </c>
      <c r="S935" s="1">
        <v>43951</v>
      </c>
      <c r="T935" s="1">
        <v>43951</v>
      </c>
      <c r="U935" s="1">
        <v>43957</v>
      </c>
      <c r="V935">
        <v>14</v>
      </c>
      <c r="W935" s="1">
        <v>43971</v>
      </c>
      <c r="X935" s="1">
        <v>43970</v>
      </c>
      <c r="Y935" s="2">
        <v>97003417.727644891</v>
      </c>
      <c r="Z935" s="2">
        <v>51226946.099999987</v>
      </c>
      <c r="AF935" s="2">
        <v>0</v>
      </c>
      <c r="AG935" s="14">
        <f>SUMIF('consultant-gross'!D:D,eslam.data!AQ935,'consultant-gross'!F:F)</f>
        <v>24169965.907644898</v>
      </c>
      <c r="AH935" s="14">
        <f>SUMIF('consultant-gross'!D:D,eslam.data!AQ935,'consultant-gross'!G:G)</f>
        <v>97003417.727644891</v>
      </c>
      <c r="AI935" s="14">
        <f>SUMIF('consultant-net'!D:D,eslam.data!AQ935,'consultant-net'!F:F)</f>
        <v>23262698.800000001</v>
      </c>
      <c r="AJ935" s="2" t="str">
        <f>VLOOKUP(A935,'eslam-to-invoicing'!A:B,2,0)</f>
        <v>ESU Ph2-Enabling &amp; Struc</v>
      </c>
      <c r="AQ935" s="2" t="str">
        <f t="shared" si="144"/>
        <v>PH.2-El Sewedy Uni. - Finishes3</v>
      </c>
      <c r="AR935" s="2" t="str">
        <f t="shared" si="145"/>
        <v>ESU Ph2-Enabling &amp; Struc3</v>
      </c>
    </row>
    <row r="936" spans="1:44" hidden="1" x14ac:dyDescent="0.3">
      <c r="A936" s="6" t="s">
        <v>55</v>
      </c>
      <c r="B936" s="34">
        <f>VLOOKUP(A936,Sheet1!A:B,2,0)</f>
        <v>1</v>
      </c>
      <c r="C936" s="6">
        <v>4</v>
      </c>
      <c r="D936" s="25"/>
      <c r="E936" s="2">
        <v>24591514.842355099</v>
      </c>
      <c r="F936" s="26">
        <f>_xlfn.MAXIFS('data-from-invoicing'!E:E,'data-from-invoicing'!D:D,eslam.data!AR936)</f>
        <v>27676491.140000001</v>
      </c>
      <c r="G936" s="2">
        <f t="shared" si="142"/>
        <v>3084976.297644902</v>
      </c>
      <c r="H936" s="2"/>
      <c r="I936" s="23"/>
      <c r="J936" s="2">
        <f>SUMIF('collection only'!D:D,eslam.data!AQ936,'collection only'!E:E)</f>
        <v>18322600.949999999</v>
      </c>
      <c r="K936" s="26">
        <f>SUMIF('data-from-invoicing'!D:D,eslam.data!AR936,'data-from-invoicing'!F:F)</f>
        <v>33096273.5075</v>
      </c>
      <c r="L936" s="2">
        <f t="shared" si="143"/>
        <v>14773672.557500001</v>
      </c>
      <c r="M936" s="2"/>
      <c r="Q936" s="23"/>
      <c r="R936" s="2">
        <v>18322601</v>
      </c>
      <c r="S936" s="1">
        <v>43982</v>
      </c>
      <c r="T936" s="1">
        <v>43982</v>
      </c>
      <c r="U936" s="1">
        <v>43996</v>
      </c>
      <c r="V936">
        <v>14</v>
      </c>
      <c r="W936" s="1">
        <v>44010</v>
      </c>
      <c r="X936" s="1">
        <v>44000</v>
      </c>
      <c r="Y936" s="2">
        <v>121594932.56999999</v>
      </c>
      <c r="Z936" s="2">
        <v>51695436</v>
      </c>
      <c r="AF936" s="2">
        <v>0</v>
      </c>
      <c r="AG936" s="14">
        <f>SUMIF('consultant-gross'!D:D,eslam.data!AQ936,'consultant-gross'!F:F)</f>
        <v>24591514.842355102</v>
      </c>
      <c r="AH936" s="14">
        <f>SUMIF('consultant-gross'!D:D,eslam.data!AQ936,'consultant-gross'!G:G)</f>
        <v>121594932.56999999</v>
      </c>
      <c r="AI936" s="14">
        <f>SUMIF('consultant-net'!D:D,eslam.data!AQ936,'consultant-net'!F:F)</f>
        <v>18322601</v>
      </c>
      <c r="AJ936" s="2" t="str">
        <f>VLOOKUP(A936,'eslam-to-invoicing'!A:B,2,0)</f>
        <v>ESU Ph2-Enabling &amp; Struc</v>
      </c>
      <c r="AQ936" s="2" t="str">
        <f t="shared" si="144"/>
        <v>PH.2-El Sewedy Uni. - Finishes4</v>
      </c>
      <c r="AR936" s="2" t="str">
        <f t="shared" si="145"/>
        <v>ESU Ph2-Enabling &amp; Struc4</v>
      </c>
    </row>
    <row r="937" spans="1:44" hidden="1" x14ac:dyDescent="0.3">
      <c r="A937" s="6" t="s">
        <v>55</v>
      </c>
      <c r="B937" s="34">
        <f>VLOOKUP(A937,Sheet1!A:B,2,0)</f>
        <v>1</v>
      </c>
      <c r="C937" s="6">
        <v>5</v>
      </c>
      <c r="D937" s="25"/>
      <c r="E937" s="2">
        <v>77007398.300000012</v>
      </c>
      <c r="F937" s="26">
        <f>_xlfn.MAXIFS('data-from-invoicing'!E:E,'data-from-invoicing'!D:D,eslam.data!AR937)</f>
        <v>53567992</v>
      </c>
      <c r="G937" s="2">
        <f t="shared" si="142"/>
        <v>-23439406.300000012</v>
      </c>
      <c r="H937" s="2"/>
      <c r="I937" s="23"/>
      <c r="J937" s="2">
        <f>SUMIF('collection only'!D:D,eslam.data!AQ937,'collection only'!E:E)</f>
        <v>64006362.979999997</v>
      </c>
      <c r="K937" s="26">
        <f>SUMIF('data-from-invoicing'!D:D,eslam.data!AR937,'data-from-invoicing'!F:F)</f>
        <v>66399057.539999992</v>
      </c>
      <c r="L937" s="2">
        <f t="shared" si="143"/>
        <v>2392694.5599999949</v>
      </c>
      <c r="M937" s="2"/>
      <c r="Q937" s="23"/>
      <c r="R937" s="2">
        <v>64006362.799999997</v>
      </c>
      <c r="S937" s="1">
        <v>44012</v>
      </c>
      <c r="T937" s="1">
        <v>44012</v>
      </c>
      <c r="U937" s="1">
        <v>44020</v>
      </c>
      <c r="V937">
        <v>14</v>
      </c>
      <c r="W937" s="1">
        <v>44034</v>
      </c>
      <c r="X937" s="1">
        <v>44025</v>
      </c>
      <c r="Y937" s="2">
        <v>198602330.87</v>
      </c>
      <c r="Z937" s="2">
        <v>81242431.400000006</v>
      </c>
      <c r="AF937" s="2">
        <v>0</v>
      </c>
      <c r="AG937" s="14">
        <f>SUMIF('consultant-gross'!D:D,eslam.data!AQ937,'consultant-gross'!F:F)</f>
        <v>77007398.300000012</v>
      </c>
      <c r="AH937" s="14">
        <f>SUMIF('consultant-gross'!D:D,eslam.data!AQ937,'consultant-gross'!G:G)</f>
        <v>198602330.87</v>
      </c>
      <c r="AI937" s="14">
        <f>SUMIF('consultant-net'!D:D,eslam.data!AQ937,'consultant-net'!F:F)</f>
        <v>64006362.799999997</v>
      </c>
      <c r="AJ937" s="2" t="str">
        <f>VLOOKUP(A937,'eslam-to-invoicing'!A:B,2,0)</f>
        <v>ESU Ph2-Enabling &amp; Struc</v>
      </c>
      <c r="AQ937" s="2" t="str">
        <f t="shared" si="144"/>
        <v>PH.2-El Sewedy Uni. - Finishes5</v>
      </c>
      <c r="AR937" s="2" t="str">
        <f t="shared" si="145"/>
        <v>ESU Ph2-Enabling &amp; Struc5</v>
      </c>
    </row>
    <row r="938" spans="1:44" hidden="1" x14ac:dyDescent="0.3">
      <c r="A938" s="6" t="s">
        <v>55</v>
      </c>
      <c r="B938" s="34">
        <f>VLOOKUP(A938,Sheet1!A:B,2,0)</f>
        <v>1</v>
      </c>
      <c r="C938" s="6">
        <v>6</v>
      </c>
      <c r="D938" s="25"/>
      <c r="E938" s="2">
        <v>22875033.550000008</v>
      </c>
      <c r="F938" s="26">
        <f>_xlfn.MAXIFS('data-from-invoicing'!E:E,'data-from-invoicing'!D:D,eslam.data!AR938)</f>
        <v>28648432.290000003</v>
      </c>
      <c r="G938" s="2">
        <f t="shared" si="142"/>
        <v>5773398.7399999946</v>
      </c>
      <c r="H938" s="2"/>
      <c r="I938" s="23"/>
      <c r="J938" s="2">
        <f>SUMIF('collection only'!D:D,eslam.data!AQ938,'collection only'!E:E)</f>
        <v>8883254.0700000003</v>
      </c>
      <c r="K938" s="26">
        <f>SUMIF('data-from-invoicing'!D:D,eslam.data!AR938,'data-from-invoicing'!F:F)</f>
        <v>16671348.956</v>
      </c>
      <c r="L938" s="2">
        <f t="shared" si="143"/>
        <v>7788094.8859999999</v>
      </c>
      <c r="M938" s="2"/>
      <c r="Q938" s="23"/>
      <c r="R938" s="2">
        <v>8883254.1999999993</v>
      </c>
      <c r="S938" s="1">
        <v>44043</v>
      </c>
      <c r="T938" s="1">
        <v>44027</v>
      </c>
      <c r="U938" s="1">
        <v>44039</v>
      </c>
      <c r="V938">
        <v>14</v>
      </c>
      <c r="W938" s="1">
        <v>44053</v>
      </c>
      <c r="X938" s="1">
        <v>44041</v>
      </c>
      <c r="Y938" s="2">
        <v>221477364.41999999</v>
      </c>
      <c r="Z938" s="2">
        <v>71736256.5</v>
      </c>
      <c r="AF938" s="2">
        <v>0</v>
      </c>
      <c r="AG938" s="14">
        <f>SUMIF('consultant-gross'!D:D,eslam.data!AQ938,'consultant-gross'!F:F)</f>
        <v>22875033.550000012</v>
      </c>
      <c r="AH938" s="14">
        <f>SUMIF('consultant-gross'!D:D,eslam.data!AQ938,'consultant-gross'!G:G)</f>
        <v>221477364.42000002</v>
      </c>
      <c r="AI938" s="14">
        <f>SUMIF('consultant-net'!D:D,eslam.data!AQ938,'consultant-net'!F:F)</f>
        <v>8883254.1999999993</v>
      </c>
      <c r="AJ938" s="2" t="str">
        <f>VLOOKUP(A938,'eslam-to-invoicing'!A:B,2,0)</f>
        <v>ESU Ph2-Enabling &amp; Struc</v>
      </c>
      <c r="AQ938" s="2" t="str">
        <f t="shared" si="144"/>
        <v>PH.2-El Sewedy Uni. - Finishes6</v>
      </c>
      <c r="AR938" s="2" t="str">
        <f t="shared" si="145"/>
        <v>ESU Ph2-Enabling &amp; Struc6</v>
      </c>
    </row>
    <row r="939" spans="1:44" hidden="1" x14ac:dyDescent="0.3">
      <c r="A939" s="6" t="s">
        <v>55</v>
      </c>
      <c r="B939" s="34">
        <f>VLOOKUP(A939,Sheet1!A:B,2,0)</f>
        <v>1</v>
      </c>
      <c r="C939" s="6">
        <v>7</v>
      </c>
      <c r="D939" s="25"/>
      <c r="E939" s="2">
        <v>54216090.639999993</v>
      </c>
      <c r="F939" s="26">
        <f>_xlfn.MAXIFS('data-from-invoicing'!E:E,'data-from-invoicing'!D:D,eslam.data!AR939)</f>
        <v>56805725.810000002</v>
      </c>
      <c r="G939" s="2">
        <f t="shared" si="142"/>
        <v>2589635.1700000092</v>
      </c>
      <c r="H939" s="2"/>
      <c r="I939" s="23"/>
      <c r="J939" s="2">
        <f>SUMIF('collection only'!D:D,eslam.data!AQ939,'collection only'!E:E)</f>
        <v>25755604.75</v>
      </c>
      <c r="K939" s="26">
        <f>SUMIF('data-from-invoicing'!D:D,eslam.data!AR939,'data-from-invoicing'!F:F)</f>
        <v>29303962.2315</v>
      </c>
      <c r="L939" s="2">
        <f t="shared" si="143"/>
        <v>3548357.4814999998</v>
      </c>
      <c r="M939" s="2"/>
      <c r="Q939" s="23"/>
      <c r="R939" s="2">
        <v>30755604.899999999</v>
      </c>
      <c r="S939" s="1">
        <v>44074</v>
      </c>
      <c r="T939" s="1">
        <v>44058</v>
      </c>
      <c r="U939" s="1">
        <v>44060</v>
      </c>
      <c r="V939">
        <v>14</v>
      </c>
      <c r="W939" s="1">
        <v>44074</v>
      </c>
      <c r="X939" s="1">
        <v>44069</v>
      </c>
      <c r="Y939" s="2">
        <v>275693455.06</v>
      </c>
      <c r="Z939" s="2">
        <v>65901640.400000013</v>
      </c>
      <c r="AF939" s="2">
        <v>0</v>
      </c>
      <c r="AG939" s="14">
        <f>SUMIF('consultant-gross'!D:D,eslam.data!AQ939,'consultant-gross'!F:F)</f>
        <v>54216090.639999986</v>
      </c>
      <c r="AH939" s="14">
        <f>SUMIF('consultant-gross'!D:D,eslam.data!AQ939,'consultant-gross'!G:G)</f>
        <v>275693455.06</v>
      </c>
      <c r="AI939" s="14">
        <f>SUMIF('consultant-net'!D:D,eslam.data!AQ939,'consultant-net'!F:F)</f>
        <v>30755604.899999999</v>
      </c>
      <c r="AJ939" s="2" t="str">
        <f>VLOOKUP(A939,'eslam-to-invoicing'!A:B,2,0)</f>
        <v>ESU Ph2-Enabling &amp; Struc</v>
      </c>
      <c r="AQ939" s="2" t="str">
        <f t="shared" si="144"/>
        <v>PH.2-El Sewedy Uni. - Finishes7</v>
      </c>
      <c r="AR939" s="2" t="str">
        <f t="shared" si="145"/>
        <v>ESU Ph2-Enabling &amp; Struc7</v>
      </c>
    </row>
    <row r="940" spans="1:44" hidden="1" x14ac:dyDescent="0.3">
      <c r="A940" s="6" t="s">
        <v>55</v>
      </c>
      <c r="B940" s="34">
        <f>VLOOKUP(A940,Sheet1!A:B,2,0)</f>
        <v>1</v>
      </c>
      <c r="C940" s="6">
        <v>8</v>
      </c>
      <c r="D940" s="25"/>
      <c r="E940" s="2">
        <v>61814968.029999971</v>
      </c>
      <c r="F940" s="26">
        <f>_xlfn.MAXIFS('data-from-invoicing'!E:E,'data-from-invoicing'!D:D,eslam.data!AR940)</f>
        <v>69627433.519999996</v>
      </c>
      <c r="G940" s="2">
        <f t="shared" si="142"/>
        <v>7812465.4900000244</v>
      </c>
      <c r="H940" s="2"/>
      <c r="I940" s="23"/>
      <c r="J940" s="2">
        <f>SUMIF('collection only'!D:D,eslam.data!AQ940,'collection only'!E:E)</f>
        <v>25127325.530000001</v>
      </c>
      <c r="K940" s="26">
        <f>SUMIF('data-from-invoicing'!D:D,eslam.data!AR940,'data-from-invoicing'!F:F)</f>
        <v>26734888.538000003</v>
      </c>
      <c r="L940" s="2">
        <f t="shared" si="143"/>
        <v>1607563.0080000013</v>
      </c>
      <c r="M940" s="2"/>
      <c r="Q940" s="23"/>
      <c r="R940" s="2">
        <v>30127325.699999999</v>
      </c>
      <c r="S940" s="1">
        <v>44074</v>
      </c>
      <c r="T940" s="1">
        <v>44074</v>
      </c>
      <c r="U940" s="1">
        <v>44084</v>
      </c>
      <c r="V940">
        <v>14</v>
      </c>
      <c r="W940" s="1">
        <v>44098</v>
      </c>
      <c r="X940" s="1">
        <v>44091</v>
      </c>
      <c r="Y940" s="2">
        <v>337508423.08999997</v>
      </c>
      <c r="Z940" s="2">
        <v>51289431.899999999</v>
      </c>
      <c r="AF940" s="2">
        <v>0</v>
      </c>
      <c r="AG940" s="14">
        <f>SUMIF('consultant-gross'!D:D,eslam.data!AQ940,'consultant-gross'!F:F)</f>
        <v>61814968.029999971</v>
      </c>
      <c r="AH940" s="14">
        <f>SUMIF('consultant-gross'!D:D,eslam.data!AQ940,'consultant-gross'!G:G)</f>
        <v>337508423.08999997</v>
      </c>
      <c r="AI940" s="14">
        <f>SUMIF('consultant-net'!D:D,eslam.data!AQ940,'consultant-net'!F:F)</f>
        <v>30127325.699999999</v>
      </c>
      <c r="AJ940" s="2" t="str">
        <f>VLOOKUP(A940,'eslam-to-invoicing'!A:B,2,0)</f>
        <v>ESU Ph2-Enabling &amp; Struc</v>
      </c>
      <c r="AQ940" s="2" t="str">
        <f t="shared" si="144"/>
        <v>PH.2-El Sewedy Uni. - Finishes8</v>
      </c>
      <c r="AR940" s="2" t="str">
        <f t="shared" si="145"/>
        <v>ESU Ph2-Enabling &amp; Struc8</v>
      </c>
    </row>
    <row r="941" spans="1:44" hidden="1" x14ac:dyDescent="0.3">
      <c r="A941" s="6" t="s">
        <v>55</v>
      </c>
      <c r="B941" s="34">
        <f>VLOOKUP(A941,Sheet1!A:B,2,0)</f>
        <v>1</v>
      </c>
      <c r="C941" s="6">
        <v>9</v>
      </c>
      <c r="D941" s="25"/>
      <c r="E941" s="2">
        <v>56169721.369999997</v>
      </c>
      <c r="F941" s="26">
        <f>_xlfn.MAXIFS('data-from-invoicing'!E:E,'data-from-invoicing'!D:D,eslam.data!AR941)</f>
        <v>85288754.950000003</v>
      </c>
      <c r="G941" s="2">
        <f t="shared" si="142"/>
        <v>29119033.580000006</v>
      </c>
      <c r="H941" s="2"/>
      <c r="I941" s="23"/>
      <c r="J941" s="2">
        <f>SUMIF('collection only'!D:D,eslam.data!AQ941,'collection only'!E:E)</f>
        <v>20493846.09</v>
      </c>
      <c r="K941" s="26">
        <f>SUMIF('data-from-invoicing'!D:D,eslam.data!AR941,'data-from-invoicing'!F:F)</f>
        <v>20706425.976500001</v>
      </c>
      <c r="L941" s="2">
        <f t="shared" si="143"/>
        <v>212579.88650000095</v>
      </c>
      <c r="M941" s="2"/>
      <c r="Q941" s="23"/>
      <c r="R941" s="2">
        <v>20493846</v>
      </c>
      <c r="S941" s="1">
        <v>44104</v>
      </c>
      <c r="T941" s="1">
        <v>44089</v>
      </c>
      <c r="U941" s="1">
        <v>44122</v>
      </c>
      <c r="V941">
        <v>14</v>
      </c>
      <c r="W941" s="1">
        <v>44136</v>
      </c>
      <c r="X941" s="1">
        <v>44124</v>
      </c>
      <c r="Y941" s="2">
        <v>393678144.45999998</v>
      </c>
      <c r="Z941" s="2">
        <v>22011525</v>
      </c>
      <c r="AF941" s="2">
        <v>0</v>
      </c>
      <c r="AG941" s="14">
        <f>SUMIF('consultant-gross'!D:D,eslam.data!AQ941,'consultant-gross'!F:F)</f>
        <v>56169721.370000005</v>
      </c>
      <c r="AH941" s="14">
        <f>SUMIF('consultant-gross'!D:D,eslam.data!AQ941,'consultant-gross'!G:G)</f>
        <v>393678144.45999998</v>
      </c>
      <c r="AI941" s="14">
        <f>SUMIF('consultant-net'!D:D,eslam.data!AQ941,'consultant-net'!F:F)</f>
        <v>20493846</v>
      </c>
      <c r="AJ941" s="2" t="str">
        <f>VLOOKUP(A941,'eslam-to-invoicing'!A:B,2,0)</f>
        <v>ESU Ph2-Enabling &amp; Struc</v>
      </c>
      <c r="AQ941" s="2" t="str">
        <f t="shared" si="144"/>
        <v>PH.2-El Sewedy Uni. - Finishes9</v>
      </c>
      <c r="AR941" s="2" t="str">
        <f t="shared" si="145"/>
        <v>ESU Ph2-Enabling &amp; Struc9</v>
      </c>
    </row>
    <row r="942" spans="1:44" hidden="1" x14ac:dyDescent="0.3">
      <c r="A942" s="6" t="s">
        <v>55</v>
      </c>
      <c r="B942" s="34">
        <f>VLOOKUP(A942,Sheet1!A:B,2,0)</f>
        <v>1</v>
      </c>
      <c r="C942" s="6">
        <v>10</v>
      </c>
      <c r="D942" s="25"/>
      <c r="E942" s="2">
        <v>33204826.41000003</v>
      </c>
      <c r="F942" s="26">
        <f>_xlfn.MAXIFS('data-from-invoicing'!E:E,'data-from-invoicing'!D:D,eslam.data!AR942)</f>
        <v>44073475.240000002</v>
      </c>
      <c r="G942" s="2">
        <f t="shared" si="142"/>
        <v>10868648.829999972</v>
      </c>
      <c r="H942" s="2"/>
      <c r="I942" s="23"/>
      <c r="J942" s="2">
        <f>SUMIF('collection only'!D:D,eslam.data!AQ942,'collection only'!E:E)</f>
        <v>9765894.8000000007</v>
      </c>
      <c r="K942" s="26">
        <f>SUMIF('data-from-invoicing'!D:D,eslam.data!AR942,'data-from-invoicing'!F:F)</f>
        <v>20441591.627999999</v>
      </c>
      <c r="L942" s="2">
        <f t="shared" si="143"/>
        <v>10675696.827999998</v>
      </c>
      <c r="M942" s="2"/>
      <c r="Q942" s="23"/>
      <c r="R942" s="2">
        <v>9765894.8000000007</v>
      </c>
      <c r="S942" s="1">
        <v>44135</v>
      </c>
      <c r="T942" s="1">
        <v>44129</v>
      </c>
      <c r="U942" s="1">
        <v>44145</v>
      </c>
      <c r="V942">
        <v>14</v>
      </c>
      <c r="W942" s="1">
        <v>44159</v>
      </c>
      <c r="X942" s="1">
        <v>44154</v>
      </c>
      <c r="Y942" s="2">
        <v>426882970.87</v>
      </c>
      <c r="Z942" s="2">
        <v>8412160.6999999993</v>
      </c>
      <c r="AF942" s="2">
        <v>0</v>
      </c>
      <c r="AG942" s="14">
        <f>SUMIF('consultant-gross'!D:D,eslam.data!AQ942,'consultant-gross'!F:F)</f>
        <v>33204826.410000026</v>
      </c>
      <c r="AH942" s="14">
        <f>SUMIF('consultant-gross'!D:D,eslam.data!AQ942,'consultant-gross'!G:G)</f>
        <v>426882970.87</v>
      </c>
      <c r="AI942" s="14">
        <f>SUMIF('consultant-net'!D:D,eslam.data!AQ942,'consultant-net'!F:F)</f>
        <v>9765894.8000000007</v>
      </c>
      <c r="AJ942" s="2" t="str">
        <f>VLOOKUP(A942,'eslam-to-invoicing'!A:B,2,0)</f>
        <v>ESU Ph2-Enabling &amp; Struc</v>
      </c>
      <c r="AQ942" s="2" t="str">
        <f t="shared" si="144"/>
        <v>PH.2-El Sewedy Uni. - Finishes10</v>
      </c>
      <c r="AR942" s="2" t="str">
        <f t="shared" si="145"/>
        <v>ESU Ph2-Enabling &amp; Struc10</v>
      </c>
    </row>
    <row r="943" spans="1:44" hidden="1" x14ac:dyDescent="0.3">
      <c r="A943" s="6" t="s">
        <v>55</v>
      </c>
      <c r="B943" s="34">
        <f>VLOOKUP(A943,Sheet1!A:B,2,0)</f>
        <v>1</v>
      </c>
      <c r="C943" s="6">
        <v>11</v>
      </c>
      <c r="D943" s="25"/>
      <c r="E943" s="2">
        <v>20698550.39999998</v>
      </c>
      <c r="F943" s="26">
        <f>_xlfn.MAXIFS('data-from-invoicing'!E:E,'data-from-invoicing'!D:D,eslam.data!AR943)</f>
        <v>24045616.100000001</v>
      </c>
      <c r="G943" s="2">
        <f t="shared" si="142"/>
        <v>3347065.7000000216</v>
      </c>
      <c r="H943" s="2"/>
      <c r="I943" s="23"/>
      <c r="J943" s="2">
        <f>SUMIF('collection only'!D:D,eslam.data!AQ943,'collection only'!E:E)</f>
        <v>13851401.630000001</v>
      </c>
      <c r="K943" s="26">
        <f>SUMIF('data-from-invoicing'!D:D,eslam.data!AR943,'data-from-invoicing'!F:F)</f>
        <v>13851401.630000001</v>
      </c>
      <c r="L943" s="2">
        <f t="shared" si="143"/>
        <v>0</v>
      </c>
      <c r="M943" s="2"/>
      <c r="Q943" s="23"/>
      <c r="R943" s="2">
        <v>13851401.199999999</v>
      </c>
      <c r="S943" s="1">
        <v>44165</v>
      </c>
      <c r="T943" s="1">
        <v>44166</v>
      </c>
      <c r="U943" s="1">
        <v>44180</v>
      </c>
      <c r="V943">
        <v>14</v>
      </c>
      <c r="W943" s="1">
        <v>44194</v>
      </c>
      <c r="X943" s="1">
        <v>44186</v>
      </c>
      <c r="Y943" s="2">
        <v>447581521.26999998</v>
      </c>
      <c r="Z943" s="2">
        <v>6756406.2599999998</v>
      </c>
      <c r="AF943" s="2">
        <v>0</v>
      </c>
      <c r="AG943" s="14">
        <f>SUMIF('consultant-gross'!D:D,eslam.data!AQ943,'consultant-gross'!F:F)</f>
        <v>20698550.399999976</v>
      </c>
      <c r="AH943" s="14">
        <f>SUMIF('consultant-gross'!D:D,eslam.data!AQ943,'consultant-gross'!G:G)</f>
        <v>447581521.26999998</v>
      </c>
      <c r="AI943" s="14">
        <f>SUMIF('consultant-net'!D:D,eslam.data!AQ943,'consultant-net'!F:F)</f>
        <v>13851401.199999999</v>
      </c>
      <c r="AJ943" s="2" t="str">
        <f>VLOOKUP(A943,'eslam-to-invoicing'!A:B,2,0)</f>
        <v>ESU Ph2-Enabling &amp; Struc</v>
      </c>
      <c r="AQ943" s="2" t="str">
        <f t="shared" si="144"/>
        <v>PH.2-El Sewedy Uni. - Finishes11</v>
      </c>
      <c r="AR943" s="2" t="str">
        <f t="shared" si="145"/>
        <v>ESU Ph2-Enabling &amp; Struc11</v>
      </c>
    </row>
    <row r="944" spans="1:44" hidden="1" x14ac:dyDescent="0.3">
      <c r="A944" s="6" t="s">
        <v>55</v>
      </c>
      <c r="B944" s="34">
        <f>VLOOKUP(A944,Sheet1!A:B,2,0)</f>
        <v>1</v>
      </c>
      <c r="C944" s="6">
        <v>12</v>
      </c>
      <c r="D944" s="25"/>
      <c r="E944" s="2">
        <v>33191485.020000041</v>
      </c>
      <c r="F944" s="26">
        <f>_xlfn.MAXIFS('data-from-invoicing'!E:E,'data-from-invoicing'!D:D,eslam.data!AR944)</f>
        <v>38061417.810000002</v>
      </c>
      <c r="G944" s="2">
        <f t="shared" si="142"/>
        <v>4869932.7899999619</v>
      </c>
      <c r="H944" s="2"/>
      <c r="I944" s="23"/>
      <c r="J944" s="2">
        <f>SUMIF('collection only'!D:D,eslam.data!AQ944,'collection only'!E:E)</f>
        <v>23340124.899999999</v>
      </c>
      <c r="K944" s="26">
        <f>SUMIF('data-from-invoicing'!D:D,eslam.data!AR944,'data-from-invoicing'!F:F)</f>
        <v>23340124.260499999</v>
      </c>
      <c r="L944" s="2">
        <f t="shared" si="143"/>
        <v>-0.63949999958276749</v>
      </c>
      <c r="M944" s="2"/>
      <c r="Q944" s="23"/>
      <c r="R944" s="2">
        <v>23340124.899999999</v>
      </c>
      <c r="S944" s="1">
        <v>44227</v>
      </c>
      <c r="T944" s="1">
        <v>44237</v>
      </c>
      <c r="U944" s="1">
        <v>44241</v>
      </c>
      <c r="V944">
        <v>14</v>
      </c>
      <c r="W944" s="1">
        <v>44255</v>
      </c>
      <c r="X944" s="1">
        <v>44277</v>
      </c>
      <c r="Y944" s="2">
        <v>480773006.29000002</v>
      </c>
      <c r="AF944" s="2">
        <v>0</v>
      </c>
      <c r="AG944" s="14">
        <f>SUMIF('consultant-gross'!D:D,eslam.data!AQ944,'consultant-gross'!F:F)</f>
        <v>36099063.777566016</v>
      </c>
      <c r="AH944" s="14">
        <f>SUMIF('consultant-gross'!D:D,eslam.data!AQ944,'consultant-gross'!G:G)</f>
        <v>483680585.047566</v>
      </c>
      <c r="AI944" s="14">
        <f>SUMIF('consultant-net'!D:D,eslam.data!AQ944,'consultant-net'!F:F)</f>
        <v>26122387</v>
      </c>
      <c r="AJ944" s="2" t="str">
        <f>VLOOKUP(A944,'eslam-to-invoicing'!A:B,2,0)</f>
        <v>ESU Ph2-Enabling &amp; Struc</v>
      </c>
      <c r="AQ944" s="2" t="str">
        <f t="shared" si="144"/>
        <v>PH.2-El Sewedy Uni. - Finishes12</v>
      </c>
      <c r="AR944" s="2" t="str">
        <f t="shared" si="145"/>
        <v>ESU Ph2-Enabling &amp; Struc12</v>
      </c>
    </row>
    <row r="945" spans="1:44" hidden="1" x14ac:dyDescent="0.3">
      <c r="A945" s="6" t="s">
        <v>55</v>
      </c>
      <c r="B945" s="34">
        <f>VLOOKUP(A945,Sheet1!A:B,2,0)</f>
        <v>1</v>
      </c>
      <c r="C945" s="6">
        <v>13</v>
      </c>
      <c r="D945" s="25"/>
      <c r="E945" s="2">
        <v>13891238</v>
      </c>
      <c r="F945" s="26">
        <f>_xlfn.MAXIFS('data-from-invoicing'!E:E,'data-from-invoicing'!D:D,eslam.data!AR945)</f>
        <v>0</v>
      </c>
      <c r="G945" s="2">
        <f t="shared" si="142"/>
        <v>-13891238</v>
      </c>
      <c r="H945" s="2"/>
      <c r="I945" s="23"/>
      <c r="J945" s="2">
        <f>SUMIF('collection only'!D:D,eslam.data!AQ945,'collection only'!E:E)</f>
        <v>15069000.000001</v>
      </c>
      <c r="K945" s="26">
        <f>SUMIF('data-from-invoicing'!D:D,eslam.data!AR945,'data-from-invoicing'!F:F)</f>
        <v>0</v>
      </c>
      <c r="L945" s="2">
        <f t="shared" si="143"/>
        <v>-15069000.000001</v>
      </c>
      <c r="M945" s="2"/>
      <c r="Q945" s="23"/>
      <c r="R945" s="2">
        <v>19693398.5</v>
      </c>
      <c r="S945" s="1">
        <v>44347</v>
      </c>
      <c r="T945" s="1">
        <v>44356</v>
      </c>
      <c r="U945" s="1">
        <v>44648</v>
      </c>
      <c r="V945">
        <v>14</v>
      </c>
      <c r="W945" s="1">
        <v>44662</v>
      </c>
      <c r="X945" s="1">
        <v>44678</v>
      </c>
      <c r="Y945" s="2">
        <v>494664244.29000002</v>
      </c>
      <c r="AD945" s="2">
        <v>12984936.4125</v>
      </c>
      <c r="AE945" s="2">
        <v>12984936.4125</v>
      </c>
      <c r="AF945" s="2">
        <v>0</v>
      </c>
      <c r="AG945" s="14">
        <f>SUMIF('consultant-gross'!D:D,eslam.data!AQ945,'consultant-gross'!F:F)</f>
        <v>13891238</v>
      </c>
      <c r="AH945" s="14">
        <f>SUMIF('consultant-gross'!D:D,eslam.data!AQ945,'consultant-gross'!G:G)</f>
        <v>494664244.29000002</v>
      </c>
      <c r="AI945" s="14">
        <f>SUMIF('consultant-net'!D:D,eslam.data!AQ945,'consultant-net'!F:F)</f>
        <v>19693398.5</v>
      </c>
      <c r="AJ945" s="2" t="str">
        <f>VLOOKUP(A945,'eslam-to-invoicing'!A:B,2,0)</f>
        <v>ESU Ph2-Enabling &amp; Struc</v>
      </c>
      <c r="AQ945" s="2" t="str">
        <f t="shared" si="144"/>
        <v>PH.2-El Sewedy Uni. - Finishes13</v>
      </c>
      <c r="AR945" s="2" t="str">
        <f t="shared" si="145"/>
        <v>ESU Ph2-Enabling &amp; Struc13</v>
      </c>
    </row>
    <row r="946" spans="1:44" hidden="1" x14ac:dyDescent="0.3">
      <c r="A946" s="6" t="s">
        <v>7</v>
      </c>
      <c r="B946" s="34">
        <f>VLOOKUP(A946,Sheet1!A:B,2,0)</f>
        <v>1</v>
      </c>
      <c r="C946" s="6">
        <v>1</v>
      </c>
      <c r="D946" s="25"/>
      <c r="E946" s="2">
        <v>2947938.09</v>
      </c>
      <c r="F946" s="26">
        <f>_xlfn.MAXIFS('data-from-invoicing'!E:E,'data-from-invoicing'!D:D,eslam.data!AR946)</f>
        <v>0</v>
      </c>
      <c r="G946" s="2">
        <f t="shared" si="142"/>
        <v>-2947938.09</v>
      </c>
      <c r="H946" s="2"/>
      <c r="I946" s="23"/>
      <c r="J946" s="2">
        <f>SUMIF('collection only'!D:D,eslam.data!AQ946,'collection only'!E:E)</f>
        <v>3779007.23</v>
      </c>
      <c r="K946" s="26">
        <f>SUMIF('data-from-invoicing'!D:D,eslam.data!AR946,'data-from-invoicing'!F:F)</f>
        <v>0</v>
      </c>
      <c r="L946" s="2">
        <f t="shared" si="143"/>
        <v>-3779007.23</v>
      </c>
      <c r="M946" s="2"/>
      <c r="Q946" s="23"/>
      <c r="R946" s="2">
        <v>3779007.23</v>
      </c>
      <c r="S946" s="1">
        <v>43008</v>
      </c>
      <c r="T946" s="1">
        <v>43011</v>
      </c>
      <c r="U946" s="1">
        <v>43026</v>
      </c>
      <c r="V946">
        <v>15</v>
      </c>
      <c r="W946" s="1">
        <v>43055</v>
      </c>
      <c r="X946" s="1">
        <v>43043</v>
      </c>
      <c r="Y946" s="2">
        <v>2947938.09</v>
      </c>
      <c r="Z946" s="2">
        <v>2165254</v>
      </c>
      <c r="AF946" s="2">
        <v>350000</v>
      </c>
      <c r="AG946" s="14">
        <f>SUMIF('consultant-gross'!D:D,eslam.data!AQ946,'consultant-gross'!F:F)</f>
        <v>3990886.7186955311</v>
      </c>
      <c r="AH946" s="14">
        <f>SUMIF('consultant-gross'!D:D,eslam.data!AQ946,'consultant-gross'!G:G)</f>
        <v>3990886.7186955311</v>
      </c>
      <c r="AI946" s="14">
        <f>SUMIF('consultant-net'!D:D,eslam.data!AQ946,'consultant-net'!F:F)</f>
        <v>5549711.3148971172</v>
      </c>
      <c r="AJ946" s="2">
        <f>VLOOKUP(A946,'eslam-to-invoicing'!A:B,2,0)</f>
        <v>0</v>
      </c>
      <c r="AQ946" s="2" t="str">
        <f t="shared" si="144"/>
        <v>PI Parks - ELSEWEDY1</v>
      </c>
      <c r="AR946" s="2" t="str">
        <f t="shared" si="145"/>
        <v>01</v>
      </c>
    </row>
    <row r="947" spans="1:44" hidden="1" x14ac:dyDescent="0.3">
      <c r="A947" s="6" t="s">
        <v>7</v>
      </c>
      <c r="B947" s="34">
        <f>VLOOKUP(A947,Sheet1!A:B,2,0)</f>
        <v>1</v>
      </c>
      <c r="C947" s="6">
        <v>2</v>
      </c>
      <c r="D947" s="25"/>
      <c r="E947" s="2">
        <v>4598153.29</v>
      </c>
      <c r="F947" s="26">
        <f>_xlfn.MAXIFS('data-from-invoicing'!E:E,'data-from-invoicing'!D:D,eslam.data!AR947)</f>
        <v>0</v>
      </c>
      <c r="G947" s="2">
        <f t="shared" si="142"/>
        <v>-4598153.29</v>
      </c>
      <c r="H947" s="2"/>
      <c r="I947" s="23"/>
      <c r="J947" s="2">
        <f>SUMIF('collection only'!D:D,eslam.data!AQ947,'collection only'!E:E)</f>
        <v>3366014.15</v>
      </c>
      <c r="K947" s="26">
        <f>SUMIF('data-from-invoicing'!D:D,eslam.data!AR947,'data-from-invoicing'!F:F)</f>
        <v>0</v>
      </c>
      <c r="L947" s="2">
        <f t="shared" si="143"/>
        <v>-3366014.15</v>
      </c>
      <c r="M947" s="2"/>
      <c r="Q947" s="23"/>
      <c r="R947" s="2">
        <v>3366014.15</v>
      </c>
      <c r="S947" s="1">
        <v>43039</v>
      </c>
      <c r="T947" s="1">
        <v>43043</v>
      </c>
      <c r="U947" s="1">
        <v>43045</v>
      </c>
      <c r="V947">
        <v>15</v>
      </c>
      <c r="W947" s="1">
        <v>43078</v>
      </c>
      <c r="X947" s="1">
        <v>43067</v>
      </c>
      <c r="Y947" s="2">
        <v>7546090.8399999999</v>
      </c>
      <c r="Z947" s="2">
        <v>1128937.5</v>
      </c>
      <c r="AF947" s="2">
        <v>360362.87</v>
      </c>
      <c r="AG947" s="14">
        <f>SUMIF('consultant-gross'!D:D,eslam.data!AQ947,'consultant-gross'!F:F)</f>
        <v>4642464.2723838231</v>
      </c>
      <c r="AH947" s="14">
        <f>SUMIF('consultant-gross'!D:D,eslam.data!AQ947,'consultant-gross'!G:G)</f>
        <v>7590402.3631653534</v>
      </c>
      <c r="AI947" s="14">
        <f>SUMIF('consultant-net'!D:D,eslam.data!AQ947,'consultant-net'!F:F)</f>
        <v>4153538.7944460986</v>
      </c>
      <c r="AJ947" s="2">
        <f>VLOOKUP(A947,'eslam-to-invoicing'!A:B,2,0)</f>
        <v>0</v>
      </c>
      <c r="AQ947" s="2" t="str">
        <f t="shared" si="144"/>
        <v>PI Parks - ELSEWEDY2</v>
      </c>
      <c r="AR947" s="2" t="str">
        <f t="shared" si="145"/>
        <v>02</v>
      </c>
    </row>
    <row r="948" spans="1:44" hidden="1" x14ac:dyDescent="0.3">
      <c r="A948" s="6" t="s">
        <v>7</v>
      </c>
      <c r="B948" s="34">
        <f>VLOOKUP(A948,Sheet1!A:B,2,0)</f>
        <v>1</v>
      </c>
      <c r="C948" s="6">
        <v>3</v>
      </c>
      <c r="D948" s="25"/>
      <c r="E948" s="2">
        <v>1603218.21</v>
      </c>
      <c r="F948" s="26">
        <f>_xlfn.MAXIFS('data-from-invoicing'!E:E,'data-from-invoicing'!D:D,eslam.data!AR948)</f>
        <v>0</v>
      </c>
      <c r="G948" s="2">
        <f t="shared" si="142"/>
        <v>-1603218.21</v>
      </c>
      <c r="H948" s="2"/>
      <c r="I948" s="23"/>
      <c r="J948" s="2">
        <f>SUMIF('collection only'!D:D,eslam.data!AQ948,'collection only'!E:E)</f>
        <v>823701.85</v>
      </c>
      <c r="K948" s="26">
        <f>SUMIF('data-from-invoicing'!D:D,eslam.data!AR948,'data-from-invoicing'!F:F)</f>
        <v>0</v>
      </c>
      <c r="L948" s="2">
        <f t="shared" si="143"/>
        <v>-823701.85</v>
      </c>
      <c r="M948" s="2"/>
      <c r="Q948" s="23"/>
      <c r="R948" s="2">
        <v>823701.84</v>
      </c>
      <c r="S948" s="1">
        <v>43069</v>
      </c>
      <c r="T948" s="1">
        <v>43073</v>
      </c>
      <c r="U948" s="1">
        <v>43073</v>
      </c>
      <c r="V948">
        <v>15</v>
      </c>
      <c r="W948" s="1">
        <v>43109</v>
      </c>
      <c r="X948" s="1">
        <v>43094</v>
      </c>
      <c r="Y948" s="2">
        <v>9149309.0600000005</v>
      </c>
      <c r="Z948" s="2">
        <v>1055385.3999999999</v>
      </c>
      <c r="AF948" s="2">
        <v>360362.87</v>
      </c>
      <c r="AG948" s="14">
        <f>SUMIF('consultant-gross'!D:D,eslam.data!AQ948,'consultant-gross'!F:F)</f>
        <v>1837652.48</v>
      </c>
      <c r="AH948" s="14">
        <f>SUMIF('consultant-gross'!D:D,eslam.data!AQ948,'consultant-gross'!G:G)</f>
        <v>9383809.1300000008</v>
      </c>
      <c r="AI948" s="14">
        <f>SUMIF('consultant-net'!D:D,eslam.data!AQ948,'consultant-net'!F:F)</f>
        <v>1754857.27</v>
      </c>
      <c r="AJ948" s="2">
        <f>VLOOKUP(A948,'eslam-to-invoicing'!A:B,2,0)</f>
        <v>0</v>
      </c>
      <c r="AQ948" s="2" t="str">
        <f t="shared" si="144"/>
        <v>PI Parks - ELSEWEDY3</v>
      </c>
      <c r="AR948" s="2" t="str">
        <f t="shared" si="145"/>
        <v>03</v>
      </c>
    </row>
    <row r="949" spans="1:44" hidden="1" x14ac:dyDescent="0.3">
      <c r="A949" s="6" t="s">
        <v>7</v>
      </c>
      <c r="B949" s="6">
        <f>VLOOKUP(A949,Sheet1!A:B,2,0)</f>
        <v>1</v>
      </c>
      <c r="C949" s="6">
        <v>4</v>
      </c>
      <c r="D949" s="25"/>
      <c r="F949" s="26">
        <f>_xlfn.MAXIFS('data-from-invoicing'!E:E,'data-from-invoicing'!D:D,eslam.data!AR949)</f>
        <v>0</v>
      </c>
      <c r="G949" s="2">
        <f t="shared" si="142"/>
        <v>0</v>
      </c>
      <c r="H949" s="2"/>
      <c r="I949" s="23"/>
      <c r="J949" s="2">
        <f>SUMIF('collection only'!D:D,eslam.data!AQ949,'collection only'!E:E)</f>
        <v>2572231.81</v>
      </c>
      <c r="K949" s="26">
        <f>SUMIF('data-from-invoicing'!D:D,eslam.data!AR949,'data-from-invoicing'!F:F)</f>
        <v>0</v>
      </c>
      <c r="L949" s="2">
        <f t="shared" si="143"/>
        <v>-2572231.81</v>
      </c>
      <c r="M949" s="2"/>
      <c r="Q949" s="23"/>
      <c r="R949" s="2">
        <v>2572231.81</v>
      </c>
      <c r="S949" s="1">
        <v>43100</v>
      </c>
      <c r="T949" s="1">
        <v>43100</v>
      </c>
      <c r="U949" s="1">
        <v>43104</v>
      </c>
      <c r="V949">
        <v>15</v>
      </c>
      <c r="W949" s="1">
        <v>43148</v>
      </c>
      <c r="X949" s="1">
        <v>43146</v>
      </c>
      <c r="Y949" s="2">
        <v>12280064.67</v>
      </c>
      <c r="Z949" s="2">
        <v>862309.875</v>
      </c>
      <c r="AF949" s="2">
        <v>711378.19049082499</v>
      </c>
      <c r="AG949" s="14">
        <f>SUMIF('consultant-gross'!D:D,eslam.data!AQ949,'consultant-gross'!F:F)</f>
        <v>3758163.8696457408</v>
      </c>
      <c r="AH949" s="14">
        <f>SUMIF('consultant-gross'!D:D,eslam.data!AQ949,'consultant-gross'!G:G)</f>
        <v>12907472.929645741</v>
      </c>
      <c r="AI949" s="14">
        <f>SUMIF('consultant-net'!D:D,eslam.data!AQ949,'consultant-net'!F:F)</f>
        <v>3155027.6240683626</v>
      </c>
      <c r="AJ949" s="2">
        <f>VLOOKUP(A949,'eslam-to-invoicing'!A:B,2,0)</f>
        <v>0</v>
      </c>
      <c r="AQ949" s="2" t="str">
        <f t="shared" si="144"/>
        <v>PI Parks - ELSEWEDY4</v>
      </c>
      <c r="AR949" s="2" t="str">
        <f t="shared" si="145"/>
        <v>04</v>
      </c>
    </row>
    <row r="950" spans="1:44" hidden="1" x14ac:dyDescent="0.3">
      <c r="A950" s="6" t="s">
        <v>7</v>
      </c>
      <c r="B950" s="34">
        <f>VLOOKUP(A950,Sheet1!A:B,2,0)</f>
        <v>1</v>
      </c>
      <c r="C950" s="6">
        <v>5</v>
      </c>
      <c r="D950" s="25"/>
      <c r="E950" s="2">
        <v>2043145.23</v>
      </c>
      <c r="F950" s="26">
        <f>_xlfn.MAXIFS('data-from-invoicing'!E:E,'data-from-invoicing'!D:D,eslam.data!AR950)</f>
        <v>0</v>
      </c>
      <c r="G950" s="2">
        <f t="shared" si="142"/>
        <v>-2043145.23</v>
      </c>
      <c r="H950" s="2"/>
      <c r="I950" s="23"/>
      <c r="J950" s="2">
        <f>SUMIF('collection only'!D:D,eslam.data!AQ950,'collection only'!E:E)</f>
        <v>1175600.49</v>
      </c>
      <c r="K950" s="26">
        <f>SUMIF('data-from-invoicing'!D:D,eslam.data!AR950,'data-from-invoicing'!F:F)</f>
        <v>0</v>
      </c>
      <c r="L950" s="2">
        <f t="shared" si="143"/>
        <v>-1175600.49</v>
      </c>
      <c r="M950" s="2"/>
      <c r="Q950" s="23"/>
      <c r="R950" s="2">
        <v>1175600.49</v>
      </c>
      <c r="S950" s="1">
        <v>43131</v>
      </c>
      <c r="T950" s="1">
        <v>43138</v>
      </c>
      <c r="U950" s="1">
        <v>43138</v>
      </c>
      <c r="V950">
        <v>15</v>
      </c>
      <c r="W950" s="1">
        <v>43187</v>
      </c>
      <c r="X950" s="1">
        <v>43195</v>
      </c>
      <c r="Y950" s="2">
        <v>14323209.9</v>
      </c>
      <c r="Z950" s="2">
        <v>439890.2</v>
      </c>
      <c r="AF950" s="2">
        <v>110286.54</v>
      </c>
      <c r="AG950" s="14">
        <f>SUMIF('consultant-gross'!D:D,eslam.data!AQ950,'consultant-gross'!F:F)</f>
        <v>1927670.8</v>
      </c>
      <c r="AH950" s="14">
        <f>SUMIF('consultant-gross'!D:D,eslam.data!AQ950,'consultant-gross'!G:G)</f>
        <v>14835143.73</v>
      </c>
      <c r="AI950" s="14">
        <f>SUMIF('consultant-net'!D:D,eslam.data!AQ950,'consultant-net'!F:F)</f>
        <v>1692874.42</v>
      </c>
      <c r="AJ950" s="2">
        <f>VLOOKUP(A950,'eslam-to-invoicing'!A:B,2,0)</f>
        <v>0</v>
      </c>
      <c r="AQ950" s="2" t="str">
        <f t="shared" si="144"/>
        <v>PI Parks - ELSEWEDY5</v>
      </c>
      <c r="AR950" s="2" t="str">
        <f t="shared" si="145"/>
        <v>05</v>
      </c>
    </row>
    <row r="951" spans="1:44" hidden="1" x14ac:dyDescent="0.3">
      <c r="A951" s="6" t="s">
        <v>7</v>
      </c>
      <c r="B951" s="34">
        <f>VLOOKUP(A951,Sheet1!A:B,2,0)</f>
        <v>1</v>
      </c>
      <c r="C951" s="6">
        <v>6</v>
      </c>
      <c r="D951" s="25"/>
      <c r="E951" s="2">
        <v>662608.1099999994</v>
      </c>
      <c r="F951" s="26">
        <f>_xlfn.MAXIFS('data-from-invoicing'!E:E,'data-from-invoicing'!D:D,eslam.data!AR951)</f>
        <v>0</v>
      </c>
      <c r="G951" s="2">
        <f t="shared" si="142"/>
        <v>-662608.1099999994</v>
      </c>
      <c r="H951" s="2"/>
      <c r="I951" s="23"/>
      <c r="J951" s="2">
        <f>SUMIF('collection only'!D:D,eslam.data!AQ951,'collection only'!E:E)</f>
        <v>689110.93</v>
      </c>
      <c r="K951" s="26">
        <f>SUMIF('data-from-invoicing'!D:D,eslam.data!AR951,'data-from-invoicing'!F:F)</f>
        <v>0</v>
      </c>
      <c r="L951" s="2">
        <f t="shared" si="143"/>
        <v>-689110.93</v>
      </c>
      <c r="M951" s="2"/>
      <c r="Q951" s="23"/>
      <c r="R951" s="2">
        <v>689113.69</v>
      </c>
      <c r="S951" s="1">
        <v>43159</v>
      </c>
      <c r="T951" s="1">
        <v>43169</v>
      </c>
      <c r="U951" s="1">
        <v>43170</v>
      </c>
      <c r="V951">
        <v>15</v>
      </c>
      <c r="W951" s="1">
        <v>43218</v>
      </c>
      <c r="X951" s="1">
        <v>43205</v>
      </c>
      <c r="Y951" s="2">
        <v>14985818.01</v>
      </c>
      <c r="Z951" s="2">
        <v>602282.21</v>
      </c>
      <c r="AF951" s="2">
        <v>0</v>
      </c>
      <c r="AG951" s="14">
        <f>SUMIF('consultant-gross'!D:D,eslam.data!AQ951,'consultant-gross'!F:F)</f>
        <v>694638.62999999896</v>
      </c>
      <c r="AH951" s="14">
        <f>SUMIF('consultant-gross'!D:D,eslam.data!AQ951,'consultant-gross'!G:G)</f>
        <v>15017848.529999999</v>
      </c>
      <c r="AI951" s="14">
        <f>SUMIF('consultant-net'!D:D,eslam.data!AQ951,'consultant-net'!F:F)</f>
        <v>306624.33</v>
      </c>
      <c r="AJ951" s="2">
        <f>VLOOKUP(A951,'eslam-to-invoicing'!A:B,2,0)</f>
        <v>0</v>
      </c>
      <c r="AQ951" s="2" t="str">
        <f t="shared" si="144"/>
        <v>PI Parks - ELSEWEDY6</v>
      </c>
      <c r="AR951" s="2" t="str">
        <f t="shared" si="145"/>
        <v>06</v>
      </c>
    </row>
    <row r="952" spans="1:44" hidden="1" x14ac:dyDescent="0.3">
      <c r="A952" s="6" t="s">
        <v>7</v>
      </c>
      <c r="B952" s="34">
        <f>VLOOKUP(A952,Sheet1!A:B,2,0)</f>
        <v>1</v>
      </c>
      <c r="C952" s="6">
        <v>7</v>
      </c>
      <c r="D952" s="25"/>
      <c r="E952" s="2">
        <v>667972.21000000089</v>
      </c>
      <c r="F952" s="26">
        <f>_xlfn.MAXIFS('data-from-invoicing'!E:E,'data-from-invoicing'!D:D,eslam.data!AR952)</f>
        <v>0</v>
      </c>
      <c r="G952" s="2">
        <f t="shared" si="142"/>
        <v>-667972.21000000089</v>
      </c>
      <c r="H952" s="2"/>
      <c r="I952" s="23"/>
      <c r="J952" s="2">
        <f>SUMIF('collection only'!D:D,eslam.data!AQ952,'collection only'!E:E)</f>
        <v>1209313.47</v>
      </c>
      <c r="K952" s="26">
        <f>SUMIF('data-from-invoicing'!D:D,eslam.data!AR952,'data-from-invoicing'!F:F)</f>
        <v>0</v>
      </c>
      <c r="L952" s="2">
        <f t="shared" si="143"/>
        <v>-1209313.47</v>
      </c>
      <c r="M952" s="2"/>
      <c r="Q952" s="23"/>
      <c r="R952" s="2">
        <v>1938615.93</v>
      </c>
      <c r="S952" s="1">
        <v>43190</v>
      </c>
      <c r="T952" s="1">
        <v>43200</v>
      </c>
      <c r="U952" s="1">
        <v>43206</v>
      </c>
      <c r="V952">
        <v>15</v>
      </c>
      <c r="W952" s="1">
        <v>43228</v>
      </c>
      <c r="X952" s="1">
        <v>43211</v>
      </c>
      <c r="Y952" s="2">
        <v>15685820.74</v>
      </c>
      <c r="Z952" s="2">
        <v>1491568.3</v>
      </c>
      <c r="AF952" s="2">
        <v>0</v>
      </c>
      <c r="AG952" s="14">
        <f>SUMIF('consultant-gross'!D:D,eslam.data!AQ952,'consultant-gross'!F:F)</f>
        <v>667972.21000000089</v>
      </c>
      <c r="AH952" s="14">
        <f>SUMIF('consultant-gross'!D:D,eslam.data!AQ952,'consultant-gross'!G:G)</f>
        <v>15685820.74</v>
      </c>
      <c r="AI952" s="14">
        <f>SUMIF('consultant-net'!D:D,eslam.data!AQ952,'consultant-net'!F:F)</f>
        <v>1938615.93</v>
      </c>
      <c r="AJ952" s="2">
        <f>VLOOKUP(A952,'eslam-to-invoicing'!A:B,2,0)</f>
        <v>0</v>
      </c>
      <c r="AQ952" s="2" t="str">
        <f t="shared" si="144"/>
        <v>PI Parks - ELSEWEDY7</v>
      </c>
      <c r="AR952" s="2" t="str">
        <f t="shared" si="145"/>
        <v>07</v>
      </c>
    </row>
    <row r="953" spans="1:44" hidden="1" x14ac:dyDescent="0.3">
      <c r="A953" s="6" t="s">
        <v>7</v>
      </c>
      <c r="B953" s="34">
        <f>VLOOKUP(A953,Sheet1!A:B,2,0)</f>
        <v>1</v>
      </c>
      <c r="C953" s="6">
        <v>8</v>
      </c>
      <c r="D953" s="25"/>
      <c r="E953" s="2">
        <v>1859636.860000001</v>
      </c>
      <c r="F953" s="26">
        <f>_xlfn.MAXIFS('data-from-invoicing'!E:E,'data-from-invoicing'!D:D,eslam.data!AR953)</f>
        <v>0</v>
      </c>
      <c r="G953" s="2">
        <f t="shared" si="142"/>
        <v>-1859636.860000001</v>
      </c>
      <c r="H953" s="2"/>
      <c r="I953" s="23"/>
      <c r="J953" s="2">
        <f>SUMIF('collection only'!D:D,eslam.data!AQ953,'collection only'!E:E)</f>
        <v>1492654.2</v>
      </c>
      <c r="K953" s="26">
        <f>SUMIF('data-from-invoicing'!D:D,eslam.data!AR953,'data-from-invoicing'!F:F)</f>
        <v>0</v>
      </c>
      <c r="L953" s="2">
        <f t="shared" si="143"/>
        <v>-1492654.2</v>
      </c>
      <c r="M953" s="2"/>
      <c r="Q953" s="23"/>
      <c r="R953" s="2">
        <v>1633991.6379310449</v>
      </c>
      <c r="S953" s="1">
        <v>43220</v>
      </c>
      <c r="T953" s="1">
        <v>43229</v>
      </c>
      <c r="U953" s="1">
        <v>43229</v>
      </c>
      <c r="V953">
        <v>15</v>
      </c>
      <c r="W953" s="1">
        <v>43254</v>
      </c>
      <c r="X953" s="1">
        <v>43253</v>
      </c>
      <c r="Y953" s="2">
        <v>17545457.600000001</v>
      </c>
      <c r="Z953" s="2">
        <v>1274527.689</v>
      </c>
      <c r="AF953" s="2">
        <v>0</v>
      </c>
      <c r="AG953" s="14">
        <f>SUMIF('consultant-gross'!D:D,eslam.data!AQ953,'consultant-gross'!F:F)</f>
        <v>1892096.0888440814</v>
      </c>
      <c r="AH953" s="14">
        <f>SUMIF('consultant-gross'!D:D,eslam.data!AQ953,'consultant-gross'!G:G)</f>
        <v>17577916.828844082</v>
      </c>
      <c r="AI953" s="14">
        <f>SUMIF('consultant-net'!D:D,eslam.data!AQ953,'consultant-net'!F:F)</f>
        <v>1633991.6379310451</v>
      </c>
      <c r="AJ953" s="2">
        <f>VLOOKUP(A953,'eslam-to-invoicing'!A:B,2,0)</f>
        <v>0</v>
      </c>
      <c r="AQ953" s="2" t="str">
        <f t="shared" si="144"/>
        <v>PI Parks - ELSEWEDY8</v>
      </c>
      <c r="AR953" s="2" t="str">
        <f t="shared" si="145"/>
        <v>08</v>
      </c>
    </row>
    <row r="954" spans="1:44" hidden="1" x14ac:dyDescent="0.3">
      <c r="A954" s="6" t="s">
        <v>7</v>
      </c>
      <c r="B954" s="34">
        <f>VLOOKUP(A954,Sheet1!A:B,2,0)</f>
        <v>1</v>
      </c>
      <c r="C954" s="6">
        <v>9</v>
      </c>
      <c r="D954" s="25"/>
      <c r="E954" s="2">
        <v>1491159.5592195799</v>
      </c>
      <c r="F954" s="26">
        <f>_xlfn.MAXIFS('data-from-invoicing'!E:E,'data-from-invoicing'!D:D,eslam.data!AR954)</f>
        <v>0</v>
      </c>
      <c r="G954" s="2">
        <f t="shared" si="142"/>
        <v>-1491159.5592195799</v>
      </c>
      <c r="H954" s="2"/>
      <c r="I954" s="23"/>
      <c r="J954" s="2">
        <f>SUMIF('collection only'!D:D,eslam.data!AQ954,'collection only'!E:E)</f>
        <v>1471457.2</v>
      </c>
      <c r="K954" s="26">
        <f>SUMIF('data-from-invoicing'!D:D,eslam.data!AR954,'data-from-invoicing'!F:F)</f>
        <v>0</v>
      </c>
      <c r="L954" s="2">
        <f t="shared" si="143"/>
        <v>-1471457.2</v>
      </c>
      <c r="M954" s="2"/>
      <c r="Q954" s="23"/>
      <c r="R954" s="2">
        <v>1607545.8275795651</v>
      </c>
      <c r="S954" s="1">
        <v>43251</v>
      </c>
      <c r="T954" s="1">
        <v>43260</v>
      </c>
      <c r="U954" s="1">
        <v>43260</v>
      </c>
      <c r="V954">
        <v>15</v>
      </c>
      <c r="W954" s="1">
        <v>43280</v>
      </c>
      <c r="X954" s="1">
        <v>43263</v>
      </c>
      <c r="Y954" s="2">
        <v>19036617.159219582</v>
      </c>
      <c r="Z954" s="2">
        <v>1586317.3559999999</v>
      </c>
      <c r="AF954" s="2">
        <v>0</v>
      </c>
      <c r="AG954" s="14">
        <f>SUMIF('consultant-gross'!D:D,eslam.data!AQ954,'consultant-gross'!F:F)</f>
        <v>1491159.5592195801</v>
      </c>
      <c r="AH954" s="14">
        <f>SUMIF('consultant-gross'!D:D,eslam.data!AQ954,'consultant-gross'!G:G)</f>
        <v>19036617.159219582</v>
      </c>
      <c r="AI954" s="14">
        <f>SUMIF('consultant-net'!D:D,eslam.data!AQ954,'consultant-net'!F:F)</f>
        <v>1607545.8275795653</v>
      </c>
      <c r="AJ954" s="2">
        <f>VLOOKUP(A954,'eslam-to-invoicing'!A:B,2,0)</f>
        <v>0</v>
      </c>
      <c r="AQ954" s="2" t="str">
        <f t="shared" si="144"/>
        <v>PI Parks - ELSEWEDY9</v>
      </c>
      <c r="AR954" s="2" t="str">
        <f t="shared" si="145"/>
        <v>09</v>
      </c>
    </row>
    <row r="955" spans="1:44" hidden="1" x14ac:dyDescent="0.3">
      <c r="A955" s="6" t="s">
        <v>7</v>
      </c>
      <c r="B955" s="34">
        <f>VLOOKUP(A955,Sheet1!A:B,2,0)</f>
        <v>1</v>
      </c>
      <c r="C955" s="6">
        <v>10</v>
      </c>
      <c r="D955" s="25"/>
      <c r="E955" s="2">
        <v>3200065.7107804189</v>
      </c>
      <c r="F955" s="26">
        <f>_xlfn.MAXIFS('data-from-invoicing'!E:E,'data-from-invoicing'!D:D,eslam.data!AR955)</f>
        <v>0</v>
      </c>
      <c r="G955" s="2">
        <f t="shared" ref="G955:G975" si="146">F955-E955</f>
        <v>-3200065.7107804189</v>
      </c>
      <c r="H955" s="2"/>
      <c r="I955" s="23"/>
      <c r="J955" s="2">
        <f>SUMIF('collection only'!D:D,eslam.data!AQ955,'collection only'!E:E)</f>
        <v>2470019.34</v>
      </c>
      <c r="K955" s="26">
        <f>SUMIF('data-from-invoicing'!D:D,eslam.data!AR955,'data-from-invoicing'!F:F)</f>
        <v>0</v>
      </c>
      <c r="L955" s="2">
        <f t="shared" ref="L955:L975" si="147">K955-J955</f>
        <v>-2470019.34</v>
      </c>
      <c r="M955" s="2"/>
      <c r="Q955" s="23"/>
      <c r="R955" s="2">
        <v>2470019.34</v>
      </c>
      <c r="S955" s="1">
        <v>43281</v>
      </c>
      <c r="T955" s="1">
        <v>43289</v>
      </c>
      <c r="U955" s="1">
        <v>43291</v>
      </c>
      <c r="V955">
        <v>15</v>
      </c>
      <c r="W955" s="1">
        <v>43320</v>
      </c>
      <c r="X955" s="1">
        <v>43313</v>
      </c>
      <c r="Y955" s="2">
        <v>22236682.870000001</v>
      </c>
      <c r="Z955" s="2">
        <v>1486479.93</v>
      </c>
      <c r="AF955" s="2">
        <v>115532.14</v>
      </c>
      <c r="AG955" s="14">
        <f>SUMIF('consultant-gross'!D:D,eslam.data!AQ955,'consultant-gross'!F:F)</f>
        <v>4758616.5673809238</v>
      </c>
      <c r="AH955" s="14">
        <f>SUMIF('consultant-gross'!D:D,eslam.data!AQ955,'consultant-gross'!G:G)</f>
        <v>23795233.726600505</v>
      </c>
      <c r="AI955" s="14">
        <f>SUMIF('consultant-net'!D:D,eslam.data!AQ955,'consultant-net'!F:F)</f>
        <v>3824599.4146474004</v>
      </c>
      <c r="AJ955" s="2">
        <f>VLOOKUP(A955,'eslam-to-invoicing'!A:B,2,0)</f>
        <v>0</v>
      </c>
      <c r="AQ955" s="2" t="str">
        <f t="shared" ref="AQ955:AQ975" si="148">A955&amp;C955</f>
        <v>PI Parks - ELSEWEDY10</v>
      </c>
      <c r="AR955" s="2" t="str">
        <f t="shared" ref="AR955:AR975" si="149">AJ955&amp;C955</f>
        <v>010</v>
      </c>
    </row>
    <row r="956" spans="1:44" hidden="1" x14ac:dyDescent="0.3">
      <c r="A956" s="6" t="s">
        <v>7</v>
      </c>
      <c r="B956" s="34">
        <f>VLOOKUP(A956,Sheet1!A:B,2,0)</f>
        <v>1</v>
      </c>
      <c r="C956" s="6">
        <v>11</v>
      </c>
      <c r="D956" s="25"/>
      <c r="E956" s="2">
        <v>890276.25999999791</v>
      </c>
      <c r="F956" s="26">
        <f>_xlfn.MAXIFS('data-from-invoicing'!E:E,'data-from-invoicing'!D:D,eslam.data!AR956)</f>
        <v>0</v>
      </c>
      <c r="G956" s="2">
        <f t="shared" si="146"/>
        <v>-890276.25999999791</v>
      </c>
      <c r="H956" s="2"/>
      <c r="I956" s="23"/>
      <c r="J956" s="2">
        <f>SUMIF('collection only'!D:D,eslam.data!AQ956,'collection only'!E:E)</f>
        <v>945860.23</v>
      </c>
      <c r="K956" s="26">
        <f>SUMIF('data-from-invoicing'!D:D,eslam.data!AR956,'data-from-invoicing'!F:F)</f>
        <v>0</v>
      </c>
      <c r="L956" s="2">
        <f t="shared" si="147"/>
        <v>-945860.23</v>
      </c>
      <c r="M956" s="2"/>
      <c r="Q956" s="23"/>
      <c r="R956" s="2">
        <v>945860.23</v>
      </c>
      <c r="S956" s="1">
        <v>43312</v>
      </c>
      <c r="T956" s="1">
        <v>43314</v>
      </c>
      <c r="U956" s="1">
        <v>43319</v>
      </c>
      <c r="V956">
        <v>15</v>
      </c>
      <c r="W956" s="1">
        <v>43337</v>
      </c>
      <c r="X956" s="1">
        <v>43356</v>
      </c>
      <c r="Y956" s="2">
        <v>23126959.129999999</v>
      </c>
      <c r="Z956" s="2">
        <v>1734570.5279999999</v>
      </c>
      <c r="AF956" s="2">
        <v>125532.14</v>
      </c>
      <c r="AG956" s="14">
        <f>SUMIF('consultant-gross'!D:D,eslam.data!AQ956,'consultant-gross'!F:F)</f>
        <v>891495.1766336076</v>
      </c>
      <c r="AH956" s="14">
        <f>SUMIF('consultant-gross'!D:D,eslam.data!AQ956,'consultant-gross'!G:G)</f>
        <v>23128178.046633609</v>
      </c>
      <c r="AI956" s="14">
        <f>SUMIF('consultant-net'!D:D,eslam.data!AQ956,'consultant-net'!F:F)</f>
        <v>442152.49507371709</v>
      </c>
      <c r="AJ956" s="2">
        <f>VLOOKUP(A956,'eslam-to-invoicing'!A:B,2,0)</f>
        <v>0</v>
      </c>
      <c r="AQ956" s="2" t="str">
        <f t="shared" si="148"/>
        <v>PI Parks - ELSEWEDY11</v>
      </c>
      <c r="AR956" s="2" t="str">
        <f t="shared" si="149"/>
        <v>011</v>
      </c>
    </row>
    <row r="957" spans="1:44" hidden="1" x14ac:dyDescent="0.3">
      <c r="A957" s="6" t="s">
        <v>7</v>
      </c>
      <c r="B957" s="34">
        <f>VLOOKUP(A957,Sheet1!A:B,2,0)</f>
        <v>1</v>
      </c>
      <c r="C957" s="6">
        <v>12</v>
      </c>
      <c r="D957" s="25"/>
      <c r="E957" s="2">
        <v>1804540.779785339</v>
      </c>
      <c r="F957" s="26">
        <f>_xlfn.MAXIFS('data-from-invoicing'!E:E,'data-from-invoicing'!D:D,eslam.data!AR957)</f>
        <v>0</v>
      </c>
      <c r="G957" s="2">
        <f t="shared" si="146"/>
        <v>-1804540.779785339</v>
      </c>
      <c r="H957" s="2"/>
      <c r="I957" s="23"/>
      <c r="J957" s="2">
        <f>SUMIF('collection only'!D:D,eslam.data!AQ957,'collection only'!E:E)</f>
        <v>1347803.37</v>
      </c>
      <c r="K957" s="26">
        <f>SUMIF('data-from-invoicing'!D:D,eslam.data!AR957,'data-from-invoicing'!F:F)</f>
        <v>0</v>
      </c>
      <c r="L957" s="2">
        <f t="shared" si="147"/>
        <v>-1347803.37</v>
      </c>
      <c r="M957" s="2"/>
      <c r="Q957" s="23"/>
      <c r="R957" s="2">
        <v>1530660.1341041401</v>
      </c>
      <c r="S957" s="1">
        <v>43343</v>
      </c>
      <c r="T957" s="1">
        <v>43349</v>
      </c>
      <c r="U957" s="1">
        <v>43351</v>
      </c>
      <c r="V957">
        <v>15</v>
      </c>
      <c r="W957" s="1">
        <v>43386</v>
      </c>
      <c r="X957" s="1">
        <v>43369</v>
      </c>
      <c r="Y957" s="2">
        <v>24932718.826418951</v>
      </c>
      <c r="Z957" s="2">
        <v>1713142.2709999999</v>
      </c>
      <c r="AF957" s="2">
        <v>0</v>
      </c>
      <c r="AG957" s="14">
        <f>SUMIF('consultant-gross'!D:D,eslam.data!AQ957,'consultant-gross'!F:F)</f>
        <v>1804540.7797853388</v>
      </c>
      <c r="AH957" s="14">
        <f>SUMIF('consultant-gross'!D:D,eslam.data!AQ957,'consultant-gross'!G:G)</f>
        <v>24932718.826418947</v>
      </c>
      <c r="AI957" s="14">
        <f>SUMIF('consultant-net'!D:D,eslam.data!AQ957,'consultant-net'!F:F)</f>
        <v>1530660.1341041401</v>
      </c>
      <c r="AJ957" s="2">
        <f>VLOOKUP(A957,'eslam-to-invoicing'!A:B,2,0)</f>
        <v>0</v>
      </c>
      <c r="AQ957" s="2" t="str">
        <f t="shared" si="148"/>
        <v>PI Parks - ELSEWEDY12</v>
      </c>
      <c r="AR957" s="2" t="str">
        <f t="shared" si="149"/>
        <v>012</v>
      </c>
    </row>
    <row r="958" spans="1:44" hidden="1" x14ac:dyDescent="0.3">
      <c r="A958" s="6" t="s">
        <v>7</v>
      </c>
      <c r="B958" s="34">
        <f>VLOOKUP(A958,Sheet1!A:B,2,0)</f>
        <v>1</v>
      </c>
      <c r="C958" s="6">
        <v>13</v>
      </c>
      <c r="D958" s="25"/>
      <c r="E958" s="2">
        <v>1076504.1196935661</v>
      </c>
      <c r="F958" s="26">
        <f>_xlfn.MAXIFS('data-from-invoicing'!E:E,'data-from-invoicing'!D:D,eslam.data!AR958)</f>
        <v>0</v>
      </c>
      <c r="G958" s="2">
        <f t="shared" si="146"/>
        <v>-1076504.1196935661</v>
      </c>
      <c r="H958" s="2"/>
      <c r="I958" s="23"/>
      <c r="J958" s="2">
        <f>SUMIF('collection only'!D:D,eslam.data!AQ958,'collection only'!E:E)</f>
        <v>719804.13</v>
      </c>
      <c r="K958" s="26">
        <f>SUMIF('data-from-invoicing'!D:D,eslam.data!AR958,'data-from-invoicing'!F:F)</f>
        <v>0</v>
      </c>
      <c r="L958" s="2">
        <f t="shared" si="147"/>
        <v>-719804.13</v>
      </c>
      <c r="M958" s="2"/>
      <c r="Q958" s="23"/>
      <c r="R958" s="2">
        <v>716605.53266206011</v>
      </c>
      <c r="S958" s="1">
        <v>43373</v>
      </c>
      <c r="T958" s="1">
        <v>43377</v>
      </c>
      <c r="U958" s="1">
        <v>43377</v>
      </c>
      <c r="V958">
        <v>15</v>
      </c>
      <c r="W958" s="1">
        <v>43400</v>
      </c>
      <c r="X958" s="1">
        <v>43383</v>
      </c>
      <c r="Y958" s="2">
        <v>26009222.94611251</v>
      </c>
      <c r="Z958" s="2">
        <v>1579309.5449999999</v>
      </c>
      <c r="AF958" s="2">
        <v>0</v>
      </c>
      <c r="AG958" s="14">
        <f>SUMIF('consultant-gross'!D:D,eslam.data!AQ958,'consultant-gross'!F:F)</f>
        <v>1076504.1196935661</v>
      </c>
      <c r="AH958" s="14">
        <f>SUMIF('consultant-gross'!D:D,eslam.data!AQ958,'consultant-gross'!G:G)</f>
        <v>26009222.946112514</v>
      </c>
      <c r="AI958" s="14">
        <f>SUMIF('consultant-net'!D:D,eslam.data!AQ958,'consultant-net'!F:F)</f>
        <v>716605.53266206011</v>
      </c>
      <c r="AJ958" s="2">
        <f>VLOOKUP(A958,'eslam-to-invoicing'!A:B,2,0)</f>
        <v>0</v>
      </c>
      <c r="AQ958" s="2" t="str">
        <f t="shared" si="148"/>
        <v>PI Parks - ELSEWEDY13</v>
      </c>
      <c r="AR958" s="2" t="str">
        <f t="shared" si="149"/>
        <v>013</v>
      </c>
    </row>
    <row r="959" spans="1:44" hidden="1" x14ac:dyDescent="0.3">
      <c r="A959" s="6" t="s">
        <v>7</v>
      </c>
      <c r="B959" s="34">
        <f>VLOOKUP(A959,Sheet1!A:B,2,0)</f>
        <v>1</v>
      </c>
      <c r="C959" s="6">
        <v>14</v>
      </c>
      <c r="D959" s="25"/>
      <c r="E959" s="2">
        <v>1188716.2338874859</v>
      </c>
      <c r="F959" s="26">
        <f>_xlfn.MAXIFS('data-from-invoicing'!E:E,'data-from-invoicing'!D:D,eslam.data!AR959)</f>
        <v>0</v>
      </c>
      <c r="G959" s="2">
        <f t="shared" si="146"/>
        <v>-1188716.2338874859</v>
      </c>
      <c r="H959" s="2"/>
      <c r="I959" s="23"/>
      <c r="J959" s="2">
        <f>SUMIF('collection only'!D:D,eslam.data!AQ959,'collection only'!E:E)</f>
        <v>775351.46</v>
      </c>
      <c r="K959" s="26">
        <f>SUMIF('data-from-invoicing'!D:D,eslam.data!AR959,'data-from-invoicing'!F:F)</f>
        <v>0</v>
      </c>
      <c r="L959" s="2">
        <f t="shared" si="147"/>
        <v>-775351.46</v>
      </c>
      <c r="M959" s="2"/>
      <c r="Q959" s="23"/>
      <c r="R959" s="2">
        <v>775351.46</v>
      </c>
      <c r="S959" s="1">
        <v>43404</v>
      </c>
      <c r="T959" s="1">
        <v>43409</v>
      </c>
      <c r="U959" s="1">
        <v>43411</v>
      </c>
      <c r="V959">
        <v>15</v>
      </c>
      <c r="W959" s="1">
        <v>43436</v>
      </c>
      <c r="X959" s="1">
        <v>43436</v>
      </c>
      <c r="Y959" s="2">
        <v>27197939.18</v>
      </c>
      <c r="Z959" s="2">
        <v>1430574.85</v>
      </c>
      <c r="AF959" s="2">
        <v>194651.72</v>
      </c>
      <c r="AG959" s="14">
        <f>SUMIF('consultant-gross'!D:D,eslam.data!AQ959,'consultant-gross'!F:F)</f>
        <v>2476006.3138874881</v>
      </c>
      <c r="AH959" s="14">
        <f>SUMIF('consultant-gross'!D:D,eslam.data!AQ959,'consultant-gross'!G:G)</f>
        <v>28485229.260000002</v>
      </c>
      <c r="AI959" s="14">
        <f>SUMIF('consultant-net'!D:D,eslam.data!AQ959,'consultant-net'!F:F)</f>
        <v>1986968.45</v>
      </c>
      <c r="AJ959" s="2">
        <f>VLOOKUP(A959,'eslam-to-invoicing'!A:B,2,0)</f>
        <v>0</v>
      </c>
      <c r="AQ959" s="2" t="str">
        <f t="shared" si="148"/>
        <v>PI Parks - ELSEWEDY14</v>
      </c>
      <c r="AR959" s="2" t="str">
        <f t="shared" si="149"/>
        <v>014</v>
      </c>
    </row>
    <row r="960" spans="1:44" hidden="1" x14ac:dyDescent="0.3">
      <c r="A960" s="6" t="s">
        <v>7</v>
      </c>
      <c r="B960" s="34">
        <f>VLOOKUP(A960,Sheet1!A:B,2,0)</f>
        <v>1</v>
      </c>
      <c r="C960" s="6">
        <v>15</v>
      </c>
      <c r="D960" s="25"/>
      <c r="E960" s="2">
        <v>6486957.6199999973</v>
      </c>
      <c r="F960" s="26">
        <f>_xlfn.MAXIFS('data-from-invoicing'!E:E,'data-from-invoicing'!D:D,eslam.data!AR960)</f>
        <v>0</v>
      </c>
      <c r="G960" s="2">
        <f t="shared" si="146"/>
        <v>-6486957.6199999973</v>
      </c>
      <c r="H960" s="2"/>
      <c r="I960" s="23"/>
      <c r="J960" s="2">
        <f>SUMIF('collection only'!D:D,eslam.data!AQ960,'collection only'!E:E)</f>
        <v>4484634.1399999997</v>
      </c>
      <c r="K960" s="26">
        <f>SUMIF('data-from-invoicing'!D:D,eslam.data!AR960,'data-from-invoicing'!F:F)</f>
        <v>0</v>
      </c>
      <c r="L960" s="2">
        <f t="shared" si="147"/>
        <v>-4484634.1399999997</v>
      </c>
      <c r="M960" s="2"/>
      <c r="Q960" s="23"/>
      <c r="R960" s="2">
        <v>4484634.17</v>
      </c>
      <c r="S960" s="1">
        <v>43434</v>
      </c>
      <c r="T960" s="1">
        <v>43440</v>
      </c>
      <c r="U960" s="1">
        <v>43440</v>
      </c>
      <c r="V960">
        <v>15</v>
      </c>
      <c r="W960" s="1">
        <v>43466</v>
      </c>
      <c r="X960" s="1">
        <v>43460</v>
      </c>
      <c r="Y960" s="2">
        <v>33684896.799999997</v>
      </c>
      <c r="Z960" s="2">
        <v>1125214.43</v>
      </c>
      <c r="AF960" s="2">
        <v>209651.72</v>
      </c>
      <c r="AG960" s="14">
        <f>SUMIF('consultant-gross'!D:D,eslam.data!AQ960,'consultant-gross'!F:F)</f>
        <v>7576900.6799999997</v>
      </c>
      <c r="AH960" s="14">
        <f>SUMIF('consultant-gross'!D:D,eslam.data!AQ960,'consultant-gross'!G:G)</f>
        <v>34774839.859999999</v>
      </c>
      <c r="AI960" s="14">
        <f>SUMIF('consultant-net'!D:D,eslam.data!AQ960,'consultant-net'!F:F)</f>
        <v>5773335.6500000004</v>
      </c>
      <c r="AJ960" s="2">
        <f>VLOOKUP(A960,'eslam-to-invoicing'!A:B,2,0)</f>
        <v>0</v>
      </c>
      <c r="AQ960" s="2" t="str">
        <f t="shared" si="148"/>
        <v>PI Parks - ELSEWEDY15</v>
      </c>
      <c r="AR960" s="2" t="str">
        <f t="shared" si="149"/>
        <v>015</v>
      </c>
    </row>
    <row r="961" spans="1:44" hidden="1" x14ac:dyDescent="0.3">
      <c r="A961" s="6" t="s">
        <v>7</v>
      </c>
      <c r="B961" s="34">
        <f>VLOOKUP(A961,Sheet1!A:B,2,0)</f>
        <v>1</v>
      </c>
      <c r="C961" s="6">
        <v>16</v>
      </c>
      <c r="D961" s="25"/>
      <c r="E961" s="2">
        <v>4932880.4600000009</v>
      </c>
      <c r="F961" s="26">
        <f>_xlfn.MAXIFS('data-from-invoicing'!E:E,'data-from-invoicing'!D:D,eslam.data!AR961)</f>
        <v>0</v>
      </c>
      <c r="G961" s="2">
        <f t="shared" si="146"/>
        <v>-4932880.4600000009</v>
      </c>
      <c r="H961" s="2"/>
      <c r="I961" s="23"/>
      <c r="J961" s="2">
        <f>SUMIF('collection only'!D:D,eslam.data!AQ961,'collection only'!E:E)</f>
        <v>4125986.43</v>
      </c>
      <c r="K961" s="26">
        <f>SUMIF('data-from-invoicing'!D:D,eslam.data!AR961,'data-from-invoicing'!F:F)</f>
        <v>0</v>
      </c>
      <c r="L961" s="2">
        <f t="shared" si="147"/>
        <v>-4125986.43</v>
      </c>
      <c r="M961" s="2"/>
      <c r="Q961" s="23"/>
      <c r="R961" s="2">
        <v>4125986.43</v>
      </c>
      <c r="S961" s="1">
        <v>43465</v>
      </c>
      <c r="T961" s="1">
        <v>43471</v>
      </c>
      <c r="U961" s="1">
        <v>43471</v>
      </c>
      <c r="V961">
        <v>15</v>
      </c>
      <c r="W961" s="1">
        <v>43496</v>
      </c>
      <c r="X961" s="1">
        <v>43492</v>
      </c>
      <c r="Y961" s="2">
        <v>38617777.259999998</v>
      </c>
      <c r="Z961" s="2">
        <v>889716.88</v>
      </c>
      <c r="AF961" s="2">
        <v>245586.01</v>
      </c>
      <c r="AG961" s="14">
        <f>SUMIF('consultant-gross'!D:D,eslam.data!AQ961,'consultant-gross'!F:F)</f>
        <v>6344223.529927507</v>
      </c>
      <c r="AH961" s="14">
        <f>SUMIF('consultant-gross'!D:D,eslam.data!AQ961,'consultant-gross'!G:G)</f>
        <v>40029120.329927504</v>
      </c>
      <c r="AI961" s="14">
        <f>SUMIF('consultant-net'!D:D,eslam.data!AQ961,'consultant-net'!F:F)</f>
        <v>5768808.193635799</v>
      </c>
      <c r="AJ961" s="2">
        <f>VLOOKUP(A961,'eslam-to-invoicing'!A:B,2,0)</f>
        <v>0</v>
      </c>
      <c r="AQ961" s="2" t="str">
        <f t="shared" si="148"/>
        <v>PI Parks - ELSEWEDY16</v>
      </c>
      <c r="AR961" s="2" t="str">
        <f t="shared" si="149"/>
        <v>016</v>
      </c>
    </row>
    <row r="962" spans="1:44" hidden="1" x14ac:dyDescent="0.3">
      <c r="A962" s="6" t="s">
        <v>7</v>
      </c>
      <c r="B962" s="34">
        <f>VLOOKUP(A962,Sheet1!A:B,2,0)</f>
        <v>1</v>
      </c>
      <c r="C962" s="6">
        <v>17</v>
      </c>
      <c r="D962" s="25"/>
      <c r="E962" s="2">
        <v>1718123.550000004</v>
      </c>
      <c r="F962" s="26">
        <f>_xlfn.MAXIFS('data-from-invoicing'!E:E,'data-from-invoicing'!D:D,eslam.data!AR962)</f>
        <v>0</v>
      </c>
      <c r="G962" s="2">
        <f t="shared" si="146"/>
        <v>-1718123.550000004</v>
      </c>
      <c r="H962" s="2"/>
      <c r="I962" s="23"/>
      <c r="J962" s="2">
        <f>SUMIF('collection only'!D:D,eslam.data!AQ962,'collection only'!E:E)</f>
        <v>1375431.38</v>
      </c>
      <c r="K962" s="26">
        <f>SUMIF('data-from-invoicing'!D:D,eslam.data!AR962,'data-from-invoicing'!F:F)</f>
        <v>0</v>
      </c>
      <c r="L962" s="2">
        <f t="shared" si="147"/>
        <v>-1375431.38</v>
      </c>
      <c r="M962" s="2"/>
      <c r="Q962" s="23"/>
      <c r="R962" s="2">
        <v>1375431.38</v>
      </c>
      <c r="S962" s="1">
        <v>43496</v>
      </c>
      <c r="T962" s="1">
        <v>43501</v>
      </c>
      <c r="U962" s="1">
        <v>43503</v>
      </c>
      <c r="V962">
        <v>15</v>
      </c>
      <c r="W962" s="1">
        <v>43529</v>
      </c>
      <c r="X962" s="1">
        <v>43537</v>
      </c>
      <c r="Y962" s="2">
        <v>40335900.810000002</v>
      </c>
      <c r="Z962" s="2">
        <v>584649.66</v>
      </c>
      <c r="AF962" s="2">
        <v>261703.2</v>
      </c>
      <c r="AG962" s="14">
        <f>SUMIF('consultant-gross'!D:D,eslam.data!AQ962,'consultant-gross'!F:F)</f>
        <v>3393993.1200000048</v>
      </c>
      <c r="AH962" s="14">
        <f>SUMIF('consultant-gross'!D:D,eslam.data!AQ962,'consultant-gross'!G:G)</f>
        <v>42011770.380000003</v>
      </c>
      <c r="AI962" s="14">
        <f>SUMIF('consultant-net'!D:D,eslam.data!AQ962,'consultant-net'!F:F)</f>
        <v>3296251.57</v>
      </c>
      <c r="AJ962" s="2">
        <f>VLOOKUP(A962,'eslam-to-invoicing'!A:B,2,0)</f>
        <v>0</v>
      </c>
      <c r="AQ962" s="2" t="str">
        <f t="shared" si="148"/>
        <v>PI Parks - ELSEWEDY17</v>
      </c>
      <c r="AR962" s="2" t="str">
        <f t="shared" si="149"/>
        <v>017</v>
      </c>
    </row>
    <row r="963" spans="1:44" hidden="1" x14ac:dyDescent="0.3">
      <c r="A963" s="6" t="s">
        <v>7</v>
      </c>
      <c r="B963" s="34">
        <f>VLOOKUP(A963,Sheet1!A:B,2,0)</f>
        <v>1</v>
      </c>
      <c r="C963" s="6">
        <v>18</v>
      </c>
      <c r="D963" s="25"/>
      <c r="E963" s="2">
        <v>4308748.6699999943</v>
      </c>
      <c r="F963" s="26">
        <f>_xlfn.MAXIFS('data-from-invoicing'!E:E,'data-from-invoicing'!D:D,eslam.data!AR963)</f>
        <v>0</v>
      </c>
      <c r="G963" s="2">
        <f t="shared" si="146"/>
        <v>-4308748.6699999943</v>
      </c>
      <c r="H963" s="2"/>
      <c r="I963" s="23"/>
      <c r="J963" s="2">
        <f>SUMIF('collection only'!D:D,eslam.data!AQ963,'collection only'!E:E)</f>
        <v>3699864.67</v>
      </c>
      <c r="K963" s="26">
        <f>SUMIF('data-from-invoicing'!D:D,eslam.data!AR963,'data-from-invoicing'!F:F)</f>
        <v>0</v>
      </c>
      <c r="L963" s="2">
        <f t="shared" si="147"/>
        <v>-3699864.67</v>
      </c>
      <c r="M963" s="2"/>
      <c r="Q963" s="23"/>
      <c r="R963" s="2">
        <v>3699864.67</v>
      </c>
      <c r="S963" s="1">
        <v>43524</v>
      </c>
      <c r="T963" s="1">
        <v>43529</v>
      </c>
      <c r="U963" s="1">
        <v>43530</v>
      </c>
      <c r="V963">
        <v>15</v>
      </c>
      <c r="W963" s="1">
        <v>43558</v>
      </c>
      <c r="X963" s="1">
        <v>43551</v>
      </c>
      <c r="Y963" s="2">
        <v>44644649.479999997</v>
      </c>
      <c r="Z963" s="2">
        <v>439815.15100000013</v>
      </c>
      <c r="AF963" s="2">
        <v>261703.2</v>
      </c>
      <c r="AG963" s="14">
        <f>SUMIF('consultant-gross'!D:D,eslam.data!AQ963,'consultant-gross'!F:F)</f>
        <v>4573274.5450352952</v>
      </c>
      <c r="AH963" s="14">
        <f>SUMIF('consultant-gross'!D:D,eslam.data!AQ963,'consultant-gross'!G:G)</f>
        <v>46585044.925035298</v>
      </c>
      <c r="AI963" s="14">
        <f>SUMIF('consultant-net'!D:D,eslam.data!AQ963,'consultant-net'!F:F)</f>
        <v>5638741.9193570316</v>
      </c>
      <c r="AJ963" s="2">
        <f>VLOOKUP(A963,'eslam-to-invoicing'!A:B,2,0)</f>
        <v>0</v>
      </c>
      <c r="AQ963" s="2" t="str">
        <f t="shared" si="148"/>
        <v>PI Parks - ELSEWEDY18</v>
      </c>
      <c r="AR963" s="2" t="str">
        <f t="shared" si="149"/>
        <v>018</v>
      </c>
    </row>
    <row r="964" spans="1:44" hidden="1" x14ac:dyDescent="0.3">
      <c r="A964" s="6" t="s">
        <v>7</v>
      </c>
      <c r="B964" s="34">
        <f>VLOOKUP(A964,Sheet1!A:B,2,0)</f>
        <v>1</v>
      </c>
      <c r="C964" s="6">
        <v>19</v>
      </c>
      <c r="D964" s="25"/>
      <c r="E964" s="2">
        <v>2652468.0200000028</v>
      </c>
      <c r="F964" s="26">
        <f>_xlfn.MAXIFS('data-from-invoicing'!E:E,'data-from-invoicing'!D:D,eslam.data!AR964)</f>
        <v>0</v>
      </c>
      <c r="G964" s="2">
        <f t="shared" si="146"/>
        <v>-2652468.0200000028</v>
      </c>
      <c r="H964" s="2"/>
      <c r="I964" s="23"/>
      <c r="J964" s="2">
        <f>SUMIF('collection only'!D:D,eslam.data!AQ964,'collection only'!E:E)</f>
        <v>2311261.81</v>
      </c>
      <c r="K964" s="26">
        <f>SUMIF('data-from-invoicing'!D:D,eslam.data!AR964,'data-from-invoicing'!F:F)</f>
        <v>0</v>
      </c>
      <c r="L964" s="2">
        <f t="shared" si="147"/>
        <v>-2311261.81</v>
      </c>
      <c r="M964" s="2"/>
      <c r="Q964" s="23"/>
      <c r="R964" s="2">
        <v>2311261.81</v>
      </c>
      <c r="S964" s="1">
        <v>43555</v>
      </c>
      <c r="T964" s="1">
        <v>43561</v>
      </c>
      <c r="U964" s="1">
        <v>43561</v>
      </c>
      <c r="V964">
        <v>15</v>
      </c>
      <c r="W964" s="1">
        <v>43589</v>
      </c>
      <c r="X964" s="1">
        <v>43599</v>
      </c>
      <c r="Y964" s="2">
        <v>47297117.5</v>
      </c>
      <c r="Z964" s="2">
        <v>171933.60949999999</v>
      </c>
      <c r="AF964" s="2">
        <v>276703.2</v>
      </c>
      <c r="AG964" s="14">
        <f>SUMIF('consultant-gross'!D:D,eslam.data!AQ964,'consultant-gross'!F:F)</f>
        <v>4823264.9185738936</v>
      </c>
      <c r="AH964" s="14">
        <f>SUMIF('consultant-gross'!D:D,eslam.data!AQ964,'consultant-gross'!G:G)</f>
        <v>49467914.39857389</v>
      </c>
      <c r="AI964" s="14">
        <f>SUMIF('consultant-net'!D:D,eslam.data!AQ964,'consultant-net'!F:F)</f>
        <v>4754946.3629341125</v>
      </c>
      <c r="AJ964" s="2">
        <f>VLOOKUP(A964,'eslam-to-invoicing'!A:B,2,0)</f>
        <v>0</v>
      </c>
      <c r="AQ964" s="2" t="str">
        <f t="shared" si="148"/>
        <v>PI Parks - ELSEWEDY19</v>
      </c>
      <c r="AR964" s="2" t="str">
        <f t="shared" si="149"/>
        <v>019</v>
      </c>
    </row>
    <row r="965" spans="1:44" hidden="1" x14ac:dyDescent="0.3">
      <c r="A965" s="6" t="s">
        <v>7</v>
      </c>
      <c r="B965" s="34">
        <f>VLOOKUP(A965,Sheet1!A:B,2,0)</f>
        <v>1</v>
      </c>
      <c r="C965" s="6">
        <v>20</v>
      </c>
      <c r="D965" s="25"/>
      <c r="E965" s="2">
        <v>4018450.927889891</v>
      </c>
      <c r="F965" s="26">
        <f>_xlfn.MAXIFS('data-from-invoicing'!E:E,'data-from-invoicing'!D:D,eslam.data!AR965)</f>
        <v>0</v>
      </c>
      <c r="G965" s="2">
        <f t="shared" si="146"/>
        <v>-4018450.927889891</v>
      </c>
      <c r="H965" s="2"/>
      <c r="I965" s="23"/>
      <c r="J965" s="2">
        <f>SUMIF('collection only'!D:D,eslam.data!AQ965,'collection only'!E:E)</f>
        <v>1466574.4</v>
      </c>
      <c r="K965" s="26">
        <f>SUMIF('data-from-invoicing'!D:D,eslam.data!AR965,'data-from-invoicing'!F:F)</f>
        <v>0</v>
      </c>
      <c r="L965" s="2">
        <f t="shared" si="147"/>
        <v>-1466574.4</v>
      </c>
      <c r="M965" s="2"/>
      <c r="Q965" s="23"/>
      <c r="R965" s="2">
        <v>1816746.614022844</v>
      </c>
      <c r="S965" s="1">
        <v>43585</v>
      </c>
      <c r="T965" s="1">
        <v>43590</v>
      </c>
      <c r="U965" s="1">
        <v>43592</v>
      </c>
      <c r="V965">
        <v>15</v>
      </c>
      <c r="W965" s="1">
        <v>43621</v>
      </c>
      <c r="X965" s="1">
        <v>43604</v>
      </c>
      <c r="Y965" s="2">
        <v>51315568.427889891</v>
      </c>
      <c r="Z965" s="2">
        <v>161583.8345</v>
      </c>
      <c r="AF965" s="2">
        <v>0</v>
      </c>
      <c r="AG965" s="14">
        <f>SUMIF('consultant-gross'!D:D,eslam.data!AQ965,'consultant-gross'!F:F)</f>
        <v>4018450.927889891</v>
      </c>
      <c r="AH965" s="14">
        <f>SUMIF('consultant-gross'!D:D,eslam.data!AQ965,'consultant-gross'!G:G)</f>
        <v>51315568.427889891</v>
      </c>
      <c r="AI965" s="14">
        <f>SUMIF('consultant-net'!D:D,eslam.data!AQ965,'consultant-net'!F:F)</f>
        <v>1816746.6140228435</v>
      </c>
      <c r="AJ965" s="2">
        <f>VLOOKUP(A965,'eslam-to-invoicing'!A:B,2,0)</f>
        <v>0</v>
      </c>
      <c r="AQ965" s="2" t="str">
        <f t="shared" si="148"/>
        <v>PI Parks - ELSEWEDY20</v>
      </c>
      <c r="AR965" s="2" t="str">
        <f t="shared" si="149"/>
        <v>020</v>
      </c>
    </row>
    <row r="966" spans="1:44" hidden="1" x14ac:dyDescent="0.3">
      <c r="A966" s="6" t="s">
        <v>7</v>
      </c>
      <c r="B966" s="34">
        <f>VLOOKUP(A966,Sheet1!A:B,2,0)</f>
        <v>1</v>
      </c>
      <c r="C966" s="6">
        <v>21</v>
      </c>
      <c r="D966" s="25"/>
      <c r="E966" s="2">
        <v>598299.79211010784</v>
      </c>
      <c r="F966" s="26">
        <f>_xlfn.MAXIFS('data-from-invoicing'!E:E,'data-from-invoicing'!D:D,eslam.data!AR966)</f>
        <v>0</v>
      </c>
      <c r="G966" s="2">
        <f t="shared" si="146"/>
        <v>-598299.79211010784</v>
      </c>
      <c r="H966" s="2"/>
      <c r="I966" s="23"/>
      <c r="J966" s="2">
        <f>SUMIF('collection only'!D:D,eslam.data!AQ966,'collection only'!E:E)</f>
        <v>5333565.74</v>
      </c>
      <c r="K966" s="26">
        <f>SUMIF('data-from-invoicing'!D:D,eslam.data!AR966,'data-from-invoicing'!F:F)</f>
        <v>0</v>
      </c>
      <c r="L966" s="2">
        <f t="shared" si="147"/>
        <v>-5333565.74</v>
      </c>
      <c r="M966" s="2"/>
      <c r="Q966" s="23"/>
      <c r="R966" s="2">
        <v>5879272.6390669569</v>
      </c>
      <c r="S966" s="1">
        <v>43646</v>
      </c>
      <c r="T966" s="1">
        <v>43646</v>
      </c>
      <c r="U966" s="1">
        <v>43748</v>
      </c>
      <c r="V966">
        <v>15</v>
      </c>
      <c r="W966" s="1">
        <v>43768</v>
      </c>
      <c r="X966" s="1">
        <v>43751</v>
      </c>
      <c r="Y966" s="2">
        <v>51913868.219999999</v>
      </c>
      <c r="Z966" s="2">
        <v>179052.64</v>
      </c>
      <c r="AF966" s="2">
        <v>0</v>
      </c>
      <c r="AG966" s="14">
        <f>SUMIF('consultant-gross'!D:D,eslam.data!AQ966,'consultant-gross'!F:F)</f>
        <v>598299.79211010784</v>
      </c>
      <c r="AH966" s="14">
        <f>SUMIF('consultant-gross'!D:D,eslam.data!AQ966,'consultant-gross'!G:G)</f>
        <v>51913868.219999999</v>
      </c>
      <c r="AI966" s="14">
        <f>SUMIF('consultant-net'!D:D,eslam.data!AQ966,'consultant-net'!F:F)</f>
        <v>5879272.6390669569</v>
      </c>
      <c r="AJ966" s="2">
        <f>VLOOKUP(A966,'eslam-to-invoicing'!A:B,2,0)</f>
        <v>0</v>
      </c>
      <c r="AQ966" s="2" t="str">
        <f t="shared" si="148"/>
        <v>PI Parks - ELSEWEDY21</v>
      </c>
      <c r="AR966" s="2" t="str">
        <f t="shared" si="149"/>
        <v>021</v>
      </c>
    </row>
    <row r="967" spans="1:44" hidden="1" x14ac:dyDescent="0.3">
      <c r="A967" s="6" t="s">
        <v>24</v>
      </c>
      <c r="B967" s="34">
        <f>VLOOKUP(A967,Sheet1!A:B,2,0)</f>
        <v>1</v>
      </c>
      <c r="C967" s="6">
        <v>1</v>
      </c>
      <c r="D967" s="25"/>
      <c r="E967" s="2">
        <v>4100153.37</v>
      </c>
      <c r="F967" s="26">
        <f>_xlfn.MAXIFS('data-from-invoicing'!E:E,'data-from-invoicing'!D:D,eslam.data!AR967)</f>
        <v>0</v>
      </c>
      <c r="G967" s="2">
        <f t="shared" si="146"/>
        <v>-4100153.37</v>
      </c>
      <c r="H967" s="2"/>
      <c r="I967" s="23"/>
      <c r="J967" s="2">
        <f>SUMIF('collection only'!D:D,eslam.data!AQ967,'collection only'!E:E)</f>
        <v>7818631.6399999997</v>
      </c>
      <c r="K967" s="26">
        <f>SUMIF('data-from-invoicing'!D:D,eslam.data!AR967,'data-from-invoicing'!F:F)</f>
        <v>0</v>
      </c>
      <c r="L967" s="2">
        <f t="shared" si="147"/>
        <v>-7818631.6399999997</v>
      </c>
      <c r="M967" s="2"/>
      <c r="Q967" s="23"/>
      <c r="R967" s="2">
        <v>7818631.6399999997</v>
      </c>
      <c r="S967" s="1">
        <v>43373</v>
      </c>
      <c r="T967" s="1">
        <v>43377</v>
      </c>
      <c r="U967" s="1">
        <v>43370</v>
      </c>
      <c r="V967">
        <v>15</v>
      </c>
      <c r="W967" s="1">
        <v>43400</v>
      </c>
      <c r="X967" s="1">
        <v>43383</v>
      </c>
      <c r="Y967" s="2">
        <v>4100153.37</v>
      </c>
      <c r="Z967" s="2">
        <v>4989525.8131999997</v>
      </c>
      <c r="AF967" s="2">
        <v>0</v>
      </c>
      <c r="AG967" s="14">
        <f>SUMIF('consultant-gross'!D:D,eslam.data!AQ967,'consultant-gross'!F:F)</f>
        <v>4100153.3699999996</v>
      </c>
      <c r="AH967" s="14">
        <f>SUMIF('consultant-gross'!D:D,eslam.data!AQ967,'consultant-gross'!G:G)</f>
        <v>4100153.3699999996</v>
      </c>
      <c r="AI967" s="14">
        <f>SUMIF('consultant-net'!D:D,eslam.data!AQ967,'consultant-net'!F:F)</f>
        <v>7818631.6399999997</v>
      </c>
      <c r="AJ967" s="2">
        <f>VLOOKUP(A967,'eslam-to-invoicing'!A:B,2,0)</f>
        <v>0</v>
      </c>
      <c r="AQ967" s="2" t="str">
        <f t="shared" si="148"/>
        <v>PI Parks - MEP1</v>
      </c>
      <c r="AR967" s="2" t="str">
        <f t="shared" si="149"/>
        <v>01</v>
      </c>
    </row>
    <row r="968" spans="1:44" hidden="1" x14ac:dyDescent="0.3">
      <c r="A968" s="6" t="s">
        <v>24</v>
      </c>
      <c r="B968" s="34">
        <f>VLOOKUP(A968,Sheet1!A:B,2,0)</f>
        <v>1</v>
      </c>
      <c r="C968" s="6">
        <v>2</v>
      </c>
      <c r="D968" s="25"/>
      <c r="E968" s="2">
        <v>3824663.600000001</v>
      </c>
      <c r="F968" s="26">
        <f>_xlfn.MAXIFS('data-from-invoicing'!E:E,'data-from-invoicing'!D:D,eslam.data!AR968)</f>
        <v>0</v>
      </c>
      <c r="G968" s="2">
        <f t="shared" si="146"/>
        <v>-3824663.600000001</v>
      </c>
      <c r="H968" s="2"/>
      <c r="I968" s="23"/>
      <c r="J968" s="2">
        <f>SUMIF('collection only'!D:D,eslam.data!AQ968,'collection only'!E:E)</f>
        <v>3907009.94</v>
      </c>
      <c r="K968" s="26">
        <f>SUMIF('data-from-invoicing'!D:D,eslam.data!AR968,'data-from-invoicing'!F:F)</f>
        <v>0</v>
      </c>
      <c r="L968" s="2">
        <f t="shared" si="147"/>
        <v>-3907009.94</v>
      </c>
      <c r="M968" s="2"/>
      <c r="Q968" s="23"/>
      <c r="R968" s="2">
        <v>3907009.94</v>
      </c>
      <c r="S968" s="1">
        <v>43404</v>
      </c>
      <c r="T968" s="1">
        <v>43406</v>
      </c>
      <c r="U968" s="1">
        <v>43411</v>
      </c>
      <c r="V968">
        <v>15</v>
      </c>
      <c r="W968" s="1">
        <v>43436</v>
      </c>
      <c r="X968" s="1">
        <v>43436</v>
      </c>
      <c r="Y968" s="2">
        <v>7924816.9700000007</v>
      </c>
      <c r="Z968" s="2">
        <v>5871509.9100000001</v>
      </c>
      <c r="AF968" s="2">
        <v>0</v>
      </c>
      <c r="AG968" s="14">
        <f>SUMIF('consultant-gross'!D:D,eslam.data!AQ968,'consultant-gross'!F:F)</f>
        <v>3824663.600000001</v>
      </c>
      <c r="AH968" s="14">
        <f>SUMIF('consultant-gross'!D:D,eslam.data!AQ968,'consultant-gross'!G:G)</f>
        <v>7924816.9700000007</v>
      </c>
      <c r="AI968" s="14">
        <f>SUMIF('consultant-net'!D:D,eslam.data!AQ968,'consultant-net'!F:F)</f>
        <v>3978690.02</v>
      </c>
      <c r="AJ968" s="2">
        <f>VLOOKUP(A968,'eslam-to-invoicing'!A:B,2,0)</f>
        <v>0</v>
      </c>
      <c r="AQ968" s="2" t="str">
        <f t="shared" si="148"/>
        <v>PI Parks - MEP2</v>
      </c>
      <c r="AR968" s="2" t="str">
        <f t="shared" si="149"/>
        <v>02</v>
      </c>
    </row>
    <row r="969" spans="1:44" hidden="1" x14ac:dyDescent="0.3">
      <c r="A969" s="6" t="s">
        <v>24</v>
      </c>
      <c r="B969" s="34">
        <f>VLOOKUP(A969,Sheet1!A:B,2,0)</f>
        <v>1</v>
      </c>
      <c r="C969" s="6">
        <v>3</v>
      </c>
      <c r="D969" s="25"/>
      <c r="E969" s="2">
        <v>2526634.8599999989</v>
      </c>
      <c r="F969" s="26">
        <f>_xlfn.MAXIFS('data-from-invoicing'!E:E,'data-from-invoicing'!D:D,eslam.data!AR969)</f>
        <v>0</v>
      </c>
      <c r="G969" s="2">
        <f t="shared" si="146"/>
        <v>-2526634.8599999989</v>
      </c>
      <c r="H969" s="2"/>
      <c r="I969" s="23"/>
      <c r="J969" s="2">
        <f>SUMIF('collection only'!D:D,eslam.data!AQ969,'collection only'!E:E)</f>
        <v>3921714.73</v>
      </c>
      <c r="K969" s="26">
        <f>SUMIF('data-from-invoicing'!D:D,eslam.data!AR969,'data-from-invoicing'!F:F)</f>
        <v>0</v>
      </c>
      <c r="L969" s="2">
        <f t="shared" si="147"/>
        <v>-3921714.73</v>
      </c>
      <c r="M969" s="2"/>
      <c r="Q969" s="23"/>
      <c r="R969" s="2">
        <v>3921714.73</v>
      </c>
      <c r="S969" s="1">
        <v>43434</v>
      </c>
      <c r="T969" s="1">
        <v>43444</v>
      </c>
      <c r="U969" s="1">
        <v>43437</v>
      </c>
      <c r="V969">
        <v>15</v>
      </c>
      <c r="W969" s="1">
        <v>43466</v>
      </c>
      <c r="X969" s="1">
        <v>43460</v>
      </c>
      <c r="Y969" s="2">
        <v>10451451.83</v>
      </c>
      <c r="Z969" s="2">
        <v>8435854.5500000007</v>
      </c>
      <c r="AF969" s="2">
        <v>0</v>
      </c>
      <c r="AG969" s="14">
        <f>SUMIF('consultant-gross'!D:D,eslam.data!AQ969,'consultant-gross'!F:F)</f>
        <v>4229682.9000000004</v>
      </c>
      <c r="AH969" s="14">
        <f>SUMIF('consultant-gross'!D:D,eslam.data!AQ969,'consultant-gross'!G:G)</f>
        <v>12154499.870000001</v>
      </c>
      <c r="AI969" s="14">
        <f>SUMIF('consultant-net'!D:D,eslam.data!AQ969,'consultant-net'!F:F)</f>
        <v>4042223.64</v>
      </c>
      <c r="AJ969" s="2">
        <f>VLOOKUP(A969,'eslam-to-invoicing'!A:B,2,0)</f>
        <v>0</v>
      </c>
      <c r="AQ969" s="2" t="str">
        <f t="shared" si="148"/>
        <v>PI Parks - MEP3</v>
      </c>
      <c r="AR969" s="2" t="str">
        <f t="shared" si="149"/>
        <v>03</v>
      </c>
    </row>
    <row r="970" spans="1:44" hidden="1" x14ac:dyDescent="0.3">
      <c r="A970" s="6" t="s">
        <v>24</v>
      </c>
      <c r="B970" s="34">
        <f>VLOOKUP(A970,Sheet1!A:B,2,0)</f>
        <v>1</v>
      </c>
      <c r="C970" s="6">
        <v>4</v>
      </c>
      <c r="D970" s="25"/>
      <c r="E970" s="2">
        <v>13292686.779999999</v>
      </c>
      <c r="F970" s="26">
        <f>_xlfn.MAXIFS('data-from-invoicing'!E:E,'data-from-invoicing'!D:D,eslam.data!AR970)</f>
        <v>0</v>
      </c>
      <c r="G970" s="2">
        <f t="shared" si="146"/>
        <v>-13292686.779999999</v>
      </c>
      <c r="H970" s="2"/>
      <c r="I970" s="23"/>
      <c r="J970" s="2">
        <f>SUMIF('collection only'!D:D,eslam.data!AQ970,'collection only'!E:E)</f>
        <v>3366511.48</v>
      </c>
      <c r="K970" s="26">
        <f>SUMIF('data-from-invoicing'!D:D,eslam.data!AR970,'data-from-invoicing'!F:F)</f>
        <v>0</v>
      </c>
      <c r="L970" s="2">
        <f t="shared" si="147"/>
        <v>-3366511.48</v>
      </c>
      <c r="M970" s="2"/>
      <c r="Q970" s="23"/>
      <c r="R970" s="2">
        <v>3514249.7616900019</v>
      </c>
      <c r="S970" s="1">
        <v>43465</v>
      </c>
      <c r="T970" s="1">
        <v>43470</v>
      </c>
      <c r="U970" s="1">
        <v>43470</v>
      </c>
      <c r="V970">
        <v>15</v>
      </c>
      <c r="W970" s="1">
        <v>43496</v>
      </c>
      <c r="X970" s="1">
        <v>43479</v>
      </c>
      <c r="Y970" s="2">
        <v>23744138.609999999</v>
      </c>
      <c r="Z970" s="2">
        <v>6341086.6899999985</v>
      </c>
      <c r="AF970" s="2">
        <v>0</v>
      </c>
      <c r="AG970" s="14">
        <f>SUMIF('consultant-gross'!D:D,eslam.data!AQ970,'consultant-gross'!F:F)</f>
        <v>13292686.779999999</v>
      </c>
      <c r="AH970" s="14">
        <f>SUMIF('consultant-gross'!D:D,eslam.data!AQ970,'consultant-gross'!G:G)</f>
        <v>23744138.609999999</v>
      </c>
      <c r="AI970" s="14">
        <f>SUMIF('consultant-net'!D:D,eslam.data!AQ970,'consultant-net'!F:F)</f>
        <v>3514249.7616900019</v>
      </c>
      <c r="AJ970" s="2">
        <f>VLOOKUP(A970,'eslam-to-invoicing'!A:B,2,0)</f>
        <v>0</v>
      </c>
      <c r="AQ970" s="2" t="str">
        <f t="shared" si="148"/>
        <v>PI Parks - MEP4</v>
      </c>
      <c r="AR970" s="2" t="str">
        <f t="shared" si="149"/>
        <v>04</v>
      </c>
    </row>
    <row r="971" spans="1:44" hidden="1" x14ac:dyDescent="0.3">
      <c r="A971" s="6" t="s">
        <v>24</v>
      </c>
      <c r="B971" s="34">
        <f>VLOOKUP(A971,Sheet1!A:B,2,0)</f>
        <v>1</v>
      </c>
      <c r="C971" s="6">
        <v>5</v>
      </c>
      <c r="D971" s="25"/>
      <c r="E971" s="2">
        <v>8084326.0000000037</v>
      </c>
      <c r="F971" s="26">
        <f>_xlfn.MAXIFS('data-from-invoicing'!E:E,'data-from-invoicing'!D:D,eslam.data!AR971)</f>
        <v>0</v>
      </c>
      <c r="G971" s="2">
        <f t="shared" si="146"/>
        <v>-8084326.0000000037</v>
      </c>
      <c r="H971" s="2"/>
      <c r="I971" s="23"/>
      <c r="J971" s="2">
        <f>SUMIF('collection only'!D:D,eslam.data!AQ971,'collection only'!E:E)</f>
        <v>6350059.5</v>
      </c>
      <c r="K971" s="26">
        <f>SUMIF('data-from-invoicing'!D:D,eslam.data!AR971,'data-from-invoicing'!F:F)</f>
        <v>0</v>
      </c>
      <c r="L971" s="2">
        <f t="shared" si="147"/>
        <v>-6350059.5</v>
      </c>
      <c r="M971" s="2"/>
      <c r="Q971" s="23"/>
      <c r="R971" s="2">
        <v>6350059.5</v>
      </c>
      <c r="S971" s="1">
        <v>43496</v>
      </c>
      <c r="T971" s="1">
        <v>43501</v>
      </c>
      <c r="U971" s="1">
        <v>43501</v>
      </c>
      <c r="V971">
        <v>15</v>
      </c>
      <c r="W971" s="1">
        <v>43529</v>
      </c>
      <c r="X971" s="1">
        <v>43537</v>
      </c>
      <c r="Y971" s="2">
        <v>31828464.609999999</v>
      </c>
      <c r="Z971" s="2">
        <v>8184608.0099999998</v>
      </c>
      <c r="AF971" s="2">
        <v>0</v>
      </c>
      <c r="AG971" s="14">
        <f>SUMIF('consultant-gross'!D:D,eslam.data!AQ971,'consultant-gross'!F:F)</f>
        <v>7765619.629999999</v>
      </c>
      <c r="AH971" s="14">
        <f>SUMIF('consultant-gross'!D:D,eslam.data!AQ971,'consultant-gross'!G:G)</f>
        <v>31509758.239999998</v>
      </c>
      <c r="AI971" s="14">
        <f>SUMIF('consultant-net'!D:D,eslam.data!AQ971,'consultant-net'!F:F)</f>
        <v>6241537.1200000001</v>
      </c>
      <c r="AJ971" s="2">
        <f>VLOOKUP(A971,'eslam-to-invoicing'!A:B,2,0)</f>
        <v>0</v>
      </c>
      <c r="AQ971" s="2" t="str">
        <f t="shared" si="148"/>
        <v>PI Parks - MEP5</v>
      </c>
      <c r="AR971" s="2" t="str">
        <f t="shared" si="149"/>
        <v>05</v>
      </c>
    </row>
    <row r="972" spans="1:44" hidden="1" x14ac:dyDescent="0.3">
      <c r="A972" s="6" t="s">
        <v>24</v>
      </c>
      <c r="B972" s="34">
        <f>VLOOKUP(A972,Sheet1!A:B,2,0)</f>
        <v>1</v>
      </c>
      <c r="C972" s="6">
        <v>6</v>
      </c>
      <c r="D972" s="25"/>
      <c r="E972" s="2">
        <v>3232894.779999997</v>
      </c>
      <c r="F972" s="26">
        <f>_xlfn.MAXIFS('data-from-invoicing'!E:E,'data-from-invoicing'!D:D,eslam.data!AR972)</f>
        <v>0</v>
      </c>
      <c r="G972" s="2">
        <f t="shared" si="146"/>
        <v>-3232894.779999997</v>
      </c>
      <c r="H972" s="2"/>
      <c r="I972" s="23"/>
      <c r="J972" s="2">
        <f>SUMIF('collection only'!D:D,eslam.data!AQ972,'collection only'!E:E)</f>
        <v>919139.23</v>
      </c>
      <c r="K972" s="26">
        <f>SUMIF('data-from-invoicing'!D:D,eslam.data!AR972,'data-from-invoicing'!F:F)</f>
        <v>0</v>
      </c>
      <c r="L972" s="2">
        <f t="shared" si="147"/>
        <v>-919139.23</v>
      </c>
      <c r="M972" s="2"/>
      <c r="Q972" s="23"/>
      <c r="R972" s="2">
        <v>919139.23</v>
      </c>
      <c r="S972" s="1">
        <v>43524</v>
      </c>
      <c r="T972" s="1">
        <v>43529</v>
      </c>
      <c r="U972" s="1">
        <v>43529</v>
      </c>
      <c r="V972">
        <v>15</v>
      </c>
      <c r="W972" s="1">
        <v>43558</v>
      </c>
      <c r="X972" s="1">
        <v>43550</v>
      </c>
      <c r="Y972" s="2">
        <v>35061359.390000001</v>
      </c>
      <c r="Z972" s="2">
        <v>6744285.6100000003</v>
      </c>
      <c r="AF972" s="2">
        <v>0</v>
      </c>
      <c r="AG972" s="14">
        <f>SUMIF('consultant-gross'!D:D,eslam.data!AQ972,'consultant-gross'!F:F)</f>
        <v>3555303.7699999996</v>
      </c>
      <c r="AH972" s="14">
        <f>SUMIF('consultant-gross'!D:D,eslam.data!AQ972,'consultant-gross'!G:G)</f>
        <v>35065062.009999998</v>
      </c>
      <c r="AI972" s="14">
        <f>SUMIF('consultant-net'!D:D,eslam.data!AQ972,'consultant-net'!F:F)</f>
        <v>2455515.29</v>
      </c>
      <c r="AJ972" s="2">
        <f>VLOOKUP(A972,'eslam-to-invoicing'!A:B,2,0)</f>
        <v>0</v>
      </c>
      <c r="AQ972" s="2" t="str">
        <f t="shared" si="148"/>
        <v>PI Parks - MEP6</v>
      </c>
      <c r="AR972" s="2" t="str">
        <f t="shared" si="149"/>
        <v>06</v>
      </c>
    </row>
    <row r="973" spans="1:44" hidden="1" x14ac:dyDescent="0.3">
      <c r="A973" s="6" t="s">
        <v>24</v>
      </c>
      <c r="B973" s="34">
        <f>VLOOKUP(A973,Sheet1!A:B,2,0)</f>
        <v>1</v>
      </c>
      <c r="C973" s="6">
        <v>7</v>
      </c>
      <c r="D973" s="25"/>
      <c r="E973" s="2">
        <v>4908164.7340999991</v>
      </c>
      <c r="F973" s="26">
        <f>_xlfn.MAXIFS('data-from-invoicing'!E:E,'data-from-invoicing'!D:D,eslam.data!AR973)</f>
        <v>0</v>
      </c>
      <c r="G973" s="2">
        <f t="shared" si="146"/>
        <v>-4908164.7340999991</v>
      </c>
      <c r="H973" s="2"/>
      <c r="I973" s="23"/>
      <c r="J973" s="2">
        <f>SUMIF('collection only'!D:D,eslam.data!AQ973,'collection only'!E:E)</f>
        <v>2661364.08</v>
      </c>
      <c r="K973" s="26">
        <f>SUMIF('data-from-invoicing'!D:D,eslam.data!AR973,'data-from-invoicing'!F:F)</f>
        <v>0</v>
      </c>
      <c r="L973" s="2">
        <f t="shared" si="147"/>
        <v>-2661364.08</v>
      </c>
      <c r="M973" s="2"/>
      <c r="Q973" s="23"/>
      <c r="R973" s="2">
        <v>2661364.08</v>
      </c>
      <c r="S973" s="1">
        <v>43555</v>
      </c>
      <c r="T973" s="1">
        <v>43556</v>
      </c>
      <c r="U973" s="1">
        <v>43559</v>
      </c>
      <c r="V973">
        <v>15</v>
      </c>
      <c r="W973" s="1">
        <v>43589</v>
      </c>
      <c r="X973" s="1">
        <v>43599</v>
      </c>
      <c r="Y973" s="2">
        <v>39969524.1241</v>
      </c>
      <c r="Z973" s="2">
        <v>4404706.2941000015</v>
      </c>
      <c r="AF973" s="2">
        <v>0</v>
      </c>
      <c r="AG973" s="14">
        <f>SUMIF('consultant-gross'!D:D,eslam.data!AQ973,'consultant-gross'!F:F)</f>
        <v>4908164.7774000019</v>
      </c>
      <c r="AH973" s="14">
        <f>SUMIF('consultant-gross'!D:D,eslam.data!AQ973,'consultant-gross'!G:G)</f>
        <v>39969524.167400002</v>
      </c>
      <c r="AI973" s="14">
        <f>SUMIF('consultant-net'!D:D,eslam.data!AQ973,'consultant-net'!F:F)</f>
        <v>4844170.7079220042</v>
      </c>
      <c r="AJ973" s="2">
        <f>VLOOKUP(A973,'eslam-to-invoicing'!A:B,2,0)</f>
        <v>0</v>
      </c>
      <c r="AQ973" s="2" t="str">
        <f t="shared" si="148"/>
        <v>PI Parks - MEP7</v>
      </c>
      <c r="AR973" s="2" t="str">
        <f t="shared" si="149"/>
        <v>07</v>
      </c>
    </row>
    <row r="974" spans="1:44" hidden="1" x14ac:dyDescent="0.3">
      <c r="A974" s="6" t="s">
        <v>24</v>
      </c>
      <c r="B974" s="34">
        <f>VLOOKUP(A974,Sheet1!A:B,2,0)</f>
        <v>1</v>
      </c>
      <c r="C974" s="6">
        <v>8</v>
      </c>
      <c r="D974" s="25"/>
      <c r="E974" s="2">
        <v>2655162.8183000009</v>
      </c>
      <c r="F974" s="26">
        <f>_xlfn.MAXIFS('data-from-invoicing'!E:E,'data-from-invoicing'!D:D,eslam.data!AR974)</f>
        <v>0</v>
      </c>
      <c r="G974" s="2">
        <f t="shared" si="146"/>
        <v>-2655162.8183000009</v>
      </c>
      <c r="H974" s="2"/>
      <c r="I974" s="23"/>
      <c r="J974" s="2">
        <f>SUMIF('collection only'!D:D,eslam.data!AQ974,'collection only'!E:E)</f>
        <v>1478131.5</v>
      </c>
      <c r="K974" s="26">
        <f>SUMIF('data-from-invoicing'!D:D,eslam.data!AR974,'data-from-invoicing'!F:F)</f>
        <v>0</v>
      </c>
      <c r="L974" s="2">
        <f t="shared" si="147"/>
        <v>-1478131.5</v>
      </c>
      <c r="M974" s="2"/>
      <c r="Q974" s="23"/>
      <c r="R974" s="2">
        <v>1686090.790803991</v>
      </c>
      <c r="S974" s="1">
        <v>43585</v>
      </c>
      <c r="T974" s="1">
        <v>43590</v>
      </c>
      <c r="U974" s="1">
        <v>43591</v>
      </c>
      <c r="V974">
        <v>15</v>
      </c>
      <c r="W974" s="1">
        <v>43621</v>
      </c>
      <c r="X974" s="1">
        <v>43604</v>
      </c>
      <c r="Y974" s="2">
        <v>42624686.942400001</v>
      </c>
      <c r="Z974" s="2">
        <v>3262993.9849999999</v>
      </c>
      <c r="AF974" s="2">
        <v>0</v>
      </c>
      <c r="AG974" s="14">
        <f>SUMIF('consultant-gross'!D:D,eslam.data!AQ974,'consultant-gross'!F:F)</f>
        <v>2655162.8183000013</v>
      </c>
      <c r="AH974" s="14">
        <f>SUMIF('consultant-gross'!D:D,eslam.data!AQ974,'consultant-gross'!G:G)</f>
        <v>42624686.942400001</v>
      </c>
      <c r="AI974" s="14">
        <f>SUMIF('consultant-net'!D:D,eslam.data!AQ974,'consultant-net'!F:F)</f>
        <v>1686090.7908039913</v>
      </c>
      <c r="AJ974" s="2">
        <f>VLOOKUP(A974,'eslam-to-invoicing'!A:B,2,0)</f>
        <v>0</v>
      </c>
      <c r="AQ974" s="2" t="str">
        <f t="shared" si="148"/>
        <v>PI Parks - MEP8</v>
      </c>
      <c r="AR974" s="2" t="str">
        <f t="shared" si="149"/>
        <v>08</v>
      </c>
    </row>
    <row r="975" spans="1:44" hidden="1" x14ac:dyDescent="0.3">
      <c r="A975" s="6" t="s">
        <v>24</v>
      </c>
      <c r="B975" s="34">
        <f>VLOOKUP(A975,Sheet1!A:B,2,0)</f>
        <v>1</v>
      </c>
      <c r="C975" s="6">
        <v>9</v>
      </c>
      <c r="D975" s="25"/>
      <c r="E975" s="2">
        <v>3596767.6976000001</v>
      </c>
      <c r="F975" s="26">
        <f>_xlfn.MAXIFS('data-from-invoicing'!E:E,'data-from-invoicing'!D:D,eslam.data!AR975)</f>
        <v>0</v>
      </c>
      <c r="G975" s="2">
        <f t="shared" si="146"/>
        <v>-3596767.6976000001</v>
      </c>
      <c r="H975" s="2"/>
      <c r="I975" s="23"/>
      <c r="J975" s="2">
        <f>SUMIF('collection only'!D:D,eslam.data!AQ975,'collection only'!E:E)</f>
        <v>4813799.42</v>
      </c>
      <c r="K975" s="26">
        <f>SUMIF('data-from-invoicing'!D:D,eslam.data!AR975,'data-from-invoicing'!F:F)</f>
        <v>0</v>
      </c>
      <c r="L975" s="2">
        <f t="shared" si="147"/>
        <v>-4813799.42</v>
      </c>
      <c r="M975" s="2"/>
      <c r="Q975" s="23"/>
      <c r="R975" s="2">
        <v>5081340.66</v>
      </c>
      <c r="S975" s="1">
        <v>43646</v>
      </c>
      <c r="T975" s="1">
        <v>43646</v>
      </c>
      <c r="U975" s="1">
        <v>43748</v>
      </c>
      <c r="V975">
        <v>15</v>
      </c>
      <c r="W975" s="1">
        <v>43768</v>
      </c>
      <c r="X975" s="1">
        <v>43751</v>
      </c>
      <c r="Y975" s="2">
        <v>46221454.640000001</v>
      </c>
      <c r="Z975" s="2">
        <v>42070.75</v>
      </c>
      <c r="AF975" s="2">
        <v>0</v>
      </c>
      <c r="AG975" s="14">
        <f>SUMIF('consultant-gross'!D:D,eslam.data!AQ975,'consultant-gross'!F:F)</f>
        <v>3596767.6975999996</v>
      </c>
      <c r="AH975" s="14">
        <f>SUMIF('consultant-gross'!D:D,eslam.data!AQ975,'consultant-gross'!G:G)</f>
        <v>46221454.640000001</v>
      </c>
      <c r="AI975" s="14">
        <f>SUMIF('consultant-net'!D:D,eslam.data!AQ975,'consultant-net'!F:F)</f>
        <v>5081340.66</v>
      </c>
      <c r="AJ975" s="2">
        <f>VLOOKUP(A975,'eslam-to-invoicing'!A:B,2,0)</f>
        <v>0</v>
      </c>
      <c r="AQ975" s="2" t="str">
        <f t="shared" si="148"/>
        <v>PI Parks - MEP9</v>
      </c>
      <c r="AR975" s="2" t="str">
        <f t="shared" si="149"/>
        <v>09</v>
      </c>
    </row>
    <row r="976" spans="1:44" hidden="1" x14ac:dyDescent="0.3">
      <c r="B976" s="34" t="e">
        <f>VLOOKUP(A976,Sheet1!A:B,2,0)</f>
        <v>#N/A</v>
      </c>
      <c r="D976" s="25"/>
      <c r="F976" s="26">
        <f>_xlfn.MAXIFS('data-from-invoicing'!E:E,'data-from-invoicing'!D:D,eslam.data!AR976)</f>
        <v>0</v>
      </c>
      <c r="H976" s="2"/>
      <c r="I976" s="23"/>
      <c r="K976" s="26"/>
      <c r="M976" s="2"/>
      <c r="Q976" s="23"/>
    </row>
    <row r="977" spans="1:44" hidden="1" x14ac:dyDescent="0.3">
      <c r="A977" s="6" t="s">
        <v>2</v>
      </c>
      <c r="B977" s="6">
        <f>VLOOKUP(A977,Sheet1!A:B,2,0)</f>
        <v>1</v>
      </c>
      <c r="C977" s="6">
        <v>8</v>
      </c>
      <c r="D977" s="25"/>
      <c r="F977" s="26">
        <f>_xlfn.MAXIFS('data-from-invoicing'!E:E,'data-from-invoicing'!D:D,eslam.data!AR977)</f>
        <v>0</v>
      </c>
      <c r="G977" s="2">
        <f t="shared" ref="G977:G1040" si="150">F977-E977</f>
        <v>0</v>
      </c>
      <c r="H977" s="2"/>
      <c r="I977" s="23"/>
      <c r="J977" s="2">
        <f>SUMIF('collection only'!D:D,eslam.data!AQ977,'collection only'!E:E)</f>
        <v>3005745.85</v>
      </c>
      <c r="K977" s="26">
        <f>SUMIF('data-from-invoicing'!D:D,eslam.data!AR977,'data-from-invoicing'!F:F)</f>
        <v>0</v>
      </c>
      <c r="L977" s="2">
        <f t="shared" ref="L977:L1040" si="151">K977-J977</f>
        <v>-3005745.85</v>
      </c>
      <c r="M977" s="2"/>
      <c r="Q977" s="23"/>
      <c r="R977" s="2">
        <v>3005745.85</v>
      </c>
      <c r="S977" s="1">
        <v>43008</v>
      </c>
      <c r="T977" s="1">
        <v>43006</v>
      </c>
      <c r="U977" s="1">
        <v>43006</v>
      </c>
      <c r="V977">
        <v>30</v>
      </c>
      <c r="W977" s="1">
        <v>43036</v>
      </c>
      <c r="X977" s="1">
        <v>43023</v>
      </c>
      <c r="Y977" s="2">
        <v>36182581.409999996</v>
      </c>
      <c r="Z977" s="2">
        <v>1713544.64</v>
      </c>
      <c r="AF977" s="2">
        <v>238645.64</v>
      </c>
      <c r="AG977" s="14">
        <f>SUMIF('consultant-gross'!D:D,eslam.data!AQ977,'consultant-gross'!F:F)</f>
        <v>0</v>
      </c>
      <c r="AH977" s="14">
        <f>SUMIF('consultant-gross'!D:D,eslam.data!AQ977,'consultant-gross'!G:G)</f>
        <v>0</v>
      </c>
      <c r="AI977" s="14">
        <f>SUMIF('consultant-net'!D:D,eslam.data!AQ977,'consultant-net'!F:F)</f>
        <v>0</v>
      </c>
      <c r="AJ977" s="2" t="str">
        <f>VLOOKUP(A977,'eslam-to-invoicing'!A:B,2,0)</f>
        <v>EMAAR-PKG#107-MARASSI</v>
      </c>
      <c r="AQ977" s="2" t="str">
        <f t="shared" ref="AQ977:AQ1040" si="152">A977&amp;C977</f>
        <v>PK #1078</v>
      </c>
      <c r="AR977" s="2" t="str">
        <f t="shared" ref="AR977:AR1040" si="153">AJ977&amp;C977</f>
        <v>EMAAR-PKG#107-MARASSI8</v>
      </c>
    </row>
    <row r="978" spans="1:44" hidden="1" x14ac:dyDescent="0.3">
      <c r="A978" s="6" t="s">
        <v>2</v>
      </c>
      <c r="B978" s="34">
        <f>VLOOKUP(A978,Sheet1!A:B,2,0)</f>
        <v>1</v>
      </c>
      <c r="C978" s="6">
        <v>9</v>
      </c>
      <c r="D978" s="25"/>
      <c r="E978" s="2">
        <v>1856322.1100000071</v>
      </c>
      <c r="F978" s="26">
        <f>_xlfn.MAXIFS('data-from-invoicing'!E:E,'data-from-invoicing'!D:D,eslam.data!AR978)</f>
        <v>0</v>
      </c>
      <c r="G978" s="2">
        <f t="shared" si="150"/>
        <v>-1856322.1100000071</v>
      </c>
      <c r="H978" s="2"/>
      <c r="I978" s="23"/>
      <c r="J978" s="2">
        <f>SUMIF('collection only'!D:D,eslam.data!AQ978,'collection only'!E:E)</f>
        <v>1418090.5</v>
      </c>
      <c r="K978" s="26">
        <f>SUMIF('data-from-invoicing'!D:D,eslam.data!AR978,'data-from-invoicing'!F:F)</f>
        <v>0</v>
      </c>
      <c r="L978" s="2">
        <f t="shared" si="151"/>
        <v>-1418090.5</v>
      </c>
      <c r="M978" s="2"/>
      <c r="Q978" s="23"/>
      <c r="R978" s="2">
        <v>1418090.5</v>
      </c>
      <c r="S978" s="1">
        <v>43039</v>
      </c>
      <c r="T978" s="1">
        <v>43039</v>
      </c>
      <c r="U978" s="1">
        <v>43040</v>
      </c>
      <c r="V978">
        <v>30</v>
      </c>
      <c r="W978" s="1">
        <v>43070</v>
      </c>
      <c r="X978" s="1">
        <v>43067</v>
      </c>
      <c r="Y978" s="2">
        <v>38038903.520000003</v>
      </c>
      <c r="Z978" s="2">
        <v>1713544.64</v>
      </c>
      <c r="AF978" s="2">
        <v>253179.82</v>
      </c>
      <c r="AG978" s="14">
        <f>SUMIF('consultant-gross'!D:D,eslam.data!AQ978,'consultant-gross'!F:F)</f>
        <v>1856322.1100000069</v>
      </c>
      <c r="AH978" s="14">
        <f>SUMIF('consultant-gross'!D:D,eslam.data!AQ978,'consultant-gross'!G:G)</f>
        <v>38038903.520000003</v>
      </c>
      <c r="AI978" s="14">
        <f>SUMIF('consultant-net'!D:D,eslam.data!AQ978,'consultant-net'!F:F)</f>
        <v>1418090.5</v>
      </c>
      <c r="AJ978" s="2" t="str">
        <f>VLOOKUP(A978,'eslam-to-invoicing'!A:B,2,0)</f>
        <v>EMAAR-PKG#107-MARASSI</v>
      </c>
      <c r="AQ978" s="2" t="str">
        <f t="shared" si="152"/>
        <v>PK #1079</v>
      </c>
      <c r="AR978" s="2" t="str">
        <f t="shared" si="153"/>
        <v>EMAAR-PKG#107-MARASSI9</v>
      </c>
    </row>
    <row r="979" spans="1:44" hidden="1" x14ac:dyDescent="0.3">
      <c r="A979" s="6" t="s">
        <v>2</v>
      </c>
      <c r="B979" s="34">
        <f>VLOOKUP(A979,Sheet1!A:B,2,0)</f>
        <v>1</v>
      </c>
      <c r="C979" s="6">
        <v>10</v>
      </c>
      <c r="D979" s="25"/>
      <c r="E979" s="2">
        <v>2025124.409999996</v>
      </c>
      <c r="F979" s="26">
        <f>_xlfn.MAXIFS('data-from-invoicing'!E:E,'data-from-invoicing'!D:D,eslam.data!AR979)</f>
        <v>0</v>
      </c>
      <c r="G979" s="2">
        <f t="shared" si="150"/>
        <v>-2025124.409999996</v>
      </c>
      <c r="H979" s="2"/>
      <c r="I979" s="23"/>
      <c r="J979" s="2">
        <f>SUMIF('collection only'!D:D,eslam.data!AQ979,'collection only'!E:E)</f>
        <v>1453205.38</v>
      </c>
      <c r="K979" s="26">
        <f>SUMIF('data-from-invoicing'!D:D,eslam.data!AR979,'data-from-invoicing'!F:F)</f>
        <v>0</v>
      </c>
      <c r="L979" s="2">
        <f t="shared" si="151"/>
        <v>-1453205.38</v>
      </c>
      <c r="M979" s="2"/>
      <c r="Q979" s="23"/>
      <c r="R979" s="2">
        <v>1453205.39</v>
      </c>
      <c r="S979" s="1">
        <v>43069</v>
      </c>
      <c r="T979" s="1">
        <v>43067</v>
      </c>
      <c r="U979" s="1">
        <v>43067</v>
      </c>
      <c r="V979">
        <v>30</v>
      </c>
      <c r="W979" s="1">
        <v>43097</v>
      </c>
      <c r="X979" s="1">
        <v>43096</v>
      </c>
      <c r="Y979" s="2">
        <v>40064027.93</v>
      </c>
      <c r="Z979" s="2">
        <v>1875947.9</v>
      </c>
      <c r="AF979" s="2">
        <v>264974.51</v>
      </c>
      <c r="AG979" s="14">
        <f>SUMIF('consultant-gross'!D:D,eslam.data!AQ979,'consultant-gross'!F:F)</f>
        <v>2025124.4099999964</v>
      </c>
      <c r="AH979" s="14">
        <f>SUMIF('consultant-gross'!D:D,eslam.data!AQ979,'consultant-gross'!G:G)</f>
        <v>40064027.93</v>
      </c>
      <c r="AI979" s="14">
        <f>SUMIF('consultant-net'!D:D,eslam.data!AQ979,'consultant-net'!F:F)</f>
        <v>1453205.39</v>
      </c>
      <c r="AJ979" s="2" t="str">
        <f>VLOOKUP(A979,'eslam-to-invoicing'!A:B,2,0)</f>
        <v>EMAAR-PKG#107-MARASSI</v>
      </c>
      <c r="AQ979" s="2" t="str">
        <f t="shared" si="152"/>
        <v>PK #10710</v>
      </c>
      <c r="AR979" s="2" t="str">
        <f t="shared" si="153"/>
        <v>EMAAR-PKG#107-MARASSI10</v>
      </c>
    </row>
    <row r="980" spans="1:44" hidden="1" x14ac:dyDescent="0.3">
      <c r="A980" s="6" t="s">
        <v>2</v>
      </c>
      <c r="B980" s="34">
        <f>VLOOKUP(A980,Sheet1!A:B,2,0)</f>
        <v>1</v>
      </c>
      <c r="C980" s="6">
        <v>11</v>
      </c>
      <c r="D980" s="25"/>
      <c r="E980" s="2">
        <v>3591068.2299999972</v>
      </c>
      <c r="F980" s="26">
        <f>_xlfn.MAXIFS('data-from-invoicing'!E:E,'data-from-invoicing'!D:D,eslam.data!AR980)</f>
        <v>0</v>
      </c>
      <c r="G980" s="2">
        <f t="shared" si="150"/>
        <v>-3591068.2299999972</v>
      </c>
      <c r="H980" s="2"/>
      <c r="I980" s="23"/>
      <c r="J980" s="2">
        <f>SUMIF('collection only'!D:D,eslam.data!AQ980,'collection only'!E:E)</f>
        <v>2354508.52</v>
      </c>
      <c r="K980" s="26">
        <f>SUMIF('data-from-invoicing'!D:D,eslam.data!AR980,'data-from-invoicing'!F:F)</f>
        <v>0</v>
      </c>
      <c r="L980" s="2">
        <f t="shared" si="151"/>
        <v>-2354508.52</v>
      </c>
      <c r="M980" s="2"/>
      <c r="Q980" s="23"/>
      <c r="R980" s="2">
        <v>2604921.36</v>
      </c>
      <c r="S980" s="1">
        <v>43100</v>
      </c>
      <c r="T980" s="1">
        <v>43094</v>
      </c>
      <c r="U980" s="1">
        <v>43096</v>
      </c>
      <c r="V980">
        <v>30</v>
      </c>
      <c r="W980" s="1">
        <v>43126</v>
      </c>
      <c r="X980" s="1">
        <v>43115</v>
      </c>
      <c r="Y980" s="2">
        <v>43655096.159999996</v>
      </c>
      <c r="Z980" s="2">
        <v>1188936.54</v>
      </c>
      <c r="AF980" s="2">
        <v>282897.2</v>
      </c>
      <c r="AG980" s="14">
        <f>SUMIF('consultant-gross'!D:D,eslam.data!AQ980,'consultant-gross'!F:F)</f>
        <v>3591068.2299999967</v>
      </c>
      <c r="AH980" s="14">
        <f>SUMIF('consultant-gross'!D:D,eslam.data!AQ980,'consultant-gross'!G:G)</f>
        <v>43655096.159999996</v>
      </c>
      <c r="AI980" s="14">
        <f>SUMIF('consultant-net'!D:D,eslam.data!AQ980,'consultant-net'!F:F)</f>
        <v>2604921.36</v>
      </c>
      <c r="AJ980" s="2" t="str">
        <f>VLOOKUP(A980,'eslam-to-invoicing'!A:B,2,0)</f>
        <v>EMAAR-PKG#107-MARASSI</v>
      </c>
      <c r="AQ980" s="2" t="str">
        <f t="shared" si="152"/>
        <v>PK #10711</v>
      </c>
      <c r="AR980" s="2" t="str">
        <f t="shared" si="153"/>
        <v>EMAAR-PKG#107-MARASSI11</v>
      </c>
    </row>
    <row r="981" spans="1:44" hidden="1" x14ac:dyDescent="0.3">
      <c r="A981" s="6" t="s">
        <v>2</v>
      </c>
      <c r="B981" s="34">
        <f>VLOOKUP(A981,Sheet1!A:B,2,0)</f>
        <v>1</v>
      </c>
      <c r="C981" s="6">
        <v>12</v>
      </c>
      <c r="D981" s="25"/>
      <c r="E981" s="2">
        <v>5883258.75</v>
      </c>
      <c r="F981" s="26">
        <f>_xlfn.MAXIFS('data-from-invoicing'!E:E,'data-from-invoicing'!D:D,eslam.data!AR981)</f>
        <v>0</v>
      </c>
      <c r="G981" s="2">
        <f t="shared" si="150"/>
        <v>-5883258.75</v>
      </c>
      <c r="H981" s="2"/>
      <c r="I981" s="23"/>
      <c r="J981" s="2">
        <f>SUMIF('collection only'!D:D,eslam.data!AQ981,'collection only'!E:E)</f>
        <v>4193998</v>
      </c>
      <c r="K981" s="26">
        <f>SUMIF('data-from-invoicing'!D:D,eslam.data!AR981,'data-from-invoicing'!F:F)</f>
        <v>0</v>
      </c>
      <c r="L981" s="2">
        <f t="shared" si="151"/>
        <v>-4193998</v>
      </c>
      <c r="M981" s="2"/>
      <c r="Q981" s="23"/>
      <c r="R981" s="2">
        <v>5012769.6100000003</v>
      </c>
      <c r="S981" s="1">
        <v>43131</v>
      </c>
      <c r="T981" s="1">
        <v>43125</v>
      </c>
      <c r="U981" s="1">
        <v>43125</v>
      </c>
      <c r="V981">
        <v>30</v>
      </c>
      <c r="W981" s="1">
        <v>43155</v>
      </c>
      <c r="X981" s="1">
        <v>43157</v>
      </c>
      <c r="Y981" s="2">
        <v>49538354.909999996</v>
      </c>
      <c r="Z981" s="2">
        <v>366842.14</v>
      </c>
      <c r="AF981" s="2">
        <v>315029.17</v>
      </c>
      <c r="AG981" s="14">
        <f>SUMIF('consultant-gross'!D:D,eslam.data!AQ981,'consultant-gross'!F:F)</f>
        <v>0</v>
      </c>
      <c r="AH981" s="14">
        <f>SUMIF('consultant-gross'!D:D,eslam.data!AQ981,'consultant-gross'!G:G)</f>
        <v>0</v>
      </c>
      <c r="AI981" s="14">
        <f>SUMIF('consultant-net'!D:D,eslam.data!AQ981,'consultant-net'!F:F)</f>
        <v>0</v>
      </c>
      <c r="AJ981" s="2" t="str">
        <f>VLOOKUP(A981,'eslam-to-invoicing'!A:B,2,0)</f>
        <v>EMAAR-PKG#107-MARASSI</v>
      </c>
      <c r="AQ981" s="2" t="str">
        <f t="shared" si="152"/>
        <v>PK #10712</v>
      </c>
      <c r="AR981" s="2" t="str">
        <f t="shared" si="153"/>
        <v>EMAAR-PKG#107-MARASSI12</v>
      </c>
    </row>
    <row r="982" spans="1:44" hidden="1" x14ac:dyDescent="0.3">
      <c r="A982" s="6" t="s">
        <v>2</v>
      </c>
      <c r="B982" s="34">
        <f>VLOOKUP(A982,Sheet1!A:B,2,0)</f>
        <v>1</v>
      </c>
      <c r="C982" s="6">
        <v>13</v>
      </c>
      <c r="D982" s="25"/>
      <c r="E982" s="2">
        <v>2719252.3700000048</v>
      </c>
      <c r="F982" s="26">
        <f>_xlfn.MAXIFS('data-from-invoicing'!E:E,'data-from-invoicing'!D:D,eslam.data!AR982)</f>
        <v>0</v>
      </c>
      <c r="G982" s="2">
        <f t="shared" si="150"/>
        <v>-2719252.3700000048</v>
      </c>
      <c r="H982" s="2"/>
      <c r="I982" s="23"/>
      <c r="J982" s="2">
        <f>SUMIF('collection only'!D:D,eslam.data!AQ982,'collection only'!E:E)</f>
        <v>3281572.56</v>
      </c>
      <c r="K982" s="26">
        <f>SUMIF('data-from-invoicing'!D:D,eslam.data!AR982,'data-from-invoicing'!F:F)</f>
        <v>0</v>
      </c>
      <c r="L982" s="2">
        <f t="shared" si="151"/>
        <v>-3281572.56</v>
      </c>
      <c r="M982" s="2"/>
      <c r="Q982" s="23"/>
      <c r="R982" s="2">
        <v>2462800.9500000002</v>
      </c>
      <c r="S982" s="1">
        <v>43159</v>
      </c>
      <c r="T982" s="1">
        <v>43169</v>
      </c>
      <c r="U982" s="1">
        <v>43171</v>
      </c>
      <c r="V982">
        <v>30</v>
      </c>
      <c r="W982" s="1">
        <v>43201</v>
      </c>
      <c r="X982" s="1">
        <v>43194</v>
      </c>
      <c r="Y982" s="2">
        <v>52257607.280000001</v>
      </c>
      <c r="Z982" s="2">
        <v>323504.14</v>
      </c>
      <c r="AF982" s="2">
        <v>369537.93</v>
      </c>
      <c r="AG982" s="14">
        <f>SUMIF('consultant-gross'!D:D,eslam.data!AQ982,'consultant-gross'!F:F)</f>
        <v>2719252.3700000048</v>
      </c>
      <c r="AH982" s="14">
        <f>SUMIF('consultant-gross'!D:D,eslam.data!AQ982,'consultant-gross'!G:G)</f>
        <v>52257607.280000001</v>
      </c>
      <c r="AI982" s="14">
        <f>SUMIF('consultant-net'!D:D,eslam.data!AQ982,'consultant-net'!F:F)</f>
        <v>2462800.9500000002</v>
      </c>
      <c r="AJ982" s="2" t="str">
        <f>VLOOKUP(A982,'eslam-to-invoicing'!A:B,2,0)</f>
        <v>EMAAR-PKG#107-MARASSI</v>
      </c>
      <c r="AQ982" s="2" t="str">
        <f t="shared" si="152"/>
        <v>PK #10713</v>
      </c>
      <c r="AR982" s="2" t="str">
        <f t="shared" si="153"/>
        <v>EMAAR-PKG#107-MARASSI13</v>
      </c>
    </row>
    <row r="983" spans="1:44" hidden="1" x14ac:dyDescent="0.3">
      <c r="A983" s="6" t="s">
        <v>2</v>
      </c>
      <c r="B983" s="6">
        <f>VLOOKUP(A983,Sheet1!A:B,2,0)</f>
        <v>1</v>
      </c>
      <c r="C983" s="6">
        <v>14</v>
      </c>
      <c r="D983" s="25"/>
      <c r="E983" s="2">
        <v>1449945.8099999949</v>
      </c>
      <c r="F983" s="26">
        <f>_xlfn.MAXIFS('data-from-invoicing'!E:E,'data-from-invoicing'!D:D,eslam.data!AR983)</f>
        <v>1449945.92</v>
      </c>
      <c r="G983" s="2">
        <f t="shared" si="150"/>
        <v>0.110000004991889</v>
      </c>
      <c r="H983" s="2"/>
      <c r="I983" s="23"/>
      <c r="J983" s="2">
        <f>SUMIF('collection only'!D:D,eslam.data!AQ983,'collection only'!E:E)</f>
        <v>166316.41</v>
      </c>
      <c r="K983" s="26">
        <f>SUMIF('data-from-invoicing'!D:D,eslam.data!AR983,'data-from-invoicing'!F:F)</f>
        <v>2534475.7699999996</v>
      </c>
      <c r="L983" s="2">
        <f t="shared" si="151"/>
        <v>2368159.3599999994</v>
      </c>
      <c r="M983" s="2"/>
      <c r="Q983" s="23"/>
      <c r="R983" s="2">
        <v>166316.41</v>
      </c>
      <c r="S983" s="1">
        <v>43190</v>
      </c>
      <c r="T983" s="1">
        <v>43200</v>
      </c>
      <c r="U983" s="1">
        <v>43201</v>
      </c>
      <c r="V983">
        <v>30</v>
      </c>
      <c r="W983" s="1">
        <v>43231</v>
      </c>
      <c r="X983" s="1">
        <v>43219</v>
      </c>
      <c r="Y983" s="2">
        <v>53707553.090000004</v>
      </c>
      <c r="Z983" s="2">
        <v>0</v>
      </c>
      <c r="AF983" s="2">
        <v>1275350.71</v>
      </c>
      <c r="AG983" s="14">
        <f>SUMIF('consultant-gross'!D:D,eslam.data!AQ983,'consultant-gross'!F:F)</f>
        <v>1449945.8099999949</v>
      </c>
      <c r="AH983" s="14">
        <f>SUMIF('consultant-gross'!D:D,eslam.data!AQ983,'consultant-gross'!G:G)</f>
        <v>53707553.089999996</v>
      </c>
      <c r="AI983" s="14">
        <f>SUMIF('consultant-net'!D:D,eslam.data!AQ983,'consultant-net'!F:F)</f>
        <v>166316.41</v>
      </c>
      <c r="AJ983" s="2" t="str">
        <f>VLOOKUP(A983,'eslam-to-invoicing'!A:B,2,0)</f>
        <v>EMAAR-PKG#107-MARASSI</v>
      </c>
      <c r="AQ983" s="2" t="str">
        <f t="shared" si="152"/>
        <v>PK #10714</v>
      </c>
      <c r="AR983" s="2" t="str">
        <f t="shared" si="153"/>
        <v>EMAAR-PKG#107-MARASSI14</v>
      </c>
    </row>
    <row r="984" spans="1:44" hidden="1" x14ac:dyDescent="0.3">
      <c r="A984" s="6" t="s">
        <v>2</v>
      </c>
      <c r="B984" s="6">
        <f>VLOOKUP(A984,Sheet1!A:B,2,0)</f>
        <v>1</v>
      </c>
      <c r="C984" s="6">
        <v>15</v>
      </c>
      <c r="D984" s="25"/>
      <c r="E984" s="2">
        <v>0</v>
      </c>
      <c r="F984" s="26">
        <f>_xlfn.MAXIFS('data-from-invoicing'!E:E,'data-from-invoicing'!D:D,eslam.data!AR984)</f>
        <v>0</v>
      </c>
      <c r="G984" s="2">
        <f t="shared" si="150"/>
        <v>0</v>
      </c>
      <c r="H984" s="2"/>
      <c r="I984" s="23"/>
      <c r="J984" s="2">
        <f>SUMIF('collection only'!D:D,eslam.data!AQ984,'collection only'!E:E)</f>
        <v>1406606.27</v>
      </c>
      <c r="K984" s="26">
        <f>SUMIF('data-from-invoicing'!D:D,eslam.data!AR984,'data-from-invoicing'!F:F)</f>
        <v>0</v>
      </c>
      <c r="L984" s="2">
        <f t="shared" si="151"/>
        <v>-1406606.27</v>
      </c>
      <c r="M984" s="2"/>
      <c r="Q984" s="23"/>
      <c r="R984" s="2">
        <v>1406606.27</v>
      </c>
      <c r="S984" s="1">
        <v>43220</v>
      </c>
      <c r="T984" s="1">
        <v>43225</v>
      </c>
      <c r="U984" s="1">
        <v>43226</v>
      </c>
      <c r="V984">
        <v>30</v>
      </c>
      <c r="W984" s="1">
        <v>43256</v>
      </c>
      <c r="X984" s="1">
        <v>43243</v>
      </c>
      <c r="Y984" s="2">
        <v>53707553.090000004</v>
      </c>
      <c r="Z984" s="2">
        <v>0</v>
      </c>
      <c r="AF984" s="2">
        <v>1275350.71</v>
      </c>
      <c r="AG984" s="14">
        <f>SUMIF('consultant-gross'!D:D,eslam.data!AQ984,'consultant-gross'!F:F)</f>
        <v>0</v>
      </c>
      <c r="AH984" s="14">
        <f>SUMIF('consultant-gross'!D:D,eslam.data!AQ984,'consultant-gross'!G:G)</f>
        <v>0</v>
      </c>
      <c r="AI984" s="14">
        <f>SUMIF('consultant-net'!D:D,eslam.data!AQ984,'consultant-net'!F:F)</f>
        <v>1406606.27</v>
      </c>
      <c r="AJ984" s="2" t="str">
        <f>VLOOKUP(A984,'eslam-to-invoicing'!A:B,2,0)</f>
        <v>EMAAR-PKG#107-MARASSI</v>
      </c>
      <c r="AQ984" s="2" t="str">
        <f t="shared" si="152"/>
        <v>PK #10715</v>
      </c>
      <c r="AR984" s="2" t="str">
        <f t="shared" si="153"/>
        <v>EMAAR-PKG#107-MARASSI15</v>
      </c>
    </row>
    <row r="985" spans="1:44" hidden="1" x14ac:dyDescent="0.3">
      <c r="A985" s="6" t="s">
        <v>2</v>
      </c>
      <c r="B985" s="6">
        <f>VLOOKUP(A985,Sheet1!A:B,2,0)</f>
        <v>1</v>
      </c>
      <c r="C985" s="6">
        <v>16</v>
      </c>
      <c r="D985" s="25"/>
      <c r="E985" s="2">
        <v>1.000000536441803E-2</v>
      </c>
      <c r="F985" s="26">
        <f>_xlfn.MAXIFS('data-from-invoicing'!E:E,'data-from-invoicing'!D:D,eslam.data!AR985)</f>
        <v>0</v>
      </c>
      <c r="G985" s="2">
        <f t="shared" si="150"/>
        <v>-1.000000536441803E-2</v>
      </c>
      <c r="H985" s="2"/>
      <c r="I985" s="23"/>
      <c r="J985" s="2">
        <f>SUMIF('collection only'!D:D,eslam.data!AQ985,'collection only'!E:E)</f>
        <v>131256.74</v>
      </c>
      <c r="K985" s="26">
        <f>SUMIF('data-from-invoicing'!D:D,eslam.data!AR985,'data-from-invoicing'!F:F)</f>
        <v>0</v>
      </c>
      <c r="L985" s="2">
        <f t="shared" si="151"/>
        <v>-131256.74</v>
      </c>
      <c r="M985" s="2"/>
      <c r="Q985" s="23"/>
      <c r="R985" s="2">
        <v>131256.74</v>
      </c>
      <c r="S985" s="1">
        <v>43251</v>
      </c>
      <c r="T985" s="1">
        <v>43252</v>
      </c>
      <c r="U985" s="1">
        <v>43250</v>
      </c>
      <c r="V985">
        <v>30</v>
      </c>
      <c r="W985" s="1">
        <v>43280</v>
      </c>
      <c r="X985" s="1">
        <v>43279</v>
      </c>
      <c r="Y985" s="2">
        <v>53707553.100000001</v>
      </c>
      <c r="Z985" s="2">
        <v>0</v>
      </c>
      <c r="AF985" s="2">
        <v>1292122.78</v>
      </c>
      <c r="AG985" s="14">
        <f>SUMIF('consultant-gross'!D:D,eslam.data!AQ985,'consultant-gross'!F:F)</f>
        <v>0</v>
      </c>
      <c r="AH985" s="14">
        <f>SUMIF('consultant-gross'!D:D,eslam.data!AQ985,'consultant-gross'!G:G)</f>
        <v>0</v>
      </c>
      <c r="AI985" s="14">
        <f>SUMIF('consultant-net'!D:D,eslam.data!AQ985,'consultant-net'!F:F)</f>
        <v>0</v>
      </c>
      <c r="AJ985" s="2" t="str">
        <f>VLOOKUP(A985,'eslam-to-invoicing'!A:B,2,0)</f>
        <v>EMAAR-PKG#107-MARASSI</v>
      </c>
      <c r="AQ985" s="2" t="str">
        <f t="shared" si="152"/>
        <v>PK #10716</v>
      </c>
      <c r="AR985" s="2" t="str">
        <f t="shared" si="153"/>
        <v>EMAAR-PKG#107-MARASSI16</v>
      </c>
    </row>
    <row r="986" spans="1:44" hidden="1" x14ac:dyDescent="0.3">
      <c r="A986" s="6" t="s">
        <v>2</v>
      </c>
      <c r="B986" s="6">
        <f>VLOOKUP(A986,Sheet1!A:B,2,0)</f>
        <v>1</v>
      </c>
      <c r="C986" s="6">
        <v>17</v>
      </c>
      <c r="D986" s="25"/>
      <c r="E986" s="2">
        <v>0</v>
      </c>
      <c r="F986" s="26">
        <f>_xlfn.MAXIFS('data-from-invoicing'!E:E,'data-from-invoicing'!D:D,eslam.data!AR986)</f>
        <v>0</v>
      </c>
      <c r="G986" s="2">
        <f t="shared" si="150"/>
        <v>0</v>
      </c>
      <c r="H986" s="2"/>
      <c r="I986" s="23"/>
      <c r="J986" s="2">
        <f>SUMIF('collection only'!D:D,eslam.data!AQ986,'collection only'!E:E)</f>
        <v>763627.7</v>
      </c>
      <c r="K986" s="26">
        <f>SUMIF('data-from-invoicing'!D:D,eslam.data!AR986,'data-from-invoicing'!F:F)</f>
        <v>0</v>
      </c>
      <c r="L986" s="2">
        <f t="shared" si="151"/>
        <v>-763627.7</v>
      </c>
      <c r="M986" s="2"/>
      <c r="Q986" s="23"/>
      <c r="R986" s="2">
        <v>763627.7</v>
      </c>
      <c r="S986" s="1">
        <v>43373</v>
      </c>
      <c r="T986" s="1">
        <v>43368</v>
      </c>
      <c r="U986" s="1">
        <v>43368</v>
      </c>
      <c r="V986">
        <v>30</v>
      </c>
      <c r="W986" s="1">
        <v>43398</v>
      </c>
      <c r="X986" s="1">
        <v>43394</v>
      </c>
      <c r="Y986" s="2">
        <v>53707553.100000001</v>
      </c>
      <c r="Z986" s="2">
        <v>0</v>
      </c>
      <c r="AF986" s="2">
        <v>496495.08</v>
      </c>
      <c r="AG986" s="14">
        <f>SUMIF('consultant-gross'!D:D,eslam.data!AQ986,'consultant-gross'!F:F)</f>
        <v>0</v>
      </c>
      <c r="AH986" s="14">
        <f>SUMIF('consultant-gross'!D:D,eslam.data!AQ986,'consultant-gross'!G:G)</f>
        <v>0</v>
      </c>
      <c r="AI986" s="14">
        <f>SUMIF('consultant-net'!D:D,eslam.data!AQ986,'consultant-net'!F:F)</f>
        <v>763627.7</v>
      </c>
      <c r="AJ986" s="2" t="str">
        <f>VLOOKUP(A986,'eslam-to-invoicing'!A:B,2,0)</f>
        <v>EMAAR-PKG#107-MARASSI</v>
      </c>
      <c r="AQ986" s="2" t="str">
        <f t="shared" si="152"/>
        <v>PK #10717</v>
      </c>
      <c r="AR986" s="2" t="str">
        <f t="shared" si="153"/>
        <v>EMAAR-PKG#107-MARASSI17</v>
      </c>
    </row>
    <row r="987" spans="1:44" hidden="1" x14ac:dyDescent="0.3">
      <c r="A987" s="6" t="s">
        <v>2</v>
      </c>
      <c r="B987" s="34">
        <f>VLOOKUP(A987,Sheet1!A:B,2,0)</f>
        <v>1</v>
      </c>
      <c r="C987" s="6">
        <v>18</v>
      </c>
      <c r="D987" s="25"/>
      <c r="E987" s="2">
        <v>989048.53999999911</v>
      </c>
      <c r="F987" s="26">
        <f>_xlfn.MAXIFS('data-from-invoicing'!E:E,'data-from-invoicing'!D:D,eslam.data!AR987)</f>
        <v>1069591.54</v>
      </c>
      <c r="G987" s="2">
        <f t="shared" si="150"/>
        <v>80543.000000000931</v>
      </c>
      <c r="H987" s="2"/>
      <c r="I987" s="23"/>
      <c r="J987" s="2">
        <f>SUMIF('collection only'!D:D,eslam.data!AQ987,'collection only'!E:E)</f>
        <v>1341459.1399999999</v>
      </c>
      <c r="K987" s="26">
        <f>SUMIF('data-from-invoicing'!D:D,eslam.data!AR987,'data-from-invoicing'!F:F)</f>
        <v>1054265.6170000001</v>
      </c>
      <c r="L987" s="2">
        <f t="shared" si="151"/>
        <v>-287193.52299999981</v>
      </c>
      <c r="M987" s="2"/>
      <c r="Q987" s="23"/>
      <c r="R987" s="2">
        <v>940988.93</v>
      </c>
      <c r="S987" s="1">
        <v>43585</v>
      </c>
      <c r="T987" s="1">
        <v>43580</v>
      </c>
      <c r="U987" s="1">
        <v>43629</v>
      </c>
      <c r="V987">
        <v>30</v>
      </c>
      <c r="W987" s="1">
        <v>43659</v>
      </c>
      <c r="X987" s="1">
        <v>43676</v>
      </c>
      <c r="Y987" s="2">
        <v>54696601.640000001</v>
      </c>
      <c r="AF987" s="2">
        <v>1898258.43</v>
      </c>
      <c r="AG987" s="14">
        <f>SUMIF('consultant-gross'!D:D,eslam.data!AQ987,'consultant-gross'!F:F)</f>
        <v>0</v>
      </c>
      <c r="AH987" s="14">
        <f>SUMIF('consultant-gross'!D:D,eslam.data!AQ987,'consultant-gross'!G:G)</f>
        <v>0</v>
      </c>
      <c r="AI987" s="14">
        <f>SUMIF('consultant-net'!D:D,eslam.data!AQ987,'consultant-net'!F:F)</f>
        <v>0</v>
      </c>
      <c r="AJ987" s="2" t="str">
        <f>VLOOKUP(A987,'eslam-to-invoicing'!A:B,2,0)</f>
        <v>EMAAR-PKG#107-MARASSI</v>
      </c>
      <c r="AQ987" s="2" t="str">
        <f t="shared" si="152"/>
        <v>PK #10718</v>
      </c>
      <c r="AR987" s="2" t="str">
        <f t="shared" si="153"/>
        <v>EMAAR-PKG#107-MARASSI18</v>
      </c>
    </row>
    <row r="988" spans="1:44" hidden="1" x14ac:dyDescent="0.3">
      <c r="A988" s="6" t="s">
        <v>15</v>
      </c>
      <c r="B988" s="34">
        <f>VLOOKUP(A988,Sheet1!A:B,2,0)</f>
        <v>1</v>
      </c>
      <c r="C988" s="6">
        <v>1</v>
      </c>
      <c r="D988" s="25"/>
      <c r="E988" s="2">
        <v>4130129.14</v>
      </c>
      <c r="F988" s="26">
        <f>_xlfn.MAXIFS('data-from-invoicing'!E:E,'data-from-invoicing'!D:D,eslam.data!AR988)</f>
        <v>0</v>
      </c>
      <c r="G988" s="2">
        <f t="shared" si="150"/>
        <v>-4130129.14</v>
      </c>
      <c r="H988" s="2"/>
      <c r="I988" s="23"/>
      <c r="J988" s="2">
        <f>SUMIF('collection only'!D:D,eslam.data!AQ988,'collection only'!E:E)</f>
        <v>4130129.12</v>
      </c>
      <c r="K988" s="26">
        <f>SUMIF('data-from-invoicing'!D:D,eslam.data!AR988,'data-from-invoicing'!F:F)</f>
        <v>0</v>
      </c>
      <c r="L988" s="2">
        <f t="shared" si="151"/>
        <v>-4130129.12</v>
      </c>
      <c r="M988" s="2"/>
      <c r="Q988" s="23"/>
      <c r="R988" s="2">
        <v>4130129.14</v>
      </c>
      <c r="S988" s="1">
        <v>43100</v>
      </c>
      <c r="T988" s="1">
        <v>43101</v>
      </c>
      <c r="U988" s="1">
        <v>43118</v>
      </c>
      <c r="V988">
        <v>30</v>
      </c>
      <c r="W988" s="1">
        <v>43148</v>
      </c>
      <c r="X988" s="1">
        <v>43144</v>
      </c>
      <c r="Y988" s="2">
        <v>4130129.14</v>
      </c>
      <c r="AF988" s="2">
        <v>0</v>
      </c>
      <c r="AG988" s="14">
        <f>SUMIF('consultant-gross'!D:D,eslam.data!AQ988,'consultant-gross'!F:F)</f>
        <v>0</v>
      </c>
      <c r="AH988" s="14">
        <f>SUMIF('consultant-gross'!D:D,eslam.data!AQ988,'consultant-gross'!G:G)</f>
        <v>0</v>
      </c>
      <c r="AI988" s="14">
        <f>SUMIF('consultant-net'!D:D,eslam.data!AQ988,'consultant-net'!F:F)</f>
        <v>0</v>
      </c>
      <c r="AJ988" s="2" t="str">
        <f>VLOOKUP(A988,'eslam-to-invoicing'!A:B,2,0)</f>
        <v>EMAAR-PKG117- MARASSI</v>
      </c>
      <c r="AQ988" s="2" t="str">
        <f t="shared" si="152"/>
        <v>PK #1171</v>
      </c>
      <c r="AR988" s="2" t="str">
        <f t="shared" si="153"/>
        <v>EMAAR-PKG117- MARASSI1</v>
      </c>
    </row>
    <row r="989" spans="1:44" hidden="1" x14ac:dyDescent="0.3">
      <c r="A989" s="6" t="s">
        <v>15</v>
      </c>
      <c r="B989" s="34">
        <f>VLOOKUP(A989,Sheet1!A:B,2,0)</f>
        <v>1</v>
      </c>
      <c r="C989" s="6">
        <v>2</v>
      </c>
      <c r="D989" s="25"/>
      <c r="E989" s="2">
        <v>7803090.3899999997</v>
      </c>
      <c r="F989" s="26">
        <f>_xlfn.MAXIFS('data-from-invoicing'!E:E,'data-from-invoicing'!D:D,eslam.data!AR989)</f>
        <v>0</v>
      </c>
      <c r="G989" s="2">
        <f t="shared" si="150"/>
        <v>-7803090.3899999997</v>
      </c>
      <c r="H989" s="2"/>
      <c r="I989" s="23"/>
      <c r="J989" s="2">
        <f>SUMIF('collection only'!D:D,eslam.data!AQ989,'collection only'!E:E)</f>
        <v>6455421.0099999998</v>
      </c>
      <c r="K989" s="26">
        <f>SUMIF('data-from-invoicing'!D:D,eslam.data!AR989,'data-from-invoicing'!F:F)</f>
        <v>0</v>
      </c>
      <c r="L989" s="2">
        <f t="shared" si="151"/>
        <v>-6455421.0099999998</v>
      </c>
      <c r="M989" s="2"/>
      <c r="Q989" s="23"/>
      <c r="R989" s="2">
        <v>6455421.0099999998</v>
      </c>
      <c r="S989" s="1">
        <v>43131</v>
      </c>
      <c r="T989" s="1">
        <v>43146</v>
      </c>
      <c r="U989" s="1">
        <v>43146</v>
      </c>
      <c r="V989">
        <v>30</v>
      </c>
      <c r="W989" s="1">
        <v>43176</v>
      </c>
      <c r="X989" s="1">
        <v>43166</v>
      </c>
      <c r="Y989" s="2">
        <v>7803090.3899999997</v>
      </c>
      <c r="Z989" s="2">
        <v>0</v>
      </c>
      <c r="AF989" s="2">
        <v>60159.47</v>
      </c>
      <c r="AG989" s="14">
        <f>SUMIF('consultant-gross'!D:D,eslam.data!AQ989,'consultant-gross'!F:F)</f>
        <v>7803090.3499999996</v>
      </c>
      <c r="AH989" s="14">
        <f>SUMIF('consultant-gross'!D:D,eslam.data!AQ989,'consultant-gross'!G:G)</f>
        <v>7803090.3499999996</v>
      </c>
      <c r="AI989" s="14">
        <f>SUMIF('consultant-net'!D:D,eslam.data!AQ989,'consultant-net'!F:F)</f>
        <v>6466420.9699999997</v>
      </c>
      <c r="AJ989" s="2" t="str">
        <f>VLOOKUP(A989,'eslam-to-invoicing'!A:B,2,0)</f>
        <v>EMAAR-PKG117- MARASSI</v>
      </c>
      <c r="AQ989" s="2" t="str">
        <f t="shared" si="152"/>
        <v>PK #1172</v>
      </c>
      <c r="AR989" s="2" t="str">
        <f t="shared" si="153"/>
        <v>EMAAR-PKG117- MARASSI2</v>
      </c>
    </row>
    <row r="990" spans="1:44" hidden="1" x14ac:dyDescent="0.3">
      <c r="A990" s="6" t="s">
        <v>15</v>
      </c>
      <c r="B990" s="34">
        <f>VLOOKUP(A990,Sheet1!A:B,2,0)</f>
        <v>1</v>
      </c>
      <c r="C990" s="6">
        <v>3</v>
      </c>
      <c r="D990" s="25"/>
      <c r="E990" s="2">
        <v>4332593.51</v>
      </c>
      <c r="F990" s="26">
        <f>_xlfn.MAXIFS('data-from-invoicing'!E:E,'data-from-invoicing'!D:D,eslam.data!AR990)</f>
        <v>0</v>
      </c>
      <c r="G990" s="2">
        <f t="shared" si="150"/>
        <v>-4332593.51</v>
      </c>
      <c r="H990" s="2"/>
      <c r="I990" s="23"/>
      <c r="J990" s="2">
        <f>SUMIF('collection only'!D:D,eslam.data!AQ990,'collection only'!E:E)</f>
        <v>4502026.51</v>
      </c>
      <c r="K990" s="26">
        <f>SUMIF('data-from-invoicing'!D:D,eslam.data!AR990,'data-from-invoicing'!F:F)</f>
        <v>0</v>
      </c>
      <c r="L990" s="2">
        <f t="shared" si="151"/>
        <v>-4502026.51</v>
      </c>
      <c r="M990" s="2"/>
      <c r="Q990" s="23"/>
      <c r="R990" s="2">
        <v>4502026.5199999996</v>
      </c>
      <c r="S990" s="1">
        <v>43159</v>
      </c>
      <c r="T990" s="1">
        <v>43164</v>
      </c>
      <c r="U990" s="1">
        <v>43166</v>
      </c>
      <c r="V990">
        <v>30</v>
      </c>
      <c r="W990" s="1">
        <v>43196</v>
      </c>
      <c r="X990" s="1">
        <v>43188</v>
      </c>
      <c r="Y990" s="2">
        <v>12135683.859999999</v>
      </c>
      <c r="Z990" s="2">
        <v>1176749.78</v>
      </c>
      <c r="AF990" s="2">
        <v>106021.19</v>
      </c>
      <c r="AG990" s="14">
        <f>SUMIF('consultant-gross'!D:D,eslam.data!AQ990,'consultant-gross'!F:F)</f>
        <v>4332593.51</v>
      </c>
      <c r="AH990" s="14">
        <f>SUMIF('consultant-gross'!D:D,eslam.data!AQ990,'consultant-gross'!G:G)</f>
        <v>12135683.859999999</v>
      </c>
      <c r="AI990" s="14">
        <f>SUMIF('consultant-net'!D:D,eslam.data!AQ990,'consultant-net'!F:F)</f>
        <v>4502026.5199999996</v>
      </c>
      <c r="AJ990" s="2" t="str">
        <f>VLOOKUP(A990,'eslam-to-invoicing'!A:B,2,0)</f>
        <v>EMAAR-PKG117- MARASSI</v>
      </c>
      <c r="AQ990" s="2" t="str">
        <f t="shared" si="152"/>
        <v>PK #1173</v>
      </c>
      <c r="AR990" s="2" t="str">
        <f t="shared" si="153"/>
        <v>EMAAR-PKG117- MARASSI3</v>
      </c>
    </row>
    <row r="991" spans="1:44" hidden="1" x14ac:dyDescent="0.3">
      <c r="A991" s="6" t="s">
        <v>15</v>
      </c>
      <c r="B991" s="34">
        <f>VLOOKUP(A991,Sheet1!A:B,2,0)</f>
        <v>1</v>
      </c>
      <c r="C991" s="6">
        <v>4</v>
      </c>
      <c r="D991" s="25"/>
      <c r="E991" s="2">
        <v>4131277.1774396021</v>
      </c>
      <c r="F991" s="26">
        <f>_xlfn.MAXIFS('data-from-invoicing'!E:E,'data-from-invoicing'!D:D,eslam.data!AR991)</f>
        <v>0</v>
      </c>
      <c r="G991" s="2">
        <f t="shared" si="150"/>
        <v>-4131277.1774396021</v>
      </c>
      <c r="H991" s="2"/>
      <c r="I991" s="23"/>
      <c r="J991" s="2">
        <f>SUMIF('collection only'!D:D,eslam.data!AQ991,'collection only'!E:E)</f>
        <v>3740180.08</v>
      </c>
      <c r="K991" s="26">
        <f>SUMIF('data-from-invoicing'!D:D,eslam.data!AR991,'data-from-invoicing'!F:F)</f>
        <v>0</v>
      </c>
      <c r="L991" s="2">
        <f t="shared" si="151"/>
        <v>-3740180.08</v>
      </c>
      <c r="M991" s="2"/>
      <c r="Q991" s="23"/>
      <c r="R991" s="2">
        <v>3740180.2710494641</v>
      </c>
      <c r="S991" s="1">
        <v>43190</v>
      </c>
      <c r="T991" s="1">
        <v>43191</v>
      </c>
      <c r="U991" s="1">
        <v>43191</v>
      </c>
      <c r="V991">
        <v>30</v>
      </c>
      <c r="W991" s="1">
        <v>43221</v>
      </c>
      <c r="X991" s="1">
        <v>43209</v>
      </c>
      <c r="Y991" s="2">
        <v>16266961.0374396</v>
      </c>
      <c r="Z991" s="2">
        <v>1578005.405</v>
      </c>
      <c r="AF991" s="2">
        <v>134455.771574638</v>
      </c>
      <c r="AG991" s="14">
        <f>SUMIF('consultant-gross'!D:D,eslam.data!AQ991,'consultant-gross'!F:F)</f>
        <v>4131277.1774396021</v>
      </c>
      <c r="AH991" s="14">
        <f>SUMIF('consultant-gross'!D:D,eslam.data!AQ991,'consultant-gross'!G:G)</f>
        <v>16266961.037439601</v>
      </c>
      <c r="AI991" s="14">
        <f>SUMIF('consultant-net'!D:D,eslam.data!AQ991,'consultant-net'!F:F)</f>
        <v>3740180.2710494641</v>
      </c>
      <c r="AJ991" s="2" t="str">
        <f>VLOOKUP(A991,'eslam-to-invoicing'!A:B,2,0)</f>
        <v>EMAAR-PKG117- MARASSI</v>
      </c>
      <c r="AQ991" s="2" t="str">
        <f t="shared" si="152"/>
        <v>PK #1174</v>
      </c>
      <c r="AR991" s="2" t="str">
        <f t="shared" si="153"/>
        <v>EMAAR-PKG117- MARASSI4</v>
      </c>
    </row>
    <row r="992" spans="1:44" hidden="1" x14ac:dyDescent="0.3">
      <c r="A992" s="6" t="s">
        <v>15</v>
      </c>
      <c r="B992" s="6">
        <f>VLOOKUP(A992,Sheet1!A:B,2,0)</f>
        <v>1</v>
      </c>
      <c r="C992" s="6">
        <v>5</v>
      </c>
      <c r="D992" s="25"/>
      <c r="E992" s="2">
        <v>6909334.9825603981</v>
      </c>
      <c r="F992" s="26">
        <f>_xlfn.MAXIFS('data-from-invoicing'!E:E,'data-from-invoicing'!D:D,eslam.data!AR992)</f>
        <v>6909335.0899999999</v>
      </c>
      <c r="G992" s="2">
        <f t="shared" si="150"/>
        <v>0.10743960179388523</v>
      </c>
      <c r="H992" s="2"/>
      <c r="I992" s="23"/>
      <c r="J992" s="2">
        <f>SUMIF('collection only'!D:D,eslam.data!AQ992,'collection only'!E:E)</f>
        <v>4762507.5599999996</v>
      </c>
      <c r="K992" s="26">
        <f>SUMIF('data-from-invoicing'!D:D,eslam.data!AR992,'data-from-invoicing'!F:F)</f>
        <v>5093815.29</v>
      </c>
      <c r="L992" s="2">
        <f t="shared" si="151"/>
        <v>331307.73000000045</v>
      </c>
      <c r="M992" s="2"/>
      <c r="Q992" s="23"/>
      <c r="R992" s="2">
        <v>4762507.55</v>
      </c>
      <c r="S992" s="1">
        <v>43220</v>
      </c>
      <c r="T992" s="1">
        <v>43220</v>
      </c>
      <c r="U992" s="1">
        <v>43220</v>
      </c>
      <c r="V992">
        <v>30</v>
      </c>
      <c r="W992" s="1">
        <v>43250</v>
      </c>
      <c r="X992" s="1">
        <v>43242</v>
      </c>
      <c r="Y992" s="2">
        <v>23176296.02</v>
      </c>
      <c r="Z992" s="2">
        <v>364792.48</v>
      </c>
      <c r="AF992" s="2">
        <v>171850.1</v>
      </c>
      <c r="AG992" s="14">
        <f>SUMIF('consultant-gross'!D:D,eslam.data!AQ992,'consultant-gross'!F:F)</f>
        <v>6909334.9825603981</v>
      </c>
      <c r="AH992" s="14">
        <f>SUMIF('consultant-gross'!D:D,eslam.data!AQ992,'consultant-gross'!G:G)</f>
        <v>23176296.02</v>
      </c>
      <c r="AI992" s="14">
        <f>SUMIF('consultant-net'!D:D,eslam.data!AQ992,'consultant-net'!F:F)</f>
        <v>4762507.55</v>
      </c>
      <c r="AJ992" s="2" t="str">
        <f>VLOOKUP(A992,'eslam-to-invoicing'!A:B,2,0)</f>
        <v>EMAAR-PKG117- MARASSI</v>
      </c>
      <c r="AQ992" s="2" t="str">
        <f t="shared" si="152"/>
        <v>PK #1175</v>
      </c>
      <c r="AR992" s="2" t="str">
        <f t="shared" si="153"/>
        <v>EMAAR-PKG117- MARASSI5</v>
      </c>
    </row>
    <row r="993" spans="1:44" hidden="1" x14ac:dyDescent="0.3">
      <c r="A993" s="6" t="s">
        <v>15</v>
      </c>
      <c r="B993" s="6">
        <f>VLOOKUP(A993,Sheet1!A:B,2,0)</f>
        <v>1</v>
      </c>
      <c r="C993" s="6">
        <v>6</v>
      </c>
      <c r="D993" s="25"/>
      <c r="E993" s="2">
        <v>6677875.2399999984</v>
      </c>
      <c r="F993" s="26">
        <f>_xlfn.MAXIFS('data-from-invoicing'!E:E,'data-from-invoicing'!D:D,eslam.data!AR993)</f>
        <v>6677875.1399999997</v>
      </c>
      <c r="G993" s="2">
        <f t="shared" si="150"/>
        <v>-9.9999998696148396E-2</v>
      </c>
      <c r="H993" s="2"/>
      <c r="I993" s="23"/>
      <c r="J993" s="2">
        <f>SUMIF('collection only'!D:D,eslam.data!AQ993,'collection only'!E:E)</f>
        <v>5347404.79</v>
      </c>
      <c r="K993" s="26">
        <f>SUMIF('data-from-invoicing'!D:D,eslam.data!AR993,'data-from-invoicing'!F:F)</f>
        <v>5722280.3969999999</v>
      </c>
      <c r="L993" s="2">
        <f t="shared" si="151"/>
        <v>374875.60699999984</v>
      </c>
      <c r="M993" s="2"/>
      <c r="Q993" s="23"/>
      <c r="R993" s="2">
        <v>5347404.79</v>
      </c>
      <c r="S993" s="1">
        <v>43251</v>
      </c>
      <c r="T993" s="1">
        <v>43255</v>
      </c>
      <c r="U993" s="1">
        <v>43256</v>
      </c>
      <c r="V993">
        <v>30</v>
      </c>
      <c r="W993" s="1">
        <v>43286</v>
      </c>
      <c r="X993" s="1">
        <v>43293</v>
      </c>
      <c r="Y993" s="2">
        <v>29854171.260000002</v>
      </c>
      <c r="Z993" s="2">
        <v>229256.92</v>
      </c>
      <c r="AF993" s="2">
        <v>302952.29789012403</v>
      </c>
      <c r="AG993" s="14">
        <f>SUMIF('consultant-gross'!D:D,eslam.data!AQ993,'consultant-gross'!F:F)</f>
        <v>6651333.7100000009</v>
      </c>
      <c r="AH993" s="14">
        <f>SUMIF('consultant-gross'!D:D,eslam.data!AQ993,'consultant-gross'!G:G)</f>
        <v>29827629.73</v>
      </c>
      <c r="AI993" s="14">
        <f>SUMIF('consultant-net'!D:D,eslam.data!AQ993,'consultant-net'!F:F)</f>
        <v>5347404.79</v>
      </c>
      <c r="AJ993" s="2" t="str">
        <f>VLOOKUP(A993,'eslam-to-invoicing'!A:B,2,0)</f>
        <v>EMAAR-PKG117- MARASSI</v>
      </c>
      <c r="AQ993" s="2" t="str">
        <f t="shared" si="152"/>
        <v>PK #1176</v>
      </c>
      <c r="AR993" s="2" t="str">
        <f t="shared" si="153"/>
        <v>EMAAR-PKG117- MARASSI6</v>
      </c>
    </row>
    <row r="994" spans="1:44" hidden="1" x14ac:dyDescent="0.3">
      <c r="A994" s="6" t="s">
        <v>15</v>
      </c>
      <c r="B994" s="6">
        <f>VLOOKUP(A994,Sheet1!A:B,2,0)</f>
        <v>1</v>
      </c>
      <c r="C994" s="6">
        <v>7</v>
      </c>
      <c r="D994" s="25"/>
      <c r="E994" s="2">
        <v>-9.9999979138374329E-3</v>
      </c>
      <c r="F994" s="26">
        <f>_xlfn.MAXIFS('data-from-invoicing'!E:E,'data-from-invoicing'!D:D,eslam.data!AR994)</f>
        <v>0</v>
      </c>
      <c r="G994" s="2">
        <f t="shared" si="150"/>
        <v>9.9999979138374329E-3</v>
      </c>
      <c r="H994" s="2"/>
      <c r="I994" s="23"/>
      <c r="J994" s="2">
        <f>SUMIF('collection only'!D:D,eslam.data!AQ994,'collection only'!E:E)</f>
        <v>118938.86</v>
      </c>
      <c r="K994" s="26">
        <f>SUMIF('data-from-invoicing'!D:D,eslam.data!AR994,'data-from-invoicing'!F:F)</f>
        <v>0</v>
      </c>
      <c r="L994" s="2">
        <f t="shared" si="151"/>
        <v>-118938.86</v>
      </c>
      <c r="M994" s="2"/>
      <c r="Q994" s="23"/>
      <c r="R994" s="2">
        <v>119713.18</v>
      </c>
      <c r="S994" s="1">
        <v>43281</v>
      </c>
      <c r="T994" s="1">
        <v>43266</v>
      </c>
      <c r="U994" s="1">
        <v>43276</v>
      </c>
      <c r="V994">
        <v>30</v>
      </c>
      <c r="W994" s="1">
        <v>43306</v>
      </c>
      <c r="X994" s="1">
        <v>43464</v>
      </c>
      <c r="Y994" s="2">
        <v>29854171.25</v>
      </c>
      <c r="Z994" s="2">
        <v>384118.8</v>
      </c>
      <c r="AF994" s="2">
        <v>115837.505</v>
      </c>
      <c r="AG994" s="14">
        <f>SUMIF('consultant-gross'!D:D,eslam.data!AQ994,'consultant-gross'!F:F)</f>
        <v>-9.9999979138374329E-3</v>
      </c>
      <c r="AH994" s="14">
        <f>SUMIF('consultant-gross'!D:D,eslam.data!AQ994,'consultant-gross'!G:G)</f>
        <v>29854171.25</v>
      </c>
      <c r="AI994" s="14">
        <f>SUMIF('consultant-net'!D:D,eslam.data!AQ994,'consultant-net'!F:F)</f>
        <v>119713.18</v>
      </c>
      <c r="AJ994" s="2" t="str">
        <f>VLOOKUP(A994,'eslam-to-invoicing'!A:B,2,0)</f>
        <v>EMAAR-PKG117- MARASSI</v>
      </c>
      <c r="AQ994" s="2" t="str">
        <f t="shared" si="152"/>
        <v>PK #1177</v>
      </c>
      <c r="AR994" s="2" t="str">
        <f t="shared" si="153"/>
        <v>EMAAR-PKG117- MARASSI7</v>
      </c>
    </row>
    <row r="995" spans="1:44" hidden="1" x14ac:dyDescent="0.3">
      <c r="A995" s="6" t="s">
        <v>15</v>
      </c>
      <c r="B995" s="34">
        <f>VLOOKUP(A995,Sheet1!A:B,2,0)</f>
        <v>1</v>
      </c>
      <c r="C995" s="6">
        <v>8</v>
      </c>
      <c r="D995" s="25"/>
      <c r="E995" s="2">
        <v>4511257.4900000021</v>
      </c>
      <c r="F995" s="26">
        <f>_xlfn.MAXIFS('data-from-invoicing'!E:E,'data-from-invoicing'!D:D,eslam.data!AR995)</f>
        <v>0</v>
      </c>
      <c r="G995" s="2">
        <f t="shared" si="150"/>
        <v>-4511257.4900000021</v>
      </c>
      <c r="H995" s="2"/>
      <c r="I995" s="23"/>
      <c r="J995" s="2">
        <f>SUMIF('collection only'!D:D,eslam.data!AQ995,'collection only'!E:E)</f>
        <v>3896343.98</v>
      </c>
      <c r="K995" s="26">
        <f>SUMIF('data-from-invoicing'!D:D,eslam.data!AR995,'data-from-invoicing'!F:F)</f>
        <v>0</v>
      </c>
      <c r="L995" s="2">
        <f t="shared" si="151"/>
        <v>-3896343.98</v>
      </c>
      <c r="M995" s="2"/>
      <c r="Q995" s="23"/>
      <c r="R995" s="2">
        <v>3896343.98</v>
      </c>
      <c r="S995" s="1">
        <v>43434</v>
      </c>
      <c r="T995" s="1">
        <v>43439</v>
      </c>
      <c r="U995" s="1">
        <v>43439</v>
      </c>
      <c r="V995">
        <v>30</v>
      </c>
      <c r="W995" s="1">
        <v>43469</v>
      </c>
      <c r="X995" s="1">
        <v>43464</v>
      </c>
      <c r="Y995" s="2">
        <v>34365428.740000002</v>
      </c>
      <c r="Z995" s="2">
        <v>79445.62</v>
      </c>
      <c r="AF995" s="2">
        <v>575019.52500000002</v>
      </c>
      <c r="AG995" s="14">
        <f>SUMIF('consultant-gross'!D:D,eslam.data!AQ995,'consultant-gross'!F:F)</f>
        <v>4511257.4900000021</v>
      </c>
      <c r="AH995" s="14">
        <f>SUMIF('consultant-gross'!D:D,eslam.data!AQ995,'consultant-gross'!G:G)</f>
        <v>34365428.740000002</v>
      </c>
      <c r="AI995" s="14">
        <f>SUMIF('consultant-net'!D:D,eslam.data!AQ995,'consultant-net'!F:F)</f>
        <v>3896343.98</v>
      </c>
      <c r="AJ995" s="2" t="str">
        <f>VLOOKUP(A995,'eslam-to-invoicing'!A:B,2,0)</f>
        <v>EMAAR-PKG117- MARASSI</v>
      </c>
      <c r="AQ995" s="2" t="str">
        <f t="shared" si="152"/>
        <v>PK #1178</v>
      </c>
      <c r="AR995" s="2" t="str">
        <f t="shared" si="153"/>
        <v>EMAAR-PKG117- MARASSI8</v>
      </c>
    </row>
    <row r="996" spans="1:44" hidden="1" x14ac:dyDescent="0.3">
      <c r="A996" s="6" t="s">
        <v>15</v>
      </c>
      <c r="B996" s="34">
        <f>VLOOKUP(A996,Sheet1!A:B,2,0)</f>
        <v>1</v>
      </c>
      <c r="C996" s="6">
        <v>9</v>
      </c>
      <c r="D996" s="25"/>
      <c r="E996" s="2">
        <v>3153415.0899999961</v>
      </c>
      <c r="F996" s="26">
        <f>_xlfn.MAXIFS('data-from-invoicing'!E:E,'data-from-invoicing'!D:D,eslam.data!AR996)</f>
        <v>3150407.65</v>
      </c>
      <c r="G996" s="2">
        <f t="shared" si="150"/>
        <v>-3007.4399999962188</v>
      </c>
      <c r="H996" s="2"/>
      <c r="I996" s="23"/>
      <c r="J996" s="2">
        <f>SUMIF('collection only'!D:D,eslam.data!AQ996,'collection only'!E:E)</f>
        <v>2578109.73</v>
      </c>
      <c r="K996" s="26">
        <f>SUMIF('data-from-invoicing'!D:D,eslam.data!AR996,'data-from-invoicing'!F:F)</f>
        <v>2971025.94</v>
      </c>
      <c r="L996" s="2">
        <f t="shared" si="151"/>
        <v>392916.20999999996</v>
      </c>
      <c r="M996" s="2"/>
      <c r="Q996" s="23"/>
      <c r="R996" s="2">
        <v>2578109.66</v>
      </c>
      <c r="S996" s="1">
        <v>43465</v>
      </c>
      <c r="T996" s="1">
        <v>43464</v>
      </c>
      <c r="U996" s="1">
        <v>43463</v>
      </c>
      <c r="V996">
        <v>30</v>
      </c>
      <c r="W996" s="1">
        <v>43493</v>
      </c>
      <c r="X996" s="1">
        <v>43495</v>
      </c>
      <c r="Y996" s="2">
        <v>37518843.829999998</v>
      </c>
      <c r="Z996" s="2">
        <v>48842.25</v>
      </c>
      <c r="AF996" s="2">
        <v>599014.40000000002</v>
      </c>
      <c r="AG996" s="14">
        <f>SUMIF('consultant-gross'!D:D,eslam.data!AQ996,'consultant-gross'!F:F)</f>
        <v>3153415.0899999961</v>
      </c>
      <c r="AH996" s="14">
        <f>SUMIF('consultant-gross'!D:D,eslam.data!AQ996,'consultant-gross'!G:G)</f>
        <v>37518843.829999998</v>
      </c>
      <c r="AI996" s="14">
        <f>SUMIF('consultant-net'!D:D,eslam.data!AQ996,'consultant-net'!F:F)</f>
        <v>2578109.66</v>
      </c>
      <c r="AJ996" s="2" t="str">
        <f>VLOOKUP(A996,'eslam-to-invoicing'!A:B,2,0)</f>
        <v>EMAAR-PKG117- MARASSI</v>
      </c>
      <c r="AQ996" s="2" t="str">
        <f t="shared" si="152"/>
        <v>PK #1179</v>
      </c>
      <c r="AR996" s="2" t="str">
        <f t="shared" si="153"/>
        <v>EMAAR-PKG117- MARASSI9</v>
      </c>
    </row>
    <row r="997" spans="1:44" hidden="1" x14ac:dyDescent="0.3">
      <c r="A997" s="6" t="s">
        <v>15</v>
      </c>
      <c r="B997" s="34">
        <f>VLOOKUP(A997,Sheet1!A:B,2,0)</f>
        <v>1</v>
      </c>
      <c r="C997" s="6">
        <v>10</v>
      </c>
      <c r="D997" s="25"/>
      <c r="E997" s="2">
        <v>1068867.2400000021</v>
      </c>
      <c r="F997" s="26">
        <f>_xlfn.MAXIFS('data-from-invoicing'!E:E,'data-from-invoicing'!D:D,eslam.data!AR997)</f>
        <v>1133422.0800000001</v>
      </c>
      <c r="G997" s="2">
        <f t="shared" si="150"/>
        <v>64554.839999997988</v>
      </c>
      <c r="H997" s="2"/>
      <c r="I997" s="23"/>
      <c r="J997" s="2">
        <f>SUMIF('collection only'!D:D,eslam.data!AQ997,'collection only'!E:E)</f>
        <v>882296.11</v>
      </c>
      <c r="K997" s="26">
        <f>SUMIF('data-from-invoicing'!D:D,eslam.data!AR997,'data-from-invoicing'!F:F)</f>
        <v>1794005.32</v>
      </c>
      <c r="L997" s="2">
        <f t="shared" si="151"/>
        <v>911709.21000000008</v>
      </c>
      <c r="M997" s="2"/>
      <c r="Q997" s="23"/>
      <c r="R997" s="2">
        <v>882296.18</v>
      </c>
      <c r="S997" s="1">
        <v>43496</v>
      </c>
      <c r="T997" s="1">
        <v>43496</v>
      </c>
      <c r="U997" s="1">
        <v>43498</v>
      </c>
      <c r="V997">
        <v>30</v>
      </c>
      <c r="W997" s="1">
        <v>43528</v>
      </c>
      <c r="X997" s="1">
        <v>43524</v>
      </c>
      <c r="Y997" s="2">
        <v>38587711.07</v>
      </c>
      <c r="Z997" s="2">
        <v>48842.25</v>
      </c>
      <c r="AF997" s="2">
        <v>653139.59400000004</v>
      </c>
      <c r="AG997" s="14">
        <f>SUMIF('consultant-gross'!D:D,eslam.data!AQ997,'consultant-gross'!F:F)</f>
        <v>992195.96809653193</v>
      </c>
      <c r="AH997" s="14">
        <f>SUMIF('consultant-gross'!D:D,eslam.data!AQ997,'consultant-gross'!G:G)</f>
        <v>38511039.79809653</v>
      </c>
      <c r="AI997" s="14">
        <f>SUMIF('consultant-net'!D:D,eslam.data!AQ997,'consultant-net'!F:F)</f>
        <v>147972.10483653101</v>
      </c>
      <c r="AJ997" s="2" t="str">
        <f>VLOOKUP(A997,'eslam-to-invoicing'!A:B,2,0)</f>
        <v>EMAAR-PKG117- MARASSI</v>
      </c>
      <c r="AQ997" s="2" t="str">
        <f t="shared" si="152"/>
        <v>PK #11710</v>
      </c>
      <c r="AR997" s="2" t="str">
        <f t="shared" si="153"/>
        <v>EMAAR-PKG117- MARASSI10</v>
      </c>
    </row>
    <row r="998" spans="1:44" hidden="1" x14ac:dyDescent="0.3">
      <c r="A998" s="6" t="s">
        <v>15</v>
      </c>
      <c r="B998" s="34">
        <f>VLOOKUP(A998,Sheet1!A:B,2,0)</f>
        <v>1</v>
      </c>
      <c r="C998" s="6">
        <v>11</v>
      </c>
      <c r="D998" s="25"/>
      <c r="E998" s="2">
        <v>1134851.8599999989</v>
      </c>
      <c r="F998" s="26">
        <f>_xlfn.MAXIFS('data-from-invoicing'!E:E,'data-from-invoicing'!D:D,eslam.data!AR998)</f>
        <v>0</v>
      </c>
      <c r="G998" s="2">
        <f t="shared" si="150"/>
        <v>-1134851.8599999989</v>
      </c>
      <c r="H998" s="2"/>
      <c r="I998" s="23"/>
      <c r="J998" s="2">
        <f>SUMIF('collection only'!D:D,eslam.data!AQ998,'collection only'!E:E)</f>
        <v>809762.24</v>
      </c>
      <c r="K998" s="26">
        <f>SUMIF('data-from-invoicing'!D:D,eslam.data!AR998,'data-from-invoicing'!F:F)</f>
        <v>0</v>
      </c>
      <c r="L998" s="2">
        <f t="shared" si="151"/>
        <v>-809762.24</v>
      </c>
      <c r="M998" s="2"/>
      <c r="Q998" s="23"/>
      <c r="R998" s="2">
        <v>810342.08</v>
      </c>
      <c r="S998" s="1">
        <v>43555</v>
      </c>
      <c r="T998" s="1">
        <v>43555</v>
      </c>
      <c r="U998" s="1">
        <v>43558</v>
      </c>
      <c r="V998">
        <v>30</v>
      </c>
      <c r="W998" s="1">
        <v>43588</v>
      </c>
      <c r="X998" s="1">
        <v>43585</v>
      </c>
      <c r="Y998" s="2">
        <v>39722562.93</v>
      </c>
      <c r="AF998" s="2">
        <v>737679.72</v>
      </c>
      <c r="AG998" s="14">
        <f>SUMIF('consultant-gross'!D:D,eslam.data!AQ998,'consultant-gross'!F:F)</f>
        <v>0</v>
      </c>
      <c r="AH998" s="14">
        <f>SUMIF('consultant-gross'!D:D,eslam.data!AQ998,'consultant-gross'!G:G)</f>
        <v>0</v>
      </c>
      <c r="AI998" s="14">
        <f>SUMIF('consultant-net'!D:D,eslam.data!AQ998,'consultant-net'!F:F)</f>
        <v>0</v>
      </c>
      <c r="AJ998" s="2" t="str">
        <f>VLOOKUP(A998,'eslam-to-invoicing'!A:B,2,0)</f>
        <v>EMAAR-PKG117- MARASSI</v>
      </c>
      <c r="AQ998" s="2" t="str">
        <f t="shared" si="152"/>
        <v>PK #11711</v>
      </c>
      <c r="AR998" s="2" t="str">
        <f t="shared" si="153"/>
        <v>EMAAR-PKG117- MARASSI11</v>
      </c>
    </row>
    <row r="999" spans="1:44" hidden="1" x14ac:dyDescent="0.3">
      <c r="A999" s="6" t="s">
        <v>15</v>
      </c>
      <c r="B999" s="6">
        <f>VLOOKUP(A999,Sheet1!A:B,2,0)</f>
        <v>1</v>
      </c>
      <c r="C999" s="6">
        <v>12</v>
      </c>
      <c r="D999" s="25"/>
      <c r="E999" s="2">
        <v>2921413.4200000018</v>
      </c>
      <c r="F999" s="26">
        <f>_xlfn.MAXIFS('data-from-invoicing'!E:E,'data-from-invoicing'!D:D,eslam.data!AR999)</f>
        <v>2921423.41</v>
      </c>
      <c r="G999" s="2">
        <f t="shared" si="150"/>
        <v>9.9899999983608723</v>
      </c>
      <c r="H999" s="2"/>
      <c r="I999" s="23"/>
      <c r="J999" s="2">
        <f>SUMIF('collection only'!D:D,eslam.data!AQ999,'collection only'!E:E)</f>
        <v>3376927.91</v>
      </c>
      <c r="K999" s="26">
        <f>SUMIF('data-from-invoicing'!D:D,eslam.data!AR999,'data-from-invoicing'!F:F)</f>
        <v>3430971.3805</v>
      </c>
      <c r="L999" s="2">
        <f t="shared" si="151"/>
        <v>54043.470499999821</v>
      </c>
      <c r="M999" s="2"/>
      <c r="Q999" s="23"/>
      <c r="R999" s="2">
        <v>3376348.1</v>
      </c>
      <c r="S999" s="1">
        <v>43708</v>
      </c>
      <c r="T999" s="1">
        <v>43703</v>
      </c>
      <c r="U999" s="1">
        <v>43703</v>
      </c>
      <c r="V999">
        <v>30</v>
      </c>
      <c r="W999" s="1">
        <v>43733</v>
      </c>
      <c r="X999" s="1">
        <v>43733</v>
      </c>
      <c r="Y999" s="2">
        <v>42643976.350000001</v>
      </c>
      <c r="Z999" s="2">
        <v>0</v>
      </c>
      <c r="AF999" s="2">
        <v>1681581.22</v>
      </c>
      <c r="AG999" s="14">
        <f>SUMIF('consultant-gross'!D:D,eslam.data!AQ999,'consultant-gross'!F:F)</f>
        <v>2921413.4200000018</v>
      </c>
      <c r="AH999" s="14">
        <f>SUMIF('consultant-gross'!D:D,eslam.data!AQ999,'consultant-gross'!G:G)</f>
        <v>42643976.350000001</v>
      </c>
      <c r="AI999" s="14">
        <f>SUMIF('consultant-net'!D:D,eslam.data!AQ999,'consultant-net'!F:F)</f>
        <v>3376348.1</v>
      </c>
      <c r="AJ999" s="2" t="str">
        <f>VLOOKUP(A999,'eslam-to-invoicing'!A:B,2,0)</f>
        <v>EMAAR-PKG117- MARASSI</v>
      </c>
      <c r="AQ999" s="2" t="str">
        <f t="shared" si="152"/>
        <v>PK #11712</v>
      </c>
      <c r="AR999" s="2" t="str">
        <f t="shared" si="153"/>
        <v>EMAAR-PKG117- MARASSI12</v>
      </c>
    </row>
    <row r="1000" spans="1:44" hidden="1" x14ac:dyDescent="0.3">
      <c r="A1000" s="6" t="s">
        <v>15</v>
      </c>
      <c r="B1000" s="34">
        <f>VLOOKUP(A1000,Sheet1!A:B,2,0)</f>
        <v>1</v>
      </c>
      <c r="C1000" s="6">
        <v>13</v>
      </c>
      <c r="D1000" s="25"/>
      <c r="E1000" s="2">
        <v>2611652.8699999969</v>
      </c>
      <c r="F1000" s="26">
        <f>_xlfn.MAXIFS('data-from-invoicing'!E:E,'data-from-invoicing'!D:D,eslam.data!AR1000)</f>
        <v>2573072.88</v>
      </c>
      <c r="G1000" s="2">
        <f t="shared" si="150"/>
        <v>-38579.989999996964</v>
      </c>
      <c r="H1000" s="2"/>
      <c r="I1000" s="23"/>
      <c r="J1000" s="2">
        <f>SUMIF('collection only'!D:D,eslam.data!AQ1000,'collection only'!E:E)</f>
        <v>3145907.11</v>
      </c>
      <c r="K1000" s="26">
        <f>SUMIF('data-from-invoicing'!D:D,eslam.data!AR1000,'data-from-invoicing'!F:F)</f>
        <v>3439963.7340000002</v>
      </c>
      <c r="L1000" s="2">
        <f t="shared" si="151"/>
        <v>294056.6240000003</v>
      </c>
      <c r="M1000" s="2"/>
      <c r="Q1000" s="23"/>
      <c r="R1000" s="2">
        <v>3145779.21</v>
      </c>
      <c r="S1000" s="1">
        <v>43769</v>
      </c>
      <c r="T1000" s="1">
        <v>43768</v>
      </c>
      <c r="U1000" s="1">
        <v>43767</v>
      </c>
      <c r="V1000">
        <v>30</v>
      </c>
      <c r="W1000" s="1">
        <v>43797</v>
      </c>
      <c r="X1000" s="1">
        <v>43781</v>
      </c>
      <c r="Y1000" s="2">
        <v>45255629.219999999</v>
      </c>
      <c r="Z1000" s="2">
        <v>0</v>
      </c>
      <c r="AF1000" s="2">
        <v>975332.14999999991</v>
      </c>
      <c r="AG1000" s="14">
        <f>SUMIF('consultant-gross'!D:D,eslam.data!AQ1000,'consultant-gross'!F:F)</f>
        <v>2611652.8699999973</v>
      </c>
      <c r="AH1000" s="14">
        <f>SUMIF('consultant-gross'!D:D,eslam.data!AQ1000,'consultant-gross'!G:G)</f>
        <v>45255629.219999999</v>
      </c>
      <c r="AI1000" s="14">
        <f>SUMIF('consultant-net'!D:D,eslam.data!AQ1000,'consultant-net'!F:F)</f>
        <v>3145779.21</v>
      </c>
      <c r="AJ1000" s="2" t="str">
        <f>VLOOKUP(A1000,'eslam-to-invoicing'!A:B,2,0)</f>
        <v>EMAAR-PKG117- MARASSI</v>
      </c>
      <c r="AQ1000" s="2" t="str">
        <f t="shared" si="152"/>
        <v>PK #11713</v>
      </c>
      <c r="AR1000" s="2" t="str">
        <f t="shared" si="153"/>
        <v>EMAAR-PKG117- MARASSI13</v>
      </c>
    </row>
    <row r="1001" spans="1:44" hidden="1" x14ac:dyDescent="0.3">
      <c r="A1001" s="6" t="s">
        <v>15</v>
      </c>
      <c r="B1001" s="34">
        <f>VLOOKUP(A1001,Sheet1!A:B,2,0)</f>
        <v>1</v>
      </c>
      <c r="C1001" s="6">
        <v>14</v>
      </c>
      <c r="D1001" s="25"/>
      <c r="E1001" s="2">
        <v>1659370.8100000019</v>
      </c>
      <c r="F1001" s="26">
        <f>_xlfn.MAXIFS('data-from-invoicing'!E:E,'data-from-invoicing'!D:D,eslam.data!AR1001)</f>
        <v>0</v>
      </c>
      <c r="G1001" s="2">
        <f t="shared" si="150"/>
        <v>-1659370.8100000019</v>
      </c>
      <c r="H1001" s="2"/>
      <c r="I1001" s="23"/>
      <c r="J1001" s="2">
        <f>SUMIF('collection only'!D:D,eslam.data!AQ1001,'collection only'!E:E)</f>
        <v>2483342.5</v>
      </c>
      <c r="K1001" s="26">
        <f>SUMIF('data-from-invoicing'!D:D,eslam.data!AR1001,'data-from-invoicing'!F:F)</f>
        <v>0</v>
      </c>
      <c r="L1001" s="2">
        <f t="shared" si="151"/>
        <v>-2483342.5</v>
      </c>
      <c r="M1001" s="2"/>
      <c r="Q1001" s="23"/>
      <c r="R1001" s="2">
        <v>2238761.46</v>
      </c>
      <c r="S1001" s="1">
        <v>43951</v>
      </c>
      <c r="T1001" s="1">
        <v>43935</v>
      </c>
      <c r="U1001" s="1">
        <v>44006</v>
      </c>
      <c r="V1001">
        <v>30</v>
      </c>
      <c r="W1001" s="1">
        <v>44036</v>
      </c>
      <c r="X1001" s="1">
        <v>44101</v>
      </c>
      <c r="Y1001" s="2">
        <v>46915000.030000001</v>
      </c>
      <c r="AF1001" s="2">
        <v>943850.91</v>
      </c>
      <c r="AG1001" s="14">
        <f>SUMIF('consultant-gross'!D:D,eslam.data!AQ1001,'consultant-gross'!F:F)</f>
        <v>1169069.6665932089</v>
      </c>
      <c r="AH1001" s="14">
        <f>SUMIF('consultant-gross'!D:D,eslam.data!AQ1001,'consultant-gross'!G:G)</f>
        <v>46915000.030000001</v>
      </c>
      <c r="AI1001" s="14">
        <f>SUMIF('consultant-net'!D:D,eslam.data!AQ1001,'consultant-net'!F:F)</f>
        <v>2238761.46</v>
      </c>
      <c r="AJ1001" s="2" t="str">
        <f>VLOOKUP(A1001,'eslam-to-invoicing'!A:B,2,0)</f>
        <v>EMAAR-PKG117- MARASSI</v>
      </c>
      <c r="AQ1001" s="2" t="str">
        <f t="shared" si="152"/>
        <v>PK #11714</v>
      </c>
      <c r="AR1001" s="2" t="str">
        <f t="shared" si="153"/>
        <v>EMAAR-PKG117- MARASSI14</v>
      </c>
    </row>
    <row r="1002" spans="1:44" hidden="1" x14ac:dyDescent="0.3">
      <c r="A1002" s="6" t="s">
        <v>44</v>
      </c>
      <c r="B1002" s="6">
        <f>VLOOKUP(A1002,Sheet1!A:B,2,0)</f>
        <v>1</v>
      </c>
      <c r="C1002" s="6">
        <v>37</v>
      </c>
      <c r="D1002" s="25"/>
      <c r="F1002" s="26">
        <f>_xlfn.MAXIFS('data-from-invoicing'!E:E,'data-from-invoicing'!D:D,eslam.data!AR1002)</f>
        <v>0</v>
      </c>
      <c r="G1002" s="2">
        <f t="shared" si="150"/>
        <v>0</v>
      </c>
      <c r="H1002" s="2"/>
      <c r="I1002" s="23"/>
      <c r="J1002" s="2">
        <f>SUMIF('collection only'!D:D,eslam.data!AQ1002,'collection only'!E:E)</f>
        <v>780036</v>
      </c>
      <c r="K1002" s="26">
        <f>SUMIF('data-from-invoicing'!D:D,eslam.data!AR1002,'data-from-invoicing'!F:F)</f>
        <v>0</v>
      </c>
      <c r="L1002" s="2">
        <f t="shared" si="151"/>
        <v>-780036</v>
      </c>
      <c r="M1002" s="2"/>
      <c r="Q1002" s="23"/>
      <c r="R1002" s="2">
        <v>471641.26</v>
      </c>
      <c r="S1002" s="1">
        <v>43524</v>
      </c>
      <c r="T1002" s="1">
        <v>43523</v>
      </c>
      <c r="U1002" s="1">
        <v>43677</v>
      </c>
      <c r="V1002">
        <v>30</v>
      </c>
      <c r="W1002" s="1">
        <v>43707</v>
      </c>
      <c r="X1002" s="1">
        <v>43684</v>
      </c>
      <c r="Y1002" s="2">
        <v>35147992.219999999</v>
      </c>
      <c r="AF1002" s="2">
        <v>990333.95</v>
      </c>
      <c r="AG1002" s="14">
        <f>SUMIF('consultant-gross'!D:D,eslam.data!AQ1002,'consultant-gross'!F:F)</f>
        <v>0</v>
      </c>
      <c r="AH1002" s="14">
        <f>SUMIF('consultant-gross'!D:D,eslam.data!AQ1002,'consultant-gross'!G:G)</f>
        <v>0</v>
      </c>
      <c r="AI1002" s="14">
        <f>SUMIF('consultant-net'!D:D,eslam.data!AQ1002,'consultant-net'!F:F)</f>
        <v>0</v>
      </c>
      <c r="AJ1002" s="2" t="str">
        <f>VLOOKUP(A1002,'eslam-to-invoicing'!A:B,2,0)</f>
        <v>EMAAR-PKG#22-MARASSI</v>
      </c>
      <c r="AQ1002" s="2" t="str">
        <f t="shared" si="152"/>
        <v>PK#2237</v>
      </c>
      <c r="AR1002" s="2" t="str">
        <f t="shared" si="153"/>
        <v>EMAAR-PKG#22-MARASSI37</v>
      </c>
    </row>
    <row r="1003" spans="1:44" hidden="1" x14ac:dyDescent="0.3">
      <c r="A1003" s="6" t="s">
        <v>90</v>
      </c>
      <c r="B1003" s="6">
        <f>VLOOKUP(A1003,Sheet1!A:B,2,0)</f>
        <v>1</v>
      </c>
      <c r="C1003" s="6">
        <v>30</v>
      </c>
      <c r="D1003" s="25"/>
      <c r="F1003" s="26">
        <f>_xlfn.MAXIFS('data-from-invoicing'!E:E,'data-from-invoicing'!D:D,eslam.data!AR1003)</f>
        <v>0</v>
      </c>
      <c r="G1003" s="2">
        <f t="shared" si="150"/>
        <v>0</v>
      </c>
      <c r="H1003" s="2"/>
      <c r="I1003" s="23"/>
      <c r="J1003" s="2">
        <f>SUMIF('collection only'!D:D,eslam.data!AQ1003,'collection only'!E:E)</f>
        <v>900093.35</v>
      </c>
      <c r="K1003" s="26">
        <f>SUMIF('data-from-invoicing'!D:D,eslam.data!AR1003,'data-from-invoicing'!F:F)</f>
        <v>0</v>
      </c>
      <c r="L1003" s="2">
        <f t="shared" si="151"/>
        <v>-900093.35</v>
      </c>
      <c r="M1003" s="2"/>
      <c r="Q1003" s="23"/>
      <c r="S1003" s="1">
        <v>42916</v>
      </c>
      <c r="T1003" s="1">
        <v>42891</v>
      </c>
      <c r="U1003" s="1">
        <v>44634</v>
      </c>
      <c r="V1003">
        <v>30</v>
      </c>
      <c r="W1003" s="1">
        <v>44664</v>
      </c>
      <c r="AF1003" s="2">
        <v>0</v>
      </c>
      <c r="AG1003" s="14">
        <f>SUMIF('consultant-gross'!D:D,eslam.data!AQ1003,'consultant-gross'!F:F)</f>
        <v>0</v>
      </c>
      <c r="AH1003" s="14">
        <f>SUMIF('consultant-gross'!D:D,eslam.data!AQ1003,'consultant-gross'!G:G)</f>
        <v>0</v>
      </c>
      <c r="AI1003" s="14">
        <f>SUMIF('consultant-net'!D:D,eslam.data!AQ1003,'consultant-net'!F:F)</f>
        <v>0</v>
      </c>
      <c r="AJ1003" s="2">
        <f>VLOOKUP(A1003,'eslam-to-invoicing'!A:B,2,0)</f>
        <v>0</v>
      </c>
      <c r="AQ1003" s="2" t="str">
        <f t="shared" si="152"/>
        <v>PK#3230</v>
      </c>
      <c r="AR1003" s="2" t="str">
        <f t="shared" si="153"/>
        <v>030</v>
      </c>
    </row>
    <row r="1004" spans="1:44" hidden="1" x14ac:dyDescent="0.3">
      <c r="A1004" s="6" t="s">
        <v>33</v>
      </c>
      <c r="B1004" s="6">
        <f>VLOOKUP(A1004,Sheet1!A:B,2,0)</f>
        <v>1</v>
      </c>
      <c r="C1004" s="6">
        <v>1</v>
      </c>
      <c r="D1004" s="25"/>
      <c r="E1004" s="2">
        <v>1738465.666666667</v>
      </c>
      <c r="F1004" s="26">
        <f>_xlfn.MAXIFS('data-from-invoicing'!E:E,'data-from-invoicing'!D:D,eslam.data!AR1004)</f>
        <v>1738465.67</v>
      </c>
      <c r="G1004" s="2">
        <f t="shared" si="150"/>
        <v>3.3333329483866692E-3</v>
      </c>
      <c r="H1004" s="2"/>
      <c r="I1004" s="23"/>
      <c r="J1004" s="2">
        <f>SUMIF('collection only'!D:D,eslam.data!AQ1004,'collection only'!E:E)</f>
        <v>9752735.8200000003</v>
      </c>
      <c r="K1004" s="26">
        <f>SUMIF('data-from-invoicing'!D:D,eslam.data!AR1004,'data-from-invoicing'!F:F)</f>
        <v>1029594.8135</v>
      </c>
      <c r="L1004" s="2">
        <f t="shared" si="151"/>
        <v>-8723141.0065000001</v>
      </c>
      <c r="M1004" s="2"/>
      <c r="N1004" s="2">
        <v>8723141</v>
      </c>
      <c r="Q1004" s="23"/>
      <c r="R1004" s="2">
        <v>1029594.82</v>
      </c>
      <c r="S1004" s="1">
        <v>43496</v>
      </c>
      <c r="T1004" s="1">
        <v>43496</v>
      </c>
      <c r="U1004" s="1">
        <v>43499</v>
      </c>
      <c r="V1004">
        <v>40</v>
      </c>
      <c r="W1004" s="1">
        <v>43539</v>
      </c>
      <c r="X1004" s="1">
        <v>43513</v>
      </c>
      <c r="Y1004" s="2">
        <v>1738465.666666667</v>
      </c>
      <c r="AF1004" s="2">
        <v>48253.89</v>
      </c>
      <c r="AG1004" s="14">
        <f>SUMIF('consultant-gross'!D:D,eslam.data!AQ1004,'consultant-gross'!F:F)</f>
        <v>1738465.6666666665</v>
      </c>
      <c r="AH1004" s="14">
        <f>SUMIF('consultant-gross'!D:D,eslam.data!AQ1004,'consultant-gross'!G:G)</f>
        <v>1738465.6666666665</v>
      </c>
      <c r="AI1004" s="14">
        <f>SUMIF('consultant-net'!D:D,eslam.data!AQ1004,'consultant-net'!F:F)</f>
        <v>1124562.5467855197</v>
      </c>
      <c r="AJ1004" s="2" t="str">
        <f>VLOOKUP(A1004,'eslam-to-invoicing'!A:B,2,0)</f>
        <v>EMAAR-PKG# 101-UPTOWN</v>
      </c>
      <c r="AQ1004" s="2" t="str">
        <f t="shared" si="152"/>
        <v>PKG#1011</v>
      </c>
      <c r="AR1004" s="2" t="str">
        <f t="shared" si="153"/>
        <v>EMAAR-PKG# 101-UPTOWN1</v>
      </c>
    </row>
    <row r="1005" spans="1:44" hidden="1" x14ac:dyDescent="0.3">
      <c r="A1005" s="6" t="s">
        <v>33</v>
      </c>
      <c r="B1005" s="34">
        <f>VLOOKUP(A1005,Sheet1!A:B,2,0)</f>
        <v>1</v>
      </c>
      <c r="C1005" s="6">
        <v>2</v>
      </c>
      <c r="D1005" s="25"/>
      <c r="E1005" s="2">
        <v>1610908.8476190481</v>
      </c>
      <c r="F1005" s="26">
        <f>_xlfn.MAXIFS('data-from-invoicing'!E:E,'data-from-invoicing'!D:D,eslam.data!AR1005)</f>
        <v>0</v>
      </c>
      <c r="G1005" s="2">
        <f t="shared" si="150"/>
        <v>-1610908.8476190481</v>
      </c>
      <c r="H1005" s="2"/>
      <c r="I1005" s="23"/>
      <c r="J1005" s="2">
        <f>SUMIF('collection only'!D:D,eslam.data!AQ1005,'collection only'!E:E)</f>
        <v>2222206.65</v>
      </c>
      <c r="K1005" s="26">
        <f>SUMIF('data-from-invoicing'!D:D,eslam.data!AR1005,'data-from-invoicing'!F:F)</f>
        <v>0</v>
      </c>
      <c r="L1005" s="2">
        <f t="shared" si="151"/>
        <v>-2222206.65</v>
      </c>
      <c r="M1005" s="2"/>
      <c r="Q1005" s="23"/>
      <c r="R1005" s="2">
        <v>2222206.65</v>
      </c>
      <c r="S1005" s="1">
        <v>43524</v>
      </c>
      <c r="T1005" s="1">
        <v>43524</v>
      </c>
      <c r="U1005" s="1">
        <v>43529</v>
      </c>
      <c r="V1005">
        <v>40</v>
      </c>
      <c r="W1005" s="1">
        <v>43569</v>
      </c>
      <c r="X1005" s="1">
        <v>43543</v>
      </c>
      <c r="Y1005" s="2">
        <v>3349374.5142857139</v>
      </c>
      <c r="Z1005" s="2">
        <v>2240156.84</v>
      </c>
      <c r="AF1005" s="2">
        <v>147570</v>
      </c>
      <c r="AG1005" s="14">
        <f>SUMIF('consultant-gross'!D:D,eslam.data!AQ1005,'consultant-gross'!F:F)</f>
        <v>1610908.8476190479</v>
      </c>
      <c r="AH1005" s="14">
        <f>SUMIF('consultant-gross'!D:D,eslam.data!AQ1005,'consultant-gross'!G:G)</f>
        <v>3349374.5142857144</v>
      </c>
      <c r="AI1005" s="14">
        <f>SUMIF('consultant-net'!D:D,eslam.data!AQ1005,'consultant-net'!F:F)</f>
        <v>2222206.65</v>
      </c>
      <c r="AJ1005" s="2" t="str">
        <f>VLOOKUP(A1005,'eslam-to-invoicing'!A:B,2,0)</f>
        <v>EMAAR-PKG# 101-UPTOWN</v>
      </c>
      <c r="AQ1005" s="2" t="str">
        <f t="shared" si="152"/>
        <v>PKG#1012</v>
      </c>
      <c r="AR1005" s="2" t="str">
        <f t="shared" si="153"/>
        <v>EMAAR-PKG# 101-UPTOWN2</v>
      </c>
    </row>
    <row r="1006" spans="1:44" hidden="1" x14ac:dyDescent="0.3">
      <c r="A1006" s="6" t="s">
        <v>33</v>
      </c>
      <c r="B1006" s="34">
        <f>VLOOKUP(A1006,Sheet1!A:B,2,0)</f>
        <v>1</v>
      </c>
      <c r="C1006" s="6">
        <v>3</v>
      </c>
      <c r="D1006" s="25"/>
      <c r="E1006" s="2">
        <v>4030400.2476190468</v>
      </c>
      <c r="F1006" s="26">
        <f>_xlfn.MAXIFS('data-from-invoicing'!E:E,'data-from-invoicing'!D:D,eslam.data!AR1006)</f>
        <v>3744391.54</v>
      </c>
      <c r="G1006" s="2">
        <f t="shared" si="150"/>
        <v>-286008.70761904679</v>
      </c>
      <c r="H1006" s="2"/>
      <c r="I1006" s="23"/>
      <c r="J1006" s="2">
        <f>SUMIF('collection only'!D:D,eslam.data!AQ1006,'collection only'!E:E)</f>
        <v>2246109.5099999998</v>
      </c>
      <c r="K1006" s="26">
        <f>SUMIF('data-from-invoicing'!D:D,eslam.data!AR1006,'data-from-invoicing'!F:F)</f>
        <v>2222206.6269999999</v>
      </c>
      <c r="L1006" s="2">
        <f t="shared" si="151"/>
        <v>-23902.882999999914</v>
      </c>
      <c r="M1006" s="2"/>
      <c r="Q1006" s="23"/>
      <c r="R1006" s="2">
        <v>2246109.5099999998</v>
      </c>
      <c r="S1006" s="1">
        <v>43555</v>
      </c>
      <c r="T1006" s="1">
        <v>43566</v>
      </c>
      <c r="U1006" s="1">
        <v>43569</v>
      </c>
      <c r="V1006">
        <v>40</v>
      </c>
      <c r="W1006" s="1">
        <v>43609</v>
      </c>
      <c r="X1006" s="1">
        <v>43590</v>
      </c>
      <c r="Y1006" s="2">
        <v>7379774.7619047612</v>
      </c>
      <c r="Z1006" s="2">
        <v>1904790.84</v>
      </c>
      <c r="AF1006" s="2">
        <v>202283</v>
      </c>
      <c r="AG1006" s="14">
        <f>SUMIF('consultant-gross'!D:D,eslam.data!AQ1006,'consultant-gross'!F:F)</f>
        <v>4030395.5428571422</v>
      </c>
      <c r="AH1006" s="14">
        <f>SUMIF('consultant-gross'!D:D,eslam.data!AQ1006,'consultant-gross'!G:G)</f>
        <v>7379770.0571428565</v>
      </c>
      <c r="AI1006" s="14">
        <f>SUMIF('consultant-net'!D:D,eslam.data!AQ1006,'consultant-net'!F:F)</f>
        <v>2379437.34</v>
      </c>
      <c r="AJ1006" s="2" t="str">
        <f>VLOOKUP(A1006,'eslam-to-invoicing'!A:B,2,0)</f>
        <v>EMAAR-PKG# 101-UPTOWN</v>
      </c>
      <c r="AQ1006" s="2" t="str">
        <f t="shared" si="152"/>
        <v>PKG#1013</v>
      </c>
      <c r="AR1006" s="2" t="str">
        <f t="shared" si="153"/>
        <v>EMAAR-PKG# 101-UPTOWN3</v>
      </c>
    </row>
    <row r="1007" spans="1:44" hidden="1" x14ac:dyDescent="0.3">
      <c r="A1007" s="6" t="s">
        <v>33</v>
      </c>
      <c r="B1007" s="34">
        <f>VLOOKUP(A1007,Sheet1!A:B,2,0)</f>
        <v>1</v>
      </c>
      <c r="C1007" s="6">
        <v>4</v>
      </c>
      <c r="D1007" s="25"/>
      <c r="E1007" s="2">
        <v>4428897.7238095244</v>
      </c>
      <c r="F1007" s="26">
        <f>_xlfn.MAXIFS('data-from-invoicing'!E:E,'data-from-invoicing'!D:D,eslam.data!AR1007)</f>
        <v>1896917.55</v>
      </c>
      <c r="G1007" s="2">
        <f t="shared" si="150"/>
        <v>-2531980.1738095246</v>
      </c>
      <c r="H1007" s="2"/>
      <c r="I1007" s="23"/>
      <c r="J1007" s="2">
        <f>SUMIF('collection only'!D:D,eslam.data!AQ1007,'collection only'!E:E)</f>
        <v>2512749.6800000002</v>
      </c>
      <c r="K1007" s="26">
        <f>SUMIF('data-from-invoicing'!D:D,eslam.data!AR1007,'data-from-invoicing'!F:F)</f>
        <v>2246109.5099999998</v>
      </c>
      <c r="L1007" s="2">
        <f t="shared" si="151"/>
        <v>-266640.17000000039</v>
      </c>
      <c r="M1007" s="2"/>
      <c r="Q1007" s="23"/>
      <c r="R1007" s="2">
        <v>2512749.6800000002</v>
      </c>
      <c r="S1007" s="1">
        <v>43585</v>
      </c>
      <c r="T1007" s="1">
        <v>43600</v>
      </c>
      <c r="U1007" s="1">
        <v>43605</v>
      </c>
      <c r="V1007">
        <v>40</v>
      </c>
      <c r="W1007" s="1">
        <v>43645</v>
      </c>
      <c r="X1007" s="1">
        <v>43614</v>
      </c>
      <c r="Y1007" s="2">
        <v>11808672.485714279</v>
      </c>
      <c r="Z1007" s="2">
        <v>1592100.01</v>
      </c>
      <c r="AF1007" s="2">
        <v>250813.43</v>
      </c>
      <c r="AG1007" s="14">
        <f>SUMIF('consultant-gross'!D:D,eslam.data!AQ1007,'consultant-gross'!F:F)</f>
        <v>4428897.7238095235</v>
      </c>
      <c r="AH1007" s="14">
        <f>SUMIF('consultant-gross'!D:D,eslam.data!AQ1007,'consultant-gross'!G:G)</f>
        <v>11808672.485714285</v>
      </c>
      <c r="AI1007" s="14">
        <f>SUMIF('consultant-net'!D:D,eslam.data!AQ1007,'consultant-net'!F:F)</f>
        <v>2512749.6800000002</v>
      </c>
      <c r="AJ1007" s="2" t="str">
        <f>VLOOKUP(A1007,'eslam-to-invoicing'!A:B,2,0)</f>
        <v>EMAAR-PKG# 101-UPTOWN</v>
      </c>
      <c r="AQ1007" s="2" t="str">
        <f t="shared" si="152"/>
        <v>PKG#1014</v>
      </c>
      <c r="AR1007" s="2" t="str">
        <f t="shared" si="153"/>
        <v>EMAAR-PKG# 101-UPTOWN4</v>
      </c>
    </row>
    <row r="1008" spans="1:44" hidden="1" x14ac:dyDescent="0.3">
      <c r="A1008" s="6" t="s">
        <v>33</v>
      </c>
      <c r="B1008" s="34">
        <f>VLOOKUP(A1008,Sheet1!A:B,2,0)</f>
        <v>1</v>
      </c>
      <c r="C1008" s="6">
        <v>5</v>
      </c>
      <c r="D1008" s="25"/>
      <c r="E1008" s="2">
        <v>2224631.714285715</v>
      </c>
      <c r="F1008" s="26">
        <f>_xlfn.MAXIFS('data-from-invoicing'!E:E,'data-from-invoicing'!D:D,eslam.data!AR1008)</f>
        <v>4428897.72</v>
      </c>
      <c r="G1008" s="2">
        <f t="shared" si="150"/>
        <v>2204266.0057142847</v>
      </c>
      <c r="H1008" s="2"/>
      <c r="I1008" s="23"/>
      <c r="J1008" s="2">
        <f>SUMIF('collection only'!D:D,eslam.data!AQ1008,'collection only'!E:E)</f>
        <v>2051541.96</v>
      </c>
      <c r="K1008" s="26">
        <f>SUMIF('data-from-invoicing'!D:D,eslam.data!AR1008,'data-from-invoicing'!F:F)</f>
        <v>2512749.7030000002</v>
      </c>
      <c r="L1008" s="2">
        <f t="shared" si="151"/>
        <v>461207.74300000025</v>
      </c>
      <c r="M1008" s="2"/>
      <c r="Q1008" s="23"/>
      <c r="R1008" s="2">
        <v>2051541.96</v>
      </c>
      <c r="S1008" s="1">
        <v>43646</v>
      </c>
      <c r="T1008" s="1">
        <v>43646</v>
      </c>
      <c r="U1008" s="1">
        <v>43647</v>
      </c>
      <c r="V1008">
        <v>40</v>
      </c>
      <c r="W1008" s="1">
        <v>43687</v>
      </c>
      <c r="X1008" s="1">
        <v>43670</v>
      </c>
      <c r="Y1008" s="2">
        <v>14033304.199999999</v>
      </c>
      <c r="Z1008" s="2">
        <v>2808836.8</v>
      </c>
      <c r="AF1008" s="2">
        <v>296997.23</v>
      </c>
      <c r="AG1008" s="14">
        <f>SUMIF('consultant-gross'!D:D,eslam.data!AQ1008,'consultant-gross'!F:F)</f>
        <v>2224631.7142857146</v>
      </c>
      <c r="AH1008" s="14">
        <f>SUMIF('consultant-gross'!D:D,eslam.data!AQ1008,'consultant-gross'!G:G)</f>
        <v>14033304.199999999</v>
      </c>
      <c r="AI1008" s="14">
        <f>SUMIF('consultant-net'!D:D,eslam.data!AQ1008,'consultant-net'!F:F)</f>
        <v>2051541.96</v>
      </c>
      <c r="AJ1008" s="2" t="str">
        <f>VLOOKUP(A1008,'eslam-to-invoicing'!A:B,2,0)</f>
        <v>EMAAR-PKG# 101-UPTOWN</v>
      </c>
      <c r="AQ1008" s="2" t="str">
        <f t="shared" si="152"/>
        <v>PKG#1015</v>
      </c>
      <c r="AR1008" s="2" t="str">
        <f t="shared" si="153"/>
        <v>EMAAR-PKG# 101-UPTOWN5</v>
      </c>
    </row>
    <row r="1009" spans="1:44" hidden="1" x14ac:dyDescent="0.3">
      <c r="A1009" s="6" t="s">
        <v>33</v>
      </c>
      <c r="B1009" s="34">
        <f>VLOOKUP(A1009,Sheet1!A:B,2,0)</f>
        <v>1</v>
      </c>
      <c r="C1009" s="6">
        <v>6</v>
      </c>
      <c r="D1009" s="25"/>
      <c r="E1009" s="2">
        <v>3491880.838095237</v>
      </c>
      <c r="F1009" s="26">
        <f>_xlfn.MAXIFS('data-from-invoicing'!E:E,'data-from-invoicing'!D:D,eslam.data!AR1009)</f>
        <v>2226073.87</v>
      </c>
      <c r="G1009" s="2">
        <f t="shared" si="150"/>
        <v>-1265806.9680952369</v>
      </c>
      <c r="H1009" s="2"/>
      <c r="I1009" s="23"/>
      <c r="J1009" s="2">
        <f>SUMIF('collection only'!D:D,eslam.data!AQ1009,'collection only'!E:E)</f>
        <v>1988552.05</v>
      </c>
      <c r="K1009" s="26">
        <f>SUMIF('data-from-invoicing'!D:D,eslam.data!AR1009,'data-from-invoicing'!F:F)</f>
        <v>2051541.97</v>
      </c>
      <c r="L1009" s="2">
        <f t="shared" si="151"/>
        <v>62989.919999999925</v>
      </c>
      <c r="M1009" s="2"/>
      <c r="Q1009" s="23"/>
      <c r="R1009" s="2">
        <v>1988552.05</v>
      </c>
      <c r="S1009" s="1">
        <v>43677</v>
      </c>
      <c r="T1009" s="1">
        <v>43682</v>
      </c>
      <c r="U1009" s="1">
        <v>43684</v>
      </c>
      <c r="V1009">
        <v>40</v>
      </c>
      <c r="W1009" s="1">
        <v>43724</v>
      </c>
      <c r="X1009" s="1">
        <v>43705</v>
      </c>
      <c r="Y1009" s="2">
        <v>17525185.03809524</v>
      </c>
      <c r="Z1009" s="2">
        <v>2620517.54</v>
      </c>
      <c r="AF1009" s="2">
        <v>362213.26</v>
      </c>
      <c r="AG1009" s="14">
        <f>SUMIF('consultant-gross'!D:D,eslam.data!AQ1009,'consultant-gross'!F:F)</f>
        <v>3491880.8380952366</v>
      </c>
      <c r="AH1009" s="14">
        <f>SUMIF('consultant-gross'!D:D,eslam.data!AQ1009,'consultant-gross'!G:G)</f>
        <v>17525185.038095236</v>
      </c>
      <c r="AI1009" s="14">
        <f>SUMIF('consultant-net'!D:D,eslam.data!AQ1009,'consultant-net'!F:F)</f>
        <v>1988552.05</v>
      </c>
      <c r="AJ1009" s="2" t="str">
        <f>VLOOKUP(A1009,'eslam-to-invoicing'!A:B,2,0)</f>
        <v>EMAAR-PKG# 101-UPTOWN</v>
      </c>
      <c r="AQ1009" s="2" t="str">
        <f t="shared" si="152"/>
        <v>PKG#1016</v>
      </c>
      <c r="AR1009" s="2" t="str">
        <f t="shared" si="153"/>
        <v>EMAAR-PKG# 101-UPTOWN6</v>
      </c>
    </row>
    <row r="1010" spans="1:44" hidden="1" x14ac:dyDescent="0.3">
      <c r="A1010" s="6" t="s">
        <v>33</v>
      </c>
      <c r="B1010" s="34">
        <f>VLOOKUP(A1010,Sheet1!A:B,2,0)</f>
        <v>1</v>
      </c>
      <c r="C1010" s="6">
        <v>7</v>
      </c>
      <c r="D1010" s="25"/>
      <c r="E1010" s="2">
        <v>3123640.990476191</v>
      </c>
      <c r="F1010" s="26">
        <f>_xlfn.MAXIFS('data-from-invoicing'!E:E,'data-from-invoicing'!D:D,eslam.data!AR1010)</f>
        <v>3491880.84</v>
      </c>
      <c r="G1010" s="2">
        <f t="shared" si="150"/>
        <v>368239.84952380881</v>
      </c>
      <c r="H1010" s="2"/>
      <c r="I1010" s="23"/>
      <c r="J1010" s="2">
        <f>SUMIF('collection only'!D:D,eslam.data!AQ1010,'collection only'!E:E)</f>
        <v>1824097.57</v>
      </c>
      <c r="K1010" s="26">
        <f>SUMIF('data-from-invoicing'!D:D,eslam.data!AR1010,'data-from-invoicing'!F:F)</f>
        <v>1988552.05</v>
      </c>
      <c r="L1010" s="2">
        <f t="shared" si="151"/>
        <v>164454.47999999998</v>
      </c>
      <c r="M1010" s="2"/>
      <c r="Q1010" s="23"/>
      <c r="R1010" s="2">
        <v>1824097.57</v>
      </c>
      <c r="S1010" s="1">
        <v>43708</v>
      </c>
      <c r="T1010" s="1">
        <v>43718</v>
      </c>
      <c r="U1010" s="1">
        <v>43723</v>
      </c>
      <c r="V1010">
        <v>40</v>
      </c>
      <c r="W1010" s="1">
        <v>43763</v>
      </c>
      <c r="X1010" s="1">
        <v>43734</v>
      </c>
      <c r="Y1010" s="2">
        <v>20648826.028571431</v>
      </c>
      <c r="Z1010" s="2">
        <v>2373278.98</v>
      </c>
      <c r="AF1010" s="2">
        <v>374469.49</v>
      </c>
      <c r="AG1010" s="14">
        <f>SUMIF('consultant-gross'!D:D,eslam.data!AQ1010,'consultant-gross'!F:F)</f>
        <v>3120848.9809523821</v>
      </c>
      <c r="AH1010" s="14">
        <f>SUMIF('consultant-gross'!D:D,eslam.data!AQ1010,'consultant-gross'!G:G)</f>
        <v>20646034.019047618</v>
      </c>
      <c r="AI1010" s="14">
        <f>SUMIF('consultant-net'!D:D,eslam.data!AQ1010,'consultant-net'!F:F)</f>
        <v>1794285.02</v>
      </c>
      <c r="AJ1010" s="2" t="str">
        <f>VLOOKUP(A1010,'eslam-to-invoicing'!A:B,2,0)</f>
        <v>EMAAR-PKG# 101-UPTOWN</v>
      </c>
      <c r="AQ1010" s="2" t="str">
        <f t="shared" si="152"/>
        <v>PKG#1017</v>
      </c>
      <c r="AR1010" s="2" t="str">
        <f t="shared" si="153"/>
        <v>EMAAR-PKG# 101-UPTOWN7</v>
      </c>
    </row>
    <row r="1011" spans="1:44" hidden="1" x14ac:dyDescent="0.3">
      <c r="A1011" s="6" t="s">
        <v>33</v>
      </c>
      <c r="B1011" s="34">
        <f>VLOOKUP(A1011,Sheet1!A:B,2,0)</f>
        <v>1</v>
      </c>
      <c r="C1011" s="6">
        <v>8</v>
      </c>
      <c r="D1011" s="25"/>
      <c r="E1011" s="2">
        <v>4704887.4039475247</v>
      </c>
      <c r="F1011" s="26">
        <f>_xlfn.MAXIFS('data-from-invoicing'!E:E,'data-from-invoicing'!D:D,eslam.data!AR1011)</f>
        <v>3123640.99</v>
      </c>
      <c r="G1011" s="2">
        <f t="shared" si="150"/>
        <v>-1581246.4139475245</v>
      </c>
      <c r="H1011" s="2"/>
      <c r="I1011" s="23"/>
      <c r="J1011" s="2">
        <f>SUMIF('collection only'!D:D,eslam.data!AQ1011,'collection only'!E:E)</f>
        <v>2104893.84</v>
      </c>
      <c r="K1011" s="26">
        <f>SUMIF('data-from-invoicing'!D:D,eslam.data!AR1011,'data-from-invoicing'!F:F)</f>
        <v>1824097.56</v>
      </c>
      <c r="L1011" s="2">
        <f t="shared" si="151"/>
        <v>-280796.2799999998</v>
      </c>
      <c r="M1011" s="2"/>
      <c r="Q1011" s="23"/>
      <c r="R1011" s="2">
        <v>2104893.8329386041</v>
      </c>
      <c r="S1011" s="1">
        <v>43738</v>
      </c>
      <c r="T1011" s="1">
        <v>43753</v>
      </c>
      <c r="U1011" s="1">
        <v>43755</v>
      </c>
      <c r="V1011">
        <v>40</v>
      </c>
      <c r="W1011" s="1">
        <v>43795</v>
      </c>
      <c r="X1011" s="1">
        <v>43774</v>
      </c>
      <c r="Y1011" s="2">
        <v>25353713.432518952</v>
      </c>
      <c r="Z1011" s="2">
        <v>1078135.3004004001</v>
      </c>
      <c r="AF1011" s="2">
        <v>421854.33725908888</v>
      </c>
      <c r="AG1011" s="14">
        <f>SUMIF('consultant-gross'!D:D,eslam.data!AQ1011,'consultant-gross'!F:F)</f>
        <v>4703530.9523809515</v>
      </c>
      <c r="AH1011" s="14">
        <f>SUMIF('consultant-gross'!D:D,eslam.data!AQ1011,'consultant-gross'!G:G)</f>
        <v>25352356.980952378</v>
      </c>
      <c r="AI1011" s="14">
        <f>SUMIF('consultant-net'!D:D,eslam.data!AQ1011,'consultant-net'!F:F)</f>
        <v>2127121.14</v>
      </c>
      <c r="AJ1011" s="2" t="str">
        <f>VLOOKUP(A1011,'eslam-to-invoicing'!A:B,2,0)</f>
        <v>EMAAR-PKG# 101-UPTOWN</v>
      </c>
      <c r="AQ1011" s="2" t="str">
        <f t="shared" si="152"/>
        <v>PKG#1018</v>
      </c>
      <c r="AR1011" s="2" t="str">
        <f t="shared" si="153"/>
        <v>EMAAR-PKG# 101-UPTOWN8</v>
      </c>
    </row>
    <row r="1012" spans="1:44" hidden="1" x14ac:dyDescent="0.3">
      <c r="A1012" s="6" t="s">
        <v>33</v>
      </c>
      <c r="B1012" s="34">
        <f>VLOOKUP(A1012,Sheet1!A:B,2,0)</f>
        <v>1</v>
      </c>
      <c r="C1012" s="6">
        <v>9</v>
      </c>
      <c r="D1012" s="25"/>
      <c r="E1012" s="2">
        <v>3179849.8817667631</v>
      </c>
      <c r="F1012" s="26">
        <f>_xlfn.MAXIFS('data-from-invoicing'!E:E,'data-from-invoicing'!D:D,eslam.data!AR1012)</f>
        <v>4704887.4000000004</v>
      </c>
      <c r="G1012" s="2">
        <f t="shared" si="150"/>
        <v>1525037.5182332373</v>
      </c>
      <c r="H1012" s="2"/>
      <c r="I1012" s="23"/>
      <c r="J1012" s="2">
        <f>SUMIF('collection only'!D:D,eslam.data!AQ1012,'collection only'!E:E)</f>
        <v>1424816.56</v>
      </c>
      <c r="K1012" s="26">
        <f>SUMIF('data-from-invoicing'!D:D,eslam.data!AR1012,'data-from-invoicing'!F:F)</f>
        <v>2104893.84</v>
      </c>
      <c r="L1012" s="2">
        <f t="shared" si="151"/>
        <v>680077.2799999998</v>
      </c>
      <c r="M1012" s="2"/>
      <c r="Q1012" s="23"/>
      <c r="R1012" s="2">
        <v>1424816.56</v>
      </c>
      <c r="S1012" s="1">
        <v>43769</v>
      </c>
      <c r="T1012" s="1">
        <v>43784</v>
      </c>
      <c r="U1012" s="1">
        <v>43786</v>
      </c>
      <c r="V1012">
        <v>40</v>
      </c>
      <c r="W1012" s="1">
        <v>43826</v>
      </c>
      <c r="X1012" s="1">
        <v>43802</v>
      </c>
      <c r="Y1012" s="2">
        <v>28533563.31428571</v>
      </c>
      <c r="Z1012" s="2">
        <v>297444.34000000003</v>
      </c>
      <c r="AF1012" s="2">
        <v>505055.04</v>
      </c>
      <c r="AG1012" s="14">
        <f>SUMIF('consultant-gross'!D:D,eslam.data!AQ1012,'consultant-gross'!F:F)</f>
        <v>3179849.8817667626</v>
      </c>
      <c r="AH1012" s="14">
        <f>SUMIF('consultant-gross'!D:D,eslam.data!AQ1012,'consultant-gross'!G:G)</f>
        <v>28533563.314285714</v>
      </c>
      <c r="AI1012" s="14">
        <f>SUMIF('consultant-net'!D:D,eslam.data!AQ1012,'consultant-net'!F:F)</f>
        <v>1424816.56</v>
      </c>
      <c r="AJ1012" s="2" t="str">
        <f>VLOOKUP(A1012,'eslam-to-invoicing'!A:B,2,0)</f>
        <v>EMAAR-PKG# 101-UPTOWN</v>
      </c>
      <c r="AQ1012" s="2" t="str">
        <f t="shared" si="152"/>
        <v>PKG#1019</v>
      </c>
      <c r="AR1012" s="2" t="str">
        <f t="shared" si="153"/>
        <v>EMAAR-PKG# 101-UPTOWN9</v>
      </c>
    </row>
    <row r="1013" spans="1:44" hidden="1" x14ac:dyDescent="0.3">
      <c r="A1013" s="6" t="s">
        <v>33</v>
      </c>
      <c r="B1013" s="34">
        <f>VLOOKUP(A1013,Sheet1!A:B,2,0)</f>
        <v>1</v>
      </c>
      <c r="C1013" s="6">
        <v>10</v>
      </c>
      <c r="D1013" s="25"/>
      <c r="E1013" s="2">
        <v>3100706.8857142851</v>
      </c>
      <c r="F1013" s="26">
        <f>_xlfn.MAXIFS('data-from-invoicing'!E:E,'data-from-invoicing'!D:D,eslam.data!AR1013)</f>
        <v>0</v>
      </c>
      <c r="G1013" s="2">
        <f t="shared" si="150"/>
        <v>-3100706.8857142851</v>
      </c>
      <c r="H1013" s="2"/>
      <c r="I1013" s="23"/>
      <c r="J1013" s="2">
        <f>SUMIF('collection only'!D:D,eslam.data!AQ1013,'collection only'!E:E)</f>
        <v>1976416.89</v>
      </c>
      <c r="K1013" s="26">
        <f>SUMIF('data-from-invoicing'!D:D,eslam.data!AR1013,'data-from-invoicing'!F:F)</f>
        <v>0</v>
      </c>
      <c r="L1013" s="2">
        <f t="shared" si="151"/>
        <v>-1976416.89</v>
      </c>
      <c r="M1013" s="2"/>
      <c r="Q1013" s="23"/>
      <c r="R1013" s="2">
        <v>1976416.89</v>
      </c>
      <c r="S1013" s="1">
        <v>43799</v>
      </c>
      <c r="T1013" s="1">
        <v>43784</v>
      </c>
      <c r="U1013" s="1">
        <v>43817</v>
      </c>
      <c r="V1013">
        <v>40</v>
      </c>
      <c r="W1013" s="1">
        <v>43857</v>
      </c>
      <c r="X1013" s="1">
        <v>43836</v>
      </c>
      <c r="Y1013" s="2">
        <v>31634270.199999999</v>
      </c>
      <c r="AF1013" s="2">
        <v>515167.31000000011</v>
      </c>
      <c r="AG1013" s="14">
        <f>SUMIF('consultant-gross'!D:D,eslam.data!AQ1013,'consultant-gross'!F:F)</f>
        <v>3111780.0857142843</v>
      </c>
      <c r="AH1013" s="14">
        <f>SUMIF('consultant-gross'!D:D,eslam.data!AQ1013,'consultant-gross'!G:G)</f>
        <v>31645343.399999999</v>
      </c>
      <c r="AI1013" s="14">
        <f>SUMIF('consultant-net'!D:D,eslam.data!AQ1013,'consultant-net'!F:F)</f>
        <v>1948071.2</v>
      </c>
      <c r="AJ1013" s="2" t="str">
        <f>VLOOKUP(A1013,'eslam-to-invoicing'!A:B,2,0)</f>
        <v>EMAAR-PKG# 101-UPTOWN</v>
      </c>
      <c r="AQ1013" s="2" t="str">
        <f t="shared" si="152"/>
        <v>PKG#10110</v>
      </c>
      <c r="AR1013" s="2" t="str">
        <f t="shared" si="153"/>
        <v>EMAAR-PKG# 101-UPTOWN10</v>
      </c>
    </row>
    <row r="1014" spans="1:44" hidden="1" x14ac:dyDescent="0.3">
      <c r="A1014" s="6" t="s">
        <v>33</v>
      </c>
      <c r="B1014" s="34">
        <f>VLOOKUP(A1014,Sheet1!A:B,2,0)</f>
        <v>1</v>
      </c>
      <c r="C1014" s="6">
        <v>11</v>
      </c>
      <c r="D1014" s="25"/>
      <c r="E1014" s="2">
        <v>361420.40000000218</v>
      </c>
      <c r="F1014" s="26">
        <f>_xlfn.MAXIFS('data-from-invoicing'!E:E,'data-from-invoicing'!D:D,eslam.data!AR1014)</f>
        <v>3104755.66</v>
      </c>
      <c r="G1014" s="2">
        <f t="shared" si="150"/>
        <v>2743335.2599999979</v>
      </c>
      <c r="H1014" s="2"/>
      <c r="I1014" s="23"/>
      <c r="J1014" s="2">
        <f>SUMIF('collection only'!D:D,eslam.data!AQ1014,'collection only'!E:E)</f>
        <v>1709961.04</v>
      </c>
      <c r="K1014" s="26">
        <f>SUMIF('data-from-invoicing'!D:D,eslam.data!AR1014,'data-from-invoicing'!F:F)</f>
        <v>1976416.8829999999</v>
      </c>
      <c r="L1014" s="2">
        <f t="shared" si="151"/>
        <v>266455.84299999988</v>
      </c>
      <c r="M1014" s="2"/>
      <c r="Q1014" s="23"/>
      <c r="R1014" s="2">
        <v>1709961.04</v>
      </c>
      <c r="S1014" s="1">
        <v>43861</v>
      </c>
      <c r="T1014" s="1">
        <v>43860</v>
      </c>
      <c r="U1014" s="1">
        <v>43869</v>
      </c>
      <c r="V1014">
        <v>40</v>
      </c>
      <c r="W1014" s="1">
        <v>43909</v>
      </c>
      <c r="X1014" s="1">
        <v>43888</v>
      </c>
      <c r="Y1014" s="2">
        <v>31995690.600000001</v>
      </c>
      <c r="Z1014" s="2">
        <v>2008107.01</v>
      </c>
      <c r="AF1014" s="2">
        <v>646968.58000000007</v>
      </c>
      <c r="AG1014" s="14">
        <f>SUMIF('consultant-gross'!D:D,eslam.data!AQ1014,'consultant-gross'!F:F)</f>
        <v>382240.25714286044</v>
      </c>
      <c r="AH1014" s="14">
        <f>SUMIF('consultant-gross'!D:D,eslam.data!AQ1014,'consultant-gross'!G:G)</f>
        <v>32016510.45714286</v>
      </c>
      <c r="AI1014" s="14">
        <f>SUMIF('consultant-net'!D:D,eslam.data!AQ1014,'consultant-net'!F:F)</f>
        <v>2026574.82</v>
      </c>
      <c r="AJ1014" s="2" t="str">
        <f>VLOOKUP(A1014,'eslam-to-invoicing'!A:B,2,0)</f>
        <v>EMAAR-PKG# 101-UPTOWN</v>
      </c>
      <c r="AQ1014" s="2" t="str">
        <f t="shared" si="152"/>
        <v>PKG#10111</v>
      </c>
      <c r="AR1014" s="2" t="str">
        <f t="shared" si="153"/>
        <v>EMAAR-PKG# 101-UPTOWN11</v>
      </c>
    </row>
    <row r="1015" spans="1:44" hidden="1" x14ac:dyDescent="0.3">
      <c r="A1015" s="6" t="s">
        <v>33</v>
      </c>
      <c r="B1015" s="34">
        <f>VLOOKUP(A1015,Sheet1!A:B,2,0)</f>
        <v>1</v>
      </c>
      <c r="C1015" s="6">
        <v>12</v>
      </c>
      <c r="D1015" s="25"/>
      <c r="E1015" s="2">
        <v>2584477.6666666642</v>
      </c>
      <c r="F1015" s="26">
        <f>_xlfn.MAXIFS('data-from-invoicing'!E:E,'data-from-invoicing'!D:D,eslam.data!AR1015)</f>
        <v>361420.4</v>
      </c>
      <c r="G1015" s="2">
        <f t="shared" si="150"/>
        <v>-2223057.2666666643</v>
      </c>
      <c r="H1015" s="2"/>
      <c r="I1015" s="23"/>
      <c r="J1015" s="2">
        <f>SUMIF('collection only'!D:D,eslam.data!AQ1015,'collection only'!E:E)</f>
        <v>1146998.21</v>
      </c>
      <c r="K1015" s="26">
        <f>SUMIF('data-from-invoicing'!D:D,eslam.data!AR1015,'data-from-invoicing'!F:F)</f>
        <v>1829340.96</v>
      </c>
      <c r="L1015" s="2">
        <f t="shared" si="151"/>
        <v>682342.75</v>
      </c>
      <c r="M1015" s="2"/>
      <c r="Q1015" s="23"/>
      <c r="R1015" s="2">
        <v>1146998.22</v>
      </c>
      <c r="S1015" s="1">
        <v>43890</v>
      </c>
      <c r="T1015" s="1">
        <v>43913</v>
      </c>
      <c r="U1015" s="1">
        <v>43914</v>
      </c>
      <c r="V1015">
        <v>40</v>
      </c>
      <c r="W1015" s="1">
        <v>43954</v>
      </c>
      <c r="X1015" s="1">
        <v>43929</v>
      </c>
      <c r="Y1015" s="2">
        <v>34580168.266666673</v>
      </c>
      <c r="Z1015" s="2">
        <v>1288346.31</v>
      </c>
      <c r="AF1015" s="2">
        <v>677344.97</v>
      </c>
      <c r="AG1015" s="14">
        <f>SUMIF('consultant-gross'!D:D,eslam.data!AQ1015,'consultant-gross'!F:F)</f>
        <v>2584477.6666666642</v>
      </c>
      <c r="AH1015" s="14">
        <f>SUMIF('consultant-gross'!D:D,eslam.data!AQ1015,'consultant-gross'!G:G)</f>
        <v>34580168.266666666</v>
      </c>
      <c r="AI1015" s="14">
        <f>SUMIF('consultant-net'!D:D,eslam.data!AQ1015,'consultant-net'!F:F)</f>
        <v>1146998.22</v>
      </c>
      <c r="AJ1015" s="2" t="str">
        <f>VLOOKUP(A1015,'eslam-to-invoicing'!A:B,2,0)</f>
        <v>EMAAR-PKG# 101-UPTOWN</v>
      </c>
      <c r="AQ1015" s="2" t="str">
        <f t="shared" si="152"/>
        <v>PKG#10112</v>
      </c>
      <c r="AR1015" s="2" t="str">
        <f t="shared" si="153"/>
        <v>EMAAR-PKG# 101-UPTOWN12</v>
      </c>
    </row>
    <row r="1016" spans="1:44" hidden="1" x14ac:dyDescent="0.3">
      <c r="A1016" s="6" t="s">
        <v>33</v>
      </c>
      <c r="B1016" s="34">
        <f>VLOOKUP(A1016,Sheet1!A:B,2,0)</f>
        <v>1</v>
      </c>
      <c r="C1016" s="6">
        <v>13</v>
      </c>
      <c r="D1016" s="25"/>
      <c r="E1016" s="2">
        <v>2595711.6476190458</v>
      </c>
      <c r="F1016" s="26">
        <f>_xlfn.MAXIFS('data-from-invoicing'!E:E,'data-from-invoicing'!D:D,eslam.data!AR1016)</f>
        <v>2584477.67</v>
      </c>
      <c r="G1016" s="2">
        <f t="shared" si="150"/>
        <v>-11233.97761904588</v>
      </c>
      <c r="H1016" s="2"/>
      <c r="I1016" s="23"/>
      <c r="J1016" s="2">
        <f>SUMIF('collection only'!D:D,eslam.data!AQ1016,'collection only'!E:E)</f>
        <v>1343055.6</v>
      </c>
      <c r="K1016" s="26">
        <f>SUMIF('data-from-invoicing'!D:D,eslam.data!AR1016,'data-from-invoicing'!F:F)</f>
        <v>1246695.2535000001</v>
      </c>
      <c r="L1016" s="2">
        <f t="shared" si="151"/>
        <v>-96360.346499999985</v>
      </c>
      <c r="M1016" s="2"/>
      <c r="Q1016" s="23"/>
      <c r="R1016" s="2">
        <v>1407211.96</v>
      </c>
      <c r="S1016" s="1">
        <v>43921</v>
      </c>
      <c r="T1016" s="1">
        <v>43944</v>
      </c>
      <c r="U1016" s="1">
        <v>43944</v>
      </c>
      <c r="V1016">
        <v>40</v>
      </c>
      <c r="W1016" s="1">
        <v>43984</v>
      </c>
      <c r="X1016" s="1">
        <v>43955</v>
      </c>
      <c r="Y1016" s="2">
        <v>37175879.914285712</v>
      </c>
      <c r="Z1016" s="2">
        <v>1005027.63</v>
      </c>
      <c r="AF1016" s="2">
        <v>712181.29</v>
      </c>
      <c r="AG1016" s="14">
        <f>SUMIF('consultant-gross'!D:D,eslam.data!AQ1016,'consultant-gross'!F:F)</f>
        <v>0</v>
      </c>
      <c r="AH1016" s="14">
        <f>SUMIF('consultant-gross'!D:D,eslam.data!AQ1016,'consultant-gross'!G:G)</f>
        <v>0</v>
      </c>
      <c r="AI1016" s="14">
        <f>SUMIF('consultant-net'!D:D,eslam.data!AQ1016,'consultant-net'!F:F)</f>
        <v>0</v>
      </c>
      <c r="AJ1016" s="2" t="str">
        <f>VLOOKUP(A1016,'eslam-to-invoicing'!A:B,2,0)</f>
        <v>EMAAR-PKG# 101-UPTOWN</v>
      </c>
      <c r="AQ1016" s="2" t="str">
        <f t="shared" si="152"/>
        <v>PKG#10113</v>
      </c>
      <c r="AR1016" s="2" t="str">
        <f t="shared" si="153"/>
        <v>EMAAR-PKG# 101-UPTOWN13</v>
      </c>
    </row>
    <row r="1017" spans="1:44" hidden="1" x14ac:dyDescent="0.3">
      <c r="A1017" s="6" t="s">
        <v>33</v>
      </c>
      <c r="B1017" s="34">
        <f>VLOOKUP(A1017,Sheet1!A:B,2,0)</f>
        <v>1</v>
      </c>
      <c r="C1017" s="6">
        <v>14</v>
      </c>
      <c r="D1017" s="25"/>
      <c r="E1017" s="2">
        <v>4659441.8571428582</v>
      </c>
      <c r="F1017" s="26">
        <f>_xlfn.MAXIFS('data-from-invoicing'!E:E,'data-from-invoicing'!D:D,eslam.data!AR1017)</f>
        <v>2596223.7200000002</v>
      </c>
      <c r="G1017" s="2">
        <f t="shared" si="150"/>
        <v>-2063218.137142858</v>
      </c>
      <c r="H1017" s="2"/>
      <c r="I1017" s="23"/>
      <c r="J1017" s="2">
        <f>SUMIF('collection only'!D:D,eslam.data!AQ1017,'collection only'!E:E)</f>
        <v>191421.72</v>
      </c>
      <c r="K1017" s="26">
        <f>SUMIF('data-from-invoicing'!D:D,eslam.data!AR1017,'data-from-invoicing'!F:F)</f>
        <v>1459609.6259999999</v>
      </c>
      <c r="L1017" s="2">
        <f t="shared" si="151"/>
        <v>1268187.906</v>
      </c>
      <c r="M1017" s="2"/>
      <c r="Q1017" s="23"/>
      <c r="R1017" s="2">
        <v>191421.72</v>
      </c>
      <c r="S1017" s="1">
        <v>44012</v>
      </c>
      <c r="T1017" s="1">
        <v>44012</v>
      </c>
      <c r="U1017" s="1">
        <v>44024</v>
      </c>
      <c r="V1017">
        <v>40</v>
      </c>
      <c r="W1017" s="1">
        <v>44064</v>
      </c>
      <c r="X1017" s="1">
        <v>44083</v>
      </c>
      <c r="Y1017" s="2">
        <v>41835321.77142857</v>
      </c>
      <c r="AF1017" s="2">
        <v>763224.31</v>
      </c>
      <c r="AG1017" s="14">
        <f>SUMIF('consultant-gross'!D:D,eslam.data!AQ1017,'consultant-gross'!F:F)</f>
        <v>0</v>
      </c>
      <c r="AH1017" s="14">
        <f>SUMIF('consultant-gross'!D:D,eslam.data!AQ1017,'consultant-gross'!G:G)</f>
        <v>0</v>
      </c>
      <c r="AI1017" s="14">
        <f>SUMIF('consultant-net'!D:D,eslam.data!AQ1017,'consultant-net'!F:F)</f>
        <v>0</v>
      </c>
      <c r="AJ1017" s="2" t="str">
        <f>VLOOKUP(A1017,'eslam-to-invoicing'!A:B,2,0)</f>
        <v>EMAAR-PKG# 101-UPTOWN</v>
      </c>
      <c r="AQ1017" s="2" t="str">
        <f t="shared" si="152"/>
        <v>PKG#10114</v>
      </c>
      <c r="AR1017" s="2" t="str">
        <f t="shared" si="153"/>
        <v>EMAAR-PKG# 101-UPTOWN14</v>
      </c>
    </row>
    <row r="1018" spans="1:44" hidden="1" x14ac:dyDescent="0.3">
      <c r="A1018" s="6" t="s">
        <v>33</v>
      </c>
      <c r="B1018" s="34">
        <f>VLOOKUP(A1018,Sheet1!A:B,2,0)</f>
        <v>1</v>
      </c>
      <c r="C1018" s="6">
        <v>15</v>
      </c>
      <c r="D1018" s="25"/>
      <c r="E1018" s="2">
        <v>181866.47619047019</v>
      </c>
      <c r="F1018" s="26">
        <f>_xlfn.MAXIFS('data-from-invoicing'!E:E,'data-from-invoicing'!D:D,eslam.data!AR1018)</f>
        <v>4658928.78</v>
      </c>
      <c r="G1018" s="2">
        <f t="shared" si="150"/>
        <v>4477062.3038095301</v>
      </c>
      <c r="H1018" s="2"/>
      <c r="I1018" s="23"/>
      <c r="J1018" s="2">
        <f>SUMIF('collection only'!D:D,eslam.data!AQ1018,'collection only'!E:E)</f>
        <v>303853.8</v>
      </c>
      <c r="K1018" s="26">
        <f>SUMIF('data-from-invoicing'!D:D,eslam.data!AR1018,'data-from-invoicing'!F:F)</f>
        <v>1268535.189</v>
      </c>
      <c r="L1018" s="2">
        <f t="shared" si="151"/>
        <v>964681.38899999997</v>
      </c>
      <c r="M1018" s="2"/>
      <c r="Q1018" s="23"/>
      <c r="R1018" s="2">
        <v>303853.8</v>
      </c>
      <c r="S1018" s="1">
        <v>44104</v>
      </c>
      <c r="T1018" s="1">
        <v>44055</v>
      </c>
      <c r="U1018" s="1">
        <v>44174</v>
      </c>
      <c r="V1018">
        <v>40</v>
      </c>
      <c r="W1018" s="1">
        <v>44214</v>
      </c>
      <c r="X1018" s="1">
        <v>44216</v>
      </c>
      <c r="Y1018" s="2">
        <v>42017188.24761904</v>
      </c>
      <c r="AF1018" s="2">
        <v>174031.17</v>
      </c>
      <c r="AG1018" s="14">
        <f>SUMIF('consultant-gross'!D:D,eslam.data!AQ1018,'consultant-gross'!F:F)</f>
        <v>440607.31547599286</v>
      </c>
      <c r="AH1018" s="14">
        <f>SUMIF('consultant-gross'!D:D,eslam.data!AQ1018,'consultant-gross'!G:G)</f>
        <v>42275929.086904563</v>
      </c>
      <c r="AI1018" s="14">
        <f>SUMIF('consultant-net'!D:D,eslam.data!AQ1018,'consultant-net'!F:F)</f>
        <v>1392185.4447908048</v>
      </c>
      <c r="AJ1018" s="2" t="str">
        <f>VLOOKUP(A1018,'eslam-to-invoicing'!A:B,2,0)</f>
        <v>EMAAR-PKG# 101-UPTOWN</v>
      </c>
      <c r="AQ1018" s="2" t="str">
        <f t="shared" si="152"/>
        <v>PKG#10115</v>
      </c>
      <c r="AR1018" s="2" t="str">
        <f t="shared" si="153"/>
        <v>EMAAR-PKG# 101-UPTOWN15</v>
      </c>
    </row>
    <row r="1019" spans="1:44" hidden="1" x14ac:dyDescent="0.3">
      <c r="A1019" s="6" t="s">
        <v>33</v>
      </c>
      <c r="B1019" s="34">
        <f>VLOOKUP(A1019,Sheet1!A:B,2,0)</f>
        <v>1</v>
      </c>
      <c r="C1019" s="6">
        <v>16</v>
      </c>
      <c r="D1019" s="25"/>
      <c r="E1019" s="2">
        <v>1E-3</v>
      </c>
      <c r="F1019" s="26">
        <f>_xlfn.MAXIFS('data-from-invoicing'!E:E,'data-from-invoicing'!D:D,eslam.data!AR1019)</f>
        <v>181866.48</v>
      </c>
      <c r="G1019" s="2">
        <f t="shared" si="150"/>
        <v>181866.47900000002</v>
      </c>
      <c r="H1019" s="2"/>
      <c r="I1019" s="23"/>
      <c r="J1019" s="2">
        <f>SUMIF('collection only'!D:D,eslam.data!AQ1019,'collection only'!E:E)</f>
        <v>866491</v>
      </c>
      <c r="K1019" s="26">
        <f>SUMIF('data-from-invoicing'!D:D,eslam.data!AR1019,'data-from-invoicing'!F:F)</f>
        <v>1873125.774</v>
      </c>
      <c r="L1019" s="2">
        <f t="shared" si="151"/>
        <v>1006634.774</v>
      </c>
      <c r="M1019" s="2"/>
      <c r="Q1019" s="23"/>
      <c r="R1019" s="2">
        <v>866491.01</v>
      </c>
      <c r="S1019" s="1">
        <v>44104</v>
      </c>
      <c r="T1019" s="1">
        <v>44104</v>
      </c>
      <c r="U1019" s="1">
        <v>44234</v>
      </c>
      <c r="V1019">
        <v>40</v>
      </c>
      <c r="W1019" s="1">
        <v>44274</v>
      </c>
      <c r="X1019" s="1">
        <v>44242</v>
      </c>
      <c r="Y1019" s="2">
        <v>42017188.24761904</v>
      </c>
      <c r="AF1019" s="2">
        <v>0</v>
      </c>
      <c r="AG1019" s="14">
        <f>SUMIF('consultant-gross'!D:D,eslam.data!AQ1019,'consultant-gross'!F:F)</f>
        <v>0</v>
      </c>
      <c r="AH1019" s="14">
        <f>SUMIF('consultant-gross'!D:D,eslam.data!AQ1019,'consultant-gross'!G:G)</f>
        <v>0</v>
      </c>
      <c r="AI1019" s="14">
        <f>SUMIF('consultant-net'!D:D,eslam.data!AQ1019,'consultant-net'!F:F)</f>
        <v>0</v>
      </c>
      <c r="AJ1019" s="2" t="str">
        <f>VLOOKUP(A1019,'eslam-to-invoicing'!A:B,2,0)</f>
        <v>EMAAR-PKG# 101-UPTOWN</v>
      </c>
      <c r="AQ1019" s="2" t="str">
        <f t="shared" si="152"/>
        <v>PKG#10116</v>
      </c>
      <c r="AR1019" s="2" t="str">
        <f t="shared" si="153"/>
        <v>EMAAR-PKG# 101-UPTOWN16</v>
      </c>
    </row>
    <row r="1020" spans="1:44" hidden="1" x14ac:dyDescent="0.3">
      <c r="A1020" s="6" t="s">
        <v>33</v>
      </c>
      <c r="B1020" s="6">
        <f>VLOOKUP(A1020,Sheet1!A:B,2,0)</f>
        <v>1</v>
      </c>
      <c r="C1020" s="6">
        <v>17</v>
      </c>
      <c r="D1020" s="25"/>
      <c r="E1020" s="2">
        <v>1E-3</v>
      </c>
      <c r="F1020" s="26">
        <f>_xlfn.MAXIFS('data-from-invoicing'!E:E,'data-from-invoicing'!D:D,eslam.data!AR1020)</f>
        <v>0</v>
      </c>
      <c r="G1020" s="2">
        <f t="shared" si="150"/>
        <v>-1E-3</v>
      </c>
      <c r="H1020" s="2"/>
      <c r="I1020" s="23"/>
      <c r="J1020" s="2">
        <f>SUMIF('collection only'!D:D,eslam.data!AQ1020,'collection only'!E:E)</f>
        <v>3321316.23</v>
      </c>
      <c r="K1020" s="26">
        <f>SUMIF('data-from-invoicing'!D:D,eslam.data!AR1020,'data-from-invoicing'!F:F)</f>
        <v>0</v>
      </c>
      <c r="L1020" s="2">
        <f t="shared" si="151"/>
        <v>-3321316.23</v>
      </c>
      <c r="M1020" s="2"/>
      <c r="Q1020" s="23"/>
      <c r="R1020" s="2">
        <v>3321316.23</v>
      </c>
      <c r="S1020" s="1">
        <v>44286</v>
      </c>
      <c r="T1020" s="1">
        <v>44291</v>
      </c>
      <c r="U1020" s="1">
        <v>44299</v>
      </c>
      <c r="V1020">
        <v>40</v>
      </c>
      <c r="W1020" s="1">
        <v>44339</v>
      </c>
      <c r="X1020" s="1">
        <v>44312</v>
      </c>
      <c r="Y1020" s="2">
        <v>42017188.24761904</v>
      </c>
      <c r="AF1020" s="2">
        <v>270662.92</v>
      </c>
      <c r="AG1020" s="14">
        <f>SUMIF('consultant-gross'!D:D,eslam.data!AQ1020,'consultant-gross'!F:F)</f>
        <v>0</v>
      </c>
      <c r="AH1020" s="14">
        <f>SUMIF('consultant-gross'!D:D,eslam.data!AQ1020,'consultant-gross'!G:G)</f>
        <v>0</v>
      </c>
      <c r="AI1020" s="14">
        <f>SUMIF('consultant-net'!D:D,eslam.data!AQ1020,'consultant-net'!F:F)</f>
        <v>0</v>
      </c>
      <c r="AJ1020" s="2" t="str">
        <f>VLOOKUP(A1020,'eslam-to-invoicing'!A:B,2,0)</f>
        <v>EMAAR-PKG# 101-UPTOWN</v>
      </c>
      <c r="AQ1020" s="2" t="str">
        <f t="shared" si="152"/>
        <v>PKG#10117</v>
      </c>
      <c r="AR1020" s="2" t="str">
        <f t="shared" si="153"/>
        <v>EMAAR-PKG# 101-UPTOWN17</v>
      </c>
    </row>
    <row r="1021" spans="1:44" hidden="1" x14ac:dyDescent="0.3">
      <c r="A1021" s="6" t="s">
        <v>33</v>
      </c>
      <c r="B1021" s="34">
        <f>VLOOKUP(A1021,Sheet1!A:B,2,0)</f>
        <v>1</v>
      </c>
      <c r="C1021" s="6">
        <v>18</v>
      </c>
      <c r="D1021" s="25"/>
      <c r="E1021" s="2">
        <v>1071378.1714285761</v>
      </c>
      <c r="F1021" s="26">
        <f>_xlfn.MAXIFS('data-from-invoicing'!E:E,'data-from-invoicing'!D:D,eslam.data!AR1021)</f>
        <v>0</v>
      </c>
      <c r="G1021" s="2">
        <f t="shared" si="150"/>
        <v>-1071378.1714285761</v>
      </c>
      <c r="H1021" s="2"/>
      <c r="I1021" s="23"/>
      <c r="J1021" s="2">
        <f>SUMIF('collection only'!D:D,eslam.data!AQ1021,'collection only'!E:E)</f>
        <v>1192690.23</v>
      </c>
      <c r="K1021" s="26">
        <f>SUMIF('data-from-invoicing'!D:D,eslam.data!AR1021,'data-from-invoicing'!F:F)</f>
        <v>0</v>
      </c>
      <c r="L1021" s="2">
        <f t="shared" si="151"/>
        <v>-1192690.23</v>
      </c>
      <c r="M1021" s="2"/>
      <c r="Q1021" s="23"/>
      <c r="R1021" s="2">
        <v>1192690.23</v>
      </c>
      <c r="S1021" s="1">
        <v>44316</v>
      </c>
      <c r="T1021" s="1">
        <v>44291</v>
      </c>
      <c r="U1021" s="1">
        <v>44311</v>
      </c>
      <c r="V1021">
        <v>40</v>
      </c>
      <c r="W1021" s="1">
        <v>44351</v>
      </c>
      <c r="X1021" s="1">
        <v>44321</v>
      </c>
      <c r="Y1021" s="2">
        <v>43088566.419047616</v>
      </c>
      <c r="Z1021" s="2">
        <v>949450.54</v>
      </c>
      <c r="AF1021" s="2">
        <v>275887.92</v>
      </c>
      <c r="AG1021" s="14">
        <f>SUMIF('consultant-gross'!D:D,eslam.data!AQ1021,'consultant-gross'!F:F)</f>
        <v>0</v>
      </c>
      <c r="AH1021" s="14">
        <f>SUMIF('consultant-gross'!D:D,eslam.data!AQ1021,'consultant-gross'!G:G)</f>
        <v>0</v>
      </c>
      <c r="AI1021" s="14">
        <f>SUMIF('consultant-net'!D:D,eslam.data!AQ1021,'consultant-net'!F:F)</f>
        <v>0</v>
      </c>
      <c r="AJ1021" s="2" t="str">
        <f>VLOOKUP(A1021,'eslam-to-invoicing'!A:B,2,0)</f>
        <v>EMAAR-PKG# 101-UPTOWN</v>
      </c>
      <c r="AQ1021" s="2" t="str">
        <f t="shared" si="152"/>
        <v>PKG#10118</v>
      </c>
      <c r="AR1021" s="2" t="str">
        <f t="shared" si="153"/>
        <v>EMAAR-PKG# 101-UPTOWN18</v>
      </c>
    </row>
    <row r="1022" spans="1:44" hidden="1" x14ac:dyDescent="0.3">
      <c r="A1022" s="6" t="s">
        <v>33</v>
      </c>
      <c r="B1022" s="34">
        <f>VLOOKUP(A1022,Sheet1!A:B,2,0)</f>
        <v>1</v>
      </c>
      <c r="C1022" s="6">
        <v>19</v>
      </c>
      <c r="D1022" s="25"/>
      <c r="E1022" s="2">
        <v>1322361.8352380921</v>
      </c>
      <c r="F1022" s="26">
        <f>_xlfn.MAXIFS('data-from-invoicing'!E:E,'data-from-invoicing'!D:D,eslam.data!AR1022)</f>
        <v>1071378.1599999999</v>
      </c>
      <c r="G1022" s="2">
        <f t="shared" si="150"/>
        <v>-250983.6752380922</v>
      </c>
      <c r="H1022" s="2"/>
      <c r="I1022" s="23"/>
      <c r="J1022" s="2">
        <f>SUMIF('collection only'!D:D,eslam.data!AQ1022,'collection only'!E:E)</f>
        <v>596242.89</v>
      </c>
      <c r="K1022" s="26">
        <f>SUMIF('data-from-invoicing'!D:D,eslam.data!AR1022,'data-from-invoicing'!F:F)</f>
        <v>1296410.108</v>
      </c>
      <c r="L1022" s="2">
        <f t="shared" si="151"/>
        <v>700167.21799999999</v>
      </c>
      <c r="M1022" s="2"/>
      <c r="Q1022" s="23"/>
      <c r="R1022" s="2">
        <v>596242.89</v>
      </c>
      <c r="S1022" s="1">
        <v>44316</v>
      </c>
      <c r="T1022" s="1">
        <v>44321</v>
      </c>
      <c r="U1022" s="1">
        <v>44333</v>
      </c>
      <c r="V1022">
        <v>40</v>
      </c>
      <c r="W1022" s="1">
        <v>44373</v>
      </c>
      <c r="X1022" s="1">
        <v>44350</v>
      </c>
      <c r="Y1022" s="2">
        <v>44410928.254285708</v>
      </c>
      <c r="Z1022" s="2">
        <v>615651.13300000003</v>
      </c>
      <c r="AF1022" s="2">
        <v>288697.92</v>
      </c>
      <c r="AG1022" s="14">
        <f>SUMIF('consultant-gross'!D:D,eslam.data!AQ1022,'consultant-gross'!F:F)</f>
        <v>0</v>
      </c>
      <c r="AH1022" s="14">
        <f>SUMIF('consultant-gross'!D:D,eslam.data!AQ1022,'consultant-gross'!G:G)</f>
        <v>0</v>
      </c>
      <c r="AI1022" s="14">
        <f>SUMIF('consultant-net'!D:D,eslam.data!AQ1022,'consultant-net'!F:F)</f>
        <v>0</v>
      </c>
      <c r="AJ1022" s="2" t="str">
        <f>VLOOKUP(A1022,'eslam-to-invoicing'!A:B,2,0)</f>
        <v>EMAAR-PKG# 101-UPTOWN</v>
      </c>
      <c r="AQ1022" s="2" t="str">
        <f t="shared" si="152"/>
        <v>PKG#10119</v>
      </c>
      <c r="AR1022" s="2" t="str">
        <f t="shared" si="153"/>
        <v>EMAAR-PKG# 101-UPTOWN19</v>
      </c>
    </row>
    <row r="1023" spans="1:44" hidden="1" x14ac:dyDescent="0.3">
      <c r="A1023" s="6" t="s">
        <v>33</v>
      </c>
      <c r="B1023" s="34">
        <f>VLOOKUP(A1023,Sheet1!A:B,2,0)</f>
        <v>1</v>
      </c>
      <c r="C1023" s="6">
        <v>20</v>
      </c>
      <c r="D1023" s="25"/>
      <c r="E1023" s="2">
        <v>952923.88857143372</v>
      </c>
      <c r="F1023" s="26">
        <f>_xlfn.MAXIFS('data-from-invoicing'!E:E,'data-from-invoicing'!D:D,eslam.data!AR1023)</f>
        <v>1322361.6499999999</v>
      </c>
      <c r="G1023" s="2">
        <f t="shared" si="150"/>
        <v>369437.76142856618</v>
      </c>
      <c r="H1023" s="2"/>
      <c r="I1023" s="23"/>
      <c r="J1023" s="2">
        <f>SUMIF('collection only'!D:D,eslam.data!AQ1023,'collection only'!E:E)</f>
        <v>759353.32</v>
      </c>
      <c r="K1023" s="26">
        <f>SUMIF('data-from-invoicing'!D:D,eslam.data!AR1023,'data-from-invoicing'!F:F)</f>
        <v>648976.90250000008</v>
      </c>
      <c r="L1023" s="2">
        <f t="shared" si="151"/>
        <v>-110376.41749999986</v>
      </c>
      <c r="M1023" s="2"/>
      <c r="Q1023" s="23"/>
      <c r="R1023" s="2">
        <v>759353.31</v>
      </c>
      <c r="S1023" s="1">
        <v>44347</v>
      </c>
      <c r="T1023" s="1">
        <v>44352</v>
      </c>
      <c r="U1023" s="1">
        <v>44357</v>
      </c>
      <c r="V1023">
        <v>40</v>
      </c>
      <c r="W1023" s="1">
        <v>44397</v>
      </c>
      <c r="X1023" s="1">
        <v>44374</v>
      </c>
      <c r="Y1023" s="2">
        <v>45363852.142857142</v>
      </c>
      <c r="Z1023" s="2">
        <v>505736.36</v>
      </c>
      <c r="AF1023" s="2">
        <v>238697.92</v>
      </c>
      <c r="AG1023" s="14">
        <f>SUMIF('consultant-gross'!D:D,eslam.data!AQ1023,'consultant-gross'!F:F)</f>
        <v>0</v>
      </c>
      <c r="AH1023" s="14">
        <f>SUMIF('consultant-gross'!D:D,eslam.data!AQ1023,'consultant-gross'!G:G)</f>
        <v>0</v>
      </c>
      <c r="AI1023" s="14">
        <f>SUMIF('consultant-net'!D:D,eslam.data!AQ1023,'consultant-net'!F:F)</f>
        <v>0</v>
      </c>
      <c r="AJ1023" s="2" t="str">
        <f>VLOOKUP(A1023,'eslam-to-invoicing'!A:B,2,0)</f>
        <v>EMAAR-PKG# 101-UPTOWN</v>
      </c>
      <c r="AQ1023" s="2" t="str">
        <f t="shared" si="152"/>
        <v>PKG#10120</v>
      </c>
      <c r="AR1023" s="2" t="str">
        <f t="shared" si="153"/>
        <v>EMAAR-PKG# 101-UPTOWN20</v>
      </c>
    </row>
    <row r="1024" spans="1:44" hidden="1" x14ac:dyDescent="0.3">
      <c r="A1024" s="6" t="s">
        <v>33</v>
      </c>
      <c r="B1024" s="34">
        <f>VLOOKUP(A1024,Sheet1!A:B,2,0)</f>
        <v>1</v>
      </c>
      <c r="C1024" s="6">
        <v>21</v>
      </c>
      <c r="D1024" s="25"/>
      <c r="E1024" s="2">
        <v>2547253.704761907</v>
      </c>
      <c r="F1024" s="26">
        <f>_xlfn.MAXIFS('data-from-invoicing'!E:E,'data-from-invoicing'!D:D,eslam.data!AR1024)</f>
        <v>952924.08</v>
      </c>
      <c r="G1024" s="2">
        <f t="shared" si="150"/>
        <v>-1594329.6247619069</v>
      </c>
      <c r="H1024" s="2"/>
      <c r="I1024" s="23"/>
      <c r="J1024" s="2">
        <f>SUMIF('collection only'!D:D,eslam.data!AQ1024,'collection only'!E:E)</f>
        <v>1584188.58</v>
      </c>
      <c r="K1024" s="26">
        <f>SUMIF('data-from-invoicing'!D:D,eslam.data!AR1024,'data-from-invoicing'!F:F)</f>
        <v>803886.08510000003</v>
      </c>
      <c r="L1024" s="2">
        <f t="shared" si="151"/>
        <v>-780302.49490000005</v>
      </c>
      <c r="M1024" s="2"/>
      <c r="Q1024" s="23"/>
      <c r="R1024" s="2">
        <v>1584188.57</v>
      </c>
      <c r="S1024" s="1">
        <v>44377</v>
      </c>
      <c r="T1024" s="1">
        <v>44385</v>
      </c>
      <c r="U1024" s="1">
        <v>44388</v>
      </c>
      <c r="V1024">
        <v>40</v>
      </c>
      <c r="W1024" s="1">
        <v>44428</v>
      </c>
      <c r="X1024" s="1">
        <v>44417</v>
      </c>
      <c r="Y1024" s="2">
        <v>47911105.847619049</v>
      </c>
      <c r="Z1024" s="2">
        <v>618555.37</v>
      </c>
      <c r="AF1024" s="2">
        <v>264186.92</v>
      </c>
      <c r="AG1024" s="14">
        <f>SUMIF('consultant-gross'!D:D,eslam.data!AQ1024,'consultant-gross'!F:F)</f>
        <v>0</v>
      </c>
      <c r="AH1024" s="14">
        <f>SUMIF('consultant-gross'!D:D,eslam.data!AQ1024,'consultant-gross'!G:G)</f>
        <v>0</v>
      </c>
      <c r="AI1024" s="14">
        <f>SUMIF('consultant-net'!D:D,eslam.data!AQ1024,'consultant-net'!F:F)</f>
        <v>0</v>
      </c>
      <c r="AJ1024" s="2" t="str">
        <f>VLOOKUP(A1024,'eslam-to-invoicing'!A:B,2,0)</f>
        <v>EMAAR-PKG# 101-UPTOWN</v>
      </c>
      <c r="AQ1024" s="2" t="str">
        <f t="shared" si="152"/>
        <v>PKG#10121</v>
      </c>
      <c r="AR1024" s="2" t="str">
        <f t="shared" si="153"/>
        <v>EMAAR-PKG# 101-UPTOWN21</v>
      </c>
    </row>
    <row r="1025" spans="1:44" hidden="1" x14ac:dyDescent="0.3">
      <c r="A1025" s="6" t="s">
        <v>33</v>
      </c>
      <c r="B1025" s="34">
        <f>VLOOKUP(A1025,Sheet1!A:B,2,0)</f>
        <v>1</v>
      </c>
      <c r="C1025" s="6">
        <v>22</v>
      </c>
      <c r="D1025" s="25"/>
      <c r="E1025" s="2">
        <v>2544618.2857142841</v>
      </c>
      <c r="F1025" s="26">
        <f>_xlfn.MAXIFS('data-from-invoicing'!E:E,'data-from-invoicing'!D:D,eslam.data!AR1025)</f>
        <v>2547253.71</v>
      </c>
      <c r="G1025" s="2">
        <f t="shared" si="150"/>
        <v>2635.4242857159115</v>
      </c>
      <c r="H1025" s="2"/>
      <c r="I1025" s="23"/>
      <c r="J1025" s="2">
        <f>SUMIF('collection only'!D:D,eslam.data!AQ1025,'collection only'!E:E)</f>
        <v>594123.31999999995</v>
      </c>
      <c r="K1025" s="26">
        <f>SUMIF('data-from-invoicing'!D:D,eslam.data!AR1025,'data-from-invoicing'!F:F)</f>
        <v>1912651.7855</v>
      </c>
      <c r="L1025" s="2">
        <f t="shared" si="151"/>
        <v>1318528.4654999999</v>
      </c>
      <c r="M1025" s="2"/>
      <c r="Q1025" s="23"/>
      <c r="R1025" s="2">
        <v>594122.92000000004</v>
      </c>
      <c r="S1025" s="1">
        <v>44439</v>
      </c>
      <c r="T1025" s="1">
        <v>44423</v>
      </c>
      <c r="U1025" s="1">
        <v>44459</v>
      </c>
      <c r="V1025">
        <v>40</v>
      </c>
      <c r="W1025" s="1">
        <v>44499</v>
      </c>
      <c r="X1025" s="1">
        <v>44481</v>
      </c>
      <c r="Y1025" s="2">
        <v>50455724.133333333</v>
      </c>
      <c r="Z1025" s="2">
        <v>0</v>
      </c>
      <c r="AF1025" s="2">
        <v>299725.92</v>
      </c>
      <c r="AG1025" s="14">
        <f>SUMIF('consultant-gross'!D:D,eslam.data!AQ1025,'consultant-gross'!F:F)</f>
        <v>0</v>
      </c>
      <c r="AH1025" s="14">
        <f>SUMIF('consultant-gross'!D:D,eslam.data!AQ1025,'consultant-gross'!G:G)</f>
        <v>0</v>
      </c>
      <c r="AI1025" s="14">
        <f>SUMIF('consultant-net'!D:D,eslam.data!AQ1025,'consultant-net'!F:F)</f>
        <v>0</v>
      </c>
      <c r="AJ1025" s="2" t="str">
        <f>VLOOKUP(A1025,'eslam-to-invoicing'!A:B,2,0)</f>
        <v>EMAAR-PKG# 101-UPTOWN</v>
      </c>
      <c r="AQ1025" s="2" t="str">
        <f t="shared" si="152"/>
        <v>PKG#10122</v>
      </c>
      <c r="AR1025" s="2" t="str">
        <f t="shared" si="153"/>
        <v>EMAAR-PKG# 101-UPTOWN22</v>
      </c>
    </row>
    <row r="1026" spans="1:44" hidden="1" x14ac:dyDescent="0.3">
      <c r="A1026" s="6" t="s">
        <v>33</v>
      </c>
      <c r="B1026" s="34">
        <f>VLOOKUP(A1026,Sheet1!A:B,2,0)</f>
        <v>1</v>
      </c>
      <c r="C1026" s="6">
        <v>23</v>
      </c>
      <c r="D1026" s="25"/>
      <c r="F1026" s="26">
        <f>_xlfn.MAXIFS('data-from-invoicing'!E:E,'data-from-invoicing'!D:D,eslam.data!AR1026)</f>
        <v>2544618.2999999998</v>
      </c>
      <c r="G1026" s="2">
        <f t="shared" si="150"/>
        <v>2544618.2999999998</v>
      </c>
      <c r="H1026" s="2"/>
      <c r="I1026" s="23"/>
      <c r="J1026" s="2">
        <f>SUMIF('collection only'!D:D,eslam.data!AQ1026,'collection only'!E:E)</f>
        <v>189091.52</v>
      </c>
      <c r="K1026" s="26">
        <f>SUMIF('data-from-invoicing'!D:D,eslam.data!AR1026,'data-from-invoicing'!F:F)</f>
        <v>594123.33499999996</v>
      </c>
      <c r="L1026" s="2">
        <f t="shared" si="151"/>
        <v>405031.81499999994</v>
      </c>
      <c r="M1026" s="2"/>
      <c r="Q1026" s="23"/>
      <c r="S1026" s="1">
        <v>44681</v>
      </c>
      <c r="T1026" s="1">
        <v>44661</v>
      </c>
      <c r="U1026" s="1">
        <v>44672</v>
      </c>
      <c r="V1026">
        <v>40</v>
      </c>
      <c r="W1026" s="1">
        <v>44712</v>
      </c>
      <c r="AF1026" s="2">
        <v>0</v>
      </c>
      <c r="AG1026" s="14">
        <f>SUMIF('consultant-gross'!D:D,eslam.data!AQ1026,'consultant-gross'!F:F)</f>
        <v>0</v>
      </c>
      <c r="AH1026" s="14">
        <f>SUMIF('consultant-gross'!D:D,eslam.data!AQ1026,'consultant-gross'!G:G)</f>
        <v>0</v>
      </c>
      <c r="AI1026" s="14">
        <f>SUMIF('consultant-net'!D:D,eslam.data!AQ1026,'consultant-net'!F:F)</f>
        <v>0</v>
      </c>
      <c r="AJ1026" s="2" t="str">
        <f>VLOOKUP(A1026,'eslam-to-invoicing'!A:B,2,0)</f>
        <v>EMAAR-PKG# 101-UPTOWN</v>
      </c>
      <c r="AQ1026" s="2" t="str">
        <f t="shared" si="152"/>
        <v>PKG#10123</v>
      </c>
      <c r="AR1026" s="2" t="str">
        <f t="shared" si="153"/>
        <v>EMAAR-PKG# 101-UPTOWN23</v>
      </c>
    </row>
    <row r="1027" spans="1:44" hidden="1" x14ac:dyDescent="0.3">
      <c r="A1027" s="6" t="s">
        <v>33</v>
      </c>
      <c r="B1027" s="34">
        <f>VLOOKUP(A1027,Sheet1!A:B,2,0)</f>
        <v>1</v>
      </c>
      <c r="C1027" s="6">
        <v>24</v>
      </c>
      <c r="D1027" s="25"/>
      <c r="F1027" s="26">
        <f>_xlfn.MAXIFS('data-from-invoicing'!E:E,'data-from-invoicing'!D:D,eslam.data!AR1027)</f>
        <v>270197.08</v>
      </c>
      <c r="G1027" s="2">
        <f t="shared" si="150"/>
        <v>270197.08</v>
      </c>
      <c r="H1027" s="2"/>
      <c r="I1027" s="23"/>
      <c r="J1027" s="2">
        <f>SUMIF('collection only'!D:D,eslam.data!AQ1027,'collection only'!E:E)</f>
        <v>546994.62</v>
      </c>
      <c r="K1027" s="26">
        <f>SUMIF('data-from-invoicing'!D:D,eslam.data!AR1027,'data-from-invoicing'!F:F)</f>
        <v>546994.61399999994</v>
      </c>
      <c r="L1027" s="2">
        <f t="shared" si="151"/>
        <v>-6.0000000521540642E-3</v>
      </c>
      <c r="M1027" s="2"/>
      <c r="Q1027" s="23"/>
      <c r="S1027" s="1">
        <v>44681</v>
      </c>
      <c r="T1027" s="1">
        <v>44661</v>
      </c>
      <c r="U1027" s="1">
        <v>45012</v>
      </c>
      <c r="V1027">
        <v>40</v>
      </c>
      <c r="W1027" s="1">
        <v>45052</v>
      </c>
      <c r="AF1027" s="2">
        <v>0</v>
      </c>
      <c r="AG1027" s="14">
        <f>SUMIF('consultant-gross'!D:D,eslam.data!AQ1027,'consultant-gross'!F:F)</f>
        <v>0</v>
      </c>
      <c r="AH1027" s="14">
        <f>SUMIF('consultant-gross'!D:D,eslam.data!AQ1027,'consultant-gross'!G:G)</f>
        <v>0</v>
      </c>
      <c r="AI1027" s="14">
        <f>SUMIF('consultant-net'!D:D,eslam.data!AQ1027,'consultant-net'!F:F)</f>
        <v>0</v>
      </c>
      <c r="AJ1027" s="2" t="str">
        <f>VLOOKUP(A1027,'eslam-to-invoicing'!A:B,2,0)</f>
        <v>EMAAR-PKG# 101-UPTOWN</v>
      </c>
      <c r="AQ1027" s="2" t="str">
        <f t="shared" si="152"/>
        <v>PKG#10124</v>
      </c>
      <c r="AR1027" s="2" t="str">
        <f t="shared" si="153"/>
        <v>EMAAR-PKG# 101-UPTOWN24</v>
      </c>
    </row>
    <row r="1028" spans="1:44" hidden="1" x14ac:dyDescent="0.3">
      <c r="A1028" s="6" t="s">
        <v>29</v>
      </c>
      <c r="B1028" s="6">
        <f>VLOOKUP(A1028,Sheet1!A:B,2,0)</f>
        <v>1</v>
      </c>
      <c r="C1028" s="6">
        <v>2</v>
      </c>
      <c r="D1028" s="25"/>
      <c r="E1028" s="2">
        <v>4125990.87</v>
      </c>
      <c r="F1028" s="26">
        <f>_xlfn.MAXIFS('data-from-invoicing'!E:E,'data-from-invoicing'!D:D,eslam.data!AR1028)</f>
        <v>4125990.87</v>
      </c>
      <c r="G1028" s="2">
        <f t="shared" si="150"/>
        <v>0</v>
      </c>
      <c r="H1028" s="2"/>
      <c r="I1028" s="23"/>
      <c r="J1028" s="2">
        <f>SUMIF('collection only'!D:D,eslam.data!AQ1028,'collection only'!E:E)</f>
        <v>2532120.6</v>
      </c>
      <c r="K1028" s="26">
        <f>SUMIF('data-from-invoicing'!D:D,eslam.data!AR1028,'data-from-invoicing'!F:F)</f>
        <v>2748735.1235000002</v>
      </c>
      <c r="L1028" s="2">
        <f t="shared" si="151"/>
        <v>216614.52350000013</v>
      </c>
      <c r="M1028" s="2"/>
      <c r="Q1028" s="23"/>
      <c r="R1028" s="2">
        <v>2532120.6</v>
      </c>
      <c r="S1028" s="1">
        <v>43465</v>
      </c>
      <c r="T1028" s="1">
        <v>43460</v>
      </c>
      <c r="U1028" s="1">
        <v>43460</v>
      </c>
      <c r="V1028">
        <v>30</v>
      </c>
      <c r="W1028" s="1">
        <v>43490</v>
      </c>
      <c r="X1028" s="1">
        <v>43485</v>
      </c>
      <c r="Y1028" s="2">
        <v>4125990.87</v>
      </c>
      <c r="AF1028" s="2">
        <v>25993.74</v>
      </c>
      <c r="AG1028" s="14">
        <f>SUMIF('consultant-gross'!D:D,eslam.data!AQ1028,'consultant-gross'!F:F)</f>
        <v>4125990.87</v>
      </c>
      <c r="AH1028" s="14">
        <f>SUMIF('consultant-gross'!D:D,eslam.data!AQ1028,'consultant-gross'!G:G)</f>
        <v>4125990.87</v>
      </c>
      <c r="AI1028" s="14">
        <f>SUMIF('consultant-net'!D:D,eslam.data!AQ1028,'consultant-net'!F:F)</f>
        <v>2532120.6</v>
      </c>
      <c r="AJ1028" s="2" t="str">
        <f>VLOOKUP(A1028,'eslam-to-invoicing'!A:B,2,0)</f>
        <v>EMAAR-PKG# 144, Marassi</v>
      </c>
      <c r="AQ1028" s="2" t="str">
        <f t="shared" si="152"/>
        <v>PKG#1442</v>
      </c>
      <c r="AR1028" s="2" t="str">
        <f t="shared" si="153"/>
        <v>EMAAR-PKG# 144, Marassi2</v>
      </c>
    </row>
    <row r="1029" spans="1:44" hidden="1" x14ac:dyDescent="0.3">
      <c r="A1029" s="6" t="s">
        <v>29</v>
      </c>
      <c r="B1029" s="6">
        <f>VLOOKUP(A1029,Sheet1!A:B,2,0)</f>
        <v>1</v>
      </c>
      <c r="C1029" s="6">
        <v>3</v>
      </c>
      <c r="D1029" s="25"/>
      <c r="E1029" s="2">
        <v>6872046.1299999999</v>
      </c>
      <c r="F1029" s="26">
        <f>_xlfn.MAXIFS('data-from-invoicing'!E:E,'data-from-invoicing'!D:D,eslam.data!AR1029)</f>
        <v>6872046.6299999999</v>
      </c>
      <c r="G1029" s="2">
        <f t="shared" si="150"/>
        <v>0.5</v>
      </c>
      <c r="H1029" s="2"/>
      <c r="I1029" s="23"/>
      <c r="J1029" s="2">
        <f>SUMIF('collection only'!D:D,eslam.data!AQ1029,'collection only'!E:E)</f>
        <v>6189125.0499999998</v>
      </c>
      <c r="K1029" s="26">
        <f>SUMIF('data-from-invoicing'!D:D,eslam.data!AR1029,'data-from-invoicing'!F:F)</f>
        <v>6189125.0415000003</v>
      </c>
      <c r="L1029" s="2">
        <f t="shared" si="151"/>
        <v>-8.4999995306134224E-3</v>
      </c>
      <c r="M1029" s="2"/>
      <c r="Q1029" s="23"/>
      <c r="R1029" s="2">
        <v>6190737.9900000002</v>
      </c>
      <c r="S1029" s="1">
        <v>43496</v>
      </c>
      <c r="T1029" s="1">
        <v>43495</v>
      </c>
      <c r="U1029" s="1">
        <v>43496</v>
      </c>
      <c r="V1029">
        <v>30</v>
      </c>
      <c r="W1029" s="1">
        <v>43526</v>
      </c>
      <c r="X1029" s="1">
        <v>43516</v>
      </c>
      <c r="Y1029" s="2">
        <v>10998037</v>
      </c>
      <c r="Z1029" s="2">
        <v>3387217.5</v>
      </c>
      <c r="AF1029" s="2">
        <v>95995.941219999993</v>
      </c>
      <c r="AG1029" s="14">
        <f>SUMIF('consultant-gross'!D:D,eslam.data!AQ1029,'consultant-gross'!F:F)</f>
        <v>0</v>
      </c>
      <c r="AH1029" s="14">
        <f>SUMIF('consultant-gross'!D:D,eslam.data!AQ1029,'consultant-gross'!G:G)</f>
        <v>0</v>
      </c>
      <c r="AI1029" s="14">
        <f>SUMIF('consultant-net'!D:D,eslam.data!AQ1029,'consultant-net'!F:F)</f>
        <v>0</v>
      </c>
      <c r="AJ1029" s="2" t="str">
        <f>VLOOKUP(A1029,'eslam-to-invoicing'!A:B,2,0)</f>
        <v>EMAAR-PKG# 144, Marassi</v>
      </c>
      <c r="AQ1029" s="2" t="str">
        <f t="shared" si="152"/>
        <v>PKG#1443</v>
      </c>
      <c r="AR1029" s="2" t="str">
        <f t="shared" si="153"/>
        <v>EMAAR-PKG# 144, Marassi3</v>
      </c>
    </row>
    <row r="1030" spans="1:44" hidden="1" x14ac:dyDescent="0.3">
      <c r="A1030" s="6" t="s">
        <v>29</v>
      </c>
      <c r="B1030" s="34">
        <f>VLOOKUP(A1030,Sheet1!A:B,2,0)</f>
        <v>1</v>
      </c>
      <c r="C1030" s="6">
        <v>4</v>
      </c>
      <c r="D1030" s="25"/>
      <c r="E1030" s="2">
        <v>11224614.67</v>
      </c>
      <c r="F1030" s="26">
        <f>_xlfn.MAXIFS('data-from-invoicing'!E:E,'data-from-invoicing'!D:D,eslam.data!AR1030)</f>
        <v>11222644.640000001</v>
      </c>
      <c r="G1030" s="2">
        <f t="shared" si="150"/>
        <v>-1970.0299999993294</v>
      </c>
      <c r="H1030" s="2"/>
      <c r="I1030" s="23"/>
      <c r="J1030" s="2">
        <f>SUMIF('collection only'!D:D,eslam.data!AQ1030,'collection only'!E:E)</f>
        <v>6887337.0099999998</v>
      </c>
      <c r="K1030" s="26">
        <f>SUMIF('data-from-invoicing'!D:D,eslam.data!AR1030,'data-from-invoicing'!F:F)</f>
        <v>6887337.0219999999</v>
      </c>
      <c r="L1030" s="2">
        <f t="shared" si="151"/>
        <v>1.2000000104308128E-2</v>
      </c>
      <c r="M1030" s="2"/>
      <c r="Q1030" s="23"/>
      <c r="R1030" s="2">
        <v>6888545.7199999997</v>
      </c>
      <c r="S1030" s="1">
        <v>43524</v>
      </c>
      <c r="T1030" s="1">
        <v>43523</v>
      </c>
      <c r="U1030" s="1">
        <v>43523</v>
      </c>
      <c r="V1030">
        <v>30</v>
      </c>
      <c r="W1030" s="1">
        <v>43553</v>
      </c>
      <c r="X1030" s="1">
        <v>43535</v>
      </c>
      <c r="Y1030" s="2">
        <v>22222651.670000002</v>
      </c>
      <c r="Z1030" s="2">
        <v>3387217.5</v>
      </c>
      <c r="AF1030" s="2">
        <v>166711.01</v>
      </c>
      <c r="AG1030" s="14">
        <f>SUMIF('consultant-gross'!D:D,eslam.data!AQ1030,'consultant-gross'!F:F)</f>
        <v>0</v>
      </c>
      <c r="AH1030" s="14">
        <f>SUMIF('consultant-gross'!D:D,eslam.data!AQ1030,'consultant-gross'!G:G)</f>
        <v>0</v>
      </c>
      <c r="AI1030" s="14">
        <f>SUMIF('consultant-net'!D:D,eslam.data!AQ1030,'consultant-net'!F:F)</f>
        <v>0</v>
      </c>
      <c r="AJ1030" s="2" t="str">
        <f>VLOOKUP(A1030,'eslam-to-invoicing'!A:B,2,0)</f>
        <v>EMAAR-PKG# 144, Marassi</v>
      </c>
      <c r="AQ1030" s="2" t="str">
        <f t="shared" si="152"/>
        <v>PKG#1444</v>
      </c>
      <c r="AR1030" s="2" t="str">
        <f t="shared" si="153"/>
        <v>EMAAR-PKG# 144, Marassi4</v>
      </c>
    </row>
    <row r="1031" spans="1:44" hidden="1" x14ac:dyDescent="0.3">
      <c r="A1031" s="6" t="s">
        <v>29</v>
      </c>
      <c r="B1031" s="6">
        <f>VLOOKUP(A1031,Sheet1!A:B,2,0)</f>
        <v>1</v>
      </c>
      <c r="C1031" s="6">
        <v>5</v>
      </c>
      <c r="D1031" s="25"/>
      <c r="E1031" s="2">
        <v>0</v>
      </c>
      <c r="F1031" s="26">
        <f>_xlfn.MAXIFS('data-from-invoicing'!E:E,'data-from-invoicing'!D:D,eslam.data!AR1031)</f>
        <v>0</v>
      </c>
      <c r="G1031" s="2">
        <f t="shared" si="150"/>
        <v>0</v>
      </c>
      <c r="H1031" s="2"/>
      <c r="I1031" s="23"/>
      <c r="J1031" s="2">
        <f>SUMIF('collection only'!D:D,eslam.data!AQ1031,'collection only'!E:E)</f>
        <v>7206339.7300000004</v>
      </c>
      <c r="K1031" s="26">
        <f>SUMIF('data-from-invoicing'!D:D,eslam.data!AR1031,'data-from-invoicing'!F:F)</f>
        <v>0</v>
      </c>
      <c r="L1031" s="2">
        <f t="shared" si="151"/>
        <v>-7206339.7300000004</v>
      </c>
      <c r="M1031" s="2"/>
      <c r="Q1031" s="23"/>
      <c r="R1031" s="2">
        <v>7206339.7300000004</v>
      </c>
      <c r="S1031" s="1">
        <v>43524</v>
      </c>
      <c r="T1031" s="1">
        <v>43535</v>
      </c>
      <c r="U1031" s="1">
        <v>43535</v>
      </c>
      <c r="V1031">
        <v>30</v>
      </c>
      <c r="W1031" s="1">
        <v>43565</v>
      </c>
      <c r="X1031" s="1">
        <v>43535</v>
      </c>
      <c r="Y1031" s="2">
        <v>22222651.670000002</v>
      </c>
      <c r="Z1031" s="2">
        <v>3387217.5</v>
      </c>
      <c r="AF1031" s="2">
        <v>166711.64000000001</v>
      </c>
      <c r="AG1031" s="14">
        <f>SUMIF('consultant-gross'!D:D,eslam.data!AQ1031,'consultant-gross'!F:F)</f>
        <v>0</v>
      </c>
      <c r="AH1031" s="14">
        <f>SUMIF('consultant-gross'!D:D,eslam.data!AQ1031,'consultant-gross'!G:G)</f>
        <v>0</v>
      </c>
      <c r="AI1031" s="14">
        <f>SUMIF('consultant-net'!D:D,eslam.data!AQ1031,'consultant-net'!F:F)</f>
        <v>0</v>
      </c>
      <c r="AJ1031" s="2" t="str">
        <f>VLOOKUP(A1031,'eslam-to-invoicing'!A:B,2,0)</f>
        <v>EMAAR-PKG# 144, Marassi</v>
      </c>
      <c r="AQ1031" s="2" t="str">
        <f t="shared" si="152"/>
        <v>PKG#1445</v>
      </c>
      <c r="AR1031" s="2" t="str">
        <f t="shared" si="153"/>
        <v>EMAAR-PKG# 144, Marassi5</v>
      </c>
    </row>
    <row r="1032" spans="1:44" hidden="1" x14ac:dyDescent="0.3">
      <c r="A1032" s="6" t="s">
        <v>29</v>
      </c>
      <c r="B1032" s="34">
        <f>VLOOKUP(A1032,Sheet1!A:B,2,0)</f>
        <v>1</v>
      </c>
      <c r="C1032" s="6">
        <v>6</v>
      </c>
      <c r="D1032" s="25"/>
      <c r="E1032" s="2">
        <v>24444079.390000001</v>
      </c>
      <c r="F1032" s="26">
        <f>_xlfn.MAXIFS('data-from-invoicing'!E:E,'data-from-invoicing'!D:D,eslam.data!AR1032)</f>
        <v>24446048.93</v>
      </c>
      <c r="G1032" s="2">
        <f t="shared" si="150"/>
        <v>1969.5399999991059</v>
      </c>
      <c r="H1032" s="2"/>
      <c r="I1032" s="23"/>
      <c r="J1032" s="2">
        <f>SUMIF('collection only'!D:D,eslam.data!AQ1032,'collection only'!E:E)</f>
        <v>14929468.439999999</v>
      </c>
      <c r="K1032" s="26">
        <f>SUMIF('data-from-invoicing'!D:D,eslam.data!AR1032,'data-from-invoicing'!F:F)</f>
        <v>14929446.3565</v>
      </c>
      <c r="L1032" s="2">
        <f t="shared" si="151"/>
        <v>-22.083499999716878</v>
      </c>
      <c r="M1032" s="2"/>
      <c r="Q1032" s="23"/>
      <c r="R1032" s="2">
        <v>14801921.82</v>
      </c>
      <c r="S1032" s="1">
        <v>43555</v>
      </c>
      <c r="T1032" s="1">
        <v>43538</v>
      </c>
      <c r="U1032" s="1">
        <v>43538</v>
      </c>
      <c r="V1032">
        <v>30</v>
      </c>
      <c r="W1032" s="1">
        <v>43568</v>
      </c>
      <c r="X1032" s="1">
        <v>43545</v>
      </c>
      <c r="Y1032" s="2">
        <v>46666731.060000002</v>
      </c>
      <c r="Z1032" s="2">
        <v>3262056.75</v>
      </c>
      <c r="AF1032" s="2">
        <v>319957.75</v>
      </c>
      <c r="AG1032" s="14">
        <f>SUMIF('consultant-gross'!D:D,eslam.data!AQ1032,'consultant-gross'!F:F)</f>
        <v>0</v>
      </c>
      <c r="AH1032" s="14">
        <f>SUMIF('consultant-gross'!D:D,eslam.data!AQ1032,'consultant-gross'!G:G)</f>
        <v>0</v>
      </c>
      <c r="AI1032" s="14">
        <f>SUMIF('consultant-net'!D:D,eslam.data!AQ1032,'consultant-net'!F:F)</f>
        <v>0</v>
      </c>
      <c r="AJ1032" s="2" t="str">
        <f>VLOOKUP(A1032,'eslam-to-invoicing'!A:B,2,0)</f>
        <v>EMAAR-PKG# 144, Marassi</v>
      </c>
      <c r="AQ1032" s="2" t="str">
        <f t="shared" si="152"/>
        <v>PKG#1446</v>
      </c>
      <c r="AR1032" s="2" t="str">
        <f t="shared" si="153"/>
        <v>EMAAR-PKG# 144, Marassi6</v>
      </c>
    </row>
    <row r="1033" spans="1:44" hidden="1" x14ac:dyDescent="0.3">
      <c r="A1033" s="6" t="s">
        <v>29</v>
      </c>
      <c r="B1033" s="6">
        <f>VLOOKUP(A1033,Sheet1!A:B,2,0)</f>
        <v>1</v>
      </c>
      <c r="C1033" s="6">
        <v>7</v>
      </c>
      <c r="D1033" s="25"/>
      <c r="E1033" s="2">
        <v>20465525.622785721</v>
      </c>
      <c r="F1033" s="26">
        <f>_xlfn.MAXIFS('data-from-invoicing'!E:E,'data-from-invoicing'!D:D,eslam.data!AR1033)</f>
        <v>20465525.620000001</v>
      </c>
      <c r="G1033" s="2">
        <f t="shared" si="150"/>
        <v>-2.7857199311256409E-3</v>
      </c>
      <c r="H1033" s="2"/>
      <c r="I1033" s="23"/>
      <c r="J1033" s="2">
        <f>SUMIF('collection only'!D:D,eslam.data!AQ1033,'collection only'!E:E)</f>
        <v>12477244.23</v>
      </c>
      <c r="K1033" s="26">
        <f>SUMIF('data-from-invoicing'!D:D,eslam.data!AR1033,'data-from-invoicing'!F:F)</f>
        <v>12627238.511</v>
      </c>
      <c r="L1033" s="2">
        <f t="shared" si="151"/>
        <v>149994.28099999949</v>
      </c>
      <c r="M1033" s="2"/>
      <c r="Q1033" s="23"/>
      <c r="R1033" s="2">
        <v>12603636.3289316</v>
      </c>
      <c r="S1033" s="1">
        <v>43555</v>
      </c>
      <c r="T1033" s="1">
        <v>43554</v>
      </c>
      <c r="U1033" s="1">
        <v>43554</v>
      </c>
      <c r="V1033">
        <v>30</v>
      </c>
      <c r="W1033" s="1">
        <v>43584</v>
      </c>
      <c r="X1033" s="1">
        <v>43566</v>
      </c>
      <c r="Y1033" s="2">
        <v>67132256.68278572</v>
      </c>
      <c r="Z1033" s="2">
        <v>3501000</v>
      </c>
      <c r="AF1033" s="2">
        <v>672293.82565232506</v>
      </c>
      <c r="AG1033" s="14">
        <f>SUMIF('consultant-gross'!D:D,eslam.data!AQ1033,'consultant-gross'!F:F)</f>
        <v>0</v>
      </c>
      <c r="AH1033" s="14">
        <f>SUMIF('consultant-gross'!D:D,eslam.data!AQ1033,'consultant-gross'!G:G)</f>
        <v>0</v>
      </c>
      <c r="AI1033" s="14">
        <f>SUMIF('consultant-net'!D:D,eslam.data!AQ1033,'consultant-net'!F:F)</f>
        <v>0</v>
      </c>
      <c r="AJ1033" s="2" t="str">
        <f>VLOOKUP(A1033,'eslam-to-invoicing'!A:B,2,0)</f>
        <v>EMAAR-PKG# 144, Marassi</v>
      </c>
      <c r="AQ1033" s="2" t="str">
        <f t="shared" si="152"/>
        <v>PKG#1447</v>
      </c>
      <c r="AR1033" s="2" t="str">
        <f t="shared" si="153"/>
        <v>EMAAR-PKG# 144, Marassi7</v>
      </c>
    </row>
    <row r="1034" spans="1:44" hidden="1" x14ac:dyDescent="0.3">
      <c r="A1034" s="6" t="s">
        <v>29</v>
      </c>
      <c r="B1034" s="34">
        <f>VLOOKUP(A1034,Sheet1!A:B,2,0)</f>
        <v>1</v>
      </c>
      <c r="C1034" s="6">
        <v>8</v>
      </c>
      <c r="D1034" s="25"/>
      <c r="E1034" s="2">
        <v>16379645.037214279</v>
      </c>
      <c r="F1034" s="26">
        <f>_xlfn.MAXIFS('data-from-invoicing'!E:E,'data-from-invoicing'!D:D,eslam.data!AR1034)</f>
        <v>16360599.32</v>
      </c>
      <c r="G1034" s="2">
        <f t="shared" si="150"/>
        <v>-19045.717214278877</v>
      </c>
      <c r="H1034" s="2"/>
      <c r="I1034" s="23"/>
      <c r="J1034" s="2">
        <f>SUMIF('collection only'!D:D,eslam.data!AQ1034,'collection only'!E:E)</f>
        <v>8906660.6300000008</v>
      </c>
      <c r="K1034" s="26">
        <f>SUMIF('data-from-invoicing'!D:D,eslam.data!AR1034,'data-from-invoicing'!F:F)</f>
        <v>8934848.8960000016</v>
      </c>
      <c r="L1034" s="2">
        <f t="shared" si="151"/>
        <v>28188.26600000076</v>
      </c>
      <c r="M1034" s="2"/>
      <c r="Q1034" s="23"/>
      <c r="R1034" s="2">
        <v>8909777.6400000006</v>
      </c>
      <c r="S1034" s="1">
        <v>43585</v>
      </c>
      <c r="T1034" s="1">
        <v>43570</v>
      </c>
      <c r="U1034" s="1">
        <v>43570</v>
      </c>
      <c r="V1034">
        <v>30</v>
      </c>
      <c r="W1034" s="1">
        <v>43600</v>
      </c>
      <c r="X1034" s="1">
        <v>43589</v>
      </c>
      <c r="Y1034" s="2">
        <v>83511901.719999999</v>
      </c>
      <c r="Z1034" s="2">
        <v>0</v>
      </c>
      <c r="AF1034" s="2">
        <v>795592.47</v>
      </c>
      <c r="AG1034" s="14">
        <f>SUMIF('consultant-gross'!D:D,eslam.data!AQ1034,'consultant-gross'!F:F)</f>
        <v>0</v>
      </c>
      <c r="AH1034" s="14">
        <f>SUMIF('consultant-gross'!D:D,eslam.data!AQ1034,'consultant-gross'!G:G)</f>
        <v>0</v>
      </c>
      <c r="AI1034" s="14">
        <f>SUMIF('consultant-net'!D:D,eslam.data!AQ1034,'consultant-net'!F:F)</f>
        <v>0</v>
      </c>
      <c r="AJ1034" s="2" t="str">
        <f>VLOOKUP(A1034,'eslam-to-invoicing'!A:B,2,0)</f>
        <v>EMAAR-PKG# 144, Marassi</v>
      </c>
      <c r="AQ1034" s="2" t="str">
        <f t="shared" si="152"/>
        <v>PKG#1448</v>
      </c>
      <c r="AR1034" s="2" t="str">
        <f t="shared" si="153"/>
        <v>EMAAR-PKG# 144, Marassi8</v>
      </c>
    </row>
    <row r="1035" spans="1:44" hidden="1" x14ac:dyDescent="0.3">
      <c r="A1035" s="6" t="s">
        <v>29</v>
      </c>
      <c r="B1035" s="34">
        <f>VLOOKUP(A1035,Sheet1!A:B,2,0)</f>
        <v>1</v>
      </c>
      <c r="C1035" s="6">
        <v>9</v>
      </c>
      <c r="D1035" s="25"/>
      <c r="E1035" s="2">
        <v>10281327.20571558</v>
      </c>
      <c r="F1035" s="26">
        <f>_xlfn.MAXIFS('data-from-invoicing'!E:E,'data-from-invoicing'!D:D,eslam.data!AR1035)</f>
        <v>10299181.310000001</v>
      </c>
      <c r="G1035" s="2">
        <f t="shared" si="150"/>
        <v>17854.104284420609</v>
      </c>
      <c r="H1035" s="2"/>
      <c r="I1035" s="23"/>
      <c r="J1035" s="2">
        <f>SUMIF('collection only'!D:D,eslam.data!AQ1035,'collection only'!E:E)</f>
        <v>9782161.3399999999</v>
      </c>
      <c r="K1035" s="26">
        <f>SUMIF('data-from-invoicing'!D:D,eslam.data!AR1035,'data-from-invoicing'!F:F)</f>
        <v>9830068.4254999999</v>
      </c>
      <c r="L1035" s="2">
        <f t="shared" si="151"/>
        <v>47907.085500000045</v>
      </c>
      <c r="M1035" s="2"/>
      <c r="Q1035" s="23"/>
      <c r="R1035" s="2">
        <v>9777923.5505824834</v>
      </c>
      <c r="S1035" s="1">
        <v>43585</v>
      </c>
      <c r="T1035" s="1">
        <v>43585</v>
      </c>
      <c r="U1035" s="1">
        <v>43590</v>
      </c>
      <c r="V1035">
        <v>30</v>
      </c>
      <c r="W1035" s="1">
        <v>43620</v>
      </c>
      <c r="X1035" s="1">
        <v>43600</v>
      </c>
      <c r="Y1035" s="2">
        <v>93793228.925715581</v>
      </c>
      <c r="Z1035" s="2">
        <v>816900</v>
      </c>
      <c r="AF1035" s="2">
        <v>900089.7716771781</v>
      </c>
      <c r="AG1035" s="14">
        <f>SUMIF('consultant-gross'!D:D,eslam.data!AQ1035,'consultant-gross'!F:F)</f>
        <v>0</v>
      </c>
      <c r="AH1035" s="14">
        <f>SUMIF('consultant-gross'!D:D,eslam.data!AQ1035,'consultant-gross'!G:G)</f>
        <v>0</v>
      </c>
      <c r="AI1035" s="14">
        <f>SUMIF('consultant-net'!D:D,eslam.data!AQ1035,'consultant-net'!F:F)</f>
        <v>0</v>
      </c>
      <c r="AJ1035" s="2" t="str">
        <f>VLOOKUP(A1035,'eslam-to-invoicing'!A:B,2,0)</f>
        <v>EMAAR-PKG# 144, Marassi</v>
      </c>
      <c r="AQ1035" s="2" t="str">
        <f t="shared" si="152"/>
        <v>PKG#1449</v>
      </c>
      <c r="AR1035" s="2" t="str">
        <f t="shared" si="153"/>
        <v>EMAAR-PKG# 144, Marassi9</v>
      </c>
    </row>
    <row r="1036" spans="1:44" hidden="1" x14ac:dyDescent="0.3">
      <c r="A1036" s="6" t="s">
        <v>29</v>
      </c>
      <c r="B1036" s="34">
        <f>VLOOKUP(A1036,Sheet1!A:B,2,0)</f>
        <v>1</v>
      </c>
      <c r="C1036" s="6">
        <v>10</v>
      </c>
      <c r="D1036" s="25"/>
      <c r="E1036" s="2">
        <v>13881511.534284409</v>
      </c>
      <c r="F1036" s="26">
        <f>_xlfn.MAXIFS('data-from-invoicing'!E:E,'data-from-invoicing'!D:D,eslam.data!AR1036)</f>
        <v>13884342.32</v>
      </c>
      <c r="G1036" s="2">
        <f t="shared" si="150"/>
        <v>2830.7857155911624</v>
      </c>
      <c r="H1036" s="2"/>
      <c r="I1036" s="23"/>
      <c r="J1036" s="2">
        <f>SUMIF('collection only'!D:D,eslam.data!AQ1036,'collection only'!E:E)</f>
        <v>11074114.43</v>
      </c>
      <c r="K1036" s="26">
        <f>SUMIF('data-from-invoicing'!D:D,eslam.data!AR1036,'data-from-invoicing'!F:F)</f>
        <v>11330349.466</v>
      </c>
      <c r="L1036" s="2">
        <f t="shared" si="151"/>
        <v>256235.03600000031</v>
      </c>
      <c r="M1036" s="2"/>
      <c r="Q1036" s="23"/>
      <c r="R1036" s="2">
        <v>11184527.720000001</v>
      </c>
      <c r="S1036" s="1">
        <v>43616</v>
      </c>
      <c r="T1036" s="1">
        <v>43605</v>
      </c>
      <c r="U1036" s="1">
        <v>43605</v>
      </c>
      <c r="V1036">
        <v>30</v>
      </c>
      <c r="W1036" s="1">
        <v>43635</v>
      </c>
      <c r="X1036" s="1">
        <v>43615</v>
      </c>
      <c r="Y1036" s="2">
        <v>107674740.45999999</v>
      </c>
      <c r="AF1036" s="2">
        <v>1113537.73</v>
      </c>
      <c r="AG1036" s="14">
        <f>SUMIF('consultant-gross'!D:D,eslam.data!AQ1036,'consultant-gross'!F:F)</f>
        <v>0</v>
      </c>
      <c r="AH1036" s="14">
        <f>SUMIF('consultant-gross'!D:D,eslam.data!AQ1036,'consultant-gross'!G:G)</f>
        <v>0</v>
      </c>
      <c r="AI1036" s="14">
        <f>SUMIF('consultant-net'!D:D,eslam.data!AQ1036,'consultant-net'!F:F)</f>
        <v>0</v>
      </c>
      <c r="AJ1036" s="2" t="str">
        <f>VLOOKUP(A1036,'eslam-to-invoicing'!A:B,2,0)</f>
        <v>EMAAR-PKG# 144, Marassi</v>
      </c>
      <c r="AQ1036" s="2" t="str">
        <f t="shared" si="152"/>
        <v>PKG#14410</v>
      </c>
      <c r="AR1036" s="2" t="str">
        <f t="shared" si="153"/>
        <v>EMAAR-PKG# 144, Marassi10</v>
      </c>
    </row>
    <row r="1037" spans="1:44" hidden="1" x14ac:dyDescent="0.3">
      <c r="A1037" s="6" t="s">
        <v>29</v>
      </c>
      <c r="B1037" s="34">
        <f>VLOOKUP(A1037,Sheet1!A:B,2,0)</f>
        <v>1</v>
      </c>
      <c r="C1037" s="6">
        <v>11</v>
      </c>
      <c r="D1037" s="25"/>
      <c r="E1037" s="2">
        <v>9087190.4600000083</v>
      </c>
      <c r="F1037" s="26">
        <f>_xlfn.MAXIFS('data-from-invoicing'!E:E,'data-from-invoicing'!D:D,eslam.data!AR1037)</f>
        <v>8979474.5099999998</v>
      </c>
      <c r="G1037" s="2">
        <f t="shared" si="150"/>
        <v>-107715.95000000857</v>
      </c>
      <c r="H1037" s="2"/>
      <c r="I1037" s="23"/>
      <c r="J1037" s="2">
        <f>SUMIF('collection only'!D:D,eslam.data!AQ1037,'collection only'!E:E)</f>
        <v>7386054.9500000002</v>
      </c>
      <c r="K1037" s="26">
        <f>SUMIF('data-from-invoicing'!D:D,eslam.data!AR1037,'data-from-invoicing'!F:F)</f>
        <v>7386054.9500000002</v>
      </c>
      <c r="L1037" s="2">
        <f t="shared" si="151"/>
        <v>0</v>
      </c>
      <c r="M1037" s="2"/>
      <c r="Q1037" s="23"/>
      <c r="R1037" s="2">
        <v>7486833.9699999997</v>
      </c>
      <c r="S1037" s="1">
        <v>43646</v>
      </c>
      <c r="T1037" s="1">
        <v>43636</v>
      </c>
      <c r="U1037" s="1">
        <v>43634</v>
      </c>
      <c r="V1037">
        <v>30</v>
      </c>
      <c r="W1037" s="1">
        <v>43664</v>
      </c>
      <c r="X1037" s="1">
        <v>43657</v>
      </c>
      <c r="Y1037" s="2">
        <v>116761930.92</v>
      </c>
      <c r="Z1037" s="2">
        <v>0</v>
      </c>
      <c r="AF1037" s="2">
        <v>1199420.77</v>
      </c>
      <c r="AG1037" s="14">
        <f>SUMIF('consultant-gross'!D:D,eslam.data!AQ1037,'consultant-gross'!F:F)</f>
        <v>0</v>
      </c>
      <c r="AH1037" s="14">
        <f>SUMIF('consultant-gross'!D:D,eslam.data!AQ1037,'consultant-gross'!G:G)</f>
        <v>0</v>
      </c>
      <c r="AI1037" s="14">
        <f>SUMIF('consultant-net'!D:D,eslam.data!AQ1037,'consultant-net'!F:F)</f>
        <v>0</v>
      </c>
      <c r="AJ1037" s="2" t="str">
        <f>VLOOKUP(A1037,'eslam-to-invoicing'!A:B,2,0)</f>
        <v>EMAAR-PKG# 144, Marassi</v>
      </c>
      <c r="AQ1037" s="2" t="str">
        <f t="shared" si="152"/>
        <v>PKG#14411</v>
      </c>
      <c r="AR1037" s="2" t="str">
        <f t="shared" si="153"/>
        <v>EMAAR-PKG# 144, Marassi11</v>
      </c>
    </row>
    <row r="1038" spans="1:44" hidden="1" x14ac:dyDescent="0.3">
      <c r="A1038" s="6" t="s">
        <v>29</v>
      </c>
      <c r="B1038" s="34">
        <f>VLOOKUP(A1038,Sheet1!A:B,2,0)</f>
        <v>1</v>
      </c>
      <c r="C1038" s="6">
        <v>12</v>
      </c>
      <c r="D1038" s="25"/>
      <c r="E1038" s="2">
        <v>34717376.420000002</v>
      </c>
      <c r="F1038" s="26">
        <f>_xlfn.MAXIFS('data-from-invoicing'!E:E,'data-from-invoicing'!D:D,eslam.data!AR1038)</f>
        <v>34831219.060000002</v>
      </c>
      <c r="G1038" s="2">
        <f t="shared" si="150"/>
        <v>113842.6400000006</v>
      </c>
      <c r="H1038" s="2"/>
      <c r="I1038" s="23"/>
      <c r="J1038" s="2">
        <f>SUMIF('collection only'!D:D,eslam.data!AQ1038,'collection only'!E:E)</f>
        <v>21073691.309999999</v>
      </c>
      <c r="K1038" s="26">
        <f>SUMIF('data-from-invoicing'!D:D,eslam.data!AR1038,'data-from-invoicing'!F:F)</f>
        <v>32281831.282499995</v>
      </c>
      <c r="L1038" s="2">
        <f t="shared" si="151"/>
        <v>11208139.972499996</v>
      </c>
      <c r="M1038" s="2"/>
      <c r="Q1038" s="23"/>
      <c r="R1038" s="2">
        <v>22411649.359999999</v>
      </c>
      <c r="S1038" s="1">
        <v>43708</v>
      </c>
      <c r="T1038" s="1">
        <v>43713</v>
      </c>
      <c r="U1038" s="1">
        <v>43712</v>
      </c>
      <c r="V1038">
        <v>30</v>
      </c>
      <c r="W1038" s="1">
        <v>43742</v>
      </c>
      <c r="X1038" s="1">
        <v>43741</v>
      </c>
      <c r="Y1038" s="2">
        <v>151479307.34</v>
      </c>
      <c r="AF1038" s="2">
        <v>8633180.8900000006</v>
      </c>
      <c r="AG1038" s="14">
        <f>SUMIF('consultant-gross'!D:D,eslam.data!AQ1038,'consultant-gross'!F:F)</f>
        <v>34717376.420000002</v>
      </c>
      <c r="AH1038" s="14">
        <f>SUMIF('consultant-gross'!D:D,eslam.data!AQ1038,'consultant-gross'!G:G)</f>
        <v>151479307.34</v>
      </c>
      <c r="AI1038" s="14">
        <f>SUMIF('consultant-net'!D:D,eslam.data!AQ1038,'consultant-net'!F:F)</f>
        <v>22411649.359999999</v>
      </c>
      <c r="AJ1038" s="2" t="str">
        <f>VLOOKUP(A1038,'eslam-to-invoicing'!A:B,2,0)</f>
        <v>EMAAR-PKG# 144, Marassi</v>
      </c>
      <c r="AQ1038" s="2" t="str">
        <f t="shared" si="152"/>
        <v>PKG#14412</v>
      </c>
      <c r="AR1038" s="2" t="str">
        <f t="shared" si="153"/>
        <v>EMAAR-PKG# 144, Marassi12</v>
      </c>
    </row>
    <row r="1039" spans="1:44" hidden="1" x14ac:dyDescent="0.3">
      <c r="A1039" s="6" t="s">
        <v>29</v>
      </c>
      <c r="B1039" s="34">
        <f>VLOOKUP(A1039,Sheet1!A:B,2,0)</f>
        <v>1</v>
      </c>
      <c r="C1039" s="6">
        <v>13</v>
      </c>
      <c r="D1039" s="25"/>
      <c r="E1039" s="2">
        <v>11410387.229999989</v>
      </c>
      <c r="F1039" s="26">
        <f>_xlfn.MAXIFS('data-from-invoicing'!E:E,'data-from-invoicing'!D:D,eslam.data!AR1039)</f>
        <v>0</v>
      </c>
      <c r="G1039" s="2">
        <f t="shared" si="150"/>
        <v>-11410387.229999989</v>
      </c>
      <c r="H1039" s="2"/>
      <c r="I1039" s="23"/>
      <c r="J1039" s="2">
        <f>SUMIF('collection only'!D:D,eslam.data!AQ1039,'collection only'!E:E)</f>
        <v>14000000</v>
      </c>
      <c r="K1039" s="26">
        <f>SUMIF('data-from-invoicing'!D:D,eslam.data!AR1039,'data-from-invoicing'!F:F)</f>
        <v>0</v>
      </c>
      <c r="L1039" s="2">
        <f t="shared" si="151"/>
        <v>-14000000</v>
      </c>
      <c r="M1039" s="2"/>
      <c r="Q1039" s="23"/>
      <c r="R1039" s="2">
        <v>14635108.890000001</v>
      </c>
      <c r="S1039" s="1">
        <v>43830</v>
      </c>
      <c r="T1039" s="1">
        <v>43824</v>
      </c>
      <c r="U1039" s="1">
        <v>43824</v>
      </c>
      <c r="V1039">
        <v>30</v>
      </c>
      <c r="W1039" s="1">
        <v>43854</v>
      </c>
      <c r="X1039" s="1">
        <v>43852</v>
      </c>
      <c r="Y1039" s="2">
        <v>162889694.56999999</v>
      </c>
      <c r="AF1039" s="2">
        <v>9246101.9299999997</v>
      </c>
      <c r="AG1039" s="14">
        <f>SUMIF('consultant-gross'!D:D,eslam.data!AQ1039,'consultant-gross'!F:F)</f>
        <v>0</v>
      </c>
      <c r="AH1039" s="14">
        <f>SUMIF('consultant-gross'!D:D,eslam.data!AQ1039,'consultant-gross'!G:G)</f>
        <v>0</v>
      </c>
      <c r="AI1039" s="14">
        <f>SUMIF('consultant-net'!D:D,eslam.data!AQ1039,'consultant-net'!F:F)</f>
        <v>0</v>
      </c>
      <c r="AJ1039" s="2" t="str">
        <f>VLOOKUP(A1039,'eslam-to-invoicing'!A:B,2,0)</f>
        <v>EMAAR-PKG# 144, Marassi</v>
      </c>
      <c r="AQ1039" s="2" t="str">
        <f t="shared" si="152"/>
        <v>PKG#14413</v>
      </c>
      <c r="AR1039" s="2" t="str">
        <f t="shared" si="153"/>
        <v>EMAAR-PKG# 144, Marassi13</v>
      </c>
    </row>
    <row r="1040" spans="1:44" hidden="1" x14ac:dyDescent="0.3">
      <c r="A1040" s="6" t="s">
        <v>29</v>
      </c>
      <c r="B1040" s="6">
        <f>VLOOKUP(A1040,Sheet1!A:B,2,0)</f>
        <v>1</v>
      </c>
      <c r="C1040" s="6">
        <v>14</v>
      </c>
      <c r="D1040" s="25"/>
      <c r="E1040" s="2">
        <v>10733689.11313856</v>
      </c>
      <c r="F1040" s="26">
        <f>_xlfn.MAXIFS('data-from-invoicing'!E:E,'data-from-invoicing'!D:D,eslam.data!AR1040)</f>
        <v>10733689.109999999</v>
      </c>
      <c r="G1040" s="2">
        <f t="shared" si="150"/>
        <v>-3.1385608017444611E-3</v>
      </c>
      <c r="H1040" s="2"/>
      <c r="I1040" s="23"/>
      <c r="J1040" s="2">
        <f>SUMIF('collection only'!D:D,eslam.data!AQ1040,'collection only'!E:E)</f>
        <v>10173240.83</v>
      </c>
      <c r="K1040" s="26">
        <f>SUMIF('data-from-invoicing'!D:D,eslam.data!AR1040,'data-from-invoicing'!F:F)</f>
        <v>10786798.0055</v>
      </c>
      <c r="L1040" s="2">
        <f t="shared" si="151"/>
        <v>613557.1754999999</v>
      </c>
      <c r="M1040" s="2"/>
      <c r="Q1040" s="23"/>
      <c r="R1040" s="2">
        <v>10377806.91916758</v>
      </c>
      <c r="S1040" s="1">
        <v>43861</v>
      </c>
      <c r="T1040" s="1">
        <v>43864</v>
      </c>
      <c r="U1040" s="1">
        <v>43864</v>
      </c>
      <c r="V1040">
        <v>30</v>
      </c>
      <c r="W1040" s="1">
        <v>43894</v>
      </c>
      <c r="X1040" s="1">
        <v>43880</v>
      </c>
      <c r="Y1040" s="2">
        <v>173623383.68313849</v>
      </c>
      <c r="AF1040" s="2">
        <v>8262612.08332361</v>
      </c>
      <c r="AG1040" s="14">
        <f>SUMIF('consultant-gross'!D:D,eslam.data!AQ1040,'consultant-gross'!F:F)</f>
        <v>0</v>
      </c>
      <c r="AH1040" s="14">
        <f>SUMIF('consultant-gross'!D:D,eslam.data!AQ1040,'consultant-gross'!G:G)</f>
        <v>0</v>
      </c>
      <c r="AI1040" s="14">
        <f>SUMIF('consultant-net'!D:D,eslam.data!AQ1040,'consultant-net'!F:F)</f>
        <v>0</v>
      </c>
      <c r="AJ1040" s="2" t="str">
        <f>VLOOKUP(A1040,'eslam-to-invoicing'!A:B,2,0)</f>
        <v>EMAAR-PKG# 144, Marassi</v>
      </c>
      <c r="AQ1040" s="2" t="str">
        <f t="shared" si="152"/>
        <v>PKG#14414</v>
      </c>
      <c r="AR1040" s="2" t="str">
        <f t="shared" si="153"/>
        <v>EMAAR-PKG# 144, Marassi14</v>
      </c>
    </row>
    <row r="1041" spans="1:44" hidden="1" x14ac:dyDescent="0.3">
      <c r="A1041" s="6" t="s">
        <v>29</v>
      </c>
      <c r="B1041" s="6">
        <f>VLOOKUP(A1041,Sheet1!A:B,2,0)</f>
        <v>1</v>
      </c>
      <c r="C1041" s="6">
        <v>15</v>
      </c>
      <c r="D1041" s="25"/>
      <c r="E1041" s="2">
        <v>2638692.2968614399</v>
      </c>
      <c r="F1041" s="26">
        <f>_xlfn.MAXIFS('data-from-invoicing'!E:E,'data-from-invoicing'!D:D,eslam.data!AR1041)</f>
        <v>2638692.38</v>
      </c>
      <c r="G1041" s="2">
        <f t="shared" ref="G1041:G1104" si="154">F1041-E1041</f>
        <v>8.3138559944927692E-2</v>
      </c>
      <c r="H1041" s="2"/>
      <c r="I1041" s="23"/>
      <c r="J1041" s="2">
        <f>SUMIF('collection only'!D:D,eslam.data!AQ1041,'collection only'!E:E)</f>
        <v>9960243.2699999996</v>
      </c>
      <c r="K1041" s="26">
        <f>SUMIF('data-from-invoicing'!D:D,eslam.data!AR1041,'data-from-invoicing'!F:F)</f>
        <v>5968624.2390000001</v>
      </c>
      <c r="L1041" s="2">
        <f t="shared" ref="L1041:L1104" si="155">K1041-J1041</f>
        <v>-3991619.0309999995</v>
      </c>
      <c r="M1041" s="2"/>
      <c r="Q1041" s="23"/>
      <c r="R1041" s="2">
        <v>10405304.529999999</v>
      </c>
      <c r="S1041" s="1">
        <v>44074</v>
      </c>
      <c r="T1041" s="1">
        <v>44063</v>
      </c>
      <c r="U1041" s="1">
        <v>44178</v>
      </c>
      <c r="V1041">
        <v>30</v>
      </c>
      <c r="W1041" s="1">
        <v>44208</v>
      </c>
      <c r="X1041" s="1">
        <v>44178</v>
      </c>
      <c r="Y1041" s="2">
        <v>176262075.97999999</v>
      </c>
      <c r="AF1041" s="2">
        <v>2614017.44</v>
      </c>
      <c r="AG1041" s="14">
        <f>SUMIF('consultant-gross'!D:D,eslam.data!AQ1041,'consultant-gross'!F:F)</f>
        <v>0</v>
      </c>
      <c r="AH1041" s="14">
        <f>SUMIF('consultant-gross'!D:D,eslam.data!AQ1041,'consultant-gross'!G:G)</f>
        <v>0</v>
      </c>
      <c r="AI1041" s="14">
        <f>SUMIF('consultant-net'!D:D,eslam.data!AQ1041,'consultant-net'!F:F)</f>
        <v>0</v>
      </c>
      <c r="AJ1041" s="2" t="str">
        <f>VLOOKUP(A1041,'eslam-to-invoicing'!A:B,2,0)</f>
        <v>EMAAR-PKG# 144, Marassi</v>
      </c>
      <c r="AQ1041" s="2" t="str">
        <f t="shared" ref="AQ1041:AQ1104" si="156">A1041&amp;C1041</f>
        <v>PKG#14415</v>
      </c>
      <c r="AR1041" s="2" t="str">
        <f t="shared" ref="AR1041:AR1104" si="157">AJ1041&amp;C1041</f>
        <v>EMAAR-PKG# 144, Marassi15</v>
      </c>
    </row>
    <row r="1042" spans="1:44" hidden="1" x14ac:dyDescent="0.3">
      <c r="A1042" s="6" t="s">
        <v>29</v>
      </c>
      <c r="B1042" s="34">
        <f>VLOOKUP(A1042,Sheet1!A:B,2,0)</f>
        <v>1</v>
      </c>
      <c r="C1042" s="6">
        <v>16</v>
      </c>
      <c r="D1042" s="25"/>
      <c r="E1042" s="2">
        <v>150533.34000000361</v>
      </c>
      <c r="F1042" s="26">
        <f>_xlfn.MAXIFS('data-from-invoicing'!E:E,'data-from-invoicing'!D:D,eslam.data!AR1042)</f>
        <v>0</v>
      </c>
      <c r="G1042" s="2">
        <f t="shared" si="154"/>
        <v>-150533.34000000361</v>
      </c>
      <c r="H1042" s="2"/>
      <c r="I1042" s="23"/>
      <c r="J1042" s="2">
        <f>SUMIF('collection only'!D:D,eslam.data!AQ1042,'collection only'!E:E)</f>
        <v>1116473.97</v>
      </c>
      <c r="K1042" s="26">
        <f>SUMIF('data-from-invoicing'!D:D,eslam.data!AR1042,'data-from-invoicing'!F:F)</f>
        <v>0</v>
      </c>
      <c r="L1042" s="2">
        <f t="shared" si="155"/>
        <v>-1116473.97</v>
      </c>
      <c r="M1042" s="2"/>
      <c r="Q1042" s="23"/>
      <c r="R1042" s="2">
        <v>1132971.99</v>
      </c>
      <c r="S1042" s="1">
        <v>44227</v>
      </c>
      <c r="T1042" s="1">
        <v>44216</v>
      </c>
      <c r="U1042" s="1">
        <v>44217</v>
      </c>
      <c r="V1042">
        <v>30</v>
      </c>
      <c r="W1042" s="1">
        <v>44247</v>
      </c>
      <c r="X1042" s="1">
        <v>44280</v>
      </c>
      <c r="Y1042" s="2">
        <v>176412609.31999999</v>
      </c>
      <c r="AF1042" s="2">
        <v>2496617.44</v>
      </c>
      <c r="AG1042" s="14">
        <f>SUMIF('consultant-gross'!D:D,eslam.data!AQ1042,'consultant-gross'!F:F)</f>
        <v>150533.34000000358</v>
      </c>
      <c r="AH1042" s="14">
        <f>SUMIF('consultant-gross'!D:D,eslam.data!AQ1042,'consultant-gross'!G:G)</f>
        <v>176412609.31999999</v>
      </c>
      <c r="AI1042" s="14">
        <f>SUMIF('consultant-net'!D:D,eslam.data!AQ1042,'consultant-net'!F:F)</f>
        <v>1132971.99</v>
      </c>
      <c r="AJ1042" s="2" t="str">
        <f>VLOOKUP(A1042,'eslam-to-invoicing'!A:B,2,0)</f>
        <v>EMAAR-PKG# 144, Marassi</v>
      </c>
      <c r="AQ1042" s="2" t="str">
        <f t="shared" si="156"/>
        <v>PKG#14416</v>
      </c>
      <c r="AR1042" s="2" t="str">
        <f t="shared" si="157"/>
        <v>EMAAR-PKG# 144, Marassi16</v>
      </c>
    </row>
    <row r="1043" spans="1:44" hidden="1" x14ac:dyDescent="0.3">
      <c r="A1043" s="6" t="s">
        <v>54</v>
      </c>
      <c r="B1043" s="6">
        <f>VLOOKUP(A1043,Sheet1!A:B,2,0)</f>
        <v>1</v>
      </c>
      <c r="C1043" s="6">
        <v>2</v>
      </c>
      <c r="D1043" s="25"/>
      <c r="E1043" s="2">
        <v>8785941.9900000002</v>
      </c>
      <c r="F1043" s="26">
        <f>_xlfn.MAXIFS('data-from-invoicing'!E:E,'data-from-invoicing'!D:D,eslam.data!AR1043)</f>
        <v>8785942</v>
      </c>
      <c r="G1043" s="2">
        <f t="shared" si="154"/>
        <v>9.9999997764825821E-3</v>
      </c>
      <c r="H1043" s="2"/>
      <c r="I1043" s="23"/>
      <c r="J1043" s="2">
        <f>SUMIF('collection only'!D:D,eslam.data!AQ1043,'collection only'!E:E)</f>
        <v>7794726.5199999996</v>
      </c>
      <c r="K1043" s="26">
        <f>SUMIF('data-from-invoicing'!D:D,eslam.data!AR1043,'data-from-invoicing'!F:F)</f>
        <v>17974031.281499997</v>
      </c>
      <c r="L1043" s="2">
        <f t="shared" si="155"/>
        <v>10179304.761499997</v>
      </c>
      <c r="M1043" s="2"/>
      <c r="Q1043" s="23"/>
      <c r="R1043" s="2">
        <v>7794726.5199999996</v>
      </c>
      <c r="S1043" s="1">
        <v>43890</v>
      </c>
      <c r="T1043" s="1">
        <v>43890</v>
      </c>
      <c r="U1043" s="1">
        <v>43895</v>
      </c>
      <c r="V1043">
        <v>40</v>
      </c>
      <c r="W1043" s="1">
        <v>43935</v>
      </c>
      <c r="X1043" s="1">
        <v>43912</v>
      </c>
      <c r="Y1043" s="2">
        <v>8785941.9900000002</v>
      </c>
      <c r="Z1043" s="2">
        <v>749579.79</v>
      </c>
      <c r="AF1043" s="2">
        <v>0</v>
      </c>
      <c r="AG1043" s="14">
        <f>SUMIF('consultant-gross'!D:D,eslam.data!AQ1043,'consultant-gross'!F:F)</f>
        <v>0</v>
      </c>
      <c r="AH1043" s="14">
        <f>SUMIF('consultant-gross'!D:D,eslam.data!AQ1043,'consultant-gross'!G:G)</f>
        <v>0</v>
      </c>
      <c r="AI1043" s="14">
        <f>SUMIF('consultant-net'!D:D,eslam.data!AQ1043,'consultant-net'!F:F)</f>
        <v>0</v>
      </c>
      <c r="AJ1043" s="2" t="str">
        <f>VLOOKUP(A1043,'eslam-to-invoicing'!A:B,2,0)</f>
        <v>EMAAR-Pkg#162/163- Marassi</v>
      </c>
      <c r="AQ1043" s="2" t="str">
        <f t="shared" si="156"/>
        <v>PKG#1622</v>
      </c>
      <c r="AR1043" s="2" t="str">
        <f t="shared" si="157"/>
        <v>EMAAR-Pkg#162/163- Marassi2</v>
      </c>
    </row>
    <row r="1044" spans="1:44" hidden="1" x14ac:dyDescent="0.3">
      <c r="A1044" s="6" t="s">
        <v>54</v>
      </c>
      <c r="B1044" s="6">
        <f>VLOOKUP(A1044,Sheet1!A:B,2,0)</f>
        <v>1</v>
      </c>
      <c r="C1044" s="6">
        <v>3</v>
      </c>
      <c r="D1044" s="25"/>
      <c r="E1044" s="2">
        <v>6446622.3599999994</v>
      </c>
      <c r="F1044" s="26">
        <f>_xlfn.MAXIFS('data-from-invoicing'!E:E,'data-from-invoicing'!D:D,eslam.data!AR1044)</f>
        <v>6446622.3399999999</v>
      </c>
      <c r="G1044" s="2">
        <f t="shared" si="154"/>
        <v>-1.9999999552965164E-2</v>
      </c>
      <c r="H1044" s="2"/>
      <c r="I1044" s="23"/>
      <c r="J1044" s="2">
        <f>SUMIF('collection only'!D:D,eslam.data!AQ1044,'collection only'!E:E)</f>
        <v>5119599.34</v>
      </c>
      <c r="K1044" s="26">
        <f>SUMIF('data-from-invoicing'!D:D,eslam.data!AR1044,'data-from-invoicing'!F:F)</f>
        <v>16268974.4395</v>
      </c>
      <c r="L1044" s="2">
        <f t="shared" si="155"/>
        <v>11149375.0995</v>
      </c>
      <c r="M1044" s="2"/>
      <c r="Q1044" s="23"/>
      <c r="R1044" s="2">
        <v>5119599.3499999996</v>
      </c>
      <c r="S1044" s="1">
        <v>43921</v>
      </c>
      <c r="T1044" s="1">
        <v>43908</v>
      </c>
      <c r="U1044" s="1">
        <v>43911</v>
      </c>
      <c r="V1044">
        <v>40</v>
      </c>
      <c r="W1044" s="1">
        <v>43951</v>
      </c>
      <c r="X1044" s="1">
        <v>43920</v>
      </c>
      <c r="Y1044" s="2">
        <v>15232564.35</v>
      </c>
      <c r="Z1044" s="2">
        <v>531683.98</v>
      </c>
      <c r="AF1044" s="2">
        <v>0</v>
      </c>
      <c r="AG1044" s="14">
        <f>SUMIF('consultant-gross'!D:D,eslam.data!AQ1044,'consultant-gross'!F:F)</f>
        <v>0</v>
      </c>
      <c r="AH1044" s="14">
        <f>SUMIF('consultant-gross'!D:D,eslam.data!AQ1044,'consultant-gross'!G:G)</f>
        <v>0</v>
      </c>
      <c r="AI1044" s="14">
        <f>SUMIF('consultant-net'!D:D,eslam.data!AQ1044,'consultant-net'!F:F)</f>
        <v>0</v>
      </c>
      <c r="AJ1044" s="2" t="str">
        <f>VLOOKUP(A1044,'eslam-to-invoicing'!A:B,2,0)</f>
        <v>EMAAR-Pkg#162/163- Marassi</v>
      </c>
      <c r="AQ1044" s="2" t="str">
        <f t="shared" si="156"/>
        <v>PKG#1623</v>
      </c>
      <c r="AR1044" s="2" t="str">
        <f t="shared" si="157"/>
        <v>EMAAR-Pkg#162/163- Marassi3</v>
      </c>
    </row>
    <row r="1045" spans="1:44" hidden="1" x14ac:dyDescent="0.3">
      <c r="A1045" s="6" t="s">
        <v>54</v>
      </c>
      <c r="B1045" s="6">
        <f>VLOOKUP(A1045,Sheet1!A:B,2,0)</f>
        <v>1</v>
      </c>
      <c r="C1045" s="6">
        <v>4</v>
      </c>
      <c r="D1045" s="25"/>
      <c r="E1045" s="2">
        <v>7314177.6399999987</v>
      </c>
      <c r="F1045" s="26">
        <f>_xlfn.MAXIFS('data-from-invoicing'!E:E,'data-from-invoicing'!D:D,eslam.data!AR1045)</f>
        <v>7314175.6500000013</v>
      </c>
      <c r="G1045" s="2">
        <f t="shared" si="154"/>
        <v>-1.9899999974295497</v>
      </c>
      <c r="H1045" s="2"/>
      <c r="I1045" s="23"/>
      <c r="J1045" s="2">
        <f>SUMIF('collection only'!D:D,eslam.data!AQ1045,'collection only'!E:E)</f>
        <v>6336538.2300000004</v>
      </c>
      <c r="K1045" s="26">
        <f>SUMIF('data-from-invoicing'!D:D,eslam.data!AR1045,'data-from-invoicing'!F:F)</f>
        <v>17742432.848499998</v>
      </c>
      <c r="L1045" s="2">
        <f t="shared" si="155"/>
        <v>11405894.618499998</v>
      </c>
      <c r="M1045" s="2"/>
      <c r="Q1045" s="23"/>
      <c r="R1045" s="2">
        <v>6336538.2300000004</v>
      </c>
      <c r="S1045" s="1">
        <v>43921</v>
      </c>
      <c r="T1045" s="1">
        <v>43927</v>
      </c>
      <c r="U1045" s="1">
        <v>43927</v>
      </c>
      <c r="V1045">
        <v>40</v>
      </c>
      <c r="W1045" s="1">
        <v>43967</v>
      </c>
      <c r="X1045" s="1">
        <v>43943</v>
      </c>
      <c r="Y1045" s="2">
        <v>22546741.989999998</v>
      </c>
      <c r="Z1045" s="2">
        <v>1033463.45</v>
      </c>
      <c r="AF1045" s="2">
        <v>57000</v>
      </c>
      <c r="AG1045" s="14">
        <f>SUMIF('consultant-gross'!D:D,eslam.data!AQ1045,'consultant-gross'!F:F)</f>
        <v>0</v>
      </c>
      <c r="AH1045" s="14">
        <f>SUMIF('consultant-gross'!D:D,eslam.data!AQ1045,'consultant-gross'!G:G)</f>
        <v>0</v>
      </c>
      <c r="AI1045" s="14">
        <f>SUMIF('consultant-net'!D:D,eslam.data!AQ1045,'consultant-net'!F:F)</f>
        <v>0</v>
      </c>
      <c r="AJ1045" s="2" t="str">
        <f>VLOOKUP(A1045,'eslam-to-invoicing'!A:B,2,0)</f>
        <v>EMAAR-Pkg#162/163- Marassi</v>
      </c>
      <c r="AQ1045" s="2" t="str">
        <f t="shared" si="156"/>
        <v>PKG#1624</v>
      </c>
      <c r="AR1045" s="2" t="str">
        <f t="shared" si="157"/>
        <v>EMAAR-Pkg#162/163- Marassi4</v>
      </c>
    </row>
    <row r="1046" spans="1:44" hidden="1" x14ac:dyDescent="0.3">
      <c r="A1046" s="6" t="s">
        <v>54</v>
      </c>
      <c r="B1046" s="6">
        <f>VLOOKUP(A1046,Sheet1!A:B,2,0)</f>
        <v>1</v>
      </c>
      <c r="C1046" s="6">
        <v>5</v>
      </c>
      <c r="D1046" s="25"/>
      <c r="E1046" s="2">
        <v>8006098.5700000003</v>
      </c>
      <c r="F1046" s="26">
        <f>_xlfn.MAXIFS('data-from-invoicing'!E:E,'data-from-invoicing'!D:D,eslam.data!AR1046)</f>
        <v>8006098.5700000003</v>
      </c>
      <c r="G1046" s="2">
        <f t="shared" si="154"/>
        <v>0</v>
      </c>
      <c r="H1046" s="2"/>
      <c r="I1046" s="23"/>
      <c r="J1046" s="2">
        <f>SUMIF('collection only'!D:D,eslam.data!AQ1046,'collection only'!E:E)</f>
        <v>6124877.6900000004</v>
      </c>
      <c r="K1046" s="26">
        <f>SUMIF('data-from-invoicing'!D:D,eslam.data!AR1046,'data-from-invoicing'!F:F)</f>
        <v>7958142.0484999996</v>
      </c>
      <c r="L1046" s="2">
        <f t="shared" si="155"/>
        <v>1833264.3584999992</v>
      </c>
      <c r="M1046" s="2"/>
      <c r="Q1046" s="23"/>
      <c r="R1046" s="2">
        <v>6124877.6900000004</v>
      </c>
      <c r="S1046" s="1">
        <v>43951</v>
      </c>
      <c r="T1046" s="1">
        <v>43956</v>
      </c>
      <c r="U1046" s="1">
        <v>43955</v>
      </c>
      <c r="V1046">
        <v>40</v>
      </c>
      <c r="W1046" s="1">
        <v>43995</v>
      </c>
      <c r="X1046" s="1">
        <v>43964</v>
      </c>
      <c r="Y1046" s="2">
        <v>30552840.559999999</v>
      </c>
      <c r="Z1046" s="2">
        <v>592328.38</v>
      </c>
      <c r="AF1046" s="2">
        <v>157000</v>
      </c>
      <c r="AG1046" s="14">
        <f>SUMIF('consultant-gross'!D:D,eslam.data!AQ1046,'consultant-gross'!F:F)</f>
        <v>0</v>
      </c>
      <c r="AH1046" s="14">
        <f>SUMIF('consultant-gross'!D:D,eslam.data!AQ1046,'consultant-gross'!G:G)</f>
        <v>0</v>
      </c>
      <c r="AI1046" s="14">
        <f>SUMIF('consultant-net'!D:D,eslam.data!AQ1046,'consultant-net'!F:F)</f>
        <v>0</v>
      </c>
      <c r="AJ1046" s="2" t="str">
        <f>VLOOKUP(A1046,'eslam-to-invoicing'!A:B,2,0)</f>
        <v>EMAAR-Pkg#162/163- Marassi</v>
      </c>
      <c r="AQ1046" s="2" t="str">
        <f t="shared" si="156"/>
        <v>PKG#1625</v>
      </c>
      <c r="AR1046" s="2" t="str">
        <f t="shared" si="157"/>
        <v>EMAAR-Pkg#162/163- Marassi5</v>
      </c>
    </row>
    <row r="1047" spans="1:44" hidden="1" x14ac:dyDescent="0.3">
      <c r="A1047" s="6" t="s">
        <v>54</v>
      </c>
      <c r="B1047" s="34">
        <f>VLOOKUP(A1047,Sheet1!A:B,2,0)</f>
        <v>1</v>
      </c>
      <c r="C1047" s="6">
        <v>6</v>
      </c>
      <c r="D1047" s="25"/>
      <c r="E1047" s="2">
        <v>5990865.4962759577</v>
      </c>
      <c r="F1047" s="26">
        <f>_xlfn.MAXIFS('data-from-invoicing'!E:E,'data-from-invoicing'!D:D,eslam.data!AR1047)</f>
        <v>8631951.7100000009</v>
      </c>
      <c r="G1047" s="2">
        <f t="shared" si="154"/>
        <v>2641086.2137240432</v>
      </c>
      <c r="H1047" s="2"/>
      <c r="I1047" s="23"/>
      <c r="J1047" s="2">
        <f>SUMIF('collection only'!D:D,eslam.data!AQ1047,'collection only'!E:E)</f>
        <v>4824045.3899999997</v>
      </c>
      <c r="K1047" s="26">
        <f>SUMIF('data-from-invoicing'!D:D,eslam.data!AR1047,'data-from-invoicing'!F:F)</f>
        <v>13427541.4454</v>
      </c>
      <c r="L1047" s="2">
        <f t="shared" si="155"/>
        <v>8603496.055399999</v>
      </c>
      <c r="M1047" s="2"/>
      <c r="Q1047" s="23"/>
      <c r="R1047" s="2">
        <v>4824045.3809996992</v>
      </c>
      <c r="S1047" s="1">
        <v>43982</v>
      </c>
      <c r="T1047" s="1">
        <v>43988</v>
      </c>
      <c r="U1047" s="1">
        <v>43992</v>
      </c>
      <c r="V1047">
        <v>40</v>
      </c>
      <c r="W1047" s="1">
        <v>44032</v>
      </c>
      <c r="X1047" s="1">
        <v>44008</v>
      </c>
      <c r="Y1047" s="2">
        <v>36543706.056275956</v>
      </c>
      <c r="Z1047" s="2">
        <v>474838.875</v>
      </c>
      <c r="AF1047" s="2">
        <v>157000</v>
      </c>
      <c r="AG1047" s="14">
        <f>SUMIF('consultant-gross'!D:D,eslam.data!AQ1047,'consultant-gross'!F:F)</f>
        <v>0</v>
      </c>
      <c r="AH1047" s="14">
        <f>SUMIF('consultant-gross'!D:D,eslam.data!AQ1047,'consultant-gross'!G:G)</f>
        <v>0</v>
      </c>
      <c r="AI1047" s="14">
        <f>SUMIF('consultant-net'!D:D,eslam.data!AQ1047,'consultant-net'!F:F)</f>
        <v>0</v>
      </c>
      <c r="AJ1047" s="2" t="str">
        <f>VLOOKUP(A1047,'eslam-to-invoicing'!A:B,2,0)</f>
        <v>EMAAR-Pkg#162/163- Marassi</v>
      </c>
      <c r="AQ1047" s="2" t="str">
        <f t="shared" si="156"/>
        <v>PKG#1626</v>
      </c>
      <c r="AR1047" s="2" t="str">
        <f t="shared" si="157"/>
        <v>EMAAR-Pkg#162/163- Marassi6</v>
      </c>
    </row>
    <row r="1048" spans="1:44" hidden="1" x14ac:dyDescent="0.3">
      <c r="A1048" s="6" t="s">
        <v>54</v>
      </c>
      <c r="B1048" s="6">
        <f>VLOOKUP(A1048,Sheet1!A:B,2,0)</f>
        <v>1</v>
      </c>
      <c r="C1048" s="6">
        <v>7</v>
      </c>
      <c r="D1048" s="25"/>
      <c r="E1048" s="2">
        <v>8577628.8703730404</v>
      </c>
      <c r="F1048" s="26">
        <f>_xlfn.MAXIFS('data-from-invoicing'!E:E,'data-from-invoicing'!D:D,eslam.data!AR1048)</f>
        <v>8577630.8300000001</v>
      </c>
      <c r="G1048" s="2">
        <f t="shared" si="154"/>
        <v>1.9596269596368074</v>
      </c>
      <c r="H1048" s="2"/>
      <c r="I1048" s="23"/>
      <c r="J1048" s="2">
        <f>SUMIF('collection only'!D:D,eslam.data!AQ1048,'collection only'!E:E)</f>
        <v>7215874.2120845988</v>
      </c>
      <c r="K1048" s="26">
        <f>SUMIF('data-from-invoicing'!D:D,eslam.data!AR1048,'data-from-invoicing'!F:F)</f>
        <v>12964361.537700001</v>
      </c>
      <c r="L1048" s="2">
        <f t="shared" si="155"/>
        <v>5748487.3256154023</v>
      </c>
      <c r="M1048" s="2"/>
      <c r="Q1048" s="23"/>
      <c r="R1048" s="2">
        <v>7215874.2120845988</v>
      </c>
      <c r="S1048" s="1">
        <v>44012</v>
      </c>
      <c r="T1048" s="1">
        <v>44018</v>
      </c>
      <c r="U1048" s="1">
        <v>44018</v>
      </c>
      <c r="V1048">
        <v>40</v>
      </c>
      <c r="W1048" s="1">
        <v>44058</v>
      </c>
      <c r="X1048" s="1">
        <v>44041</v>
      </c>
      <c r="Y1048" s="2">
        <v>45121334.926648997</v>
      </c>
      <c r="Z1048" s="2">
        <v>834531.375</v>
      </c>
      <c r="AF1048" s="2">
        <v>260419</v>
      </c>
      <c r="AG1048" s="14">
        <f>SUMIF('consultant-gross'!D:D,eslam.data!AQ1048,'consultant-gross'!F:F)</f>
        <v>0</v>
      </c>
      <c r="AH1048" s="14">
        <f>SUMIF('consultant-gross'!D:D,eslam.data!AQ1048,'consultant-gross'!G:G)</f>
        <v>0</v>
      </c>
      <c r="AI1048" s="14">
        <f>SUMIF('consultant-net'!D:D,eslam.data!AQ1048,'consultant-net'!F:F)</f>
        <v>0</v>
      </c>
      <c r="AJ1048" s="2" t="str">
        <f>VLOOKUP(A1048,'eslam-to-invoicing'!A:B,2,0)</f>
        <v>EMAAR-Pkg#162/163- Marassi</v>
      </c>
      <c r="AQ1048" s="2" t="str">
        <f t="shared" si="156"/>
        <v>PKG#1627</v>
      </c>
      <c r="AR1048" s="2" t="str">
        <f t="shared" si="157"/>
        <v>EMAAR-Pkg#162/163- Marassi7</v>
      </c>
    </row>
    <row r="1049" spans="1:44" hidden="1" x14ac:dyDescent="0.3">
      <c r="A1049" s="6" t="s">
        <v>54</v>
      </c>
      <c r="B1049" s="6">
        <f>VLOOKUP(A1049,Sheet1!A:B,2,0)</f>
        <v>1</v>
      </c>
      <c r="C1049" s="6">
        <v>8</v>
      </c>
      <c r="D1049" s="25"/>
      <c r="E1049" s="2">
        <v>12161063.38589588</v>
      </c>
      <c r="F1049" s="26">
        <f>_xlfn.MAXIFS('data-from-invoicing'!E:E,'data-from-invoicing'!D:D,eslam.data!AR1049)</f>
        <v>12161063.390000001</v>
      </c>
      <c r="G1049" s="2">
        <f t="shared" si="154"/>
        <v>4.1041206568479538E-3</v>
      </c>
      <c r="H1049" s="2"/>
      <c r="I1049" s="23"/>
      <c r="J1049" s="2">
        <f>SUMIF('collection only'!D:D,eslam.data!AQ1049,'collection only'!E:E)</f>
        <v>9432027.7200000007</v>
      </c>
      <c r="K1049" s="26">
        <f>SUMIF('data-from-invoicing'!D:D,eslam.data!AR1049,'data-from-invoicing'!F:F)</f>
        <v>22259454.995999999</v>
      </c>
      <c r="L1049" s="2">
        <f t="shared" si="155"/>
        <v>12827427.275999999</v>
      </c>
      <c r="M1049" s="2"/>
      <c r="Q1049" s="23"/>
      <c r="R1049" s="2">
        <v>9432027.7176718637</v>
      </c>
      <c r="S1049" s="1">
        <v>44043</v>
      </c>
      <c r="T1049" s="1">
        <v>44053</v>
      </c>
      <c r="U1049" s="1">
        <v>44059</v>
      </c>
      <c r="V1049">
        <v>40</v>
      </c>
      <c r="W1049" s="1">
        <v>44099</v>
      </c>
      <c r="X1049" s="1">
        <v>44077</v>
      </c>
      <c r="Y1049" s="2">
        <v>57282398.312544867</v>
      </c>
      <c r="Z1049" s="2">
        <v>136265.25</v>
      </c>
      <c r="AF1049" s="2">
        <v>261806</v>
      </c>
      <c r="AG1049" s="14">
        <f>SUMIF('consultant-gross'!D:D,eslam.data!AQ1049,'consultant-gross'!F:F)</f>
        <v>0</v>
      </c>
      <c r="AH1049" s="14">
        <f>SUMIF('consultant-gross'!D:D,eslam.data!AQ1049,'consultant-gross'!G:G)</f>
        <v>0</v>
      </c>
      <c r="AI1049" s="14">
        <f>SUMIF('consultant-net'!D:D,eslam.data!AQ1049,'consultant-net'!F:F)</f>
        <v>0</v>
      </c>
      <c r="AJ1049" s="2" t="str">
        <f>VLOOKUP(A1049,'eslam-to-invoicing'!A:B,2,0)</f>
        <v>EMAAR-Pkg#162/163- Marassi</v>
      </c>
      <c r="AQ1049" s="2" t="str">
        <f t="shared" si="156"/>
        <v>PKG#1628</v>
      </c>
      <c r="AR1049" s="2" t="str">
        <f t="shared" si="157"/>
        <v>EMAAR-Pkg#162/163- Marassi8</v>
      </c>
    </row>
    <row r="1050" spans="1:44" hidden="1" x14ac:dyDescent="0.3">
      <c r="A1050" s="6" t="s">
        <v>54</v>
      </c>
      <c r="B1050" s="34">
        <f>VLOOKUP(A1050,Sheet1!A:B,2,0)</f>
        <v>1</v>
      </c>
      <c r="C1050" s="6">
        <v>9</v>
      </c>
      <c r="D1050" s="25"/>
      <c r="E1050" s="2">
        <v>10973106.501690891</v>
      </c>
      <c r="F1050" s="26">
        <f>_xlfn.MAXIFS('data-from-invoicing'!E:E,'data-from-invoicing'!D:D,eslam.data!AR1050)</f>
        <v>10891648.49</v>
      </c>
      <c r="G1050" s="2">
        <f t="shared" si="154"/>
        <v>-81458.011690890417</v>
      </c>
      <c r="H1050" s="2"/>
      <c r="I1050" s="23"/>
      <c r="J1050" s="2">
        <f>SUMIF('collection only'!D:D,eslam.data!AQ1050,'collection only'!E:E)</f>
        <v>9889305</v>
      </c>
      <c r="K1050" s="26">
        <f>SUMIF('data-from-invoicing'!D:D,eslam.data!AR1050,'data-from-invoicing'!F:F)</f>
        <v>20607532.603099998</v>
      </c>
      <c r="L1050" s="2">
        <f t="shared" si="155"/>
        <v>10718227.603099998</v>
      </c>
      <c r="M1050" s="2"/>
      <c r="Q1050" s="23"/>
      <c r="R1050" s="2">
        <v>9889305.1265791208</v>
      </c>
      <c r="S1050" s="1">
        <v>44074</v>
      </c>
      <c r="T1050" s="1">
        <v>44079</v>
      </c>
      <c r="U1050" s="1">
        <v>44083</v>
      </c>
      <c r="V1050">
        <v>40</v>
      </c>
      <c r="W1050" s="1">
        <v>44123</v>
      </c>
      <c r="X1050" s="1">
        <v>44102</v>
      </c>
      <c r="Y1050" s="2">
        <v>68255504.814235762</v>
      </c>
      <c r="Z1050" s="2">
        <v>1100385</v>
      </c>
      <c r="AF1050" s="2">
        <v>61806</v>
      </c>
      <c r="AG1050" s="14">
        <f>SUMIF('consultant-gross'!D:D,eslam.data!AQ1050,'consultant-gross'!F:F)</f>
        <v>0</v>
      </c>
      <c r="AH1050" s="14">
        <f>SUMIF('consultant-gross'!D:D,eslam.data!AQ1050,'consultant-gross'!G:G)</f>
        <v>0</v>
      </c>
      <c r="AI1050" s="14">
        <f>SUMIF('consultant-net'!D:D,eslam.data!AQ1050,'consultant-net'!F:F)</f>
        <v>0</v>
      </c>
      <c r="AJ1050" s="2" t="str">
        <f>VLOOKUP(A1050,'eslam-to-invoicing'!A:B,2,0)</f>
        <v>EMAAR-Pkg#162/163- Marassi</v>
      </c>
      <c r="AQ1050" s="2" t="str">
        <f t="shared" si="156"/>
        <v>PKG#1629</v>
      </c>
      <c r="AR1050" s="2" t="str">
        <f t="shared" si="157"/>
        <v>EMAAR-Pkg#162/163- Marassi9</v>
      </c>
    </row>
    <row r="1051" spans="1:44" hidden="1" x14ac:dyDescent="0.3">
      <c r="A1051" s="6" t="s">
        <v>54</v>
      </c>
      <c r="B1051" s="34">
        <f>VLOOKUP(A1051,Sheet1!A:B,2,0)</f>
        <v>1</v>
      </c>
      <c r="C1051" s="6">
        <v>10</v>
      </c>
      <c r="D1051" s="25"/>
      <c r="E1051" s="2">
        <v>14493217.0374198</v>
      </c>
      <c r="F1051" s="26">
        <f>_xlfn.MAXIFS('data-from-invoicing'!E:E,'data-from-invoicing'!D:D,eslam.data!AR1051)</f>
        <v>14574675.039999999</v>
      </c>
      <c r="G1051" s="2">
        <f t="shared" si="154"/>
        <v>81458.002580199391</v>
      </c>
      <c r="H1051" s="2"/>
      <c r="I1051" s="23"/>
      <c r="J1051" s="2">
        <f>SUMIF('collection only'!D:D,eslam.data!AQ1051,'collection only'!E:E)</f>
        <v>13282474.210811481</v>
      </c>
      <c r="K1051" s="26">
        <f>SUMIF('data-from-invoicing'!D:D,eslam.data!AR1051,'data-from-invoicing'!F:F)</f>
        <v>18192775.480100002</v>
      </c>
      <c r="L1051" s="2">
        <f t="shared" si="155"/>
        <v>4910301.2692885213</v>
      </c>
      <c r="M1051" s="2"/>
      <c r="Q1051" s="23"/>
      <c r="R1051" s="2">
        <v>13282474.210811481</v>
      </c>
      <c r="S1051" s="1">
        <v>44104</v>
      </c>
      <c r="T1051" s="1">
        <v>44109</v>
      </c>
      <c r="U1051" s="1">
        <v>44111</v>
      </c>
      <c r="V1051">
        <v>40</v>
      </c>
      <c r="W1051" s="1">
        <v>44151</v>
      </c>
      <c r="X1051" s="1">
        <v>44138</v>
      </c>
      <c r="Y1051" s="2">
        <v>82748721.851655558</v>
      </c>
      <c r="Z1051" s="2">
        <v>1005156.4395</v>
      </c>
      <c r="AF1051" s="2">
        <v>61806</v>
      </c>
      <c r="AG1051" s="14">
        <f>SUMIF('consultant-gross'!D:D,eslam.data!AQ1051,'consultant-gross'!F:F)</f>
        <v>0</v>
      </c>
      <c r="AH1051" s="14">
        <f>SUMIF('consultant-gross'!D:D,eslam.data!AQ1051,'consultant-gross'!G:G)</f>
        <v>0</v>
      </c>
      <c r="AI1051" s="14">
        <f>SUMIF('consultant-net'!D:D,eslam.data!AQ1051,'consultant-net'!F:F)</f>
        <v>0</v>
      </c>
      <c r="AJ1051" s="2" t="str">
        <f>VLOOKUP(A1051,'eslam-to-invoicing'!A:B,2,0)</f>
        <v>EMAAR-Pkg#162/163- Marassi</v>
      </c>
      <c r="AQ1051" s="2" t="str">
        <f t="shared" si="156"/>
        <v>PKG#16210</v>
      </c>
      <c r="AR1051" s="2" t="str">
        <f t="shared" si="157"/>
        <v>EMAAR-Pkg#162/163- Marassi10</v>
      </c>
    </row>
    <row r="1052" spans="1:44" hidden="1" x14ac:dyDescent="0.3">
      <c r="A1052" s="6" t="s">
        <v>54</v>
      </c>
      <c r="B1052" s="6">
        <f>VLOOKUP(A1052,Sheet1!A:B,2,0)</f>
        <v>1</v>
      </c>
      <c r="C1052" s="6">
        <v>11</v>
      </c>
      <c r="D1052" s="25"/>
      <c r="E1052" s="2">
        <v>9303551.5201999396</v>
      </c>
      <c r="F1052" s="26">
        <f>_xlfn.MAXIFS('data-from-invoicing'!E:E,'data-from-invoicing'!D:D,eslam.data!AR1052)</f>
        <v>9303551.5199999996</v>
      </c>
      <c r="G1052" s="2">
        <f t="shared" si="154"/>
        <v>-1.9994005560874939E-4</v>
      </c>
      <c r="H1052" s="2"/>
      <c r="I1052" s="23"/>
      <c r="J1052" s="2">
        <f>SUMIF('collection only'!D:D,eslam.data!AQ1052,'collection only'!E:E)</f>
        <v>7840185.4800000004</v>
      </c>
      <c r="K1052" s="26">
        <f>SUMIF('data-from-invoicing'!D:D,eslam.data!AR1052,'data-from-invoicing'!F:F)</f>
        <v>13368148.5779</v>
      </c>
      <c r="L1052" s="2">
        <f t="shared" si="155"/>
        <v>5527963.0978999995</v>
      </c>
      <c r="M1052" s="2"/>
      <c r="Q1052" s="23"/>
      <c r="R1052" s="2">
        <v>7840185.4912798256</v>
      </c>
      <c r="S1052" s="1">
        <v>44135</v>
      </c>
      <c r="T1052" s="1">
        <v>44140</v>
      </c>
      <c r="U1052" s="1">
        <v>44140</v>
      </c>
      <c r="V1052">
        <v>40</v>
      </c>
      <c r="W1052" s="1">
        <v>44180</v>
      </c>
      <c r="X1052" s="1">
        <v>44167</v>
      </c>
      <c r="Y1052" s="2">
        <v>92052273.371855497</v>
      </c>
      <c r="AF1052" s="2">
        <v>93807</v>
      </c>
      <c r="AG1052" s="14">
        <f>SUMIF('consultant-gross'!D:D,eslam.data!AQ1052,'consultant-gross'!F:F)</f>
        <v>0</v>
      </c>
      <c r="AH1052" s="14">
        <f>SUMIF('consultant-gross'!D:D,eslam.data!AQ1052,'consultant-gross'!G:G)</f>
        <v>0</v>
      </c>
      <c r="AI1052" s="14">
        <f>SUMIF('consultant-net'!D:D,eslam.data!AQ1052,'consultant-net'!F:F)</f>
        <v>0</v>
      </c>
      <c r="AJ1052" s="2" t="str">
        <f>VLOOKUP(A1052,'eslam-to-invoicing'!A:B,2,0)</f>
        <v>EMAAR-Pkg#162/163- Marassi</v>
      </c>
      <c r="AQ1052" s="2" t="str">
        <f t="shared" si="156"/>
        <v>PKG#16211</v>
      </c>
      <c r="AR1052" s="2" t="str">
        <f t="shared" si="157"/>
        <v>EMAAR-Pkg#162/163- Marassi11</v>
      </c>
    </row>
    <row r="1053" spans="1:44" hidden="1" x14ac:dyDescent="0.3">
      <c r="A1053" s="6" t="s">
        <v>54</v>
      </c>
      <c r="B1053" s="34">
        <f>VLOOKUP(A1053,Sheet1!A:B,2,0)</f>
        <v>1</v>
      </c>
      <c r="C1053" s="6">
        <v>12</v>
      </c>
      <c r="D1053" s="25"/>
      <c r="E1053" s="2">
        <v>7499598.7681445032</v>
      </c>
      <c r="F1053" s="26">
        <f>_xlfn.MAXIFS('data-from-invoicing'!E:E,'data-from-invoicing'!D:D,eslam.data!AR1053)</f>
        <v>17538268.489999998</v>
      </c>
      <c r="G1053" s="2">
        <f t="shared" si="154"/>
        <v>10038669.721855495</v>
      </c>
      <c r="H1053" s="2"/>
      <c r="I1053" s="23"/>
      <c r="J1053" s="2">
        <f>SUMIF('collection only'!D:D,eslam.data!AQ1053,'collection only'!E:E)</f>
        <v>4608392</v>
      </c>
      <c r="K1053" s="26">
        <f>SUMIF('data-from-invoicing'!D:D,eslam.data!AR1053,'data-from-invoicing'!F:F)</f>
        <v>21347264.777399998</v>
      </c>
      <c r="L1053" s="2">
        <f t="shared" si="155"/>
        <v>16738872.777399998</v>
      </c>
      <c r="M1053" s="2"/>
      <c r="Q1053" s="23"/>
      <c r="R1053" s="2">
        <v>4608392</v>
      </c>
      <c r="S1053" s="1">
        <v>44165</v>
      </c>
      <c r="T1053" s="1">
        <v>44166</v>
      </c>
      <c r="U1053" s="1">
        <v>44178</v>
      </c>
      <c r="V1053">
        <v>40</v>
      </c>
      <c r="W1053" s="1">
        <v>44218</v>
      </c>
      <c r="X1053" s="1">
        <v>44229</v>
      </c>
      <c r="Y1053" s="2">
        <v>99551872.140000001</v>
      </c>
      <c r="Z1053" s="2">
        <v>0</v>
      </c>
      <c r="AF1053" s="2">
        <v>2426668.64</v>
      </c>
      <c r="AG1053" s="14">
        <f>SUMIF('consultant-gross'!D:D,eslam.data!AQ1053,'consultant-gross'!F:F)</f>
        <v>0</v>
      </c>
      <c r="AH1053" s="14">
        <f>SUMIF('consultant-gross'!D:D,eslam.data!AQ1053,'consultant-gross'!G:G)</f>
        <v>0</v>
      </c>
      <c r="AI1053" s="14">
        <f>SUMIF('consultant-net'!D:D,eslam.data!AQ1053,'consultant-net'!F:F)</f>
        <v>0</v>
      </c>
      <c r="AJ1053" s="2" t="str">
        <f>VLOOKUP(A1053,'eslam-to-invoicing'!A:B,2,0)</f>
        <v>EMAAR-Pkg#162/163- Marassi</v>
      </c>
      <c r="AQ1053" s="2" t="str">
        <f t="shared" si="156"/>
        <v>PKG#16212</v>
      </c>
      <c r="AR1053" s="2" t="str">
        <f t="shared" si="157"/>
        <v>EMAAR-Pkg#162/163- Marassi12</v>
      </c>
    </row>
    <row r="1054" spans="1:44" hidden="1" x14ac:dyDescent="0.3">
      <c r="A1054" s="6" t="s">
        <v>54</v>
      </c>
      <c r="B1054" s="34">
        <f>VLOOKUP(A1054,Sheet1!A:B,2,0)</f>
        <v>1</v>
      </c>
      <c r="C1054" s="6">
        <v>13</v>
      </c>
      <c r="D1054" s="25"/>
      <c r="E1054" s="2">
        <v>709528.81405501068</v>
      </c>
      <c r="F1054" s="26">
        <f>_xlfn.MAXIFS('data-from-invoicing'!E:E,'data-from-invoicing'!D:D,eslam.data!AR1054)</f>
        <v>6375780.4500000002</v>
      </c>
      <c r="G1054" s="2">
        <f t="shared" si="154"/>
        <v>5666251.6359449895</v>
      </c>
      <c r="H1054" s="2"/>
      <c r="I1054" s="23"/>
      <c r="J1054" s="2">
        <f>SUMIF('collection only'!D:D,eslam.data!AQ1054,'collection only'!E:E)</f>
        <v>3429815.2460429072</v>
      </c>
      <c r="K1054" s="26">
        <f>SUMIF('data-from-invoicing'!D:D,eslam.data!AR1054,'data-from-invoicing'!F:F)</f>
        <v>16955957.473999999</v>
      </c>
      <c r="L1054" s="2">
        <f t="shared" si="155"/>
        <v>13526142.227957092</v>
      </c>
      <c r="M1054" s="2"/>
      <c r="Q1054" s="23"/>
      <c r="R1054" s="2">
        <v>3429815.2460429068</v>
      </c>
      <c r="S1054" s="1">
        <v>44196</v>
      </c>
      <c r="T1054" s="1">
        <v>44197</v>
      </c>
      <c r="U1054" s="1">
        <v>44201</v>
      </c>
      <c r="V1054">
        <v>40</v>
      </c>
      <c r="W1054" s="1">
        <v>44241</v>
      </c>
      <c r="X1054" s="1">
        <v>44236</v>
      </c>
      <c r="Y1054" s="2">
        <v>100261400.954055</v>
      </c>
      <c r="AF1054" s="2">
        <v>2376668.64</v>
      </c>
      <c r="AG1054" s="14">
        <f>SUMIF('consultant-gross'!D:D,eslam.data!AQ1054,'consultant-gross'!F:F)</f>
        <v>0</v>
      </c>
      <c r="AH1054" s="14">
        <f>SUMIF('consultant-gross'!D:D,eslam.data!AQ1054,'consultant-gross'!G:G)</f>
        <v>0</v>
      </c>
      <c r="AI1054" s="14">
        <f>SUMIF('consultant-net'!D:D,eslam.data!AQ1054,'consultant-net'!F:F)</f>
        <v>0</v>
      </c>
      <c r="AJ1054" s="2" t="str">
        <f>VLOOKUP(A1054,'eslam-to-invoicing'!A:B,2,0)</f>
        <v>EMAAR-Pkg#162/163- Marassi</v>
      </c>
      <c r="AQ1054" s="2" t="str">
        <f t="shared" si="156"/>
        <v>PKG#16213</v>
      </c>
      <c r="AR1054" s="2" t="str">
        <f t="shared" si="157"/>
        <v>EMAAR-Pkg#162/163- Marassi13</v>
      </c>
    </row>
    <row r="1055" spans="1:44" hidden="1" x14ac:dyDescent="0.3">
      <c r="A1055" s="6" t="s">
        <v>54</v>
      </c>
      <c r="B1055" s="34">
        <f>VLOOKUP(A1055,Sheet1!A:B,2,0)</f>
        <v>1</v>
      </c>
      <c r="C1055" s="6">
        <v>14</v>
      </c>
      <c r="D1055" s="25"/>
      <c r="E1055" s="2">
        <v>-4.0550082921981812E-3</v>
      </c>
      <c r="F1055" s="26">
        <f>_xlfn.MAXIFS('data-from-invoicing'!E:E,'data-from-invoicing'!D:D,eslam.data!AR1055)</f>
        <v>13281620.939999999</v>
      </c>
      <c r="G1055" s="2">
        <f t="shared" si="154"/>
        <v>13281620.944055008</v>
      </c>
      <c r="H1055" s="2"/>
      <c r="I1055" s="23"/>
      <c r="J1055" s="2">
        <f>SUMIF('collection only'!D:D,eslam.data!AQ1055,'collection only'!E:E)</f>
        <v>502581.43</v>
      </c>
      <c r="K1055" s="26">
        <f>SUMIF('data-from-invoicing'!D:D,eslam.data!AR1055,'data-from-invoicing'!F:F)</f>
        <v>15373453.507999999</v>
      </c>
      <c r="L1055" s="2">
        <f t="shared" si="155"/>
        <v>14870872.078</v>
      </c>
      <c r="M1055" s="2"/>
      <c r="Q1055" s="23"/>
      <c r="R1055" s="2">
        <v>502581.44</v>
      </c>
      <c r="S1055" s="1">
        <v>44227</v>
      </c>
      <c r="T1055" s="1">
        <v>44228</v>
      </c>
      <c r="U1055" s="1">
        <v>44230</v>
      </c>
      <c r="V1055">
        <v>40</v>
      </c>
      <c r="W1055" s="1">
        <v>44270</v>
      </c>
      <c r="X1055" s="1">
        <v>44251</v>
      </c>
      <c r="Y1055" s="2">
        <v>100261400.95</v>
      </c>
      <c r="AF1055" s="2">
        <v>1926668.64</v>
      </c>
      <c r="AG1055" s="14">
        <f>SUMIF('consultant-gross'!D:D,eslam.data!AQ1055,'consultant-gross'!F:F)</f>
        <v>0</v>
      </c>
      <c r="AH1055" s="14">
        <f>SUMIF('consultant-gross'!D:D,eslam.data!AQ1055,'consultant-gross'!G:G)</f>
        <v>0</v>
      </c>
      <c r="AI1055" s="14">
        <f>SUMIF('consultant-net'!D:D,eslam.data!AQ1055,'consultant-net'!F:F)</f>
        <v>0</v>
      </c>
      <c r="AJ1055" s="2" t="str">
        <f>VLOOKUP(A1055,'eslam-to-invoicing'!A:B,2,0)</f>
        <v>EMAAR-Pkg#162/163- Marassi</v>
      </c>
      <c r="AQ1055" s="2" t="str">
        <f t="shared" si="156"/>
        <v>PKG#16214</v>
      </c>
      <c r="AR1055" s="2" t="str">
        <f t="shared" si="157"/>
        <v>EMAAR-Pkg#162/163- Marassi14</v>
      </c>
    </row>
    <row r="1056" spans="1:44" hidden="1" x14ac:dyDescent="0.3">
      <c r="A1056" s="6" t="s">
        <v>54</v>
      </c>
      <c r="B1056" s="34">
        <f>VLOOKUP(A1056,Sheet1!A:B,2,0)</f>
        <v>1</v>
      </c>
      <c r="C1056" s="6">
        <v>15</v>
      </c>
      <c r="D1056" s="25"/>
      <c r="E1056" s="2">
        <v>4.9999997019767761E-2</v>
      </c>
      <c r="F1056" s="26">
        <f>_xlfn.MAXIFS('data-from-invoicing'!E:E,'data-from-invoicing'!D:D,eslam.data!AR1056)</f>
        <v>7388288.7000000002</v>
      </c>
      <c r="G1056" s="2">
        <f t="shared" si="154"/>
        <v>7388288.6500000032</v>
      </c>
      <c r="H1056" s="2"/>
      <c r="I1056" s="23"/>
      <c r="J1056" s="2">
        <f>SUMIF('collection only'!D:D,eslam.data!AQ1056,'collection only'!E:E)</f>
        <v>3999402.59</v>
      </c>
      <c r="K1056" s="26">
        <f>SUMIF('data-from-invoicing'!D:D,eslam.data!AR1056,'data-from-invoicing'!F:F)</f>
        <v>4317541.5650000004</v>
      </c>
      <c r="L1056" s="2">
        <f t="shared" si="155"/>
        <v>318138.97500000056</v>
      </c>
      <c r="M1056" s="2"/>
      <c r="Q1056" s="23"/>
      <c r="R1056" s="2">
        <v>3683579.28</v>
      </c>
      <c r="S1056" s="1">
        <v>44227</v>
      </c>
      <c r="T1056" s="1">
        <v>44228</v>
      </c>
      <c r="U1056" s="1">
        <v>44518</v>
      </c>
      <c r="V1056">
        <v>40</v>
      </c>
      <c r="W1056" s="1">
        <v>44558</v>
      </c>
      <c r="X1056" s="1">
        <v>44627</v>
      </c>
      <c r="Y1056" s="2">
        <v>100261401</v>
      </c>
      <c r="AF1056" s="2">
        <v>926668</v>
      </c>
      <c r="AG1056" s="14">
        <f>SUMIF('consultant-gross'!D:D,eslam.data!AQ1056,'consultant-gross'!F:F)</f>
        <v>9.9999904632568359E-3</v>
      </c>
      <c r="AH1056" s="14">
        <f>SUMIF('consultant-gross'!D:D,eslam.data!AQ1056,'consultant-gross'!G:G)</f>
        <v>100261400.95999999</v>
      </c>
      <c r="AI1056" s="14">
        <f>SUMIF('consultant-net'!D:D,eslam.data!AQ1056,'consultant-net'!F:F)</f>
        <v>3683579.28</v>
      </c>
      <c r="AJ1056" s="2" t="str">
        <f>VLOOKUP(A1056,'eslam-to-invoicing'!A:B,2,0)</f>
        <v>EMAAR-Pkg#162/163- Marassi</v>
      </c>
      <c r="AQ1056" s="2" t="str">
        <f t="shared" si="156"/>
        <v>PKG#16215</v>
      </c>
      <c r="AR1056" s="2" t="str">
        <f t="shared" si="157"/>
        <v>EMAAR-Pkg#162/163- Marassi15</v>
      </c>
    </row>
    <row r="1057" spans="1:44" hidden="1" x14ac:dyDescent="0.3">
      <c r="A1057" s="6" t="s">
        <v>57</v>
      </c>
      <c r="B1057" s="34">
        <f>VLOOKUP(A1057,Sheet1!A:B,2,0)</f>
        <v>1</v>
      </c>
      <c r="C1057" s="6">
        <v>2</v>
      </c>
      <c r="D1057" s="25"/>
      <c r="E1057" s="2">
        <v>167514.1699999999</v>
      </c>
      <c r="F1057" s="26">
        <f>_xlfn.MAXIFS('data-from-invoicing'!E:E,'data-from-invoicing'!D:D,eslam.data!AR1057)</f>
        <v>8785942</v>
      </c>
      <c r="G1057" s="2">
        <f t="shared" si="154"/>
        <v>8618427.8300000001</v>
      </c>
      <c r="H1057" s="2"/>
      <c r="I1057" s="23"/>
      <c r="J1057" s="2">
        <f>SUMIF('collection only'!D:D,eslam.data!AQ1057,'collection only'!E:E)</f>
        <v>1068966.43</v>
      </c>
      <c r="K1057" s="26">
        <f>SUMIF('data-from-invoicing'!D:D,eslam.data!AR1057,'data-from-invoicing'!F:F)</f>
        <v>17974031.281499997</v>
      </c>
      <c r="L1057" s="2">
        <f t="shared" si="155"/>
        <v>16905064.851499997</v>
      </c>
      <c r="M1057" s="2"/>
      <c r="Q1057" s="23"/>
      <c r="R1057" s="2">
        <v>1068966.43</v>
      </c>
      <c r="S1057" s="1">
        <v>44012</v>
      </c>
      <c r="T1057" s="1">
        <v>44019</v>
      </c>
      <c r="U1057" s="1">
        <v>44019</v>
      </c>
      <c r="V1057">
        <v>40</v>
      </c>
      <c r="W1057" s="1">
        <v>44059</v>
      </c>
      <c r="X1057" s="1">
        <v>44034</v>
      </c>
      <c r="Y1057" s="2">
        <v>167514.1699999999</v>
      </c>
      <c r="Z1057" s="2">
        <v>1392714.35</v>
      </c>
      <c r="AF1057" s="2">
        <v>0</v>
      </c>
      <c r="AG1057" s="14">
        <f>SUMIF('consultant-gross'!D:D,eslam.data!AQ1057,'consultant-gross'!F:F)</f>
        <v>0</v>
      </c>
      <c r="AH1057" s="14">
        <f>SUMIF('consultant-gross'!D:D,eslam.data!AQ1057,'consultant-gross'!G:G)</f>
        <v>0</v>
      </c>
      <c r="AI1057" s="14">
        <f>SUMIF('consultant-net'!D:D,eslam.data!AQ1057,'consultant-net'!F:F)</f>
        <v>0</v>
      </c>
      <c r="AJ1057" s="2" t="str">
        <f>VLOOKUP(A1057,'eslam-to-invoicing'!A:B,2,0)</f>
        <v>EMAAR-Pkg#162/163- Marassi</v>
      </c>
      <c r="AQ1057" s="2" t="str">
        <f t="shared" si="156"/>
        <v>PKG#1632</v>
      </c>
      <c r="AR1057" s="2" t="str">
        <f t="shared" si="157"/>
        <v>EMAAR-Pkg#162/163- Marassi2</v>
      </c>
    </row>
    <row r="1058" spans="1:44" hidden="1" x14ac:dyDescent="0.3">
      <c r="A1058" s="6" t="s">
        <v>57</v>
      </c>
      <c r="B1058" s="34">
        <f>VLOOKUP(A1058,Sheet1!A:B,2,0)</f>
        <v>1</v>
      </c>
      <c r="C1058" s="6">
        <v>3</v>
      </c>
      <c r="D1058" s="25"/>
      <c r="E1058" s="2">
        <v>1873525.03</v>
      </c>
      <c r="F1058" s="26">
        <f>_xlfn.MAXIFS('data-from-invoicing'!E:E,'data-from-invoicing'!D:D,eslam.data!AR1058)</f>
        <v>6446622.3399999999</v>
      </c>
      <c r="G1058" s="2">
        <f t="shared" si="154"/>
        <v>4573097.3099999996</v>
      </c>
      <c r="H1058" s="2"/>
      <c r="I1058" s="23"/>
      <c r="J1058" s="2">
        <f>SUMIF('collection only'!D:D,eslam.data!AQ1058,'collection only'!E:E)</f>
        <v>2977091.11</v>
      </c>
      <c r="K1058" s="26">
        <f>SUMIF('data-from-invoicing'!D:D,eslam.data!AR1058,'data-from-invoicing'!F:F)</f>
        <v>16268974.4395</v>
      </c>
      <c r="L1058" s="2">
        <f t="shared" si="155"/>
        <v>13291883.329500001</v>
      </c>
      <c r="M1058" s="2"/>
      <c r="Q1058" s="23"/>
      <c r="R1058" s="2">
        <v>2977091.11</v>
      </c>
      <c r="S1058" s="1">
        <v>44043</v>
      </c>
      <c r="T1058" s="1">
        <v>44053</v>
      </c>
      <c r="U1058" s="1">
        <v>44061</v>
      </c>
      <c r="V1058">
        <v>40</v>
      </c>
      <c r="W1058" s="1">
        <v>44101</v>
      </c>
      <c r="X1058" s="1">
        <v>44069</v>
      </c>
      <c r="Y1058" s="2">
        <v>2041039.2</v>
      </c>
      <c r="Z1058" s="2">
        <v>3794104.59</v>
      </c>
      <c r="AF1058" s="2">
        <v>0</v>
      </c>
      <c r="AG1058" s="14">
        <f>SUMIF('consultant-gross'!D:D,eslam.data!AQ1058,'consultant-gross'!F:F)</f>
        <v>0</v>
      </c>
      <c r="AH1058" s="14">
        <f>SUMIF('consultant-gross'!D:D,eslam.data!AQ1058,'consultant-gross'!G:G)</f>
        <v>0</v>
      </c>
      <c r="AI1058" s="14">
        <f>SUMIF('consultant-net'!D:D,eslam.data!AQ1058,'consultant-net'!F:F)</f>
        <v>0</v>
      </c>
      <c r="AJ1058" s="2" t="str">
        <f>VLOOKUP(A1058,'eslam-to-invoicing'!A:B,2,0)</f>
        <v>EMAAR-Pkg#162/163- Marassi</v>
      </c>
      <c r="AQ1058" s="2" t="str">
        <f t="shared" si="156"/>
        <v>PKG#1633</v>
      </c>
      <c r="AR1058" s="2" t="str">
        <f t="shared" si="157"/>
        <v>EMAAR-Pkg#162/163- Marassi3</v>
      </c>
    </row>
    <row r="1059" spans="1:44" hidden="1" x14ac:dyDescent="0.3">
      <c r="A1059" s="6" t="s">
        <v>57</v>
      </c>
      <c r="B1059" s="34">
        <f>VLOOKUP(A1059,Sheet1!A:B,2,0)</f>
        <v>1</v>
      </c>
      <c r="C1059" s="6">
        <v>4</v>
      </c>
      <c r="D1059" s="25"/>
      <c r="E1059" s="2">
        <v>3480646.03</v>
      </c>
      <c r="F1059" s="26">
        <f>_xlfn.MAXIFS('data-from-invoicing'!E:E,'data-from-invoicing'!D:D,eslam.data!AR1059)</f>
        <v>7314175.6500000013</v>
      </c>
      <c r="G1059" s="2">
        <f t="shared" si="154"/>
        <v>3833529.6200000015</v>
      </c>
      <c r="H1059" s="2"/>
      <c r="I1059" s="23"/>
      <c r="J1059" s="2">
        <f>SUMIF('collection only'!D:D,eslam.data!AQ1059,'collection only'!E:E)</f>
        <v>6845695.7699999996</v>
      </c>
      <c r="K1059" s="26">
        <f>SUMIF('data-from-invoicing'!D:D,eslam.data!AR1059,'data-from-invoicing'!F:F)</f>
        <v>17742432.848499998</v>
      </c>
      <c r="L1059" s="2">
        <f t="shared" si="155"/>
        <v>10896737.078499999</v>
      </c>
      <c r="M1059" s="2"/>
      <c r="Q1059" s="23"/>
      <c r="R1059" s="2">
        <v>6845695.7699999996</v>
      </c>
      <c r="S1059" s="1">
        <v>44074</v>
      </c>
      <c r="T1059" s="1">
        <v>44077</v>
      </c>
      <c r="U1059" s="1">
        <v>44077</v>
      </c>
      <c r="V1059">
        <v>40</v>
      </c>
      <c r="W1059" s="1">
        <v>44117</v>
      </c>
      <c r="X1059" s="1">
        <v>44097</v>
      </c>
      <c r="Y1059" s="2">
        <v>5521685.2300000004</v>
      </c>
      <c r="Z1059" s="2">
        <v>10183594.029999999</v>
      </c>
      <c r="AF1059" s="2">
        <v>0</v>
      </c>
      <c r="AG1059" s="14">
        <f>SUMIF('consultant-gross'!D:D,eslam.data!AQ1059,'consultant-gross'!F:F)</f>
        <v>0</v>
      </c>
      <c r="AH1059" s="14">
        <f>SUMIF('consultant-gross'!D:D,eslam.data!AQ1059,'consultant-gross'!G:G)</f>
        <v>0</v>
      </c>
      <c r="AI1059" s="14">
        <f>SUMIF('consultant-net'!D:D,eslam.data!AQ1059,'consultant-net'!F:F)</f>
        <v>0</v>
      </c>
      <c r="AJ1059" s="2" t="str">
        <f>VLOOKUP(A1059,'eslam-to-invoicing'!A:B,2,0)</f>
        <v>EMAAR-Pkg#162/163- Marassi</v>
      </c>
      <c r="AQ1059" s="2" t="str">
        <f t="shared" si="156"/>
        <v>PKG#1634</v>
      </c>
      <c r="AR1059" s="2" t="str">
        <f t="shared" si="157"/>
        <v>EMAAR-Pkg#162/163- Marassi4</v>
      </c>
    </row>
    <row r="1060" spans="1:44" hidden="1" x14ac:dyDescent="0.3">
      <c r="A1060" s="6" t="s">
        <v>57</v>
      </c>
      <c r="B1060" s="34">
        <f>VLOOKUP(A1060,Sheet1!A:B,2,0)</f>
        <v>1</v>
      </c>
      <c r="C1060" s="6">
        <v>5</v>
      </c>
      <c r="D1060" s="25"/>
      <c r="E1060" s="2">
        <v>3896848.6915396578</v>
      </c>
      <c r="F1060" s="26">
        <f>_xlfn.MAXIFS('data-from-invoicing'!E:E,'data-from-invoicing'!D:D,eslam.data!AR1060)</f>
        <v>8006098.5700000003</v>
      </c>
      <c r="G1060" s="2">
        <f t="shared" si="154"/>
        <v>4109249.8784603425</v>
      </c>
      <c r="H1060" s="2"/>
      <c r="I1060" s="23"/>
      <c r="J1060" s="2">
        <f>SUMIF('collection only'!D:D,eslam.data!AQ1060,'collection only'!E:E)</f>
        <v>3782501.29</v>
      </c>
      <c r="K1060" s="26">
        <f>SUMIF('data-from-invoicing'!D:D,eslam.data!AR1060,'data-from-invoicing'!F:F)</f>
        <v>7958142.0484999996</v>
      </c>
      <c r="L1060" s="2">
        <f t="shared" si="155"/>
        <v>4175640.7584999995</v>
      </c>
      <c r="M1060" s="2"/>
      <c r="Q1060" s="23"/>
      <c r="R1060" s="2">
        <v>3782501.2803425118</v>
      </c>
      <c r="S1060" s="1">
        <v>44104</v>
      </c>
      <c r="T1060" s="1">
        <v>44104</v>
      </c>
      <c r="U1060" s="1">
        <v>44104</v>
      </c>
      <c r="V1060">
        <v>40</v>
      </c>
      <c r="W1060" s="1">
        <v>44144</v>
      </c>
      <c r="X1060" s="1">
        <v>44126</v>
      </c>
      <c r="Y1060" s="2">
        <v>9418533.9215396587</v>
      </c>
      <c r="Z1060" s="2">
        <v>11640240.837487999</v>
      </c>
      <c r="AF1060" s="2">
        <v>0</v>
      </c>
      <c r="AG1060" s="14">
        <f>SUMIF('consultant-gross'!D:D,eslam.data!AQ1060,'consultant-gross'!F:F)</f>
        <v>0</v>
      </c>
      <c r="AH1060" s="14">
        <f>SUMIF('consultant-gross'!D:D,eslam.data!AQ1060,'consultant-gross'!G:G)</f>
        <v>0</v>
      </c>
      <c r="AI1060" s="14">
        <f>SUMIF('consultant-net'!D:D,eslam.data!AQ1060,'consultant-net'!F:F)</f>
        <v>0</v>
      </c>
      <c r="AJ1060" s="2" t="str">
        <f>VLOOKUP(A1060,'eslam-to-invoicing'!A:B,2,0)</f>
        <v>EMAAR-Pkg#162/163- Marassi</v>
      </c>
      <c r="AQ1060" s="2" t="str">
        <f t="shared" si="156"/>
        <v>PKG#1635</v>
      </c>
      <c r="AR1060" s="2" t="str">
        <f t="shared" si="157"/>
        <v>EMAAR-Pkg#162/163- Marassi5</v>
      </c>
    </row>
    <row r="1061" spans="1:44" hidden="1" x14ac:dyDescent="0.3">
      <c r="A1061" s="6" t="s">
        <v>57</v>
      </c>
      <c r="B1061" s="34">
        <f>VLOOKUP(A1061,Sheet1!A:B,2,0)</f>
        <v>1</v>
      </c>
      <c r="C1061" s="6">
        <v>6</v>
      </c>
      <c r="D1061" s="25"/>
      <c r="E1061" s="2">
        <v>8635132.0098988991</v>
      </c>
      <c r="F1061" s="26">
        <f>_xlfn.MAXIFS('data-from-invoicing'!E:E,'data-from-invoicing'!D:D,eslam.data!AR1061)</f>
        <v>8631951.7100000009</v>
      </c>
      <c r="G1061" s="2">
        <f t="shared" si="154"/>
        <v>-3180.299898898229</v>
      </c>
      <c r="H1061" s="2"/>
      <c r="I1061" s="23"/>
      <c r="J1061" s="2">
        <f>SUMIF('collection only'!D:D,eslam.data!AQ1061,'collection only'!E:E)</f>
        <v>6255172.1699999999</v>
      </c>
      <c r="K1061" s="26">
        <f>SUMIF('data-from-invoicing'!D:D,eslam.data!AR1061,'data-from-invoicing'!F:F)</f>
        <v>13427541.4454</v>
      </c>
      <c r="L1061" s="2">
        <f t="shared" si="155"/>
        <v>7172369.2753999997</v>
      </c>
      <c r="M1061" s="2"/>
      <c r="Q1061" s="23"/>
      <c r="R1061" s="2">
        <v>6255172.4374663765</v>
      </c>
      <c r="S1061" s="1">
        <v>44135</v>
      </c>
      <c r="T1061" s="1">
        <v>44135</v>
      </c>
      <c r="U1061" s="1">
        <v>44138</v>
      </c>
      <c r="V1061">
        <v>40</v>
      </c>
      <c r="W1061" s="1">
        <v>44178</v>
      </c>
      <c r="X1061" s="1">
        <v>44164</v>
      </c>
      <c r="Y1061" s="2">
        <v>18053665.931438562</v>
      </c>
      <c r="Z1061" s="2">
        <v>11614831.08916753</v>
      </c>
      <c r="AF1061" s="2">
        <v>0</v>
      </c>
      <c r="AG1061" s="14">
        <f>SUMIF('consultant-gross'!D:D,eslam.data!AQ1061,'consultant-gross'!F:F)</f>
        <v>0</v>
      </c>
      <c r="AH1061" s="14">
        <f>SUMIF('consultant-gross'!D:D,eslam.data!AQ1061,'consultant-gross'!G:G)</f>
        <v>0</v>
      </c>
      <c r="AI1061" s="14">
        <f>SUMIF('consultant-net'!D:D,eslam.data!AQ1061,'consultant-net'!F:F)</f>
        <v>0</v>
      </c>
      <c r="AJ1061" s="2" t="str">
        <f>VLOOKUP(A1061,'eslam-to-invoicing'!A:B,2,0)</f>
        <v>EMAAR-Pkg#162/163- Marassi</v>
      </c>
      <c r="AQ1061" s="2" t="str">
        <f t="shared" si="156"/>
        <v>PKG#1636</v>
      </c>
      <c r="AR1061" s="2" t="str">
        <f t="shared" si="157"/>
        <v>EMAAR-Pkg#162/163- Marassi6</v>
      </c>
    </row>
    <row r="1062" spans="1:44" hidden="1" x14ac:dyDescent="0.3">
      <c r="A1062" s="6" t="s">
        <v>57</v>
      </c>
      <c r="B1062" s="34">
        <f>VLOOKUP(A1062,Sheet1!A:B,2,0)</f>
        <v>1</v>
      </c>
      <c r="C1062" s="6">
        <v>7</v>
      </c>
      <c r="D1062" s="25"/>
      <c r="E1062" s="2">
        <v>4420616.8285614401</v>
      </c>
      <c r="F1062" s="26">
        <f>_xlfn.MAXIFS('data-from-invoicing'!E:E,'data-from-invoicing'!D:D,eslam.data!AR1062)</f>
        <v>8577630.8300000001</v>
      </c>
      <c r="G1062" s="2">
        <f t="shared" si="154"/>
        <v>4157014.00143856</v>
      </c>
      <c r="H1062" s="2"/>
      <c r="I1062" s="23"/>
      <c r="J1062" s="2">
        <f>SUMIF('collection only'!D:D,eslam.data!AQ1062,'collection only'!E:E)</f>
        <v>4922193.5</v>
      </c>
      <c r="K1062" s="26">
        <f>SUMIF('data-from-invoicing'!D:D,eslam.data!AR1062,'data-from-invoicing'!F:F)</f>
        <v>12964361.537700001</v>
      </c>
      <c r="L1062" s="2">
        <f t="shared" si="155"/>
        <v>8042168.0377000012</v>
      </c>
      <c r="M1062" s="2"/>
      <c r="Q1062" s="23"/>
      <c r="R1062" s="2">
        <v>4922193.5</v>
      </c>
      <c r="S1062" s="1">
        <v>44165</v>
      </c>
      <c r="T1062" s="1">
        <v>44172</v>
      </c>
      <c r="U1062" s="1">
        <v>44173</v>
      </c>
      <c r="V1062">
        <v>40</v>
      </c>
      <c r="W1062" s="1">
        <v>44213</v>
      </c>
      <c r="X1062" s="1">
        <v>44188</v>
      </c>
      <c r="Y1062" s="2">
        <v>22474282.760000002</v>
      </c>
      <c r="Z1062" s="2">
        <v>14196023.039999999</v>
      </c>
      <c r="AF1062" s="2">
        <v>0</v>
      </c>
      <c r="AG1062" s="14">
        <f>SUMIF('consultant-gross'!D:D,eslam.data!AQ1062,'consultant-gross'!F:F)</f>
        <v>0</v>
      </c>
      <c r="AH1062" s="14">
        <f>SUMIF('consultant-gross'!D:D,eslam.data!AQ1062,'consultant-gross'!G:G)</f>
        <v>0</v>
      </c>
      <c r="AI1062" s="14">
        <f>SUMIF('consultant-net'!D:D,eslam.data!AQ1062,'consultant-net'!F:F)</f>
        <v>0</v>
      </c>
      <c r="AJ1062" s="2" t="str">
        <f>VLOOKUP(A1062,'eslam-to-invoicing'!A:B,2,0)</f>
        <v>EMAAR-Pkg#162/163- Marassi</v>
      </c>
      <c r="AQ1062" s="2" t="str">
        <f t="shared" si="156"/>
        <v>PKG#1637</v>
      </c>
      <c r="AR1062" s="2" t="str">
        <f t="shared" si="157"/>
        <v>EMAAR-Pkg#162/163- Marassi7</v>
      </c>
    </row>
    <row r="1063" spans="1:44" hidden="1" x14ac:dyDescent="0.3">
      <c r="A1063" s="6" t="s">
        <v>57</v>
      </c>
      <c r="B1063" s="34">
        <f>VLOOKUP(A1063,Sheet1!A:B,2,0)</f>
        <v>1</v>
      </c>
      <c r="C1063" s="6">
        <v>8</v>
      </c>
      <c r="D1063" s="25"/>
      <c r="E1063" s="2">
        <v>7415396.3200000003</v>
      </c>
      <c r="F1063" s="26">
        <f>_xlfn.MAXIFS('data-from-invoicing'!E:E,'data-from-invoicing'!D:D,eslam.data!AR1063)</f>
        <v>12161063.390000001</v>
      </c>
      <c r="G1063" s="2">
        <f t="shared" si="154"/>
        <v>4745667.07</v>
      </c>
      <c r="H1063" s="2"/>
      <c r="I1063" s="23"/>
      <c r="J1063" s="2">
        <f>SUMIF('collection only'!D:D,eslam.data!AQ1063,'collection only'!E:E)</f>
        <v>6050639.7699999996</v>
      </c>
      <c r="K1063" s="26">
        <f>SUMIF('data-from-invoicing'!D:D,eslam.data!AR1063,'data-from-invoicing'!F:F)</f>
        <v>22259454.995999999</v>
      </c>
      <c r="L1063" s="2">
        <f t="shared" si="155"/>
        <v>16208815.226</v>
      </c>
      <c r="M1063" s="2"/>
      <c r="Q1063" s="23"/>
      <c r="R1063" s="2">
        <v>6050639.7742085746</v>
      </c>
      <c r="S1063" s="1">
        <v>44196</v>
      </c>
      <c r="T1063" s="1">
        <v>44201</v>
      </c>
      <c r="U1063" s="1">
        <v>44201</v>
      </c>
      <c r="V1063">
        <v>40</v>
      </c>
      <c r="W1063" s="1">
        <v>44241</v>
      </c>
      <c r="X1063" s="1">
        <v>44229</v>
      </c>
      <c r="Y1063" s="2">
        <v>29889679.079999998</v>
      </c>
      <c r="Z1063" s="2">
        <v>15239713.550000001</v>
      </c>
      <c r="AF1063" s="2">
        <v>0</v>
      </c>
      <c r="AG1063" s="14">
        <f>SUMIF('consultant-gross'!D:D,eslam.data!AQ1063,'consultant-gross'!F:F)</f>
        <v>0</v>
      </c>
      <c r="AH1063" s="14">
        <f>SUMIF('consultant-gross'!D:D,eslam.data!AQ1063,'consultant-gross'!G:G)</f>
        <v>0</v>
      </c>
      <c r="AI1063" s="14">
        <f>SUMIF('consultant-net'!D:D,eslam.data!AQ1063,'consultant-net'!F:F)</f>
        <v>0</v>
      </c>
      <c r="AJ1063" s="2" t="str">
        <f>VLOOKUP(A1063,'eslam-to-invoicing'!A:B,2,0)</f>
        <v>EMAAR-Pkg#162/163- Marassi</v>
      </c>
      <c r="AQ1063" s="2" t="str">
        <f t="shared" si="156"/>
        <v>PKG#1638</v>
      </c>
      <c r="AR1063" s="2" t="str">
        <f t="shared" si="157"/>
        <v>EMAAR-Pkg#162/163- Marassi8</v>
      </c>
    </row>
    <row r="1064" spans="1:44" hidden="1" x14ac:dyDescent="0.3">
      <c r="A1064" s="6" t="s">
        <v>57</v>
      </c>
      <c r="B1064" s="34">
        <f>VLOOKUP(A1064,Sheet1!A:B,2,0)</f>
        <v>1</v>
      </c>
      <c r="C1064" s="6">
        <v>9</v>
      </c>
      <c r="D1064" s="25"/>
      <c r="E1064" s="2">
        <v>5020188.6174025834</v>
      </c>
      <c r="F1064" s="26">
        <f>_xlfn.MAXIFS('data-from-invoicing'!E:E,'data-from-invoicing'!D:D,eslam.data!AR1064)</f>
        <v>10891648.49</v>
      </c>
      <c r="G1064" s="2">
        <f t="shared" si="154"/>
        <v>5871459.8725974169</v>
      </c>
      <c r="H1064" s="2"/>
      <c r="I1064" s="23"/>
      <c r="J1064" s="2">
        <f>SUMIF('collection only'!D:D,eslam.data!AQ1064,'collection only'!E:E)</f>
        <v>4602212.16</v>
      </c>
      <c r="K1064" s="26">
        <f>SUMIF('data-from-invoicing'!D:D,eslam.data!AR1064,'data-from-invoicing'!F:F)</f>
        <v>20607532.603099998</v>
      </c>
      <c r="L1064" s="2">
        <f t="shared" si="155"/>
        <v>16005320.443099998</v>
      </c>
      <c r="M1064" s="2"/>
      <c r="Q1064" s="23"/>
      <c r="R1064" s="2">
        <v>4602212.1568600535</v>
      </c>
      <c r="S1064" s="1">
        <v>44227</v>
      </c>
      <c r="T1064" s="1">
        <v>44221</v>
      </c>
      <c r="U1064" s="1">
        <v>44252</v>
      </c>
      <c r="V1064">
        <v>40</v>
      </c>
      <c r="W1064" s="1">
        <v>44292</v>
      </c>
      <c r="X1064" s="1">
        <v>44263</v>
      </c>
      <c r="Y1064" s="2">
        <v>34909867.697402582</v>
      </c>
      <c r="Z1064" s="2">
        <v>16642238.48028747</v>
      </c>
      <c r="AF1064" s="2">
        <v>0</v>
      </c>
      <c r="AG1064" s="14">
        <f>SUMIF('consultant-gross'!D:D,eslam.data!AQ1064,'consultant-gross'!F:F)</f>
        <v>0</v>
      </c>
      <c r="AH1064" s="14">
        <f>SUMIF('consultant-gross'!D:D,eslam.data!AQ1064,'consultant-gross'!G:G)</f>
        <v>0</v>
      </c>
      <c r="AI1064" s="14">
        <f>SUMIF('consultant-net'!D:D,eslam.data!AQ1064,'consultant-net'!F:F)</f>
        <v>0</v>
      </c>
      <c r="AJ1064" s="2" t="str">
        <f>VLOOKUP(A1064,'eslam-to-invoicing'!A:B,2,0)</f>
        <v>EMAAR-Pkg#162/163- Marassi</v>
      </c>
      <c r="AQ1064" s="2" t="str">
        <f t="shared" si="156"/>
        <v>PKG#1639</v>
      </c>
      <c r="AR1064" s="2" t="str">
        <f t="shared" si="157"/>
        <v>EMAAR-Pkg#162/163- Marassi9</v>
      </c>
    </row>
    <row r="1065" spans="1:44" hidden="1" x14ac:dyDescent="0.3">
      <c r="A1065" s="6" t="s">
        <v>57</v>
      </c>
      <c r="B1065" s="34">
        <f>VLOOKUP(A1065,Sheet1!A:B,2,0)</f>
        <v>1</v>
      </c>
      <c r="C1065" s="6">
        <v>10</v>
      </c>
      <c r="D1065" s="25"/>
      <c r="E1065" s="2">
        <v>3812993.5625974159</v>
      </c>
      <c r="F1065" s="26">
        <f>_xlfn.MAXIFS('data-from-invoicing'!E:E,'data-from-invoicing'!D:D,eslam.data!AR1065)</f>
        <v>14574675.039999999</v>
      </c>
      <c r="G1065" s="2">
        <f t="shared" si="154"/>
        <v>10761681.477402583</v>
      </c>
      <c r="H1065" s="2"/>
      <c r="I1065" s="23"/>
      <c r="J1065" s="2">
        <f>SUMIF('collection only'!D:D,eslam.data!AQ1065,'collection only'!E:E)</f>
        <v>2532838.5699999998</v>
      </c>
      <c r="K1065" s="26">
        <f>SUMIF('data-from-invoicing'!D:D,eslam.data!AR1065,'data-from-invoicing'!F:F)</f>
        <v>18192775.480100002</v>
      </c>
      <c r="L1065" s="2">
        <f t="shared" si="155"/>
        <v>15659936.910100002</v>
      </c>
      <c r="M1065" s="2"/>
      <c r="Q1065" s="23"/>
      <c r="R1065" s="2">
        <v>2532838.5699999998</v>
      </c>
      <c r="S1065" s="1">
        <v>44255</v>
      </c>
      <c r="T1065" s="1">
        <v>44252</v>
      </c>
      <c r="U1065" s="1">
        <v>44258</v>
      </c>
      <c r="V1065">
        <v>40</v>
      </c>
      <c r="W1065" s="1">
        <v>44298</v>
      </c>
      <c r="X1065" s="1">
        <v>44492</v>
      </c>
      <c r="Y1065" s="2">
        <v>38722861.259999998</v>
      </c>
      <c r="Z1065" s="2">
        <v>16355289.4</v>
      </c>
      <c r="AF1065" s="2">
        <v>0</v>
      </c>
      <c r="AG1065" s="14">
        <f>SUMIF('consultant-gross'!D:D,eslam.data!AQ1065,'consultant-gross'!F:F)</f>
        <v>0</v>
      </c>
      <c r="AH1065" s="14">
        <f>SUMIF('consultant-gross'!D:D,eslam.data!AQ1065,'consultant-gross'!G:G)</f>
        <v>0</v>
      </c>
      <c r="AI1065" s="14">
        <f>SUMIF('consultant-net'!D:D,eslam.data!AQ1065,'consultant-net'!F:F)</f>
        <v>0</v>
      </c>
      <c r="AJ1065" s="2" t="str">
        <f>VLOOKUP(A1065,'eslam-to-invoicing'!A:B,2,0)</f>
        <v>EMAAR-Pkg#162/163- Marassi</v>
      </c>
      <c r="AQ1065" s="2" t="str">
        <f t="shared" si="156"/>
        <v>PKG#16310</v>
      </c>
      <c r="AR1065" s="2" t="str">
        <f t="shared" si="157"/>
        <v>EMAAR-Pkg#162/163- Marassi10</v>
      </c>
    </row>
    <row r="1066" spans="1:44" hidden="1" x14ac:dyDescent="0.3">
      <c r="A1066" s="6" t="s">
        <v>57</v>
      </c>
      <c r="B1066" s="34">
        <f>VLOOKUP(A1066,Sheet1!A:B,2,0)</f>
        <v>1</v>
      </c>
      <c r="C1066" s="6">
        <v>11</v>
      </c>
      <c r="D1066" s="25"/>
      <c r="E1066" s="2">
        <v>3832626.300000004</v>
      </c>
      <c r="F1066" s="26">
        <f>_xlfn.MAXIFS('data-from-invoicing'!E:E,'data-from-invoicing'!D:D,eslam.data!AR1066)</f>
        <v>9303551.5199999996</v>
      </c>
      <c r="G1066" s="2">
        <f t="shared" si="154"/>
        <v>5470925.2199999951</v>
      </c>
      <c r="H1066" s="2"/>
      <c r="I1066" s="23"/>
      <c r="J1066" s="2">
        <f>SUMIF('collection only'!D:D,eslam.data!AQ1066,'collection only'!E:E)</f>
        <v>3799097.57</v>
      </c>
      <c r="K1066" s="26">
        <f>SUMIF('data-from-invoicing'!D:D,eslam.data!AR1066,'data-from-invoicing'!F:F)</f>
        <v>13368148.5779</v>
      </c>
      <c r="L1066" s="2">
        <f t="shared" si="155"/>
        <v>9569051.0078999996</v>
      </c>
      <c r="M1066" s="2"/>
      <c r="Q1066" s="23"/>
      <c r="R1066" s="2">
        <v>3799097.57</v>
      </c>
      <c r="S1066" s="1">
        <v>44286</v>
      </c>
      <c r="T1066" s="1">
        <v>44280</v>
      </c>
      <c r="U1066" s="1">
        <v>44286</v>
      </c>
      <c r="V1066">
        <v>40</v>
      </c>
      <c r="W1066" s="1">
        <v>44326</v>
      </c>
      <c r="X1066" s="1">
        <v>44311</v>
      </c>
      <c r="Y1066" s="2">
        <v>42555487.560000002</v>
      </c>
      <c r="Z1066" s="2">
        <v>17842244.91</v>
      </c>
      <c r="AF1066" s="2">
        <v>0</v>
      </c>
      <c r="AG1066" s="14">
        <f>SUMIF('consultant-gross'!D:D,eslam.data!AQ1066,'consultant-gross'!F:F)</f>
        <v>0</v>
      </c>
      <c r="AH1066" s="14">
        <f>SUMIF('consultant-gross'!D:D,eslam.data!AQ1066,'consultant-gross'!G:G)</f>
        <v>0</v>
      </c>
      <c r="AI1066" s="14">
        <f>SUMIF('consultant-net'!D:D,eslam.data!AQ1066,'consultant-net'!F:F)</f>
        <v>0</v>
      </c>
      <c r="AJ1066" s="2" t="str">
        <f>VLOOKUP(A1066,'eslam-to-invoicing'!A:B,2,0)</f>
        <v>EMAAR-Pkg#162/163- Marassi</v>
      </c>
      <c r="AQ1066" s="2" t="str">
        <f t="shared" si="156"/>
        <v>PKG#16311</v>
      </c>
      <c r="AR1066" s="2" t="str">
        <f t="shared" si="157"/>
        <v>EMAAR-Pkg#162/163- Marassi11</v>
      </c>
    </row>
    <row r="1067" spans="1:44" hidden="1" x14ac:dyDescent="0.3">
      <c r="A1067" s="6" t="s">
        <v>57</v>
      </c>
      <c r="B1067" s="34">
        <f>VLOOKUP(A1067,Sheet1!A:B,2,0)</f>
        <v>1</v>
      </c>
      <c r="C1067" s="6">
        <v>12</v>
      </c>
      <c r="D1067" s="25"/>
      <c r="E1067" s="2">
        <v>3268183.049999997</v>
      </c>
      <c r="F1067" s="26">
        <f>_xlfn.MAXIFS('data-from-invoicing'!E:E,'data-from-invoicing'!D:D,eslam.data!AR1067)</f>
        <v>17538268.489999998</v>
      </c>
      <c r="G1067" s="2">
        <f t="shared" si="154"/>
        <v>14270085.440000001</v>
      </c>
      <c r="H1067" s="2"/>
      <c r="I1067" s="23"/>
      <c r="J1067" s="2">
        <f>SUMIF('collection only'!D:D,eslam.data!AQ1067,'collection only'!E:E)</f>
        <v>2215480.09</v>
      </c>
      <c r="K1067" s="26">
        <f>SUMIF('data-from-invoicing'!D:D,eslam.data!AR1067,'data-from-invoicing'!F:F)</f>
        <v>21347264.777399998</v>
      </c>
      <c r="L1067" s="2">
        <f t="shared" si="155"/>
        <v>19131784.687399998</v>
      </c>
      <c r="M1067" s="2"/>
      <c r="Q1067" s="23"/>
      <c r="R1067" s="2">
        <v>2215480.09</v>
      </c>
      <c r="S1067" s="1">
        <v>44316</v>
      </c>
      <c r="T1067" s="1">
        <v>44311</v>
      </c>
      <c r="U1067" s="1">
        <v>44320</v>
      </c>
      <c r="V1067">
        <v>40</v>
      </c>
      <c r="W1067" s="1">
        <v>44360</v>
      </c>
      <c r="X1067" s="1">
        <v>44350</v>
      </c>
      <c r="Y1067" s="2">
        <v>45823670.609999999</v>
      </c>
      <c r="Z1067" s="2">
        <v>17661654.170000002</v>
      </c>
      <c r="AF1067" s="2">
        <v>0</v>
      </c>
      <c r="AG1067" s="14">
        <f>SUMIF('consultant-gross'!D:D,eslam.data!AQ1067,'consultant-gross'!F:F)</f>
        <v>0</v>
      </c>
      <c r="AH1067" s="14">
        <f>SUMIF('consultant-gross'!D:D,eslam.data!AQ1067,'consultant-gross'!G:G)</f>
        <v>0</v>
      </c>
      <c r="AI1067" s="14">
        <f>SUMIF('consultant-net'!D:D,eslam.data!AQ1067,'consultant-net'!F:F)</f>
        <v>0</v>
      </c>
      <c r="AJ1067" s="2" t="str">
        <f>VLOOKUP(A1067,'eslam-to-invoicing'!A:B,2,0)</f>
        <v>EMAAR-Pkg#162/163- Marassi</v>
      </c>
      <c r="AQ1067" s="2" t="str">
        <f t="shared" si="156"/>
        <v>PKG#16312</v>
      </c>
      <c r="AR1067" s="2" t="str">
        <f t="shared" si="157"/>
        <v>EMAAR-Pkg#162/163- Marassi12</v>
      </c>
    </row>
    <row r="1068" spans="1:44" hidden="1" x14ac:dyDescent="0.3">
      <c r="A1068" s="6" t="s">
        <v>57</v>
      </c>
      <c r="B1068" s="6">
        <f>VLOOKUP(A1068,Sheet1!A:B,2,0)</f>
        <v>1</v>
      </c>
      <c r="C1068" s="6">
        <v>13</v>
      </c>
      <c r="D1068" s="25"/>
      <c r="E1068" s="2">
        <v>6375780.4399999976</v>
      </c>
      <c r="F1068" s="26">
        <f>_xlfn.MAXIFS('data-from-invoicing'!E:E,'data-from-invoicing'!D:D,eslam.data!AR1068)</f>
        <v>6375780.4500000002</v>
      </c>
      <c r="G1068" s="2">
        <f t="shared" si="154"/>
        <v>1.0000002570450306E-2</v>
      </c>
      <c r="H1068" s="2"/>
      <c r="I1068" s="23"/>
      <c r="J1068" s="2">
        <f>SUMIF('collection only'!D:D,eslam.data!AQ1068,'collection only'!E:E)</f>
        <v>3821253.39</v>
      </c>
      <c r="K1068" s="26">
        <f>SUMIF('data-from-invoicing'!D:D,eslam.data!AR1068,'data-from-invoicing'!F:F)</f>
        <v>16955957.473999999</v>
      </c>
      <c r="L1068" s="2">
        <f t="shared" si="155"/>
        <v>13134704.083999999</v>
      </c>
      <c r="M1068" s="2"/>
      <c r="Q1068" s="23"/>
      <c r="R1068" s="2">
        <v>3821253.39</v>
      </c>
      <c r="S1068" s="1">
        <v>44347</v>
      </c>
      <c r="T1068" s="1">
        <v>44341</v>
      </c>
      <c r="U1068" s="1">
        <v>44347</v>
      </c>
      <c r="V1068">
        <v>40</v>
      </c>
      <c r="W1068" s="1">
        <v>44387</v>
      </c>
      <c r="X1068" s="1">
        <v>44368</v>
      </c>
      <c r="Y1068" s="2">
        <v>52199451.049999997</v>
      </c>
      <c r="Z1068" s="2">
        <v>16405178.949999999</v>
      </c>
      <c r="AF1068" s="2">
        <v>0</v>
      </c>
      <c r="AG1068" s="14">
        <f>SUMIF('consultant-gross'!D:D,eslam.data!AQ1068,'consultant-gross'!F:F)</f>
        <v>0</v>
      </c>
      <c r="AH1068" s="14">
        <f>SUMIF('consultant-gross'!D:D,eslam.data!AQ1068,'consultant-gross'!G:G)</f>
        <v>0</v>
      </c>
      <c r="AI1068" s="14">
        <f>SUMIF('consultant-net'!D:D,eslam.data!AQ1068,'consultant-net'!F:F)</f>
        <v>0</v>
      </c>
      <c r="AJ1068" s="2" t="str">
        <f>VLOOKUP(A1068,'eslam-to-invoicing'!A:B,2,0)</f>
        <v>EMAAR-Pkg#162/163- Marassi</v>
      </c>
      <c r="AQ1068" s="2" t="str">
        <f t="shared" si="156"/>
        <v>PKG#16313</v>
      </c>
      <c r="AR1068" s="2" t="str">
        <f t="shared" si="157"/>
        <v>EMAAR-Pkg#162/163- Marassi13</v>
      </c>
    </row>
    <row r="1069" spans="1:44" hidden="1" x14ac:dyDescent="0.3">
      <c r="A1069" s="6" t="s">
        <v>57</v>
      </c>
      <c r="B1069" s="6">
        <f>VLOOKUP(A1069,Sheet1!A:B,2,0)</f>
        <v>1</v>
      </c>
      <c r="C1069" s="6">
        <v>14</v>
      </c>
      <c r="D1069" s="25"/>
      <c r="E1069" s="2">
        <v>13281620.95000002</v>
      </c>
      <c r="F1069" s="26">
        <f>_xlfn.MAXIFS('data-from-invoicing'!E:E,'data-from-invoicing'!D:D,eslam.data!AR1069)</f>
        <v>13281620.939999999</v>
      </c>
      <c r="G1069" s="2">
        <f t="shared" si="154"/>
        <v>-1.0000020265579224E-2</v>
      </c>
      <c r="H1069" s="2"/>
      <c r="I1069" s="23"/>
      <c r="J1069" s="2">
        <f>SUMIF('collection only'!D:D,eslam.data!AQ1069,'collection only'!E:E)</f>
        <v>10697999.42</v>
      </c>
      <c r="K1069" s="26">
        <f>SUMIF('data-from-invoicing'!D:D,eslam.data!AR1069,'data-from-invoicing'!F:F)</f>
        <v>15373453.507999999</v>
      </c>
      <c r="L1069" s="2">
        <f t="shared" si="155"/>
        <v>4675454.0879999995</v>
      </c>
      <c r="M1069" s="2"/>
      <c r="Q1069" s="23"/>
      <c r="R1069" s="2">
        <v>10697999.42</v>
      </c>
      <c r="S1069" s="1">
        <v>44377</v>
      </c>
      <c r="T1069" s="1">
        <v>44373</v>
      </c>
      <c r="U1069" s="1">
        <v>44378</v>
      </c>
      <c r="V1069">
        <v>40</v>
      </c>
      <c r="W1069" s="1">
        <v>44418</v>
      </c>
      <c r="X1069" s="1">
        <v>44410</v>
      </c>
      <c r="Y1069" s="2">
        <v>65481072.000000007</v>
      </c>
      <c r="Z1069" s="2">
        <v>18157750.16</v>
      </c>
      <c r="AF1069" s="2">
        <v>0</v>
      </c>
      <c r="AG1069" s="14">
        <f>SUMIF('consultant-gross'!D:D,eslam.data!AQ1069,'consultant-gross'!F:F)</f>
        <v>0</v>
      </c>
      <c r="AH1069" s="14">
        <f>SUMIF('consultant-gross'!D:D,eslam.data!AQ1069,'consultant-gross'!G:G)</f>
        <v>0</v>
      </c>
      <c r="AI1069" s="14">
        <f>SUMIF('consultant-net'!D:D,eslam.data!AQ1069,'consultant-net'!F:F)</f>
        <v>0</v>
      </c>
      <c r="AJ1069" s="2" t="str">
        <f>VLOOKUP(A1069,'eslam-to-invoicing'!A:B,2,0)</f>
        <v>EMAAR-Pkg#162/163- Marassi</v>
      </c>
      <c r="AQ1069" s="2" t="str">
        <f t="shared" si="156"/>
        <v>PKG#16314</v>
      </c>
      <c r="AR1069" s="2" t="str">
        <f t="shared" si="157"/>
        <v>EMAAR-Pkg#162/163- Marassi14</v>
      </c>
    </row>
    <row r="1070" spans="1:44" hidden="1" x14ac:dyDescent="0.3">
      <c r="A1070" s="6" t="s">
        <v>57</v>
      </c>
      <c r="B1070" s="6">
        <f>VLOOKUP(A1070,Sheet1!A:B,2,0)</f>
        <v>1</v>
      </c>
      <c r="C1070" s="6">
        <v>15</v>
      </c>
      <c r="D1070" s="25"/>
      <c r="E1070" s="2">
        <v>7388288.6999999881</v>
      </c>
      <c r="F1070" s="26">
        <f>_xlfn.MAXIFS('data-from-invoicing'!E:E,'data-from-invoicing'!D:D,eslam.data!AR1070)</f>
        <v>7388288.7000000002</v>
      </c>
      <c r="G1070" s="2">
        <f t="shared" si="154"/>
        <v>1.2107193470001221E-8</v>
      </c>
      <c r="H1070" s="2"/>
      <c r="I1070" s="23"/>
      <c r="J1070" s="2">
        <f>SUMIF('collection only'!D:D,eslam.data!AQ1070,'collection only'!E:E)</f>
        <v>4024676.65</v>
      </c>
      <c r="K1070" s="26">
        <f>SUMIF('data-from-invoicing'!D:D,eslam.data!AR1070,'data-from-invoicing'!F:F)</f>
        <v>4317541.5650000004</v>
      </c>
      <c r="L1070" s="2">
        <f t="shared" si="155"/>
        <v>292864.9150000005</v>
      </c>
      <c r="M1070" s="2"/>
      <c r="Q1070" s="23"/>
      <c r="R1070" s="2">
        <v>4024675.65</v>
      </c>
      <c r="S1070" s="1">
        <v>44408</v>
      </c>
      <c r="T1070" s="1">
        <v>44402</v>
      </c>
      <c r="U1070" s="1">
        <v>44410</v>
      </c>
      <c r="V1070">
        <v>40</v>
      </c>
      <c r="W1070" s="1">
        <v>44450</v>
      </c>
      <c r="X1070" s="1">
        <v>44434</v>
      </c>
      <c r="Y1070" s="2">
        <v>72869360.700000003</v>
      </c>
      <c r="Z1070" s="2">
        <v>16257345.380000001</v>
      </c>
      <c r="AF1070" s="2">
        <v>0</v>
      </c>
      <c r="AG1070" s="14">
        <f>SUMIF('consultant-gross'!D:D,eslam.data!AQ1070,'consultant-gross'!F:F)</f>
        <v>0</v>
      </c>
      <c r="AH1070" s="14">
        <f>SUMIF('consultant-gross'!D:D,eslam.data!AQ1070,'consultant-gross'!G:G)</f>
        <v>0</v>
      </c>
      <c r="AI1070" s="14">
        <f>SUMIF('consultant-net'!D:D,eslam.data!AQ1070,'consultant-net'!F:F)</f>
        <v>0</v>
      </c>
      <c r="AJ1070" s="2" t="str">
        <f>VLOOKUP(A1070,'eslam-to-invoicing'!A:B,2,0)</f>
        <v>EMAAR-Pkg#162/163- Marassi</v>
      </c>
      <c r="AQ1070" s="2" t="str">
        <f t="shared" si="156"/>
        <v>PKG#16315</v>
      </c>
      <c r="AR1070" s="2" t="str">
        <f t="shared" si="157"/>
        <v>EMAAR-Pkg#162/163- Marassi15</v>
      </c>
    </row>
    <row r="1071" spans="1:44" hidden="1" x14ac:dyDescent="0.3">
      <c r="A1071" s="6" t="s">
        <v>57</v>
      </c>
      <c r="B1071" s="34">
        <f>VLOOKUP(A1071,Sheet1!A:B,2,0)</f>
        <v>1</v>
      </c>
      <c r="C1071" s="6">
        <v>16</v>
      </c>
      <c r="D1071" s="25"/>
      <c r="E1071" s="2">
        <v>6043601.3999999911</v>
      </c>
      <c r="F1071" s="26">
        <f>_xlfn.MAXIFS('data-from-invoicing'!E:E,'data-from-invoicing'!D:D,eslam.data!AR1071)</f>
        <v>49248459.939999998</v>
      </c>
      <c r="G1071" s="2">
        <f t="shared" si="154"/>
        <v>43204858.540000007</v>
      </c>
      <c r="H1071" s="2"/>
      <c r="I1071" s="23"/>
      <c r="J1071" s="2">
        <f>SUMIF('collection only'!D:D,eslam.data!AQ1071,'collection only'!E:E)</f>
        <v>3611195.74</v>
      </c>
      <c r="K1071" s="26">
        <f>SUMIF('data-from-invoicing'!D:D,eslam.data!AR1071,'data-from-invoicing'!F:F)</f>
        <v>15368075.700999999</v>
      </c>
      <c r="L1071" s="2">
        <f t="shared" si="155"/>
        <v>11756879.960999999</v>
      </c>
      <c r="M1071" s="2"/>
      <c r="Q1071" s="23"/>
      <c r="R1071" s="2">
        <v>3611195.73</v>
      </c>
      <c r="S1071" s="1">
        <v>44439</v>
      </c>
      <c r="T1071" s="1">
        <v>44433</v>
      </c>
      <c r="U1071" s="1">
        <v>44445</v>
      </c>
      <c r="V1071">
        <v>40</v>
      </c>
      <c r="W1071" s="1">
        <v>44485</v>
      </c>
      <c r="X1071" s="1">
        <v>44469</v>
      </c>
      <c r="Y1071" s="2">
        <v>78912962.099999994</v>
      </c>
      <c r="Z1071" s="2">
        <v>15138470.41</v>
      </c>
      <c r="AF1071" s="2">
        <v>0</v>
      </c>
      <c r="AG1071" s="14">
        <f>SUMIF('consultant-gross'!D:D,eslam.data!AQ1071,'consultant-gross'!F:F)</f>
        <v>0</v>
      </c>
      <c r="AH1071" s="14">
        <f>SUMIF('consultant-gross'!D:D,eslam.data!AQ1071,'consultant-gross'!G:G)</f>
        <v>0</v>
      </c>
      <c r="AI1071" s="14">
        <f>SUMIF('consultant-net'!D:D,eslam.data!AQ1071,'consultant-net'!F:F)</f>
        <v>0</v>
      </c>
      <c r="AJ1071" s="2" t="str">
        <f>VLOOKUP(A1071,'eslam-to-invoicing'!A:B,2,0)</f>
        <v>EMAAR-Pkg#162/163- Marassi</v>
      </c>
      <c r="AQ1071" s="2" t="str">
        <f t="shared" si="156"/>
        <v>PKG#16316</v>
      </c>
      <c r="AR1071" s="2" t="str">
        <f t="shared" si="157"/>
        <v>EMAAR-Pkg#162/163- Marassi16</v>
      </c>
    </row>
    <row r="1072" spans="1:44" hidden="1" x14ac:dyDescent="0.3">
      <c r="A1072" s="6" t="s">
        <v>57</v>
      </c>
      <c r="B1072" s="6">
        <f>VLOOKUP(A1072,Sheet1!A:B,2,0)</f>
        <v>1</v>
      </c>
      <c r="C1072" s="6">
        <v>17</v>
      </c>
      <c r="D1072" s="25"/>
      <c r="E1072" s="2">
        <v>5496981.8000000119</v>
      </c>
      <c r="F1072" s="26">
        <f>_xlfn.MAXIFS('data-from-invoicing'!E:E,'data-from-invoicing'!D:D,eslam.data!AR1072)</f>
        <v>5496981.7999999998</v>
      </c>
      <c r="G1072" s="2">
        <f t="shared" si="154"/>
        <v>-1.2107193470001221E-8</v>
      </c>
      <c r="H1072" s="2"/>
      <c r="I1072" s="23"/>
      <c r="J1072" s="2">
        <f>SUMIF('collection only'!D:D,eslam.data!AQ1072,'collection only'!E:E)</f>
        <v>2445757.34</v>
      </c>
      <c r="K1072" s="26">
        <f>SUMIF('data-from-invoicing'!D:D,eslam.data!AR1072,'data-from-invoicing'!F:F)</f>
        <v>2956365.1601</v>
      </c>
      <c r="L1072" s="2">
        <f t="shared" si="155"/>
        <v>510607.82010000013</v>
      </c>
      <c r="M1072" s="2"/>
      <c r="Q1072" s="23"/>
      <c r="R1072" s="2">
        <v>2445757.34</v>
      </c>
      <c r="S1072" s="1">
        <v>44469</v>
      </c>
      <c r="T1072" s="1">
        <v>44464</v>
      </c>
      <c r="U1072" s="1">
        <v>44472</v>
      </c>
      <c r="V1072">
        <v>40</v>
      </c>
      <c r="W1072" s="1">
        <v>44512</v>
      </c>
      <c r="X1072" s="1">
        <v>44496</v>
      </c>
      <c r="Y1072" s="2">
        <v>84409943.900000006</v>
      </c>
      <c r="Z1072" s="2">
        <v>12955550.43</v>
      </c>
      <c r="AF1072" s="2">
        <v>0</v>
      </c>
      <c r="AG1072" s="14">
        <f>SUMIF('consultant-gross'!D:D,eslam.data!AQ1072,'consultant-gross'!F:F)</f>
        <v>0</v>
      </c>
      <c r="AH1072" s="14">
        <f>SUMIF('consultant-gross'!D:D,eslam.data!AQ1072,'consultant-gross'!G:G)</f>
        <v>0</v>
      </c>
      <c r="AI1072" s="14">
        <f>SUMIF('consultant-net'!D:D,eslam.data!AQ1072,'consultant-net'!F:F)</f>
        <v>0</v>
      </c>
      <c r="AJ1072" s="2" t="str">
        <f>VLOOKUP(A1072,'eslam-to-invoicing'!A:B,2,0)</f>
        <v>EMAAR-Pkg#162/163- Marassi</v>
      </c>
      <c r="AQ1072" s="2" t="str">
        <f t="shared" si="156"/>
        <v>PKG#16317</v>
      </c>
      <c r="AR1072" s="2" t="str">
        <f t="shared" si="157"/>
        <v>EMAAR-Pkg#162/163- Marassi17</v>
      </c>
    </row>
    <row r="1073" spans="1:44" hidden="1" x14ac:dyDescent="0.3">
      <c r="A1073" s="6" t="s">
        <v>57</v>
      </c>
      <c r="B1073" s="34">
        <f>VLOOKUP(A1073,Sheet1!A:B,2,0)</f>
        <v>1</v>
      </c>
      <c r="C1073" s="6">
        <v>18</v>
      </c>
      <c r="D1073" s="25"/>
      <c r="E1073" s="2">
        <v>3301294.9799999888</v>
      </c>
      <c r="F1073" s="26">
        <f>_xlfn.MAXIFS('data-from-invoicing'!E:E,'data-from-invoicing'!D:D,eslam.data!AR1073)</f>
        <v>12923817.910000002</v>
      </c>
      <c r="G1073" s="2">
        <f t="shared" si="154"/>
        <v>9622522.9300000127</v>
      </c>
      <c r="H1073" s="2"/>
      <c r="I1073" s="23"/>
      <c r="J1073" s="2">
        <f>SUMIF('collection only'!D:D,eslam.data!AQ1073,'collection only'!E:E)</f>
        <v>2445757.34</v>
      </c>
      <c r="K1073" s="26">
        <f>SUMIF('data-from-invoicing'!D:D,eslam.data!AR1073,'data-from-invoicing'!F:F)</f>
        <v>19270685.583500002</v>
      </c>
      <c r="L1073" s="2">
        <f t="shared" si="155"/>
        <v>16824928.243500002</v>
      </c>
      <c r="M1073" s="2"/>
      <c r="Q1073" s="23"/>
      <c r="R1073" s="2">
        <v>3026069.35</v>
      </c>
      <c r="S1073" s="1">
        <v>44500</v>
      </c>
      <c r="T1073" s="1">
        <v>44494</v>
      </c>
      <c r="U1073" s="1">
        <v>44501</v>
      </c>
      <c r="V1073">
        <v>40</v>
      </c>
      <c r="W1073" s="1">
        <v>44541</v>
      </c>
      <c r="X1073" s="1">
        <v>44515</v>
      </c>
      <c r="Y1073" s="2">
        <v>87711238.879999995</v>
      </c>
      <c r="Z1073" s="2">
        <v>13929653.029999999</v>
      </c>
      <c r="AF1073" s="2">
        <v>0</v>
      </c>
      <c r="AG1073" s="14">
        <f>SUMIF('consultant-gross'!D:D,eslam.data!AQ1073,'consultant-gross'!F:F)</f>
        <v>0</v>
      </c>
      <c r="AH1073" s="14">
        <f>SUMIF('consultant-gross'!D:D,eslam.data!AQ1073,'consultant-gross'!G:G)</f>
        <v>0</v>
      </c>
      <c r="AI1073" s="14">
        <f>SUMIF('consultant-net'!D:D,eslam.data!AQ1073,'consultant-net'!F:F)</f>
        <v>0</v>
      </c>
      <c r="AJ1073" s="2" t="str">
        <f>VLOOKUP(A1073,'eslam-to-invoicing'!A:B,2,0)</f>
        <v>EMAAR-Pkg#162/163- Marassi</v>
      </c>
      <c r="AQ1073" s="2" t="str">
        <f t="shared" si="156"/>
        <v>PKG#16318</v>
      </c>
      <c r="AR1073" s="2" t="str">
        <f t="shared" si="157"/>
        <v>EMAAR-Pkg#162/163- Marassi18</v>
      </c>
    </row>
    <row r="1074" spans="1:44" hidden="1" x14ac:dyDescent="0.3">
      <c r="A1074" s="6" t="s">
        <v>57</v>
      </c>
      <c r="B1074" s="6">
        <f>VLOOKUP(A1074,Sheet1!A:B,2,0)</f>
        <v>1</v>
      </c>
      <c r="C1074" s="6">
        <v>19</v>
      </c>
      <c r="D1074" s="25"/>
      <c r="E1074" s="2">
        <v>9320216.4700000137</v>
      </c>
      <c r="F1074" s="26">
        <f>_xlfn.MAXIFS('data-from-invoicing'!E:E,'data-from-invoicing'!D:D,eslam.data!AR1074)</f>
        <v>9320216.4900000002</v>
      </c>
      <c r="G1074" s="2">
        <f t="shared" si="154"/>
        <v>1.999998651444912E-2</v>
      </c>
      <c r="H1074" s="2"/>
      <c r="I1074" s="23"/>
      <c r="J1074" s="2">
        <f>SUMIF('collection only'!D:D,eslam.data!AQ1074,'collection only'!E:E)</f>
        <v>6520369.1399999997</v>
      </c>
      <c r="K1074" s="26">
        <f>SUMIF('data-from-invoicing'!D:D,eslam.data!AR1074,'data-from-invoicing'!F:F)</f>
        <v>15003262.304599999</v>
      </c>
      <c r="L1074" s="2">
        <f t="shared" si="155"/>
        <v>8482893.1645999998</v>
      </c>
      <c r="M1074" s="2"/>
      <c r="Q1074" s="23"/>
      <c r="R1074" s="2">
        <v>7895027.2400000002</v>
      </c>
      <c r="S1074" s="1">
        <v>44530</v>
      </c>
      <c r="T1074" s="1">
        <v>44525</v>
      </c>
      <c r="U1074" s="1">
        <v>44530</v>
      </c>
      <c r="V1074">
        <v>40</v>
      </c>
      <c r="W1074" s="1">
        <v>44570</v>
      </c>
      <c r="X1074" s="1">
        <v>44546</v>
      </c>
      <c r="Y1074" s="2">
        <v>97031455.350000009</v>
      </c>
      <c r="Z1074" s="2">
        <v>15728609.99</v>
      </c>
      <c r="AF1074" s="2">
        <v>0</v>
      </c>
      <c r="AG1074" s="14">
        <f>SUMIF('consultant-gross'!D:D,eslam.data!AQ1074,'consultant-gross'!F:F)</f>
        <v>0</v>
      </c>
      <c r="AH1074" s="14">
        <f>SUMIF('consultant-gross'!D:D,eslam.data!AQ1074,'consultant-gross'!G:G)</f>
        <v>0</v>
      </c>
      <c r="AI1074" s="14">
        <f>SUMIF('consultant-net'!D:D,eslam.data!AQ1074,'consultant-net'!F:F)</f>
        <v>0</v>
      </c>
      <c r="AJ1074" s="2" t="str">
        <f>VLOOKUP(A1074,'eslam-to-invoicing'!A:B,2,0)</f>
        <v>EMAAR-Pkg#162/163- Marassi</v>
      </c>
      <c r="AQ1074" s="2" t="str">
        <f t="shared" si="156"/>
        <v>PKG#16319</v>
      </c>
      <c r="AR1074" s="2" t="str">
        <f t="shared" si="157"/>
        <v>EMAAR-Pkg#162/163- Marassi19</v>
      </c>
    </row>
    <row r="1075" spans="1:44" hidden="1" x14ac:dyDescent="0.3">
      <c r="A1075" s="6" t="s">
        <v>57</v>
      </c>
      <c r="B1075" s="34">
        <f>VLOOKUP(A1075,Sheet1!A:B,2,0)</f>
        <v>1</v>
      </c>
      <c r="C1075" s="6">
        <v>20</v>
      </c>
      <c r="D1075" s="25"/>
      <c r="E1075" s="2">
        <v>4346059.9699999988</v>
      </c>
      <c r="F1075" s="26">
        <f>_xlfn.MAXIFS('data-from-invoicing'!E:E,'data-from-invoicing'!D:D,eslam.data!AR1075)</f>
        <v>10455877.960000001</v>
      </c>
      <c r="G1075" s="2">
        <f t="shared" si="154"/>
        <v>6109817.9900000021</v>
      </c>
      <c r="H1075" s="2"/>
      <c r="I1075" s="23"/>
      <c r="J1075" s="2">
        <f>SUMIF('collection only'!D:D,eslam.data!AQ1075,'collection only'!E:E)</f>
        <v>3715617.2</v>
      </c>
      <c r="K1075" s="26">
        <f>SUMIF('data-from-invoicing'!D:D,eslam.data!AR1075,'data-from-invoicing'!F:F)</f>
        <v>10622091.773</v>
      </c>
      <c r="L1075" s="2">
        <f t="shared" si="155"/>
        <v>6906474.5729999999</v>
      </c>
      <c r="M1075" s="2"/>
      <c r="Q1075" s="23"/>
      <c r="R1075" s="2">
        <v>2340959.11</v>
      </c>
      <c r="S1075" s="1">
        <v>44561</v>
      </c>
      <c r="T1075" s="1">
        <v>44555</v>
      </c>
      <c r="U1075" s="1">
        <v>44563</v>
      </c>
      <c r="V1075">
        <v>40</v>
      </c>
      <c r="W1075" s="1">
        <v>44603</v>
      </c>
      <c r="X1075" s="1">
        <v>44580</v>
      </c>
      <c r="Y1075" s="2">
        <v>101377515.31999999</v>
      </c>
      <c r="Z1075" s="2">
        <v>14609274.92</v>
      </c>
      <c r="AF1075" s="2">
        <v>0</v>
      </c>
      <c r="AG1075" s="14">
        <f>SUMIF('consultant-gross'!D:D,eslam.data!AQ1075,'consultant-gross'!F:F)</f>
        <v>0</v>
      </c>
      <c r="AH1075" s="14">
        <f>SUMIF('consultant-gross'!D:D,eslam.data!AQ1075,'consultant-gross'!G:G)</f>
        <v>0</v>
      </c>
      <c r="AI1075" s="14">
        <f>SUMIF('consultant-net'!D:D,eslam.data!AQ1075,'consultant-net'!F:F)</f>
        <v>0</v>
      </c>
      <c r="AJ1075" s="2" t="str">
        <f>VLOOKUP(A1075,'eslam-to-invoicing'!A:B,2,0)</f>
        <v>EMAAR-Pkg#162/163- Marassi</v>
      </c>
      <c r="AQ1075" s="2" t="str">
        <f t="shared" si="156"/>
        <v>PKG#16320</v>
      </c>
      <c r="AR1075" s="2" t="str">
        <f t="shared" si="157"/>
        <v>EMAAR-Pkg#162/163- Marassi20</v>
      </c>
    </row>
    <row r="1076" spans="1:44" hidden="1" x14ac:dyDescent="0.3">
      <c r="A1076" s="6" t="s">
        <v>57</v>
      </c>
      <c r="B1076" s="34">
        <f>VLOOKUP(A1076,Sheet1!A:B,2,0)</f>
        <v>1</v>
      </c>
      <c r="C1076" s="6">
        <v>21</v>
      </c>
      <c r="D1076" s="25"/>
      <c r="E1076" s="2">
        <v>5919076.7299999744</v>
      </c>
      <c r="F1076" s="26">
        <f>_xlfn.MAXIFS('data-from-invoicing'!E:E,'data-from-invoicing'!D:D,eslam.data!AR1076)</f>
        <v>10986391.5</v>
      </c>
      <c r="G1076" s="2">
        <f t="shared" si="154"/>
        <v>5067314.7700000256</v>
      </c>
      <c r="H1076" s="2"/>
      <c r="I1076" s="23"/>
      <c r="J1076" s="2">
        <f>SUMIF('collection only'!D:D,eslam.data!AQ1076,'collection only'!E:E)</f>
        <v>5322260.63</v>
      </c>
      <c r="K1076" s="26">
        <f>SUMIF('data-from-invoicing'!D:D,eslam.data!AR1076,'data-from-invoicing'!F:F)</f>
        <v>11574799.055500001</v>
      </c>
      <c r="L1076" s="2">
        <f t="shared" si="155"/>
        <v>6252538.4255000008</v>
      </c>
      <c r="M1076" s="2"/>
      <c r="Q1076" s="23"/>
      <c r="R1076" s="2">
        <v>5322260.63</v>
      </c>
      <c r="S1076" s="1">
        <v>44592</v>
      </c>
      <c r="T1076" s="1">
        <v>44592</v>
      </c>
      <c r="U1076" s="1">
        <v>44595</v>
      </c>
      <c r="V1076">
        <v>40</v>
      </c>
      <c r="W1076" s="1">
        <v>44635</v>
      </c>
      <c r="X1076" s="1">
        <v>44637</v>
      </c>
      <c r="Y1076" s="2">
        <v>107296592.05</v>
      </c>
      <c r="Z1076" s="2">
        <v>15284733.68</v>
      </c>
      <c r="AF1076" s="2">
        <v>0</v>
      </c>
      <c r="AG1076" s="14">
        <f>SUMIF('consultant-gross'!D:D,eslam.data!AQ1076,'consultant-gross'!F:F)</f>
        <v>0</v>
      </c>
      <c r="AH1076" s="14">
        <f>SUMIF('consultant-gross'!D:D,eslam.data!AQ1076,'consultant-gross'!G:G)</f>
        <v>0</v>
      </c>
      <c r="AI1076" s="14">
        <f>SUMIF('consultant-net'!D:D,eslam.data!AQ1076,'consultant-net'!F:F)</f>
        <v>0</v>
      </c>
      <c r="AJ1076" s="2" t="str">
        <f>VLOOKUP(A1076,'eslam-to-invoicing'!A:B,2,0)</f>
        <v>EMAAR-Pkg#162/163- Marassi</v>
      </c>
      <c r="AQ1076" s="2" t="str">
        <f t="shared" si="156"/>
        <v>PKG#16321</v>
      </c>
      <c r="AR1076" s="2" t="str">
        <f t="shared" si="157"/>
        <v>EMAAR-Pkg#162/163- Marassi21</v>
      </c>
    </row>
    <row r="1077" spans="1:44" hidden="1" x14ac:dyDescent="0.3">
      <c r="A1077" s="6" t="s">
        <v>57</v>
      </c>
      <c r="B1077" s="34">
        <f>VLOOKUP(A1077,Sheet1!A:B,2,0)</f>
        <v>1</v>
      </c>
      <c r="C1077" s="6">
        <v>22</v>
      </c>
      <c r="D1077" s="25"/>
      <c r="E1077" s="2">
        <v>2632588.6300000101</v>
      </c>
      <c r="F1077" s="26">
        <f>_xlfn.MAXIFS('data-from-invoicing'!E:E,'data-from-invoicing'!D:D,eslam.data!AR1077)</f>
        <v>7589823.4800000004</v>
      </c>
      <c r="G1077" s="2">
        <f t="shared" si="154"/>
        <v>4957234.8499999903</v>
      </c>
      <c r="H1077" s="2"/>
      <c r="I1077" s="23"/>
      <c r="J1077" s="2">
        <f>SUMIF('collection only'!D:D,eslam.data!AQ1077,'collection only'!E:E)</f>
        <v>2261775.79</v>
      </c>
      <c r="K1077" s="26">
        <f>SUMIF('data-from-invoicing'!D:D,eslam.data!AR1077,'data-from-invoicing'!F:F)</f>
        <v>6046552.4979999997</v>
      </c>
      <c r="L1077" s="2">
        <f t="shared" si="155"/>
        <v>3784776.7079999996</v>
      </c>
      <c r="M1077" s="2"/>
      <c r="Q1077" s="23"/>
      <c r="R1077" s="2">
        <v>2261775.79</v>
      </c>
      <c r="S1077" s="1">
        <v>44620</v>
      </c>
      <c r="T1077" s="1">
        <v>44620</v>
      </c>
      <c r="U1077" s="1">
        <v>44621</v>
      </c>
      <c r="V1077">
        <v>40</v>
      </c>
      <c r="W1077" s="1">
        <v>44661</v>
      </c>
      <c r="X1077" s="1">
        <v>44643</v>
      </c>
      <c r="Y1077" s="2">
        <v>109929180.68000001</v>
      </c>
      <c r="Z1077" s="2">
        <v>15087666.619999999</v>
      </c>
      <c r="AD1077" s="2">
        <v>3262202.645</v>
      </c>
      <c r="AE1077" s="2">
        <v>3262202.645</v>
      </c>
      <c r="AF1077" s="2">
        <v>0</v>
      </c>
      <c r="AG1077" s="14">
        <f>SUMIF('consultant-gross'!D:D,eslam.data!AQ1077,'consultant-gross'!F:F)</f>
        <v>0</v>
      </c>
      <c r="AH1077" s="14">
        <f>SUMIF('consultant-gross'!D:D,eslam.data!AQ1077,'consultant-gross'!G:G)</f>
        <v>0</v>
      </c>
      <c r="AI1077" s="14">
        <f>SUMIF('consultant-net'!D:D,eslam.data!AQ1077,'consultant-net'!F:F)</f>
        <v>0</v>
      </c>
      <c r="AJ1077" s="2" t="str">
        <f>VLOOKUP(A1077,'eslam-to-invoicing'!A:B,2,0)</f>
        <v>EMAAR-Pkg#162/163- Marassi</v>
      </c>
      <c r="AQ1077" s="2" t="str">
        <f t="shared" si="156"/>
        <v>PKG#16322</v>
      </c>
      <c r="AR1077" s="2" t="str">
        <f t="shared" si="157"/>
        <v>EMAAR-Pkg#162/163- Marassi22</v>
      </c>
    </row>
    <row r="1078" spans="1:44" hidden="1" x14ac:dyDescent="0.3">
      <c r="A1078" s="6" t="s">
        <v>57</v>
      </c>
      <c r="B1078" s="34">
        <f>VLOOKUP(A1078,Sheet1!A:B,2,0)</f>
        <v>1</v>
      </c>
      <c r="C1078" s="6">
        <v>23</v>
      </c>
      <c r="D1078" s="25"/>
      <c r="E1078" s="2">
        <v>6399693.2000000179</v>
      </c>
      <c r="F1078" s="26">
        <f>_xlfn.MAXIFS('data-from-invoicing'!E:E,'data-from-invoicing'!D:D,eslam.data!AR1078)</f>
        <v>6328514.7800000003</v>
      </c>
      <c r="G1078" s="2">
        <f t="shared" si="154"/>
        <v>-71178.420000017621</v>
      </c>
      <c r="H1078" s="2"/>
      <c r="I1078" s="23"/>
      <c r="J1078" s="2">
        <f>SUMIF('collection only'!D:D,eslam.data!AQ1078,'collection only'!E:E)</f>
        <v>3449740.505272463</v>
      </c>
      <c r="K1078" s="26">
        <f>SUMIF('data-from-invoicing'!D:D,eslam.data!AR1078,'data-from-invoicing'!F:F)</f>
        <v>8263496.6735000014</v>
      </c>
      <c r="L1078" s="2">
        <f t="shared" si="155"/>
        <v>4813756.1682275385</v>
      </c>
      <c r="M1078" s="2"/>
      <c r="Q1078" s="23"/>
      <c r="R1078" s="2">
        <v>3449740.51</v>
      </c>
      <c r="S1078" s="1">
        <v>44651</v>
      </c>
      <c r="T1078" s="1">
        <v>44648</v>
      </c>
      <c r="U1078" s="1">
        <v>44658</v>
      </c>
      <c r="V1078">
        <v>40</v>
      </c>
      <c r="W1078" s="1">
        <v>44698</v>
      </c>
      <c r="X1078" s="1">
        <v>44810</v>
      </c>
      <c r="Y1078" s="2">
        <v>116328873.88</v>
      </c>
      <c r="Z1078" s="2">
        <v>12447737.109999999</v>
      </c>
      <c r="AD1078" s="2">
        <v>3363997.5</v>
      </c>
      <c r="AE1078" s="2">
        <v>3363997.5</v>
      </c>
      <c r="AF1078" s="2">
        <v>139451</v>
      </c>
      <c r="AG1078" s="14">
        <f>SUMIF('consultant-gross'!D:D,eslam.data!AQ1078,'consultant-gross'!F:F)</f>
        <v>0</v>
      </c>
      <c r="AH1078" s="14">
        <f>SUMIF('consultant-gross'!D:D,eslam.data!AQ1078,'consultant-gross'!G:G)</f>
        <v>0</v>
      </c>
      <c r="AI1078" s="14">
        <f>SUMIF('consultant-net'!D:D,eslam.data!AQ1078,'consultant-net'!F:F)</f>
        <v>3449740.505272463</v>
      </c>
      <c r="AJ1078" s="2" t="str">
        <f>VLOOKUP(A1078,'eslam-to-invoicing'!A:B,2,0)</f>
        <v>EMAAR-Pkg#162/163- Marassi</v>
      </c>
      <c r="AQ1078" s="2" t="str">
        <f t="shared" si="156"/>
        <v>PKG#16323</v>
      </c>
      <c r="AR1078" s="2" t="str">
        <f t="shared" si="157"/>
        <v>EMAAR-Pkg#162/163- Marassi23</v>
      </c>
    </row>
    <row r="1079" spans="1:44" hidden="1" x14ac:dyDescent="0.3">
      <c r="A1079" s="6" t="s">
        <v>57</v>
      </c>
      <c r="B1079" s="34">
        <f>VLOOKUP(A1079,Sheet1!A:B,2,0)</f>
        <v>1</v>
      </c>
      <c r="C1079" s="6">
        <v>24</v>
      </c>
      <c r="D1079" s="25"/>
      <c r="E1079" s="2">
        <v>6669347.1899999976</v>
      </c>
      <c r="F1079" s="26">
        <f>_xlfn.MAXIFS('data-from-invoicing'!E:E,'data-from-invoicing'!D:D,eslam.data!AR1079)</f>
        <v>6666259.3200000003</v>
      </c>
      <c r="G1079" s="2">
        <f t="shared" si="154"/>
        <v>-3087.8699999973178</v>
      </c>
      <c r="H1079" s="2"/>
      <c r="I1079" s="23"/>
      <c r="J1079" s="2">
        <f>SUMIF('collection only'!D:D,eslam.data!AQ1079,'collection only'!E:E)</f>
        <v>5681606.5237414241</v>
      </c>
      <c r="K1079" s="26">
        <f>SUMIF('data-from-invoicing'!D:D,eslam.data!AR1079,'data-from-invoicing'!F:F)</f>
        <v>11118548.566</v>
      </c>
      <c r="L1079" s="2">
        <f t="shared" si="155"/>
        <v>5436942.0422585756</v>
      </c>
      <c r="M1079" s="2"/>
      <c r="Q1079" s="23"/>
      <c r="R1079" s="2">
        <v>5681606.5199999996</v>
      </c>
      <c r="S1079" s="1">
        <v>44681</v>
      </c>
      <c r="T1079" s="1">
        <v>44671</v>
      </c>
      <c r="U1079" s="1">
        <v>44679</v>
      </c>
      <c r="V1079">
        <v>40</v>
      </c>
      <c r="W1079" s="1">
        <v>44719</v>
      </c>
      <c r="X1079" s="1">
        <v>44810</v>
      </c>
      <c r="Y1079" s="2">
        <v>122998221.06999999</v>
      </c>
      <c r="Z1079" s="2">
        <v>11928679.08</v>
      </c>
      <c r="AA1079" s="2">
        <v>79159509</v>
      </c>
      <c r="AC1079" s="2">
        <v>106910.74</v>
      </c>
      <c r="AD1079" s="2">
        <v>3526010</v>
      </c>
      <c r="AE1079" s="2">
        <v>3526010</v>
      </c>
      <c r="AF1079" s="2">
        <v>170264.36</v>
      </c>
      <c r="AG1079" s="14">
        <f>SUMIF('consultant-gross'!D:D,eslam.data!AQ1079,'consultant-gross'!F:F)</f>
        <v>5789760.2557910206</v>
      </c>
      <c r="AH1079" s="14">
        <f>SUMIF('consultant-gross'!D:D,eslam.data!AQ1079,'consultant-gross'!G:G)</f>
        <v>115718940.93579102</v>
      </c>
      <c r="AI1079" s="14">
        <f>SUMIF('consultant-net'!D:D,eslam.data!AQ1079,'consultant-net'!F:F)</f>
        <v>5681606.5237414241</v>
      </c>
      <c r="AJ1079" s="2" t="str">
        <f>VLOOKUP(A1079,'eslam-to-invoicing'!A:B,2,0)</f>
        <v>EMAAR-Pkg#162/163- Marassi</v>
      </c>
      <c r="AQ1079" s="2" t="str">
        <f t="shared" si="156"/>
        <v>PKG#16324</v>
      </c>
      <c r="AR1079" s="2" t="str">
        <f t="shared" si="157"/>
        <v>EMAAR-Pkg#162/163- Marassi24</v>
      </c>
    </row>
    <row r="1080" spans="1:44" hidden="1" x14ac:dyDescent="0.3">
      <c r="A1080" s="6" t="s">
        <v>57</v>
      </c>
      <c r="B1080" s="34">
        <f>VLOOKUP(A1080,Sheet1!A:B,2,0)</f>
        <v>1</v>
      </c>
      <c r="C1080" s="6">
        <v>25</v>
      </c>
      <c r="D1080" s="25"/>
      <c r="E1080" s="2">
        <v>12929046.559999989</v>
      </c>
      <c r="F1080" s="26">
        <f>_xlfn.MAXIFS('data-from-invoicing'!E:E,'data-from-invoicing'!D:D,eslam.data!AR1080)</f>
        <v>12934137.539999999</v>
      </c>
      <c r="G1080" s="2">
        <f t="shared" si="154"/>
        <v>5090.9800000097603</v>
      </c>
      <c r="H1080" s="2"/>
      <c r="I1080" s="23"/>
      <c r="J1080" s="2">
        <f>SUMIF('collection only'!D:D,eslam.data!AQ1080,'collection only'!E:E)</f>
        <v>11730565.830982804</v>
      </c>
      <c r="K1080" s="26">
        <f>SUMIF('data-from-invoicing'!D:D,eslam.data!AR1080,'data-from-invoicing'!F:F)</f>
        <v>16704168.777000001</v>
      </c>
      <c r="L1080" s="2">
        <f t="shared" si="155"/>
        <v>4973602.9460171964</v>
      </c>
      <c r="M1080" s="2"/>
      <c r="Q1080" s="23"/>
      <c r="R1080" s="2">
        <v>11730565.83</v>
      </c>
      <c r="S1080" s="1">
        <v>44712</v>
      </c>
      <c r="T1080" s="1">
        <v>44706</v>
      </c>
      <c r="U1080" s="1">
        <v>44714</v>
      </c>
      <c r="V1080">
        <v>40</v>
      </c>
      <c r="W1080" s="1">
        <v>44754</v>
      </c>
      <c r="X1080" s="1">
        <v>44810</v>
      </c>
      <c r="Y1080" s="2">
        <v>135927267.63</v>
      </c>
      <c r="Z1080" s="2">
        <v>11655699.310000001</v>
      </c>
      <c r="AA1080" s="2">
        <v>84070405.069999993</v>
      </c>
      <c r="AC1080" s="2">
        <v>214226.97</v>
      </c>
      <c r="AD1080" s="2">
        <v>3858707</v>
      </c>
      <c r="AE1080" s="2">
        <v>3858707</v>
      </c>
      <c r="AF1080" s="2">
        <v>170264.36</v>
      </c>
      <c r="AG1080" s="14">
        <f>SUMIF('consultant-gross'!D:D,eslam.data!AQ1080,'consultant-gross'!F:F)</f>
        <v>22617186.635736868</v>
      </c>
      <c r="AH1080" s="14">
        <f>SUMIF('consultant-gross'!D:D,eslam.data!AQ1080,'consultant-gross'!G:G)</f>
        <v>145615407.70573688</v>
      </c>
      <c r="AI1080" s="14">
        <f>SUMIF('consultant-net'!D:D,eslam.data!AQ1080,'consultant-net'!F:F)</f>
        <v>11730565.830982804</v>
      </c>
      <c r="AJ1080" s="2" t="str">
        <f>VLOOKUP(A1080,'eslam-to-invoicing'!A:B,2,0)</f>
        <v>EMAAR-Pkg#162/163- Marassi</v>
      </c>
      <c r="AQ1080" s="2" t="str">
        <f t="shared" si="156"/>
        <v>PKG#16325</v>
      </c>
      <c r="AR1080" s="2" t="str">
        <f t="shared" si="157"/>
        <v>EMAAR-Pkg#162/163- Marassi25</v>
      </c>
    </row>
    <row r="1081" spans="1:44" hidden="1" x14ac:dyDescent="0.3">
      <c r="A1081" s="6" t="s">
        <v>57</v>
      </c>
      <c r="B1081" s="6">
        <f>VLOOKUP(A1081,Sheet1!A:B,2,0)</f>
        <v>1</v>
      </c>
      <c r="C1081" s="6">
        <v>26</v>
      </c>
      <c r="D1081" s="25"/>
      <c r="E1081" s="2">
        <v>6526578.3100000322</v>
      </c>
      <c r="F1081" s="26">
        <f>_xlfn.MAXIFS('data-from-invoicing'!E:E,'data-from-invoicing'!D:D,eslam.data!AR1081)</f>
        <v>6526578.3099999996</v>
      </c>
      <c r="G1081" s="2">
        <f t="shared" si="154"/>
        <v>-3.2596290111541748E-8</v>
      </c>
      <c r="H1081" s="2"/>
      <c r="I1081" s="23"/>
      <c r="J1081" s="2">
        <f>SUMIF('collection only'!D:D,eslam.data!AQ1081,'collection only'!E:E)</f>
        <v>6014332.3700000001</v>
      </c>
      <c r="K1081" s="26">
        <f>SUMIF('data-from-invoicing'!D:D,eslam.data!AR1081,'data-from-invoicing'!F:F)</f>
        <v>8378952.3770000003</v>
      </c>
      <c r="L1081" s="2">
        <f t="shared" si="155"/>
        <v>2364620.0070000002</v>
      </c>
      <c r="M1081" s="2"/>
      <c r="Q1081" s="23"/>
      <c r="R1081" s="2">
        <v>6014332.3700000001</v>
      </c>
      <c r="S1081" s="1">
        <v>44742</v>
      </c>
      <c r="T1081" s="1">
        <v>44737</v>
      </c>
      <c r="U1081" s="1">
        <v>44747</v>
      </c>
      <c r="V1081">
        <v>40</v>
      </c>
      <c r="W1081" s="1">
        <v>44787</v>
      </c>
      <c r="X1081" s="1">
        <v>44823</v>
      </c>
      <c r="Y1081" s="2">
        <v>142453845.94</v>
      </c>
      <c r="Z1081" s="2">
        <v>11222354.42</v>
      </c>
      <c r="AA1081" s="2">
        <v>87095709.459999993</v>
      </c>
      <c r="AC1081" s="2">
        <v>214226.97</v>
      </c>
      <c r="AD1081" s="2">
        <v>4019196.11</v>
      </c>
      <c r="AE1081" s="2">
        <v>4019196.11</v>
      </c>
      <c r="AF1081" s="2">
        <v>170264</v>
      </c>
      <c r="AG1081" s="14">
        <f>SUMIF('consultant-gross'!D:D,eslam.data!AQ1081,'consultant-gross'!F:F)</f>
        <v>20328767.653741956</v>
      </c>
      <c r="AH1081" s="14">
        <f>SUMIF('consultant-gross'!D:D,eslam.data!AQ1081,'consultant-gross'!G:G)</f>
        <v>156256035.28374195</v>
      </c>
      <c r="AI1081" s="14">
        <f>SUMIF('consultant-net'!D:D,eslam.data!AQ1081,'consultant-net'!F:F)</f>
        <v>8194504.6616742015</v>
      </c>
      <c r="AJ1081" s="2" t="str">
        <f>VLOOKUP(A1081,'eslam-to-invoicing'!A:B,2,0)</f>
        <v>EMAAR-Pkg#162/163- Marassi</v>
      </c>
      <c r="AQ1081" s="2" t="str">
        <f t="shared" si="156"/>
        <v>PKG#16326</v>
      </c>
      <c r="AR1081" s="2" t="str">
        <f t="shared" si="157"/>
        <v>EMAAR-Pkg#162/163- Marassi26</v>
      </c>
    </row>
    <row r="1082" spans="1:44" hidden="1" x14ac:dyDescent="0.3">
      <c r="A1082" s="6" t="s">
        <v>57</v>
      </c>
      <c r="B1082" s="6">
        <f>VLOOKUP(A1082,Sheet1!A:B,2,0)</f>
        <v>1</v>
      </c>
      <c r="C1082" s="6">
        <v>27</v>
      </c>
      <c r="D1082" s="25"/>
      <c r="E1082" s="2">
        <v>4132634.869999975</v>
      </c>
      <c r="F1082" s="26">
        <f>_xlfn.MAXIFS('data-from-invoicing'!E:E,'data-from-invoicing'!D:D,eslam.data!AR1082)</f>
        <v>4132634.87</v>
      </c>
      <c r="G1082" s="2">
        <f t="shared" si="154"/>
        <v>2.514570951461792E-8</v>
      </c>
      <c r="H1082" s="2"/>
      <c r="I1082" s="23"/>
      <c r="J1082" s="2">
        <f>SUMIF('collection only'!D:D,eslam.data!AQ1082,'collection only'!E:E)</f>
        <v>3457484.33</v>
      </c>
      <c r="K1082" s="26">
        <f>SUMIF('data-from-invoicing'!D:D,eslam.data!AR1082,'data-from-invoicing'!F:F)</f>
        <v>3653603.3234999999</v>
      </c>
      <c r="L1082" s="2">
        <f t="shared" si="155"/>
        <v>196118.99349999987</v>
      </c>
      <c r="M1082" s="2"/>
      <c r="Q1082" s="23"/>
      <c r="R1082" s="2">
        <v>3457484.33</v>
      </c>
      <c r="S1082" s="1">
        <v>44773</v>
      </c>
      <c r="T1082" s="1">
        <v>44773</v>
      </c>
      <c r="U1082" s="1">
        <v>44782</v>
      </c>
      <c r="V1082">
        <v>40</v>
      </c>
      <c r="W1082" s="1">
        <v>44822</v>
      </c>
      <c r="X1082" s="1">
        <v>44829</v>
      </c>
      <c r="Y1082" s="2">
        <v>146586480.81</v>
      </c>
      <c r="Z1082" s="2">
        <v>10805467.52</v>
      </c>
      <c r="AA1082" s="2">
        <v>88908671.920000002</v>
      </c>
      <c r="AC1082" s="2">
        <v>214226.97</v>
      </c>
      <c r="AD1082" s="2">
        <v>4117255.5</v>
      </c>
      <c r="AE1082" s="2">
        <v>4117255.5</v>
      </c>
      <c r="AF1082" s="2">
        <v>170264</v>
      </c>
      <c r="AG1082" s="14">
        <f>SUMIF('consultant-gross'!D:D,eslam.data!AQ1082,'consultant-gross'!F:F)</f>
        <v>0</v>
      </c>
      <c r="AH1082" s="14">
        <f>SUMIF('consultant-gross'!D:D,eslam.data!AQ1082,'consultant-gross'!G:G)</f>
        <v>0</v>
      </c>
      <c r="AI1082" s="14">
        <f>SUMIF('consultant-net'!D:D,eslam.data!AQ1082,'consultant-net'!F:F)</f>
        <v>20000000</v>
      </c>
      <c r="AJ1082" s="2" t="str">
        <f>VLOOKUP(A1082,'eslam-to-invoicing'!A:B,2,0)</f>
        <v>EMAAR-Pkg#162/163- Marassi</v>
      </c>
      <c r="AQ1082" s="2" t="str">
        <f t="shared" si="156"/>
        <v>PKG#16327</v>
      </c>
      <c r="AR1082" s="2" t="str">
        <f t="shared" si="157"/>
        <v>EMAAR-Pkg#162/163- Marassi27</v>
      </c>
    </row>
    <row r="1083" spans="1:44" hidden="1" x14ac:dyDescent="0.3">
      <c r="A1083" s="6" t="s">
        <v>57</v>
      </c>
      <c r="B1083" s="6">
        <f>VLOOKUP(A1083,Sheet1!A:B,2,0)</f>
        <v>1</v>
      </c>
      <c r="C1083" s="6">
        <v>28</v>
      </c>
      <c r="D1083" s="25"/>
      <c r="E1083" s="2">
        <v>17622733.919999991</v>
      </c>
      <c r="F1083" s="26">
        <f>_xlfn.MAXIFS('data-from-invoicing'!E:E,'data-from-invoicing'!D:D,eslam.data!AR1083)</f>
        <v>17622733.920000002</v>
      </c>
      <c r="G1083" s="2">
        <f t="shared" si="154"/>
        <v>0</v>
      </c>
      <c r="H1083" s="2"/>
      <c r="I1083" s="23"/>
      <c r="J1083" s="2">
        <f>SUMIF('collection only'!D:D,eslam.data!AQ1083,'collection only'!E:E)</f>
        <v>18331730.100000001</v>
      </c>
      <c r="K1083" s="26">
        <f>SUMIF('data-from-invoicing'!D:D,eslam.data!AR1083,'data-from-invoicing'!F:F)</f>
        <v>23295212.194500003</v>
      </c>
      <c r="L1083" s="2">
        <f t="shared" si="155"/>
        <v>4963482.0945000015</v>
      </c>
      <c r="M1083" s="2"/>
      <c r="Q1083" s="23"/>
      <c r="R1083" s="2">
        <v>18331730.100000001</v>
      </c>
      <c r="S1083" s="1">
        <v>44804</v>
      </c>
      <c r="T1083" s="1">
        <v>44804</v>
      </c>
      <c r="U1083" s="1">
        <v>44816</v>
      </c>
      <c r="V1083">
        <v>40</v>
      </c>
      <c r="W1083" s="1">
        <v>44856</v>
      </c>
      <c r="X1083" s="1">
        <v>44875</v>
      </c>
      <c r="Y1083" s="2">
        <v>164209214.72999999</v>
      </c>
      <c r="Z1083" s="2">
        <v>13098222.27</v>
      </c>
      <c r="AA1083" s="2">
        <v>70785988.930000007</v>
      </c>
      <c r="AC1083" s="2">
        <v>693580.47</v>
      </c>
      <c r="AD1083" s="2">
        <v>4637171.2350000003</v>
      </c>
      <c r="AE1083" s="2">
        <v>4637171.2350000003</v>
      </c>
      <c r="AF1083" s="2">
        <v>0</v>
      </c>
      <c r="AG1083" s="14">
        <f>SUMIF('consultant-gross'!D:D,eslam.data!AQ1083,'consultant-gross'!F:F)</f>
        <v>0</v>
      </c>
      <c r="AH1083" s="14">
        <f>SUMIF('consultant-gross'!D:D,eslam.data!AQ1083,'consultant-gross'!G:G)</f>
        <v>0</v>
      </c>
      <c r="AI1083" s="14">
        <f>SUMIF('consultant-net'!D:D,eslam.data!AQ1083,'consultant-net'!F:F)</f>
        <v>20000000</v>
      </c>
      <c r="AJ1083" s="2" t="str">
        <f>VLOOKUP(A1083,'eslam-to-invoicing'!A:B,2,0)</f>
        <v>EMAAR-Pkg#162/163- Marassi</v>
      </c>
      <c r="AQ1083" s="2" t="str">
        <f t="shared" si="156"/>
        <v>PKG#16328</v>
      </c>
      <c r="AR1083" s="2" t="str">
        <f t="shared" si="157"/>
        <v>EMAAR-Pkg#162/163- Marassi28</v>
      </c>
    </row>
    <row r="1084" spans="1:44" hidden="1" x14ac:dyDescent="0.3">
      <c r="A1084" s="6" t="s">
        <v>57</v>
      </c>
      <c r="B1084" s="6">
        <f>VLOOKUP(A1084,Sheet1!A:B,2,0)</f>
        <v>1</v>
      </c>
      <c r="C1084" s="6">
        <v>29</v>
      </c>
      <c r="D1084" s="25"/>
      <c r="E1084" s="2">
        <v>20296742.219999999</v>
      </c>
      <c r="F1084" s="26">
        <f>_xlfn.MAXIFS('data-from-invoicing'!E:E,'data-from-invoicing'!D:D,eslam.data!AR1084)</f>
        <v>20296742.210000001</v>
      </c>
      <c r="G1084" s="2">
        <f t="shared" si="154"/>
        <v>-9.9999979138374329E-3</v>
      </c>
      <c r="H1084" s="2"/>
      <c r="I1084" s="23"/>
      <c r="J1084" s="2">
        <f>SUMIF('collection only'!D:D,eslam.data!AQ1084,'collection only'!E:E)</f>
        <v>18785649.759999998</v>
      </c>
      <c r="K1084" s="26">
        <f>SUMIF('data-from-invoicing'!D:D,eslam.data!AR1084,'data-from-invoicing'!F:F)</f>
        <v>19850779.097999997</v>
      </c>
      <c r="L1084" s="2">
        <f t="shared" si="155"/>
        <v>1065129.3379999995</v>
      </c>
      <c r="M1084" s="2"/>
      <c r="Q1084" s="23"/>
      <c r="R1084" s="2">
        <v>18785649.760000002</v>
      </c>
      <c r="S1084" s="1">
        <v>44834</v>
      </c>
      <c r="T1084" s="1">
        <v>44834</v>
      </c>
      <c r="U1084" s="1">
        <v>44854</v>
      </c>
      <c r="V1084">
        <v>40</v>
      </c>
      <c r="W1084" s="1">
        <v>44894</v>
      </c>
      <c r="X1084" s="1">
        <v>44941</v>
      </c>
      <c r="Y1084" s="2">
        <v>184505956.94999999</v>
      </c>
      <c r="Z1084" s="2">
        <v>13098222.27</v>
      </c>
      <c r="AA1084" s="2">
        <v>159762353.93000001</v>
      </c>
      <c r="AC1084" s="2">
        <v>693580.47</v>
      </c>
      <c r="AD1084" s="2">
        <v>5169960.72</v>
      </c>
      <c r="AE1084" s="2">
        <v>5169960.72</v>
      </c>
      <c r="AF1084" s="2">
        <v>170264.36</v>
      </c>
      <c r="AG1084" s="14">
        <f>SUMIF('consultant-gross'!D:D,eslam.data!AQ1084,'consultant-gross'!F:F)</f>
        <v>17622733.919999987</v>
      </c>
      <c r="AH1084" s="14">
        <f>SUMIF('consultant-gross'!D:D,eslam.data!AQ1084,'consultant-gross'!G:G)</f>
        <v>181831948.64999998</v>
      </c>
      <c r="AI1084" s="14">
        <f>SUMIF('consultant-net'!D:D,eslam.data!AQ1084,'consultant-net'!F:F)</f>
        <v>20000000</v>
      </c>
      <c r="AJ1084" s="2" t="str">
        <f>VLOOKUP(A1084,'eslam-to-invoicing'!A:B,2,0)</f>
        <v>EMAAR-Pkg#162/163- Marassi</v>
      </c>
      <c r="AQ1084" s="2" t="str">
        <f t="shared" si="156"/>
        <v>PKG#16329</v>
      </c>
      <c r="AR1084" s="2" t="str">
        <f t="shared" si="157"/>
        <v>EMAAR-Pkg#162/163- Marassi29</v>
      </c>
    </row>
    <row r="1085" spans="1:44" hidden="1" x14ac:dyDescent="0.3">
      <c r="A1085" s="6" t="s">
        <v>57</v>
      </c>
      <c r="B1085" s="34">
        <f>VLOOKUP(A1085,Sheet1!A:B,2,0)</f>
        <v>1</v>
      </c>
      <c r="C1085" s="6">
        <v>30</v>
      </c>
      <c r="D1085" s="25"/>
      <c r="E1085" s="2">
        <v>8788912.25</v>
      </c>
      <c r="F1085" s="26">
        <f>_xlfn.MAXIFS('data-from-invoicing'!E:E,'data-from-invoicing'!D:D,eslam.data!AR1085)</f>
        <v>18828872.420000002</v>
      </c>
      <c r="G1085" s="2">
        <f t="shared" si="154"/>
        <v>10039960.170000002</v>
      </c>
      <c r="H1085" s="2"/>
      <c r="I1085" s="23"/>
      <c r="J1085" s="2">
        <f>SUMIF('collection only'!D:D,eslam.data!AQ1085,'collection only'!E:E)</f>
        <v>3193802.31</v>
      </c>
      <c r="K1085" s="26">
        <f>SUMIF('data-from-invoicing'!D:D,eslam.data!AR1085,'data-from-invoicing'!F:F)</f>
        <v>15359271.013499999</v>
      </c>
      <c r="L1085" s="2">
        <f t="shared" si="155"/>
        <v>12165468.703499999</v>
      </c>
      <c r="M1085" s="2"/>
      <c r="Q1085" s="23"/>
      <c r="R1085" s="2">
        <v>3193802.31</v>
      </c>
      <c r="S1085" s="1">
        <v>44957</v>
      </c>
      <c r="T1085" s="1">
        <v>44944</v>
      </c>
      <c r="U1085" s="1">
        <v>44944</v>
      </c>
      <c r="V1085">
        <v>40</v>
      </c>
      <c r="W1085" s="1">
        <v>44984</v>
      </c>
      <c r="X1085" s="1">
        <v>45147</v>
      </c>
      <c r="Y1085" s="2">
        <v>193294869.19999999</v>
      </c>
      <c r="Z1085" s="2">
        <v>8080616.0499999998</v>
      </c>
      <c r="AA1085" s="2">
        <v>66836818.149999999</v>
      </c>
      <c r="AC1085" s="2">
        <v>624222.43000000005</v>
      </c>
      <c r="AD1085" s="2">
        <v>5275229.5</v>
      </c>
      <c r="AE1085" s="2">
        <v>5275229.5</v>
      </c>
      <c r="AF1085" s="2">
        <v>688139.36</v>
      </c>
      <c r="AG1085" s="14">
        <f>SUMIF('consultant-gross'!D:D,eslam.data!AQ1085,'consultant-gross'!F:F)</f>
        <v>0</v>
      </c>
      <c r="AH1085" s="14">
        <f>SUMIF('consultant-gross'!D:D,eslam.data!AQ1085,'consultant-gross'!G:G)</f>
        <v>0</v>
      </c>
      <c r="AI1085" s="14">
        <f>SUMIF('consultant-net'!D:D,eslam.data!AQ1085,'consultant-net'!F:F)</f>
        <v>20000000</v>
      </c>
      <c r="AJ1085" s="2" t="str">
        <f>VLOOKUP(A1085,'eslam-to-invoicing'!A:B,2,0)</f>
        <v>EMAAR-Pkg#162/163- Marassi</v>
      </c>
      <c r="AQ1085" s="2" t="str">
        <f t="shared" si="156"/>
        <v>PKG#16330</v>
      </c>
      <c r="AR1085" s="2" t="str">
        <f t="shared" si="157"/>
        <v>EMAAR-Pkg#162/163- Marassi30</v>
      </c>
    </row>
    <row r="1086" spans="1:44" hidden="1" x14ac:dyDescent="0.3">
      <c r="A1086" s="6" t="s">
        <v>57</v>
      </c>
      <c r="B1086" s="34">
        <f>VLOOKUP(A1086,Sheet1!A:B,2,0)</f>
        <v>1</v>
      </c>
      <c r="C1086" s="6">
        <v>31</v>
      </c>
      <c r="D1086" s="25"/>
      <c r="E1086" s="2">
        <v>-406906.46999996901</v>
      </c>
      <c r="F1086" s="26">
        <f>_xlfn.MAXIFS('data-from-invoicing'!E:E,'data-from-invoicing'!D:D,eslam.data!AR1086)</f>
        <v>10357799.140000001</v>
      </c>
      <c r="G1086" s="2">
        <f t="shared" si="154"/>
        <v>10764705.60999997</v>
      </c>
      <c r="H1086" s="2"/>
      <c r="I1086" s="23"/>
      <c r="J1086" s="2">
        <f>SUMIF('collection only'!D:D,eslam.data!AQ1086,'collection only'!E:E)</f>
        <v>1079324.0900000001</v>
      </c>
      <c r="K1086" s="26">
        <f>SUMIF('data-from-invoicing'!D:D,eslam.data!AR1086,'data-from-invoicing'!F:F)</f>
        <v>10109132.947000001</v>
      </c>
      <c r="L1086" s="2">
        <f t="shared" si="155"/>
        <v>9029808.8570000008</v>
      </c>
      <c r="M1086" s="2"/>
      <c r="Q1086" s="23"/>
      <c r="R1086" s="2">
        <v>1079324.1000000001</v>
      </c>
      <c r="S1086" s="1">
        <v>44985</v>
      </c>
      <c r="T1086" s="1">
        <v>44985</v>
      </c>
      <c r="U1086" s="1">
        <v>45000</v>
      </c>
      <c r="V1086">
        <v>40</v>
      </c>
      <c r="W1086" s="1">
        <v>45040</v>
      </c>
      <c r="X1086" s="1">
        <v>45147</v>
      </c>
      <c r="Y1086" s="2">
        <v>192887962.72999999</v>
      </c>
      <c r="Z1086" s="2">
        <v>9732318.5</v>
      </c>
      <c r="AA1086" s="2">
        <v>56933789.25</v>
      </c>
      <c r="AC1086" s="2">
        <v>1100688.83</v>
      </c>
      <c r="AD1086" s="2">
        <v>5305840.78</v>
      </c>
      <c r="AE1086" s="2">
        <v>5305840.78</v>
      </c>
      <c r="AF1086" s="2">
        <v>688139.36</v>
      </c>
      <c r="AG1086" s="14">
        <f>SUMIF('consultant-gross'!D:D,eslam.data!AQ1086,'consultant-gross'!F:F)</f>
        <v>0</v>
      </c>
      <c r="AH1086" s="14">
        <f>SUMIF('consultant-gross'!D:D,eslam.data!AQ1086,'consultant-gross'!G:G)</f>
        <v>0</v>
      </c>
      <c r="AI1086" s="14">
        <f>SUMIF('consultant-net'!D:D,eslam.data!AQ1086,'consultant-net'!F:F)</f>
        <v>5000000</v>
      </c>
      <c r="AJ1086" s="2" t="str">
        <f>VLOOKUP(A1086,'eslam-to-invoicing'!A:B,2,0)</f>
        <v>EMAAR-Pkg#162/163- Marassi</v>
      </c>
      <c r="AQ1086" s="2" t="str">
        <f t="shared" si="156"/>
        <v>PKG#16331</v>
      </c>
      <c r="AR1086" s="2" t="str">
        <f t="shared" si="157"/>
        <v>EMAAR-Pkg#162/163- Marassi31</v>
      </c>
    </row>
    <row r="1087" spans="1:44" hidden="1" x14ac:dyDescent="0.3">
      <c r="A1087" s="6" t="s">
        <v>57</v>
      </c>
      <c r="B1087" s="34">
        <f>VLOOKUP(A1087,Sheet1!A:B,2,0)</f>
        <v>1</v>
      </c>
      <c r="C1087" s="6">
        <v>32</v>
      </c>
      <c r="D1087" s="25"/>
      <c r="E1087" s="2">
        <v>5753296.4799999893</v>
      </c>
      <c r="F1087" s="26">
        <f>_xlfn.MAXIFS('data-from-invoicing'!E:E,'data-from-invoicing'!D:D,eslam.data!AR1087)</f>
        <v>5829703.8700000001</v>
      </c>
      <c r="G1087" s="2">
        <f t="shared" si="154"/>
        <v>76407.390000010841</v>
      </c>
      <c r="H1087" s="2"/>
      <c r="I1087" s="23"/>
      <c r="J1087" s="2">
        <f>SUMIF('collection only'!D:D,eslam.data!AQ1087,'collection only'!E:E)</f>
        <v>4562478.0199999996</v>
      </c>
      <c r="K1087" s="26">
        <f>SUMIF('data-from-invoicing'!D:D,eslam.data!AR1087,'data-from-invoicing'!F:F)</f>
        <v>15273972.933500001</v>
      </c>
      <c r="L1087" s="2">
        <f t="shared" si="155"/>
        <v>10711494.913500002</v>
      </c>
      <c r="M1087" s="2"/>
      <c r="Q1087" s="23"/>
      <c r="R1087" s="2">
        <v>4562478.01</v>
      </c>
      <c r="S1087" s="1">
        <v>45046</v>
      </c>
      <c r="T1087" s="1">
        <v>45046</v>
      </c>
      <c r="U1087" s="1">
        <v>45060</v>
      </c>
      <c r="V1087">
        <v>40</v>
      </c>
      <c r="W1087" s="1">
        <v>45100</v>
      </c>
      <c r="X1087" s="1">
        <v>45273</v>
      </c>
      <c r="Y1087" s="2">
        <v>198641259.21000001</v>
      </c>
      <c r="Z1087" s="2">
        <v>8867308.6899999995</v>
      </c>
      <c r="AA1087" s="2">
        <v>66948753.43</v>
      </c>
      <c r="AC1087" s="2">
        <v>1100688.83</v>
      </c>
      <c r="AD1087" s="2">
        <v>5435239.5650000004</v>
      </c>
      <c r="AE1087" s="2">
        <v>5435239.5650000004</v>
      </c>
      <c r="AF1087" s="2">
        <v>688139.36</v>
      </c>
      <c r="AG1087" s="14">
        <f>SUMIF('consultant-gross'!D:D,eslam.data!AQ1087,'consultant-gross'!F:F)</f>
        <v>0</v>
      </c>
      <c r="AH1087" s="14">
        <f>SUMIF('consultant-gross'!D:D,eslam.data!AQ1087,'consultant-gross'!G:G)</f>
        <v>0</v>
      </c>
      <c r="AI1087" s="14">
        <f>SUMIF('consultant-net'!D:D,eslam.data!AQ1087,'consultant-net'!F:F)</f>
        <v>5000000</v>
      </c>
      <c r="AJ1087" s="2" t="str">
        <f>VLOOKUP(A1087,'eslam-to-invoicing'!A:B,2,0)</f>
        <v>EMAAR-Pkg#162/163- Marassi</v>
      </c>
      <c r="AQ1087" s="2" t="str">
        <f t="shared" si="156"/>
        <v>PKG#16332</v>
      </c>
      <c r="AR1087" s="2" t="str">
        <f t="shared" si="157"/>
        <v>EMAAR-Pkg#162/163- Marassi32</v>
      </c>
    </row>
    <row r="1088" spans="1:44" hidden="1" x14ac:dyDescent="0.3">
      <c r="A1088" s="6" t="s">
        <v>57</v>
      </c>
      <c r="B1088" s="34">
        <f>VLOOKUP(A1088,Sheet1!A:B,2,0)</f>
        <v>1</v>
      </c>
      <c r="C1088" s="6">
        <v>33</v>
      </c>
      <c r="D1088" s="25"/>
      <c r="F1088" s="26">
        <f>_xlfn.MAXIFS('data-from-invoicing'!E:E,'data-from-invoicing'!D:D,eslam.data!AR1088)</f>
        <v>4083110.28</v>
      </c>
      <c r="G1088" s="2">
        <f t="shared" si="154"/>
        <v>4083110.28</v>
      </c>
      <c r="H1088" s="2"/>
      <c r="I1088" s="23"/>
      <c r="J1088" s="2">
        <f>SUMIF('collection only'!D:D,eslam.data!AQ1088,'collection only'!E:E)</f>
        <v>1E-4</v>
      </c>
      <c r="K1088" s="26">
        <f>SUMIF('data-from-invoicing'!D:D,eslam.data!AR1088,'data-from-invoicing'!F:F)</f>
        <v>3354959.0840000003</v>
      </c>
      <c r="L1088" s="2">
        <f t="shared" si="155"/>
        <v>3354959.0839000004</v>
      </c>
      <c r="M1088" s="2"/>
      <c r="Q1088" s="23"/>
      <c r="R1088" s="2">
        <v>5000000</v>
      </c>
      <c r="S1088" s="1">
        <v>45077</v>
      </c>
      <c r="T1088" s="1">
        <v>45077</v>
      </c>
      <c r="U1088" s="1">
        <v>45088</v>
      </c>
      <c r="V1088">
        <v>40</v>
      </c>
      <c r="W1088" s="1">
        <v>45128</v>
      </c>
      <c r="AF1088" s="2">
        <v>0</v>
      </c>
      <c r="AG1088" s="14">
        <f>SUMIF('consultant-gross'!D:D,eslam.data!AQ1088,'consultant-gross'!F:F)</f>
        <v>0</v>
      </c>
      <c r="AH1088" s="14">
        <f>SUMIF('consultant-gross'!D:D,eslam.data!AQ1088,'consultant-gross'!G:G)</f>
        <v>0</v>
      </c>
      <c r="AI1088" s="14">
        <f>SUMIF('consultant-net'!D:D,eslam.data!AQ1088,'consultant-net'!F:F)</f>
        <v>5000000</v>
      </c>
      <c r="AJ1088" s="2" t="str">
        <f>VLOOKUP(A1088,'eslam-to-invoicing'!A:B,2,0)</f>
        <v>EMAAR-Pkg#162/163- Marassi</v>
      </c>
      <c r="AQ1088" s="2" t="str">
        <f t="shared" si="156"/>
        <v>PKG#16333</v>
      </c>
      <c r="AR1088" s="2" t="str">
        <f t="shared" si="157"/>
        <v>EMAAR-Pkg#162/163- Marassi33</v>
      </c>
    </row>
    <row r="1089" spans="1:44" hidden="1" x14ac:dyDescent="0.3">
      <c r="A1089" s="6" t="s">
        <v>57</v>
      </c>
      <c r="B1089" s="6">
        <f>VLOOKUP(A1089,Sheet1!A:B,2,0)</f>
        <v>1</v>
      </c>
      <c r="C1089" s="6">
        <v>34</v>
      </c>
      <c r="D1089" s="25"/>
      <c r="F1089" s="26">
        <f>_xlfn.MAXIFS('data-from-invoicing'!E:E,'data-from-invoicing'!D:D,eslam.data!AR1089)</f>
        <v>0</v>
      </c>
      <c r="G1089" s="2">
        <f t="shared" si="154"/>
        <v>0</v>
      </c>
      <c r="H1089" s="2"/>
      <c r="I1089" s="23"/>
      <c r="J1089" s="2">
        <f>SUMIF('collection only'!D:D,eslam.data!AQ1089,'collection only'!E:E)</f>
        <v>1E-4</v>
      </c>
      <c r="K1089" s="26">
        <f>SUMIF('data-from-invoicing'!D:D,eslam.data!AR1089,'data-from-invoicing'!F:F)</f>
        <v>0</v>
      </c>
      <c r="L1089" s="2">
        <f t="shared" si="155"/>
        <v>-1E-4</v>
      </c>
      <c r="M1089" s="2"/>
      <c r="Q1089" s="23"/>
      <c r="R1089" s="2">
        <v>5000000</v>
      </c>
      <c r="S1089" s="1">
        <v>45107</v>
      </c>
      <c r="T1089" s="1">
        <v>45117</v>
      </c>
      <c r="U1089" s="1">
        <v>45120</v>
      </c>
      <c r="V1089">
        <v>40</v>
      </c>
      <c r="W1089" s="1">
        <v>45160</v>
      </c>
      <c r="AF1089" s="2">
        <v>0</v>
      </c>
      <c r="AG1089" s="14">
        <f>SUMIF('consultant-gross'!D:D,eslam.data!AQ1089,'consultant-gross'!F:F)</f>
        <v>0</v>
      </c>
      <c r="AH1089" s="14">
        <f>SUMIF('consultant-gross'!D:D,eslam.data!AQ1089,'consultant-gross'!G:G)</f>
        <v>0</v>
      </c>
      <c r="AI1089" s="14">
        <f>SUMIF('consultant-net'!D:D,eslam.data!AQ1089,'consultant-net'!F:F)</f>
        <v>5000000</v>
      </c>
      <c r="AJ1089" s="2" t="str">
        <f>VLOOKUP(A1089,'eslam-to-invoicing'!A:B,2,0)</f>
        <v>EMAAR-Pkg#162/163- Marassi</v>
      </c>
      <c r="AQ1089" s="2" t="str">
        <f t="shared" si="156"/>
        <v>PKG#16334</v>
      </c>
      <c r="AR1089" s="2" t="str">
        <f t="shared" si="157"/>
        <v>EMAAR-Pkg#162/163- Marassi34</v>
      </c>
    </row>
    <row r="1090" spans="1:44" hidden="1" x14ac:dyDescent="0.3">
      <c r="A1090" s="6" t="s">
        <v>57</v>
      </c>
      <c r="B1090" s="34">
        <f>VLOOKUP(A1090,Sheet1!A:B,2,0)</f>
        <v>1</v>
      </c>
      <c r="C1090" s="6">
        <v>35</v>
      </c>
      <c r="D1090" s="25"/>
      <c r="F1090" s="26">
        <f>_xlfn.MAXIFS('data-from-invoicing'!E:E,'data-from-invoicing'!D:D,eslam.data!AR1090)</f>
        <v>20620247.800000001</v>
      </c>
      <c r="G1090" s="2">
        <f t="shared" si="154"/>
        <v>20620247.800000001</v>
      </c>
      <c r="H1090" s="2"/>
      <c r="I1090" s="23"/>
      <c r="J1090" s="2">
        <f>SUMIF('collection only'!D:D,eslam.data!AQ1090,'collection only'!E:E)</f>
        <v>1E-4</v>
      </c>
      <c r="K1090" s="26">
        <f>SUMIF('data-from-invoicing'!D:D,eslam.data!AR1090,'data-from-invoicing'!F:F)</f>
        <v>15928851.3665</v>
      </c>
      <c r="L1090" s="2">
        <f t="shared" si="155"/>
        <v>15928851.3664</v>
      </c>
      <c r="M1090" s="2"/>
      <c r="Q1090" s="23"/>
      <c r="R1090" s="2">
        <v>5000000</v>
      </c>
      <c r="S1090" s="1">
        <v>45230</v>
      </c>
      <c r="T1090" s="1">
        <v>45244</v>
      </c>
      <c r="U1090" s="1">
        <v>45245</v>
      </c>
      <c r="V1090">
        <v>40</v>
      </c>
      <c r="W1090" s="1">
        <v>45285</v>
      </c>
      <c r="AF1090" s="2">
        <v>0</v>
      </c>
      <c r="AG1090" s="14">
        <f>SUMIF('consultant-gross'!D:D,eslam.data!AQ1090,'consultant-gross'!F:F)</f>
        <v>0</v>
      </c>
      <c r="AH1090" s="14">
        <f>SUMIF('consultant-gross'!D:D,eslam.data!AQ1090,'consultant-gross'!G:G)</f>
        <v>0</v>
      </c>
      <c r="AI1090" s="14">
        <f>SUMIF('consultant-net'!D:D,eslam.data!AQ1090,'consultant-net'!F:F)</f>
        <v>5000000</v>
      </c>
      <c r="AJ1090" s="2" t="str">
        <f>VLOOKUP(A1090,'eslam-to-invoicing'!A:B,2,0)</f>
        <v>EMAAR-Pkg#162/163- Marassi</v>
      </c>
      <c r="AQ1090" s="2" t="str">
        <f t="shared" si="156"/>
        <v>PKG#16335</v>
      </c>
      <c r="AR1090" s="2" t="str">
        <f t="shared" si="157"/>
        <v>EMAAR-Pkg#162/163- Marassi35</v>
      </c>
    </row>
    <row r="1091" spans="1:44" hidden="1" x14ac:dyDescent="0.3">
      <c r="A1091" s="6" t="s">
        <v>57</v>
      </c>
      <c r="B1091" s="34">
        <f>VLOOKUP(A1091,Sheet1!A:B,2,0)</f>
        <v>1</v>
      </c>
      <c r="C1091" s="6">
        <v>36</v>
      </c>
      <c r="D1091" s="25"/>
      <c r="F1091" s="26">
        <f>_xlfn.MAXIFS('data-from-invoicing'!E:E,'data-from-invoicing'!D:D,eslam.data!AR1091)</f>
        <v>42116952.200000003</v>
      </c>
      <c r="G1091" s="2">
        <f t="shared" si="154"/>
        <v>42116952.200000003</v>
      </c>
      <c r="H1091" s="2"/>
      <c r="I1091" s="23"/>
      <c r="J1091" s="2">
        <f>SUMIF('collection only'!D:D,eslam.data!AQ1091,'collection only'!E:E)</f>
        <v>0</v>
      </c>
      <c r="K1091" s="26">
        <f>SUMIF('data-from-invoicing'!D:D,eslam.data!AR1091,'data-from-invoicing'!F:F)</f>
        <v>36331150.119999997</v>
      </c>
      <c r="L1091" s="2">
        <f t="shared" si="155"/>
        <v>36331150.119999997</v>
      </c>
      <c r="M1091" s="2"/>
      <c r="Q1091" s="23"/>
      <c r="R1091" s="2">
        <v>10852799</v>
      </c>
      <c r="S1091" s="1">
        <v>45443</v>
      </c>
      <c r="T1091" s="1">
        <v>45433</v>
      </c>
      <c r="U1091" s="1">
        <v>45438</v>
      </c>
      <c r="V1091">
        <v>40</v>
      </c>
      <c r="W1091" s="1">
        <v>45478</v>
      </c>
      <c r="Y1091" s="2">
        <v>221749507</v>
      </c>
      <c r="AF1091" s="2">
        <v>0</v>
      </c>
      <c r="AG1091" s="14">
        <f>SUMIF('consultant-gross'!D:D,eslam.data!AQ1091,'consultant-gross'!F:F)</f>
        <v>0</v>
      </c>
      <c r="AH1091" s="14">
        <f>SUMIF('consultant-gross'!D:D,eslam.data!AQ1091,'consultant-gross'!G:G)</f>
        <v>0</v>
      </c>
      <c r="AI1091" s="14">
        <f>SUMIF('consultant-net'!D:D,eslam.data!AQ1091,'consultant-net'!F:F)</f>
        <v>10852799</v>
      </c>
      <c r="AJ1091" s="2" t="str">
        <f>VLOOKUP(A1091,'eslam-to-invoicing'!A:B,2,0)</f>
        <v>EMAAR-Pkg#162/163- Marassi</v>
      </c>
      <c r="AQ1091" s="2" t="str">
        <f t="shared" si="156"/>
        <v>PKG#16336</v>
      </c>
      <c r="AR1091" s="2" t="str">
        <f t="shared" si="157"/>
        <v>EMAAR-Pkg#162/163- Marassi36</v>
      </c>
    </row>
    <row r="1092" spans="1:44" hidden="1" x14ac:dyDescent="0.3">
      <c r="A1092" s="6" t="s">
        <v>70</v>
      </c>
      <c r="B1092" s="34">
        <f>VLOOKUP(A1092,Sheet1!A:B,2,0)</f>
        <v>1</v>
      </c>
      <c r="C1092" s="6">
        <v>2</v>
      </c>
      <c r="D1092" s="25"/>
      <c r="E1092" s="2">
        <v>8478947.0300000012</v>
      </c>
      <c r="F1092" s="26">
        <f>_xlfn.MAXIFS('data-from-invoicing'!E:E,'data-from-invoicing'!D:D,eslam.data!AR1092)</f>
        <v>8785942</v>
      </c>
      <c r="G1092" s="2">
        <f t="shared" si="154"/>
        <v>306994.96999999881</v>
      </c>
      <c r="H1092" s="2"/>
      <c r="I1092" s="23"/>
      <c r="J1092" s="2">
        <f>SUMIF('collection only'!D:D,eslam.data!AQ1092,'collection only'!E:E)</f>
        <v>10240448.359999999</v>
      </c>
      <c r="K1092" s="26">
        <f>SUMIF('data-from-invoicing'!D:D,eslam.data!AR1092,'data-from-invoicing'!F:F)</f>
        <v>17974031.281499997</v>
      </c>
      <c r="L1092" s="2">
        <f t="shared" si="155"/>
        <v>7733582.9214999974</v>
      </c>
      <c r="M1092" s="2"/>
      <c r="Q1092" s="23"/>
      <c r="R1092" s="2">
        <v>10240448.359999999</v>
      </c>
      <c r="S1092" s="1">
        <v>44316</v>
      </c>
      <c r="T1092" s="1">
        <v>44316</v>
      </c>
      <c r="U1092" s="1">
        <v>44312</v>
      </c>
      <c r="V1092">
        <v>30</v>
      </c>
      <c r="W1092" s="1">
        <v>44342</v>
      </c>
      <c r="X1092" s="1">
        <v>44328</v>
      </c>
      <c r="Y1092" s="2">
        <v>8478947.0300000012</v>
      </c>
      <c r="Z1092" s="2">
        <v>4144486.18</v>
      </c>
      <c r="AF1092" s="2">
        <v>16912.5</v>
      </c>
      <c r="AG1092" s="14">
        <f>SUMIF('consultant-gross'!D:D,eslam.data!AQ1092,'consultant-gross'!F:F)</f>
        <v>0</v>
      </c>
      <c r="AH1092" s="14">
        <f>SUMIF('consultant-gross'!D:D,eslam.data!AQ1092,'consultant-gross'!G:G)</f>
        <v>0</v>
      </c>
      <c r="AI1092" s="14">
        <f>SUMIF('consultant-net'!D:D,eslam.data!AQ1092,'consultant-net'!F:F)</f>
        <v>0</v>
      </c>
      <c r="AJ1092" s="2" t="str">
        <f>VLOOKUP(A1092,'eslam-to-invoicing'!A:B,2,0)</f>
        <v>EMAAR-Pkg#162/163- Marassi</v>
      </c>
      <c r="AQ1092" s="2" t="str">
        <f t="shared" si="156"/>
        <v>PKG#1772</v>
      </c>
      <c r="AR1092" s="2" t="str">
        <f t="shared" si="157"/>
        <v>EMAAR-Pkg#162/163- Marassi2</v>
      </c>
    </row>
    <row r="1093" spans="1:44" hidden="1" x14ac:dyDescent="0.3">
      <c r="A1093" s="6" t="s">
        <v>70</v>
      </c>
      <c r="B1093" s="34">
        <f>VLOOKUP(A1093,Sheet1!A:B,2,0)</f>
        <v>1</v>
      </c>
      <c r="C1093" s="6">
        <v>3</v>
      </c>
      <c r="D1093" s="25"/>
      <c r="E1093" s="2">
        <v>9.9998137354850774E-5</v>
      </c>
      <c r="F1093" s="26">
        <f>_xlfn.MAXIFS('data-from-invoicing'!E:E,'data-from-invoicing'!D:D,eslam.data!AR1093)</f>
        <v>6446622.3399999999</v>
      </c>
      <c r="G1093" s="2">
        <f t="shared" si="154"/>
        <v>6446622.3399000019</v>
      </c>
      <c r="H1093" s="2"/>
      <c r="I1093" s="23"/>
      <c r="J1093" s="2">
        <f>SUMIF('collection only'!D:D,eslam.data!AQ1093,'collection only'!E:E)</f>
        <v>3893019.54</v>
      </c>
      <c r="K1093" s="26">
        <f>SUMIF('data-from-invoicing'!D:D,eslam.data!AR1093,'data-from-invoicing'!F:F)</f>
        <v>16268974.4395</v>
      </c>
      <c r="L1093" s="2">
        <f t="shared" si="155"/>
        <v>12375954.899500001</v>
      </c>
      <c r="M1093" s="2"/>
      <c r="Q1093" s="23"/>
      <c r="R1093" s="2">
        <v>3893019.54</v>
      </c>
      <c r="S1093" s="1">
        <v>44316</v>
      </c>
      <c r="T1093" s="1">
        <v>44311</v>
      </c>
      <c r="U1093" s="1">
        <v>44321</v>
      </c>
      <c r="V1093">
        <v>30</v>
      </c>
      <c r="W1093" s="1">
        <v>44351</v>
      </c>
      <c r="X1093" s="1">
        <v>44342</v>
      </c>
      <c r="Y1093" s="2">
        <v>8478947.0299999993</v>
      </c>
      <c r="Z1093" s="2">
        <v>9209962.1199999992</v>
      </c>
      <c r="AF1093" s="2">
        <v>16912.5</v>
      </c>
      <c r="AG1093" s="14">
        <f>SUMIF('consultant-gross'!D:D,eslam.data!AQ1093,'consultant-gross'!F:F)</f>
        <v>0</v>
      </c>
      <c r="AH1093" s="14">
        <f>SUMIF('consultant-gross'!D:D,eslam.data!AQ1093,'consultant-gross'!G:G)</f>
        <v>0</v>
      </c>
      <c r="AI1093" s="14">
        <f>SUMIF('consultant-net'!D:D,eslam.data!AQ1093,'consultant-net'!F:F)</f>
        <v>0</v>
      </c>
      <c r="AJ1093" s="2" t="str">
        <f>VLOOKUP(A1093,'eslam-to-invoicing'!A:B,2,0)</f>
        <v>EMAAR-Pkg#162/163- Marassi</v>
      </c>
      <c r="AQ1093" s="2" t="str">
        <f t="shared" si="156"/>
        <v>PKG#1773</v>
      </c>
      <c r="AR1093" s="2" t="str">
        <f t="shared" si="157"/>
        <v>EMAAR-Pkg#162/163- Marassi3</v>
      </c>
    </row>
    <row r="1094" spans="1:44" hidden="1" x14ac:dyDescent="0.3">
      <c r="A1094" s="6" t="s">
        <v>70</v>
      </c>
      <c r="B1094" s="34">
        <f>VLOOKUP(A1094,Sheet1!A:B,2,0)</f>
        <v>1</v>
      </c>
      <c r="C1094" s="6">
        <v>4</v>
      </c>
      <c r="D1094" s="25"/>
      <c r="E1094" s="2">
        <v>5088605.1400000006</v>
      </c>
      <c r="F1094" s="26">
        <f>_xlfn.MAXIFS('data-from-invoicing'!E:E,'data-from-invoicing'!D:D,eslam.data!AR1094)</f>
        <v>7314175.6500000013</v>
      </c>
      <c r="G1094" s="2">
        <f t="shared" si="154"/>
        <v>2225570.5100000007</v>
      </c>
      <c r="H1094" s="2"/>
      <c r="I1094" s="23"/>
      <c r="J1094" s="2">
        <f>SUMIF('collection only'!D:D,eslam.data!AQ1094,'collection only'!E:E)</f>
        <v>14139690.650000002</v>
      </c>
      <c r="K1094" s="26">
        <f>SUMIF('data-from-invoicing'!D:D,eslam.data!AR1094,'data-from-invoicing'!F:F)</f>
        <v>17742432.848499998</v>
      </c>
      <c r="L1094" s="2">
        <f t="shared" si="155"/>
        <v>3602742.1984999962</v>
      </c>
      <c r="M1094" s="2"/>
      <c r="O1094" s="2">
        <v>10000000</v>
      </c>
      <c r="Q1094" s="23"/>
      <c r="R1094" s="2">
        <v>4135304.94</v>
      </c>
      <c r="S1094" s="1">
        <v>44316</v>
      </c>
      <c r="T1094" s="1">
        <v>44311</v>
      </c>
      <c r="U1094" s="1">
        <v>44326</v>
      </c>
      <c r="V1094">
        <v>30</v>
      </c>
      <c r="W1094" s="1">
        <v>44356</v>
      </c>
      <c r="X1094" s="1">
        <v>44343</v>
      </c>
      <c r="Y1094" s="2">
        <v>13567552.17</v>
      </c>
      <c r="Z1094" s="2">
        <v>9209962.1199999992</v>
      </c>
      <c r="AF1094" s="2">
        <v>57062.5</v>
      </c>
      <c r="AG1094" s="14">
        <f>SUMIF('consultant-gross'!D:D,eslam.data!AQ1094,'consultant-gross'!F:F)</f>
        <v>0</v>
      </c>
      <c r="AH1094" s="14">
        <f>SUMIF('consultant-gross'!D:D,eslam.data!AQ1094,'consultant-gross'!G:G)</f>
        <v>0</v>
      </c>
      <c r="AI1094" s="14">
        <f>SUMIF('consultant-net'!D:D,eslam.data!AQ1094,'consultant-net'!F:F)</f>
        <v>0</v>
      </c>
      <c r="AJ1094" s="2" t="str">
        <f>VLOOKUP(A1094,'eslam-to-invoicing'!A:B,2,0)</f>
        <v>EMAAR-Pkg#162/163- Marassi</v>
      </c>
      <c r="AQ1094" s="2" t="str">
        <f t="shared" si="156"/>
        <v>PKG#1774</v>
      </c>
      <c r="AR1094" s="2" t="str">
        <f t="shared" si="157"/>
        <v>EMAAR-Pkg#162/163- Marassi4</v>
      </c>
    </row>
    <row r="1095" spans="1:44" hidden="1" x14ac:dyDescent="0.3">
      <c r="A1095" s="6" t="s">
        <v>70</v>
      </c>
      <c r="B1095" s="34">
        <f>VLOOKUP(A1095,Sheet1!A:B,2,0)</f>
        <v>1</v>
      </c>
      <c r="C1095" s="6">
        <v>5</v>
      </c>
      <c r="D1095" s="25"/>
      <c r="E1095" s="2">
        <v>1E-4</v>
      </c>
      <c r="F1095" s="26">
        <f>_xlfn.MAXIFS('data-from-invoicing'!E:E,'data-from-invoicing'!D:D,eslam.data!AR1095)</f>
        <v>8006098.5700000003</v>
      </c>
      <c r="G1095" s="2">
        <f t="shared" si="154"/>
        <v>8006098.5699000005</v>
      </c>
      <c r="H1095" s="2"/>
      <c r="I1095" s="23"/>
      <c r="J1095" s="2">
        <f>SUMIF('collection only'!D:D,eslam.data!AQ1095,'collection only'!E:E)</f>
        <v>11890262.73</v>
      </c>
      <c r="K1095" s="26">
        <f>SUMIF('data-from-invoicing'!D:D,eslam.data!AR1095,'data-from-invoicing'!F:F)</f>
        <v>7958142.0484999996</v>
      </c>
      <c r="L1095" s="2">
        <f t="shared" si="155"/>
        <v>-3932120.6815000009</v>
      </c>
      <c r="M1095" s="2"/>
      <c r="O1095" s="2">
        <v>10000000</v>
      </c>
      <c r="Q1095" s="23"/>
      <c r="R1095" s="2">
        <v>1889110.9</v>
      </c>
      <c r="S1095" s="1">
        <v>44347</v>
      </c>
      <c r="T1095" s="1">
        <v>44341</v>
      </c>
      <c r="U1095" s="1">
        <v>44342</v>
      </c>
      <c r="V1095">
        <v>30</v>
      </c>
      <c r="W1095" s="1">
        <v>44372</v>
      </c>
      <c r="X1095" s="1">
        <v>44350</v>
      </c>
      <c r="Y1095" s="2">
        <v>13567552.17</v>
      </c>
      <c r="Z1095" s="2">
        <v>11628798.1</v>
      </c>
      <c r="AF1095" s="2">
        <v>0</v>
      </c>
      <c r="AG1095" s="14">
        <f>SUMIF('consultant-gross'!D:D,eslam.data!AQ1095,'consultant-gross'!F:F)</f>
        <v>0</v>
      </c>
      <c r="AH1095" s="14">
        <f>SUMIF('consultant-gross'!D:D,eslam.data!AQ1095,'consultant-gross'!G:G)</f>
        <v>0</v>
      </c>
      <c r="AI1095" s="14">
        <f>SUMIF('consultant-net'!D:D,eslam.data!AQ1095,'consultant-net'!F:F)</f>
        <v>0</v>
      </c>
      <c r="AJ1095" s="2" t="str">
        <f>VLOOKUP(A1095,'eslam-to-invoicing'!A:B,2,0)</f>
        <v>EMAAR-Pkg#162/163- Marassi</v>
      </c>
      <c r="AQ1095" s="2" t="str">
        <f t="shared" si="156"/>
        <v>PKG#1775</v>
      </c>
      <c r="AR1095" s="2" t="str">
        <f t="shared" si="157"/>
        <v>EMAAR-Pkg#162/163- Marassi5</v>
      </c>
    </row>
    <row r="1096" spans="1:44" hidden="1" x14ac:dyDescent="0.3">
      <c r="A1096" s="6" t="s">
        <v>70</v>
      </c>
      <c r="B1096" s="32">
        <f>VLOOKUP(A1096,Sheet1!A:B,2,0)</f>
        <v>1</v>
      </c>
      <c r="C1096" s="6">
        <v>6</v>
      </c>
      <c r="D1096" s="25"/>
      <c r="E1096" s="2">
        <v>1E-4</v>
      </c>
      <c r="F1096" s="26">
        <f>_xlfn.MAXIFS('data-from-invoicing'!E:E,'data-from-invoicing'!D:D,eslam.data!AR1096)</f>
        <v>8631951.7100000009</v>
      </c>
      <c r="G1096" s="2">
        <f t="shared" si="154"/>
        <v>8631951.7099000011</v>
      </c>
      <c r="H1096" s="2"/>
      <c r="I1096" s="23"/>
      <c r="J1096" s="2">
        <f>SUMIF('collection only'!D:D,eslam.data!AQ1096,'collection only'!E:E)</f>
        <v>12069539.449999999</v>
      </c>
      <c r="K1096" s="26">
        <f>SUMIF('data-from-invoicing'!D:D,eslam.data!AR1096,'data-from-invoicing'!F:F)</f>
        <v>13427541.4454</v>
      </c>
      <c r="L1096" s="2">
        <f t="shared" si="155"/>
        <v>1358001.9954000004</v>
      </c>
      <c r="M1096" s="2"/>
      <c r="O1096" s="2">
        <v>10000000</v>
      </c>
      <c r="Q1096" s="23"/>
      <c r="R1096" s="2">
        <v>2069539.45</v>
      </c>
      <c r="S1096" s="1">
        <v>44347</v>
      </c>
      <c r="T1096" s="1">
        <v>44341</v>
      </c>
      <c r="U1096" s="1">
        <v>44346</v>
      </c>
      <c r="V1096">
        <v>30</v>
      </c>
      <c r="W1096" s="1">
        <v>44376</v>
      </c>
      <c r="X1096" s="1">
        <v>44368</v>
      </c>
      <c r="Y1096" s="2">
        <v>13567552.17</v>
      </c>
      <c r="Z1096" s="2">
        <v>14278656.550000001</v>
      </c>
      <c r="AF1096" s="2">
        <v>57062.5</v>
      </c>
      <c r="AG1096" s="14">
        <f>SUMIF('consultant-gross'!D:D,eslam.data!AQ1096,'consultant-gross'!F:F)</f>
        <v>0</v>
      </c>
      <c r="AH1096" s="14">
        <f>SUMIF('consultant-gross'!D:D,eslam.data!AQ1096,'consultant-gross'!G:G)</f>
        <v>0</v>
      </c>
      <c r="AI1096" s="14">
        <f>SUMIF('consultant-net'!D:D,eslam.data!AQ1096,'consultant-net'!F:F)</f>
        <v>0</v>
      </c>
      <c r="AJ1096" s="2" t="str">
        <f>VLOOKUP(A1096,'eslam-to-invoicing'!A:B,2,0)</f>
        <v>EMAAR-Pkg#162/163- Marassi</v>
      </c>
      <c r="AQ1096" s="2" t="str">
        <f t="shared" si="156"/>
        <v>PKG#1776</v>
      </c>
      <c r="AR1096" s="2" t="str">
        <f t="shared" si="157"/>
        <v>EMAAR-Pkg#162/163- Marassi6</v>
      </c>
    </row>
    <row r="1097" spans="1:44" hidden="1" x14ac:dyDescent="0.3">
      <c r="A1097" s="6" t="s">
        <v>70</v>
      </c>
      <c r="B1097" s="32">
        <f>VLOOKUP(A1097,Sheet1!A:B,2,0)</f>
        <v>1</v>
      </c>
      <c r="C1097" s="6">
        <v>7</v>
      </c>
      <c r="D1097" s="25"/>
      <c r="E1097" s="2">
        <v>1E-4</v>
      </c>
      <c r="F1097" s="26">
        <f>_xlfn.MAXIFS('data-from-invoicing'!E:E,'data-from-invoicing'!D:D,eslam.data!AR1097)</f>
        <v>8577630.8300000001</v>
      </c>
      <c r="G1097" s="2">
        <f t="shared" si="154"/>
        <v>8577630.8299000002</v>
      </c>
      <c r="H1097" s="2"/>
      <c r="I1097" s="23"/>
      <c r="J1097" s="2">
        <f>SUMIF('collection only'!D:D,eslam.data!AQ1097,'collection only'!E:E)</f>
        <v>40000000</v>
      </c>
      <c r="K1097" s="26">
        <f>SUMIF('data-from-invoicing'!D:D,eslam.data!AR1097,'data-from-invoicing'!F:F)</f>
        <v>12964361.537700001</v>
      </c>
      <c r="L1097" s="2">
        <f t="shared" si="155"/>
        <v>-27035638.462299999</v>
      </c>
      <c r="M1097" s="2"/>
      <c r="O1097" s="2">
        <v>10000000</v>
      </c>
      <c r="Q1097" s="23"/>
      <c r="R1097" s="2">
        <v>30000000</v>
      </c>
      <c r="S1097" s="1">
        <v>44347</v>
      </c>
      <c r="T1097" s="1">
        <v>44341</v>
      </c>
      <c r="U1097" s="1">
        <v>44349</v>
      </c>
      <c r="V1097">
        <v>30</v>
      </c>
      <c r="W1097" s="1">
        <v>44379</v>
      </c>
      <c r="X1097" s="1">
        <v>44368</v>
      </c>
      <c r="Y1097" s="2">
        <v>13567552.17</v>
      </c>
      <c r="Z1097" s="2">
        <v>14278656.550000001</v>
      </c>
      <c r="AF1097" s="2">
        <v>57062.5</v>
      </c>
      <c r="AG1097" s="14">
        <f>SUMIF('consultant-gross'!D:D,eslam.data!AQ1097,'consultant-gross'!F:F)</f>
        <v>0</v>
      </c>
      <c r="AH1097" s="14">
        <f>SUMIF('consultant-gross'!D:D,eslam.data!AQ1097,'consultant-gross'!G:G)</f>
        <v>0</v>
      </c>
      <c r="AI1097" s="14">
        <f>SUMIF('consultant-net'!D:D,eslam.data!AQ1097,'consultant-net'!F:F)</f>
        <v>0</v>
      </c>
      <c r="AJ1097" s="2" t="str">
        <f>VLOOKUP(A1097,'eslam-to-invoicing'!A:B,2,0)</f>
        <v>EMAAR-Pkg#162/163- Marassi</v>
      </c>
      <c r="AQ1097" s="2" t="str">
        <f t="shared" si="156"/>
        <v>PKG#1777</v>
      </c>
      <c r="AR1097" s="2" t="str">
        <f t="shared" si="157"/>
        <v>EMAAR-Pkg#162/163- Marassi7</v>
      </c>
    </row>
    <row r="1098" spans="1:44" hidden="1" x14ac:dyDescent="0.3">
      <c r="A1098" s="6" t="s">
        <v>70</v>
      </c>
      <c r="B1098" s="32">
        <f>VLOOKUP(A1098,Sheet1!A:B,2,0)</f>
        <v>1</v>
      </c>
      <c r="C1098" s="6">
        <v>8</v>
      </c>
      <c r="D1098" s="25"/>
      <c r="E1098" s="2">
        <v>7777231.1199999992</v>
      </c>
      <c r="F1098" s="26">
        <f>_xlfn.MAXIFS('data-from-invoicing'!E:E,'data-from-invoicing'!D:D,eslam.data!AR1098)</f>
        <v>12161063.390000001</v>
      </c>
      <c r="G1098" s="2">
        <f t="shared" si="154"/>
        <v>4383832.2700000014</v>
      </c>
      <c r="H1098" s="2"/>
      <c r="I1098" s="23"/>
      <c r="J1098" s="2">
        <f>SUMIF('collection only'!D:D,eslam.data!AQ1098,'collection only'!E:E)</f>
        <v>16325726.09</v>
      </c>
      <c r="K1098" s="26">
        <f>SUMIF('data-from-invoicing'!D:D,eslam.data!AR1098,'data-from-invoicing'!F:F)</f>
        <v>22259454.995999999</v>
      </c>
      <c r="L1098" s="2">
        <f t="shared" si="155"/>
        <v>5933728.9059999995</v>
      </c>
      <c r="M1098" s="2"/>
      <c r="O1098" s="2">
        <v>10000000</v>
      </c>
      <c r="Q1098" s="23"/>
      <c r="R1098" s="2">
        <v>6324855.0800000001</v>
      </c>
      <c r="S1098" s="1">
        <v>44347</v>
      </c>
      <c r="T1098" s="1">
        <v>44341</v>
      </c>
      <c r="U1098" s="1">
        <v>44353</v>
      </c>
      <c r="V1098">
        <v>30</v>
      </c>
      <c r="W1098" s="1">
        <v>44383</v>
      </c>
      <c r="X1098" s="1">
        <v>44368</v>
      </c>
      <c r="Y1098" s="2">
        <v>21344783.289999999</v>
      </c>
      <c r="Z1098" s="2">
        <v>14212069.800000001</v>
      </c>
      <c r="AF1098" s="2">
        <v>57062.5</v>
      </c>
      <c r="AG1098" s="14">
        <f>SUMIF('consultant-gross'!D:D,eslam.data!AQ1098,'consultant-gross'!F:F)</f>
        <v>0</v>
      </c>
      <c r="AH1098" s="14">
        <f>SUMIF('consultant-gross'!D:D,eslam.data!AQ1098,'consultant-gross'!G:G)</f>
        <v>0</v>
      </c>
      <c r="AI1098" s="14">
        <f>SUMIF('consultant-net'!D:D,eslam.data!AQ1098,'consultant-net'!F:F)</f>
        <v>0</v>
      </c>
      <c r="AJ1098" s="2" t="str">
        <f>VLOOKUP(A1098,'eslam-to-invoicing'!A:B,2,0)</f>
        <v>EMAAR-Pkg#162/163- Marassi</v>
      </c>
      <c r="AQ1098" s="2" t="str">
        <f t="shared" si="156"/>
        <v>PKG#1778</v>
      </c>
      <c r="AR1098" s="2" t="str">
        <f t="shared" si="157"/>
        <v>EMAAR-Pkg#162/163- Marassi8</v>
      </c>
    </row>
    <row r="1099" spans="1:44" hidden="1" x14ac:dyDescent="0.3">
      <c r="A1099" s="6" t="s">
        <v>70</v>
      </c>
      <c r="B1099" s="32">
        <f>VLOOKUP(A1099,Sheet1!A:B,2,0)</f>
        <v>1</v>
      </c>
      <c r="C1099" s="6">
        <v>9</v>
      </c>
      <c r="D1099" s="25"/>
      <c r="E1099" s="2">
        <v>1E-4</v>
      </c>
      <c r="F1099" s="26">
        <f>_xlfn.MAXIFS('data-from-invoicing'!E:E,'data-from-invoicing'!D:D,eslam.data!AR1099)</f>
        <v>10891648.49</v>
      </c>
      <c r="G1099" s="2">
        <f t="shared" si="154"/>
        <v>10891648.4899</v>
      </c>
      <c r="H1099" s="2"/>
      <c r="I1099" s="23"/>
      <c r="J1099" s="2">
        <f>SUMIF('collection only'!D:D,eslam.data!AQ1099,'collection only'!E:E)</f>
        <v>11386804.779999999</v>
      </c>
      <c r="K1099" s="26">
        <f>SUMIF('data-from-invoicing'!D:D,eslam.data!AR1099,'data-from-invoicing'!F:F)</f>
        <v>20607532.603099998</v>
      </c>
      <c r="L1099" s="2">
        <f t="shared" si="155"/>
        <v>9220727.8230999988</v>
      </c>
      <c r="M1099" s="2"/>
      <c r="O1099" s="2">
        <v>10000000</v>
      </c>
      <c r="Q1099" s="23"/>
      <c r="R1099" s="2">
        <v>1386804.78</v>
      </c>
      <c r="S1099" s="1">
        <v>44347</v>
      </c>
      <c r="T1099" s="1">
        <v>44341</v>
      </c>
      <c r="U1099" s="1">
        <v>44356</v>
      </c>
      <c r="V1099">
        <v>30</v>
      </c>
      <c r="W1099" s="1">
        <v>44386</v>
      </c>
      <c r="X1099" s="1">
        <v>44368</v>
      </c>
      <c r="Y1099" s="2">
        <v>21344783.289999999</v>
      </c>
      <c r="Z1099" s="2">
        <v>15987748.130000001</v>
      </c>
      <c r="AF1099" s="2">
        <v>57062.5</v>
      </c>
      <c r="AG1099" s="14">
        <f>SUMIF('consultant-gross'!D:D,eslam.data!AQ1099,'consultant-gross'!F:F)</f>
        <v>0</v>
      </c>
      <c r="AH1099" s="14">
        <f>SUMIF('consultant-gross'!D:D,eslam.data!AQ1099,'consultant-gross'!G:G)</f>
        <v>0</v>
      </c>
      <c r="AI1099" s="14">
        <f>SUMIF('consultant-net'!D:D,eslam.data!AQ1099,'consultant-net'!F:F)</f>
        <v>0</v>
      </c>
      <c r="AJ1099" s="2" t="str">
        <f>VLOOKUP(A1099,'eslam-to-invoicing'!A:B,2,0)</f>
        <v>EMAAR-Pkg#162/163- Marassi</v>
      </c>
      <c r="AQ1099" s="2" t="str">
        <f t="shared" si="156"/>
        <v>PKG#1779</v>
      </c>
      <c r="AR1099" s="2" t="str">
        <f t="shared" si="157"/>
        <v>EMAAR-Pkg#162/163- Marassi9</v>
      </c>
    </row>
    <row r="1100" spans="1:44" hidden="1" x14ac:dyDescent="0.3">
      <c r="A1100" s="6" t="s">
        <v>70</v>
      </c>
      <c r="B1100" s="32">
        <f>VLOOKUP(A1100,Sheet1!A:B,2,0)</f>
        <v>1</v>
      </c>
      <c r="C1100" s="6">
        <v>10</v>
      </c>
      <c r="D1100" s="25"/>
      <c r="E1100" s="2">
        <v>9.9996274709701543E-5</v>
      </c>
      <c r="F1100" s="26">
        <f>_xlfn.MAXIFS('data-from-invoicing'!E:E,'data-from-invoicing'!D:D,eslam.data!AR1100)</f>
        <v>14574675.039999999</v>
      </c>
      <c r="G1100" s="2">
        <f t="shared" si="154"/>
        <v>14574675.039900003</v>
      </c>
      <c r="H1100" s="2"/>
      <c r="I1100" s="23"/>
      <c r="J1100" s="2">
        <f>SUMIF('collection only'!D:D,eslam.data!AQ1100,'collection only'!E:E)</f>
        <v>11031892.42</v>
      </c>
      <c r="K1100" s="26">
        <f>SUMIF('data-from-invoicing'!D:D,eslam.data!AR1100,'data-from-invoicing'!F:F)</f>
        <v>18192775.480100002</v>
      </c>
      <c r="L1100" s="2">
        <f t="shared" si="155"/>
        <v>7160883.0601000022</v>
      </c>
      <c r="M1100" s="2"/>
      <c r="O1100" s="2">
        <v>10000000</v>
      </c>
      <c r="Q1100" s="23"/>
      <c r="R1100" s="2">
        <v>1030274.11</v>
      </c>
      <c r="S1100" s="1">
        <v>44347</v>
      </c>
      <c r="T1100" s="1">
        <v>44341</v>
      </c>
      <c r="U1100" s="1">
        <v>44361</v>
      </c>
      <c r="V1100">
        <v>30</v>
      </c>
      <c r="W1100" s="1">
        <v>44391</v>
      </c>
      <c r="X1100" s="1">
        <v>44374</v>
      </c>
      <c r="Y1100" s="2">
        <v>21344783.289999999</v>
      </c>
      <c r="Z1100" s="2">
        <v>17306921.129999999</v>
      </c>
      <c r="AF1100" s="2">
        <v>57062.5</v>
      </c>
      <c r="AG1100" s="14">
        <f>SUMIF('consultant-gross'!D:D,eslam.data!AQ1100,'consultant-gross'!F:F)</f>
        <v>0</v>
      </c>
      <c r="AH1100" s="14">
        <f>SUMIF('consultant-gross'!D:D,eslam.data!AQ1100,'consultant-gross'!G:G)</f>
        <v>0</v>
      </c>
      <c r="AI1100" s="14">
        <f>SUMIF('consultant-net'!D:D,eslam.data!AQ1100,'consultant-net'!F:F)</f>
        <v>0</v>
      </c>
      <c r="AJ1100" s="2" t="str">
        <f>VLOOKUP(A1100,'eslam-to-invoicing'!A:B,2,0)</f>
        <v>EMAAR-Pkg#162/163- Marassi</v>
      </c>
      <c r="AQ1100" s="2" t="str">
        <f t="shared" si="156"/>
        <v>PKG#17710</v>
      </c>
      <c r="AR1100" s="2" t="str">
        <f t="shared" si="157"/>
        <v>EMAAR-Pkg#162/163- Marassi10</v>
      </c>
    </row>
    <row r="1101" spans="1:44" hidden="1" x14ac:dyDescent="0.3">
      <c r="A1101" s="6" t="s">
        <v>70</v>
      </c>
      <c r="B1101" s="32">
        <f>VLOOKUP(A1101,Sheet1!A:B,2,0)</f>
        <v>1</v>
      </c>
      <c r="C1101" s="6">
        <v>11</v>
      </c>
      <c r="D1101" s="25"/>
      <c r="E1101" s="2">
        <v>1.000074505805969E-4</v>
      </c>
      <c r="F1101" s="26">
        <f>_xlfn.MAXIFS('data-from-invoicing'!E:E,'data-from-invoicing'!D:D,eslam.data!AR1101)</f>
        <v>9303551.5199999996</v>
      </c>
      <c r="G1101" s="2">
        <f t="shared" si="154"/>
        <v>9303551.5198999923</v>
      </c>
      <c r="H1101" s="2"/>
      <c r="I1101" s="23"/>
      <c r="J1101" s="2">
        <f>SUMIF('collection only'!D:D,eslam.data!AQ1101,'collection only'!E:E)</f>
        <v>11623911.779999999</v>
      </c>
      <c r="K1101" s="26">
        <f>SUMIF('data-from-invoicing'!D:D,eslam.data!AR1101,'data-from-invoicing'!F:F)</f>
        <v>13368148.5779</v>
      </c>
      <c r="L1101" s="2">
        <f t="shared" si="155"/>
        <v>1744236.7979000006</v>
      </c>
      <c r="M1101" s="2"/>
      <c r="O1101" s="2">
        <v>10000000</v>
      </c>
      <c r="Q1101" s="23"/>
      <c r="R1101" s="2">
        <v>1623911.78</v>
      </c>
      <c r="S1101" s="1">
        <v>44347</v>
      </c>
      <c r="T1101" s="1">
        <v>44341</v>
      </c>
      <c r="U1101" s="1">
        <v>44361</v>
      </c>
      <c r="V1101">
        <v>30</v>
      </c>
      <c r="W1101" s="1">
        <v>44391</v>
      </c>
      <c r="X1101" s="1">
        <v>44374</v>
      </c>
      <c r="Y1101" s="2">
        <v>21344783.289999999</v>
      </c>
      <c r="Z1101" s="2">
        <v>19386193.57</v>
      </c>
      <c r="AF1101" s="2">
        <v>57062.5</v>
      </c>
      <c r="AG1101" s="14">
        <f>SUMIF('consultant-gross'!D:D,eslam.data!AQ1101,'consultant-gross'!F:F)</f>
        <v>0</v>
      </c>
      <c r="AH1101" s="14">
        <f>SUMIF('consultant-gross'!D:D,eslam.data!AQ1101,'consultant-gross'!G:G)</f>
        <v>0</v>
      </c>
      <c r="AI1101" s="14">
        <f>SUMIF('consultant-net'!D:D,eslam.data!AQ1101,'consultant-net'!F:F)</f>
        <v>0</v>
      </c>
      <c r="AJ1101" s="2" t="str">
        <f>VLOOKUP(A1101,'eslam-to-invoicing'!A:B,2,0)</f>
        <v>EMAAR-Pkg#162/163- Marassi</v>
      </c>
      <c r="AQ1101" s="2" t="str">
        <f t="shared" si="156"/>
        <v>PKG#17711</v>
      </c>
      <c r="AR1101" s="2" t="str">
        <f t="shared" si="157"/>
        <v>EMAAR-Pkg#162/163- Marassi11</v>
      </c>
    </row>
    <row r="1102" spans="1:44" hidden="1" x14ac:dyDescent="0.3">
      <c r="A1102" s="6" t="s">
        <v>70</v>
      </c>
      <c r="B1102" s="32">
        <f>VLOOKUP(A1102,Sheet1!A:B,2,0)</f>
        <v>1</v>
      </c>
      <c r="C1102" s="6">
        <v>12</v>
      </c>
      <c r="D1102" s="25"/>
      <c r="E1102" s="2">
        <v>17543747.340530399</v>
      </c>
      <c r="F1102" s="26">
        <f>_xlfn.MAXIFS('data-from-invoicing'!E:E,'data-from-invoicing'!D:D,eslam.data!AR1102)</f>
        <v>17538268.489999998</v>
      </c>
      <c r="G1102" s="2">
        <f t="shared" si="154"/>
        <v>-5478.8505304008722</v>
      </c>
      <c r="H1102" s="2"/>
      <c r="I1102" s="23"/>
      <c r="J1102" s="2">
        <f>SUMIF('collection only'!D:D,eslam.data!AQ1102,'collection only'!E:E)</f>
        <v>11867471.980009992</v>
      </c>
      <c r="K1102" s="26">
        <f>SUMIF('data-from-invoicing'!D:D,eslam.data!AR1102,'data-from-invoicing'!F:F)</f>
        <v>21347264.777399998</v>
      </c>
      <c r="L1102" s="2">
        <f t="shared" si="155"/>
        <v>9479792.7973900065</v>
      </c>
      <c r="M1102" s="2"/>
      <c r="Q1102" s="23"/>
      <c r="R1102" s="2">
        <v>11864115.63070637</v>
      </c>
      <c r="S1102" s="1">
        <v>44347</v>
      </c>
      <c r="T1102" s="1">
        <v>44357</v>
      </c>
      <c r="U1102" s="1">
        <v>44364</v>
      </c>
      <c r="V1102">
        <v>30</v>
      </c>
      <c r="W1102" s="1">
        <v>44394</v>
      </c>
      <c r="X1102" s="1">
        <v>44385</v>
      </c>
      <c r="Y1102" s="2">
        <v>38888530.630530402</v>
      </c>
      <c r="Z1102" s="2">
        <v>16150782.833040001</v>
      </c>
      <c r="AF1102" s="2">
        <v>57062.5</v>
      </c>
      <c r="AG1102" s="14">
        <f>SUMIF('consultant-gross'!D:D,eslam.data!AQ1102,'consultant-gross'!F:F)</f>
        <v>0</v>
      </c>
      <c r="AH1102" s="14">
        <f>SUMIF('consultant-gross'!D:D,eslam.data!AQ1102,'consultant-gross'!G:G)</f>
        <v>0</v>
      </c>
      <c r="AI1102" s="14">
        <f>SUMIF('consultant-net'!D:D,eslam.data!AQ1102,'consultant-net'!F:F)</f>
        <v>0</v>
      </c>
      <c r="AJ1102" s="2" t="str">
        <f>VLOOKUP(A1102,'eslam-to-invoicing'!A:B,2,0)</f>
        <v>EMAAR-Pkg#162/163- Marassi</v>
      </c>
      <c r="AQ1102" s="2" t="str">
        <f t="shared" si="156"/>
        <v>PKG#17712</v>
      </c>
      <c r="AR1102" s="2" t="str">
        <f t="shared" si="157"/>
        <v>EMAAR-Pkg#162/163- Marassi12</v>
      </c>
    </row>
    <row r="1103" spans="1:44" hidden="1" x14ac:dyDescent="0.3">
      <c r="A1103" s="6" t="s">
        <v>70</v>
      </c>
      <c r="B1103" s="32">
        <f>VLOOKUP(A1103,Sheet1!A:B,2,0)</f>
        <v>1</v>
      </c>
      <c r="C1103" s="6">
        <v>13</v>
      </c>
      <c r="D1103" s="25"/>
      <c r="E1103" s="2">
        <v>-1E-4</v>
      </c>
      <c r="F1103" s="26">
        <f>_xlfn.MAXIFS('data-from-invoicing'!E:E,'data-from-invoicing'!D:D,eslam.data!AR1103)</f>
        <v>6375780.4500000002</v>
      </c>
      <c r="G1103" s="2">
        <f t="shared" si="154"/>
        <v>6375780.4501</v>
      </c>
      <c r="H1103" s="2"/>
      <c r="I1103" s="23"/>
      <c r="J1103" s="2">
        <f>SUMIF('collection only'!D:D,eslam.data!AQ1103,'collection only'!E:E)</f>
        <v>4287396.1799900085</v>
      </c>
      <c r="K1103" s="26">
        <f>SUMIF('data-from-invoicing'!D:D,eslam.data!AR1103,'data-from-invoicing'!F:F)</f>
        <v>16955957.473999999</v>
      </c>
      <c r="L1103" s="2">
        <f t="shared" si="155"/>
        <v>12668561.294009991</v>
      </c>
      <c r="M1103" s="2"/>
      <c r="Q1103" s="23"/>
      <c r="R1103" s="2">
        <v>4287396.1799900075</v>
      </c>
      <c r="S1103" s="1">
        <v>44347</v>
      </c>
      <c r="T1103" s="1">
        <v>44357</v>
      </c>
      <c r="U1103" s="1">
        <v>44371</v>
      </c>
      <c r="V1103">
        <v>30</v>
      </c>
      <c r="W1103" s="1">
        <v>44401</v>
      </c>
      <c r="X1103" s="1">
        <v>44385</v>
      </c>
      <c r="Y1103" s="2">
        <v>38888530.630530402</v>
      </c>
      <c r="Z1103" s="2">
        <v>21640406.623040009</v>
      </c>
      <c r="AF1103" s="2">
        <v>57062.5</v>
      </c>
      <c r="AG1103" s="14">
        <f>SUMIF('consultant-gross'!D:D,eslam.data!AQ1103,'consultant-gross'!F:F)</f>
        <v>0</v>
      </c>
      <c r="AH1103" s="14">
        <f>SUMIF('consultant-gross'!D:D,eslam.data!AQ1103,'consultant-gross'!G:G)</f>
        <v>0</v>
      </c>
      <c r="AI1103" s="14">
        <f>SUMIF('consultant-net'!D:D,eslam.data!AQ1103,'consultant-net'!F:F)</f>
        <v>0</v>
      </c>
      <c r="AJ1103" s="2" t="str">
        <f>VLOOKUP(A1103,'eslam-to-invoicing'!A:B,2,0)</f>
        <v>EMAAR-Pkg#162/163- Marassi</v>
      </c>
      <c r="AQ1103" s="2" t="str">
        <f t="shared" si="156"/>
        <v>PKG#17713</v>
      </c>
      <c r="AR1103" s="2" t="str">
        <f t="shared" si="157"/>
        <v>EMAAR-Pkg#162/163- Marassi13</v>
      </c>
    </row>
    <row r="1104" spans="1:44" hidden="1" x14ac:dyDescent="0.3">
      <c r="A1104" s="6" t="s">
        <v>70</v>
      </c>
      <c r="B1104" s="32">
        <f>VLOOKUP(A1104,Sheet1!A:B,2,0)</f>
        <v>1</v>
      </c>
      <c r="C1104" s="6">
        <v>14</v>
      </c>
      <c r="D1104" s="25"/>
      <c r="E1104" s="2">
        <v>-6.3039938211441045E-4</v>
      </c>
      <c r="F1104" s="26">
        <f>_xlfn.MAXIFS('data-from-invoicing'!E:E,'data-from-invoicing'!D:D,eslam.data!AR1104)</f>
        <v>13281620.939999999</v>
      </c>
      <c r="G1104" s="2">
        <f t="shared" si="154"/>
        <v>13281620.940630399</v>
      </c>
      <c r="H1104" s="2"/>
      <c r="I1104" s="23"/>
      <c r="J1104" s="2">
        <f>SUMIF('collection only'!D:D,eslam.data!AQ1104,'collection only'!E:E)</f>
        <v>3654358.5</v>
      </c>
      <c r="K1104" s="26">
        <f>SUMIF('data-from-invoicing'!D:D,eslam.data!AR1104,'data-from-invoicing'!F:F)</f>
        <v>15373453.507999999</v>
      </c>
      <c r="L1104" s="2">
        <f t="shared" si="155"/>
        <v>11719095.007999999</v>
      </c>
      <c r="M1104" s="2"/>
      <c r="Q1104" s="23"/>
      <c r="R1104" s="2">
        <v>3654358.5</v>
      </c>
      <c r="S1104" s="1">
        <v>44377</v>
      </c>
      <c r="T1104" s="1">
        <v>44387</v>
      </c>
      <c r="U1104" s="1">
        <v>44384</v>
      </c>
      <c r="V1104">
        <v>30</v>
      </c>
      <c r="W1104" s="1">
        <v>44414</v>
      </c>
      <c r="X1104" s="1">
        <v>44385</v>
      </c>
      <c r="Y1104" s="2">
        <v>38888530.630000003</v>
      </c>
      <c r="Z1104" s="2">
        <v>26319482.800000001</v>
      </c>
      <c r="AF1104" s="2">
        <v>57062.5</v>
      </c>
      <c r="AG1104" s="14">
        <f>SUMIF('consultant-gross'!D:D,eslam.data!AQ1104,'consultant-gross'!F:F)</f>
        <v>0</v>
      </c>
      <c r="AH1104" s="14">
        <f>SUMIF('consultant-gross'!D:D,eslam.data!AQ1104,'consultant-gross'!G:G)</f>
        <v>0</v>
      </c>
      <c r="AI1104" s="14">
        <f>SUMIF('consultant-net'!D:D,eslam.data!AQ1104,'consultant-net'!F:F)</f>
        <v>0</v>
      </c>
      <c r="AJ1104" s="2" t="str">
        <f>VLOOKUP(A1104,'eslam-to-invoicing'!A:B,2,0)</f>
        <v>EMAAR-Pkg#162/163- Marassi</v>
      </c>
      <c r="AQ1104" s="2" t="str">
        <f t="shared" si="156"/>
        <v>PKG#17714</v>
      </c>
      <c r="AR1104" s="2" t="str">
        <f t="shared" si="157"/>
        <v>EMAAR-Pkg#162/163- Marassi14</v>
      </c>
    </row>
    <row r="1105" spans="1:44" hidden="1" x14ac:dyDescent="0.3">
      <c r="A1105" s="6" t="s">
        <v>70</v>
      </c>
      <c r="B1105" s="32">
        <f>VLOOKUP(A1105,Sheet1!A:B,2,0)</f>
        <v>1</v>
      </c>
      <c r="C1105" s="6">
        <v>15</v>
      </c>
      <c r="D1105" s="25"/>
      <c r="E1105" s="2">
        <v>4.3038448095321662E-4</v>
      </c>
      <c r="F1105" s="26">
        <f>_xlfn.MAXIFS('data-from-invoicing'!E:E,'data-from-invoicing'!D:D,eslam.data!AR1105)</f>
        <v>7388288.7000000002</v>
      </c>
      <c r="G1105" s="2">
        <f t="shared" ref="G1105:G1168" si="158">F1105-E1105</f>
        <v>7388288.6995696155</v>
      </c>
      <c r="H1105" s="2"/>
      <c r="I1105" s="23"/>
      <c r="J1105" s="2">
        <f>SUMIF('collection only'!D:D,eslam.data!AQ1105,'collection only'!E:E)</f>
        <v>30000000</v>
      </c>
      <c r="K1105" s="26">
        <f>SUMIF('data-from-invoicing'!D:D,eslam.data!AR1105,'data-from-invoicing'!F:F)</f>
        <v>4317541.5650000004</v>
      </c>
      <c r="L1105" s="2">
        <f t="shared" ref="L1105:L1168" si="159">K1105-J1105</f>
        <v>-25682458.434999999</v>
      </c>
      <c r="M1105" s="2"/>
      <c r="Q1105" s="23"/>
      <c r="R1105" s="2">
        <v>29999999.999999959</v>
      </c>
      <c r="S1105" s="1">
        <v>44377</v>
      </c>
      <c r="T1105" s="1">
        <v>44387</v>
      </c>
      <c r="U1105" s="1">
        <v>44388</v>
      </c>
      <c r="V1105">
        <v>30</v>
      </c>
      <c r="W1105" s="1">
        <v>44418</v>
      </c>
      <c r="X1105" s="1">
        <v>44392</v>
      </c>
      <c r="Y1105" s="2">
        <v>38888530.630530387</v>
      </c>
      <c r="Z1105" s="2">
        <v>26319482.803040009</v>
      </c>
      <c r="AF1105" s="2">
        <v>57062.5</v>
      </c>
      <c r="AG1105" s="14">
        <f>SUMIF('consultant-gross'!D:D,eslam.data!AQ1105,'consultant-gross'!F:F)</f>
        <v>0</v>
      </c>
      <c r="AH1105" s="14">
        <f>SUMIF('consultant-gross'!D:D,eslam.data!AQ1105,'consultant-gross'!G:G)</f>
        <v>0</v>
      </c>
      <c r="AI1105" s="14">
        <f>SUMIF('consultant-net'!D:D,eslam.data!AQ1105,'consultant-net'!F:F)</f>
        <v>0</v>
      </c>
      <c r="AJ1105" s="2" t="str">
        <f>VLOOKUP(A1105,'eslam-to-invoicing'!A:B,2,0)</f>
        <v>EMAAR-Pkg#162/163- Marassi</v>
      </c>
      <c r="AQ1105" s="2" t="str">
        <f t="shared" ref="AQ1105:AQ1168" si="160">A1105&amp;C1105</f>
        <v>PKG#17715</v>
      </c>
      <c r="AR1105" s="2" t="str">
        <f t="shared" ref="AR1105:AR1168" si="161">AJ1105&amp;C1105</f>
        <v>EMAAR-Pkg#162/163- Marassi15</v>
      </c>
    </row>
    <row r="1106" spans="1:44" hidden="1" x14ac:dyDescent="0.3">
      <c r="A1106" s="6" t="s">
        <v>70</v>
      </c>
      <c r="B1106" s="6">
        <f>VLOOKUP(A1106,Sheet1!A:B,2,0)</f>
        <v>1</v>
      </c>
      <c r="C1106" s="6">
        <v>16</v>
      </c>
      <c r="D1106" s="25"/>
      <c r="E1106" s="2">
        <v>49248459.934860237</v>
      </c>
      <c r="F1106" s="26">
        <f>_xlfn.MAXIFS('data-from-invoicing'!E:E,'data-from-invoicing'!D:D,eslam.data!AR1106)</f>
        <v>49248459.939999998</v>
      </c>
      <c r="G1106" s="2">
        <f t="shared" si="158"/>
        <v>5.1397606730461121E-3</v>
      </c>
      <c r="H1106" s="2"/>
      <c r="I1106" s="23"/>
      <c r="J1106" s="2">
        <f>SUMIF('collection only'!D:D,eslam.data!AQ1106,'collection only'!E:E)</f>
        <v>8978914.1600000001</v>
      </c>
      <c r="K1106" s="26">
        <f>SUMIF('data-from-invoicing'!D:D,eslam.data!AR1106,'data-from-invoicing'!F:F)</f>
        <v>15368075.700999999</v>
      </c>
      <c r="L1106" s="2">
        <f t="shared" si="159"/>
        <v>6389161.5409999993</v>
      </c>
      <c r="M1106" s="2"/>
      <c r="Q1106" s="23"/>
      <c r="R1106" s="2">
        <v>8979568.5092054904</v>
      </c>
      <c r="S1106" s="1">
        <v>44377</v>
      </c>
      <c r="T1106" s="1">
        <v>44387</v>
      </c>
      <c r="U1106" s="1">
        <v>44392</v>
      </c>
      <c r="V1106">
        <v>30</v>
      </c>
      <c r="W1106" s="1">
        <v>44422</v>
      </c>
      <c r="X1106" s="1">
        <v>44416</v>
      </c>
      <c r="Y1106" s="2">
        <v>88136990.565390632</v>
      </c>
      <c r="Z1106" s="2">
        <v>24945340.303040009</v>
      </c>
      <c r="AF1106" s="2">
        <v>415112.5</v>
      </c>
      <c r="AG1106" s="14">
        <f>SUMIF('consultant-gross'!D:D,eslam.data!AQ1106,'consultant-gross'!F:F)</f>
        <v>0</v>
      </c>
      <c r="AH1106" s="14">
        <f>SUMIF('consultant-gross'!D:D,eslam.data!AQ1106,'consultant-gross'!G:G)</f>
        <v>0</v>
      </c>
      <c r="AI1106" s="14">
        <f>SUMIF('consultant-net'!D:D,eslam.data!AQ1106,'consultant-net'!F:F)</f>
        <v>0</v>
      </c>
      <c r="AJ1106" s="2" t="str">
        <f>VLOOKUP(A1106,'eslam-to-invoicing'!A:B,2,0)</f>
        <v>EMAAR-Pkg#162/163- Marassi</v>
      </c>
      <c r="AQ1106" s="2" t="str">
        <f t="shared" si="160"/>
        <v>PKG#17716</v>
      </c>
      <c r="AR1106" s="2" t="str">
        <f t="shared" si="161"/>
        <v>EMAAR-Pkg#162/163- Marassi16</v>
      </c>
    </row>
    <row r="1107" spans="1:44" hidden="1" x14ac:dyDescent="0.3">
      <c r="A1107" s="6" t="s">
        <v>70</v>
      </c>
      <c r="B1107" s="32">
        <f>VLOOKUP(A1107,Sheet1!A:B,2,0)</f>
        <v>1</v>
      </c>
      <c r="C1107" s="6">
        <v>17</v>
      </c>
      <c r="D1107" s="25"/>
      <c r="E1107" s="2">
        <v>4.5093761920928952E-3</v>
      </c>
      <c r="F1107" s="26">
        <f>_xlfn.MAXIFS('data-from-invoicing'!E:E,'data-from-invoicing'!D:D,eslam.data!AR1107)</f>
        <v>5496981.7999999998</v>
      </c>
      <c r="G1107" s="2">
        <f t="shared" si="158"/>
        <v>5496981.7954906235</v>
      </c>
      <c r="H1107" s="2"/>
      <c r="I1107" s="23"/>
      <c r="J1107" s="2">
        <f>SUMIF('collection only'!D:D,eslam.data!AQ1107,'collection only'!E:E)</f>
        <v>311248.17</v>
      </c>
      <c r="K1107" s="26">
        <f>SUMIF('data-from-invoicing'!D:D,eslam.data!AR1107,'data-from-invoicing'!F:F)</f>
        <v>2956365.1601</v>
      </c>
      <c r="L1107" s="2">
        <f t="shared" si="159"/>
        <v>2645116.9901000001</v>
      </c>
      <c r="M1107" s="2"/>
      <c r="Q1107" s="23"/>
      <c r="R1107" s="2">
        <v>311058.51</v>
      </c>
      <c r="S1107" s="1">
        <v>44377</v>
      </c>
      <c r="T1107" s="1">
        <v>44387</v>
      </c>
      <c r="U1107" s="1">
        <v>44405</v>
      </c>
      <c r="V1107">
        <v>30</v>
      </c>
      <c r="W1107" s="1">
        <v>44435</v>
      </c>
      <c r="X1107" s="1">
        <v>44418</v>
      </c>
      <c r="Y1107" s="2">
        <v>88136990.570000008</v>
      </c>
      <c r="Z1107" s="2">
        <v>25343622.640000001</v>
      </c>
      <c r="AF1107" s="2">
        <v>415112.5</v>
      </c>
      <c r="AG1107" s="14">
        <f>SUMIF('consultant-gross'!D:D,eslam.data!AQ1107,'consultant-gross'!F:F)</f>
        <v>0</v>
      </c>
      <c r="AH1107" s="14">
        <f>SUMIF('consultant-gross'!D:D,eslam.data!AQ1107,'consultant-gross'!G:G)</f>
        <v>0</v>
      </c>
      <c r="AI1107" s="14">
        <f>SUMIF('consultant-net'!D:D,eslam.data!AQ1107,'consultant-net'!F:F)</f>
        <v>0</v>
      </c>
      <c r="AJ1107" s="2" t="str">
        <f>VLOOKUP(A1107,'eslam-to-invoicing'!A:B,2,0)</f>
        <v>EMAAR-Pkg#162/163- Marassi</v>
      </c>
      <c r="AQ1107" s="2" t="str">
        <f t="shared" si="160"/>
        <v>PKG#17717</v>
      </c>
      <c r="AR1107" s="2" t="str">
        <f t="shared" si="161"/>
        <v>EMAAR-Pkg#162/163- Marassi17</v>
      </c>
    </row>
    <row r="1108" spans="1:44" hidden="1" x14ac:dyDescent="0.3">
      <c r="A1108" s="6" t="s">
        <v>70</v>
      </c>
      <c r="B1108" s="32">
        <f>VLOOKUP(A1108,Sheet1!A:B,2,0)</f>
        <v>1</v>
      </c>
      <c r="C1108" s="6">
        <v>18</v>
      </c>
      <c r="D1108" s="25"/>
      <c r="E1108" s="2">
        <v>12925810.52</v>
      </c>
      <c r="F1108" s="26">
        <f>_xlfn.MAXIFS('data-from-invoicing'!E:E,'data-from-invoicing'!D:D,eslam.data!AR1108)</f>
        <v>12923817.910000002</v>
      </c>
      <c r="G1108" s="2">
        <f t="shared" si="158"/>
        <v>-1992.6099999975413</v>
      </c>
      <c r="H1108" s="2"/>
      <c r="I1108" s="23"/>
      <c r="J1108" s="2">
        <f>SUMIF('collection only'!D:D,eslam.data!AQ1108,'collection only'!E:E)</f>
        <v>15059090.32</v>
      </c>
      <c r="K1108" s="26">
        <f>SUMIF('data-from-invoicing'!D:D,eslam.data!AR1108,'data-from-invoicing'!F:F)</f>
        <v>19270685.583500002</v>
      </c>
      <c r="L1108" s="2">
        <f t="shared" si="159"/>
        <v>4211595.2635000013</v>
      </c>
      <c r="M1108" s="2"/>
      <c r="Q1108" s="23"/>
      <c r="R1108" s="2">
        <v>15056356.09</v>
      </c>
      <c r="S1108" s="1">
        <v>44377</v>
      </c>
      <c r="T1108" s="1">
        <v>44387</v>
      </c>
      <c r="U1108" s="1">
        <v>44410</v>
      </c>
      <c r="V1108">
        <v>30</v>
      </c>
      <c r="W1108" s="1">
        <v>44440</v>
      </c>
      <c r="X1108" s="1">
        <v>44441</v>
      </c>
      <c r="Y1108" s="2">
        <v>101062801.09</v>
      </c>
      <c r="Z1108" s="2">
        <v>31043670.300000001</v>
      </c>
      <c r="AF1108" s="2">
        <v>415112.5</v>
      </c>
      <c r="AG1108" s="14">
        <f>SUMIF('consultant-gross'!D:D,eslam.data!AQ1108,'consultant-gross'!F:F)</f>
        <v>12925810.519999996</v>
      </c>
      <c r="AH1108" s="14">
        <f>SUMIF('consultant-gross'!D:D,eslam.data!AQ1108,'consultant-gross'!G:G)</f>
        <v>101062801.09</v>
      </c>
      <c r="AI1108" s="14">
        <f>SUMIF('consultant-net'!D:D,eslam.data!AQ1108,'consultant-net'!F:F)</f>
        <v>15056356.09</v>
      </c>
      <c r="AJ1108" s="2" t="str">
        <f>VLOOKUP(A1108,'eslam-to-invoicing'!A:B,2,0)</f>
        <v>EMAAR-Pkg#162/163- Marassi</v>
      </c>
      <c r="AQ1108" s="2" t="str">
        <f t="shared" si="160"/>
        <v>PKG#17718</v>
      </c>
      <c r="AR1108" s="2" t="str">
        <f t="shared" si="161"/>
        <v>EMAAR-Pkg#162/163- Marassi18</v>
      </c>
    </row>
    <row r="1109" spans="1:44" hidden="1" x14ac:dyDescent="0.3">
      <c r="A1109" s="6" t="s">
        <v>70</v>
      </c>
      <c r="B1109" s="32">
        <f>VLOOKUP(A1109,Sheet1!A:B,2,0)</f>
        <v>1</v>
      </c>
      <c r="C1109" s="6">
        <v>19</v>
      </c>
      <c r="D1109" s="25"/>
      <c r="E1109" s="2">
        <v>-1E-4</v>
      </c>
      <c r="F1109" s="26">
        <f>_xlfn.MAXIFS('data-from-invoicing'!E:E,'data-from-invoicing'!D:D,eslam.data!AR1109)</f>
        <v>9320216.4900000002</v>
      </c>
      <c r="G1109" s="2">
        <f t="shared" si="158"/>
        <v>9320216.4901000001</v>
      </c>
      <c r="H1109" s="2"/>
      <c r="I1109" s="23"/>
      <c r="J1109" s="2">
        <f>SUMIF('collection only'!D:D,eslam.data!AQ1109,'collection only'!E:E)</f>
        <v>6143418.3099999996</v>
      </c>
      <c r="K1109" s="26">
        <f>SUMIF('data-from-invoicing'!D:D,eslam.data!AR1109,'data-from-invoicing'!F:F)</f>
        <v>15003262.304599999</v>
      </c>
      <c r="L1109" s="2">
        <f t="shared" si="159"/>
        <v>8859843.994599998</v>
      </c>
      <c r="M1109" s="2"/>
      <c r="Q1109" s="23"/>
      <c r="R1109" s="2">
        <v>6139746.3300000001</v>
      </c>
      <c r="S1109" s="1">
        <v>44408</v>
      </c>
      <c r="T1109" s="1">
        <v>44402</v>
      </c>
      <c r="U1109" s="1">
        <v>44413</v>
      </c>
      <c r="V1109">
        <v>30</v>
      </c>
      <c r="W1109" s="1">
        <v>44443</v>
      </c>
      <c r="X1109" s="1">
        <v>44455</v>
      </c>
      <c r="Y1109" s="2">
        <v>101062801.09</v>
      </c>
      <c r="Z1109" s="2">
        <v>38754821.030000001</v>
      </c>
      <c r="AF1109" s="2">
        <v>528137.5</v>
      </c>
      <c r="AG1109" s="14">
        <f>SUMIF('consultant-gross'!D:D,eslam.data!AQ1109,'consultant-gross'!F:F)</f>
        <v>-1E-4</v>
      </c>
      <c r="AH1109" s="14">
        <f>SUMIF('consultant-gross'!D:D,eslam.data!AQ1109,'consultant-gross'!G:G)</f>
        <v>101062801.09</v>
      </c>
      <c r="AI1109" s="14">
        <f>SUMIF('consultant-net'!D:D,eslam.data!AQ1109,'consultant-net'!F:F)</f>
        <v>-1E-3</v>
      </c>
      <c r="AJ1109" s="2" t="str">
        <f>VLOOKUP(A1109,'eslam-to-invoicing'!A:B,2,0)</f>
        <v>EMAAR-Pkg#162/163- Marassi</v>
      </c>
      <c r="AQ1109" s="2" t="str">
        <f t="shared" si="160"/>
        <v>PKG#17719</v>
      </c>
      <c r="AR1109" s="2" t="str">
        <f t="shared" si="161"/>
        <v>EMAAR-Pkg#162/163- Marassi19</v>
      </c>
    </row>
    <row r="1110" spans="1:44" hidden="1" x14ac:dyDescent="0.3">
      <c r="A1110" s="6" t="s">
        <v>70</v>
      </c>
      <c r="B1110" s="6">
        <f>VLOOKUP(A1110,Sheet1!A:B,2,0)</f>
        <v>1</v>
      </c>
      <c r="C1110" s="6">
        <v>20</v>
      </c>
      <c r="D1110" s="25"/>
      <c r="E1110" s="2">
        <v>10455877.970000001</v>
      </c>
      <c r="F1110" s="26">
        <f>_xlfn.MAXIFS('data-from-invoicing'!E:E,'data-from-invoicing'!D:D,eslam.data!AR1110)</f>
        <v>10455877.960000001</v>
      </c>
      <c r="G1110" s="2">
        <f t="shared" si="158"/>
        <v>-9.9999997764825821E-3</v>
      </c>
      <c r="H1110" s="2"/>
      <c r="I1110" s="23"/>
      <c r="J1110" s="2">
        <f>SUMIF('collection only'!D:D,eslam.data!AQ1110,'collection only'!E:E)</f>
        <v>7621726.8300000001</v>
      </c>
      <c r="K1110" s="26">
        <f>SUMIF('data-from-invoicing'!D:D,eslam.data!AR1110,'data-from-invoicing'!F:F)</f>
        <v>10622091.773</v>
      </c>
      <c r="L1110" s="2">
        <f t="shared" si="159"/>
        <v>3000364.943</v>
      </c>
      <c r="M1110" s="2"/>
      <c r="Q1110" s="23"/>
      <c r="R1110" s="2">
        <v>7622310.5</v>
      </c>
      <c r="S1110" s="1">
        <v>44408</v>
      </c>
      <c r="T1110" s="1">
        <v>44402</v>
      </c>
      <c r="U1110" s="1">
        <v>44416</v>
      </c>
      <c r="V1110">
        <v>30</v>
      </c>
      <c r="W1110" s="1">
        <v>44446</v>
      </c>
      <c r="X1110" s="1">
        <v>44488</v>
      </c>
      <c r="Y1110" s="2">
        <v>111518679.06</v>
      </c>
      <c r="Z1110" s="2">
        <v>37529135.789999999</v>
      </c>
      <c r="AF1110" s="2">
        <v>528137.5</v>
      </c>
      <c r="AG1110" s="14">
        <f>SUMIF('consultant-gross'!D:D,eslam.data!AQ1110,'consultant-gross'!F:F)</f>
        <v>-1E-3</v>
      </c>
      <c r="AH1110" s="14">
        <f>SUMIF('consultant-gross'!D:D,eslam.data!AQ1110,'consultant-gross'!G:G)</f>
        <v>101062801.09</v>
      </c>
      <c r="AI1110" s="14">
        <f>SUMIF('consultant-net'!D:D,eslam.data!AQ1110,'consultant-net'!F:F)</f>
        <v>-1E-3</v>
      </c>
      <c r="AJ1110" s="2" t="str">
        <f>VLOOKUP(A1110,'eslam-to-invoicing'!A:B,2,0)</f>
        <v>EMAAR-Pkg#162/163- Marassi</v>
      </c>
      <c r="AQ1110" s="2" t="str">
        <f t="shared" si="160"/>
        <v>PKG#17720</v>
      </c>
      <c r="AR1110" s="2" t="str">
        <f t="shared" si="161"/>
        <v>EMAAR-Pkg#162/163- Marassi20</v>
      </c>
    </row>
    <row r="1111" spans="1:44" hidden="1" x14ac:dyDescent="0.3">
      <c r="A1111" s="6" t="s">
        <v>70</v>
      </c>
      <c r="B1111" s="6">
        <f>VLOOKUP(A1111,Sheet1!A:B,2,0)</f>
        <v>1</v>
      </c>
      <c r="C1111" s="6">
        <v>21</v>
      </c>
      <c r="D1111" s="25"/>
      <c r="E1111" s="2">
        <v>10986391.48999998</v>
      </c>
      <c r="F1111" s="26">
        <f>_xlfn.MAXIFS('data-from-invoicing'!E:E,'data-from-invoicing'!D:D,eslam.data!AR1111)</f>
        <v>10986391.5</v>
      </c>
      <c r="G1111" s="2">
        <f t="shared" si="158"/>
        <v>1.0000020265579224E-2</v>
      </c>
      <c r="H1111" s="2"/>
      <c r="I1111" s="23"/>
      <c r="J1111" s="2">
        <f>SUMIF('collection only'!D:D,eslam.data!AQ1111,'collection only'!E:E)</f>
        <v>5553244.96</v>
      </c>
      <c r="K1111" s="26">
        <f>SUMIF('data-from-invoicing'!D:D,eslam.data!AR1111,'data-from-invoicing'!F:F)</f>
        <v>11574799.055500001</v>
      </c>
      <c r="L1111" s="2">
        <f t="shared" si="159"/>
        <v>6021554.0955000008</v>
      </c>
      <c r="M1111" s="2"/>
      <c r="Q1111" s="23"/>
      <c r="R1111" s="2">
        <v>5555354.29</v>
      </c>
      <c r="S1111" s="1">
        <v>44408</v>
      </c>
      <c r="T1111" s="1">
        <v>44402</v>
      </c>
      <c r="U1111" s="1">
        <v>44425</v>
      </c>
      <c r="V1111">
        <v>30</v>
      </c>
      <c r="W1111" s="1">
        <v>44455</v>
      </c>
      <c r="X1111" s="1">
        <v>44518</v>
      </c>
      <c r="Y1111" s="2">
        <v>122505070.55</v>
      </c>
      <c r="Z1111" s="2">
        <v>33099520.870000001</v>
      </c>
      <c r="AF1111" s="2">
        <v>528137.5</v>
      </c>
      <c r="AG1111" s="14">
        <f>SUMIF('consultant-gross'!D:D,eslam.data!AQ1111,'consultant-gross'!F:F)</f>
        <v>-1E-4</v>
      </c>
      <c r="AH1111" s="14">
        <f>SUMIF('consultant-gross'!D:D,eslam.data!AQ1111,'consultant-gross'!G:G)</f>
        <v>111518679.06</v>
      </c>
      <c r="AI1111" s="14">
        <f>SUMIF('consultant-net'!D:D,eslam.data!AQ1111,'consultant-net'!F:F)</f>
        <v>-1E-4</v>
      </c>
      <c r="AJ1111" s="2" t="str">
        <f>VLOOKUP(A1111,'eslam-to-invoicing'!A:B,2,0)</f>
        <v>EMAAR-Pkg#162/163- Marassi</v>
      </c>
      <c r="AQ1111" s="2" t="str">
        <f t="shared" si="160"/>
        <v>PKG#17721</v>
      </c>
      <c r="AR1111" s="2" t="str">
        <f t="shared" si="161"/>
        <v>EMAAR-Pkg#162/163- Marassi21</v>
      </c>
    </row>
    <row r="1112" spans="1:44" hidden="1" x14ac:dyDescent="0.3">
      <c r="A1112" s="6" t="s">
        <v>70</v>
      </c>
      <c r="B1112" s="32">
        <f>VLOOKUP(A1112,Sheet1!A:B,2,0)</f>
        <v>1</v>
      </c>
      <c r="C1112" s="6">
        <v>22</v>
      </c>
      <c r="D1112" s="25"/>
      <c r="E1112" s="2">
        <v>7592601.0900000175</v>
      </c>
      <c r="F1112" s="26">
        <f>_xlfn.MAXIFS('data-from-invoicing'!E:E,'data-from-invoicing'!D:D,eslam.data!AR1112)</f>
        <v>7589823.4800000004</v>
      </c>
      <c r="G1112" s="2">
        <f t="shared" si="158"/>
        <v>-2777.6100000170991</v>
      </c>
      <c r="H1112" s="2"/>
      <c r="I1112" s="23"/>
      <c r="J1112" s="2">
        <f>SUMIF('collection only'!D:D,eslam.data!AQ1112,'collection only'!E:E)</f>
        <v>3436603.03</v>
      </c>
      <c r="K1112" s="26">
        <f>SUMIF('data-from-invoicing'!D:D,eslam.data!AR1112,'data-from-invoicing'!F:F)</f>
        <v>6046552.4979999997</v>
      </c>
      <c r="L1112" s="2">
        <f t="shared" si="159"/>
        <v>2609949.4679999999</v>
      </c>
      <c r="M1112" s="2"/>
      <c r="Q1112" s="23"/>
      <c r="R1112" s="2">
        <v>3438276.09</v>
      </c>
      <c r="S1112" s="1">
        <v>44439</v>
      </c>
      <c r="T1112" s="1">
        <v>44439</v>
      </c>
      <c r="U1112" s="1">
        <v>44439</v>
      </c>
      <c r="V1112">
        <v>30</v>
      </c>
      <c r="W1112" s="1">
        <v>44469</v>
      </c>
      <c r="X1112" s="1">
        <v>44537</v>
      </c>
      <c r="Y1112" s="2">
        <v>130097671.64</v>
      </c>
      <c r="Z1112" s="2">
        <v>29527784.899999999</v>
      </c>
      <c r="AF1112" s="2">
        <v>528137.5</v>
      </c>
      <c r="AG1112" s="14">
        <f>SUMIF('consultant-gross'!D:D,eslam.data!AQ1112,'consultant-gross'!F:F)</f>
        <v>-1E-4</v>
      </c>
      <c r="AH1112" s="14">
        <f>SUMIF('consultant-gross'!D:D,eslam.data!AQ1112,'consultant-gross'!G:G)</f>
        <v>122505070.54999998</v>
      </c>
      <c r="AI1112" s="14">
        <f>SUMIF('consultant-net'!D:D,eslam.data!AQ1112,'consultant-net'!F:F)</f>
        <v>-1E-4</v>
      </c>
      <c r="AJ1112" s="2" t="str">
        <f>VLOOKUP(A1112,'eslam-to-invoicing'!A:B,2,0)</f>
        <v>EMAAR-Pkg#162/163- Marassi</v>
      </c>
      <c r="AQ1112" s="2" t="str">
        <f t="shared" si="160"/>
        <v>PKG#17722</v>
      </c>
      <c r="AR1112" s="2" t="str">
        <f t="shared" si="161"/>
        <v>EMAAR-Pkg#162/163- Marassi22</v>
      </c>
    </row>
    <row r="1113" spans="1:44" hidden="1" x14ac:dyDescent="0.3">
      <c r="A1113" s="6" t="s">
        <v>70</v>
      </c>
      <c r="B1113" s="32">
        <f>VLOOKUP(A1113,Sheet1!A:B,2,0)</f>
        <v>1</v>
      </c>
      <c r="C1113" s="6">
        <v>23</v>
      </c>
      <c r="D1113" s="25"/>
      <c r="E1113" s="2">
        <v>4755868.700000003</v>
      </c>
      <c r="F1113" s="26">
        <f>_xlfn.MAXIFS('data-from-invoicing'!E:E,'data-from-invoicing'!D:D,eslam.data!AR1113)</f>
        <v>6328514.7800000003</v>
      </c>
      <c r="G1113" s="2">
        <f t="shared" si="158"/>
        <v>1572646.0799999973</v>
      </c>
      <c r="H1113" s="2"/>
      <c r="I1113" s="23"/>
      <c r="J1113" s="2">
        <f>SUMIF('collection only'!D:D,eslam.data!AQ1113,'collection only'!E:E)</f>
        <v>4324164.09</v>
      </c>
      <c r="K1113" s="26">
        <f>SUMIF('data-from-invoicing'!D:D,eslam.data!AR1113,'data-from-invoicing'!F:F)</f>
        <v>8263496.6735000014</v>
      </c>
      <c r="L1113" s="2">
        <f t="shared" si="159"/>
        <v>3939332.5835000016</v>
      </c>
      <c r="M1113" s="2"/>
      <c r="Q1113" s="23"/>
      <c r="R1113" s="2">
        <v>4323818.2</v>
      </c>
      <c r="S1113" s="1">
        <v>44439</v>
      </c>
      <c r="T1113" s="1">
        <v>44444</v>
      </c>
      <c r="U1113" s="1">
        <v>44447</v>
      </c>
      <c r="V1113">
        <v>30</v>
      </c>
      <c r="W1113" s="1">
        <v>44477</v>
      </c>
      <c r="X1113" s="1">
        <v>44565</v>
      </c>
      <c r="Y1113" s="2">
        <v>134853540.34</v>
      </c>
      <c r="Z1113" s="2">
        <v>30254166.649999999</v>
      </c>
      <c r="AF1113" s="2">
        <v>674051.5</v>
      </c>
      <c r="AG1113" s="14">
        <f>SUMIF('consultant-gross'!D:D,eslam.data!AQ1113,'consultant-gross'!F:F)</f>
        <v>-1E-4</v>
      </c>
      <c r="AH1113" s="14">
        <f>SUMIF('consultant-gross'!D:D,eslam.data!AQ1113,'consultant-gross'!G:G)</f>
        <v>130097671.64</v>
      </c>
      <c r="AI1113" s="14">
        <f>SUMIF('consultant-net'!D:D,eslam.data!AQ1113,'consultant-net'!F:F)</f>
        <v>-1E-4</v>
      </c>
      <c r="AJ1113" s="2" t="str">
        <f>VLOOKUP(A1113,'eslam-to-invoicing'!A:B,2,0)</f>
        <v>EMAAR-Pkg#162/163- Marassi</v>
      </c>
      <c r="AQ1113" s="2" t="str">
        <f t="shared" si="160"/>
        <v>PKG#17723</v>
      </c>
      <c r="AR1113" s="2" t="str">
        <f t="shared" si="161"/>
        <v>EMAAR-Pkg#162/163- Marassi23</v>
      </c>
    </row>
    <row r="1114" spans="1:44" hidden="1" x14ac:dyDescent="0.3">
      <c r="A1114" s="6" t="s">
        <v>70</v>
      </c>
      <c r="B1114" s="32">
        <f>VLOOKUP(A1114,Sheet1!A:B,2,0)</f>
        <v>1</v>
      </c>
      <c r="C1114" s="6">
        <v>24</v>
      </c>
      <c r="D1114" s="25"/>
      <c r="E1114" s="2">
        <v>5954515.8899999857</v>
      </c>
      <c r="F1114" s="26">
        <f>_xlfn.MAXIFS('data-from-invoicing'!E:E,'data-from-invoicing'!D:D,eslam.data!AR1114)</f>
        <v>6666259.3200000003</v>
      </c>
      <c r="G1114" s="2">
        <f t="shared" si="158"/>
        <v>711743.4300000146</v>
      </c>
      <c r="H1114" s="2"/>
      <c r="I1114" s="23"/>
      <c r="J1114" s="2">
        <f>SUMIF('collection only'!D:D,eslam.data!AQ1114,'collection only'!E:E)</f>
        <v>4835218.42</v>
      </c>
      <c r="K1114" s="26">
        <f>SUMIF('data-from-invoicing'!D:D,eslam.data!AR1114,'data-from-invoicing'!F:F)</f>
        <v>11118548.566</v>
      </c>
      <c r="L1114" s="2">
        <f t="shared" si="159"/>
        <v>6283330.1459999997</v>
      </c>
      <c r="M1114" s="2"/>
      <c r="Q1114" s="23"/>
      <c r="R1114" s="2">
        <v>4835550.93</v>
      </c>
      <c r="S1114" s="1">
        <v>44439</v>
      </c>
      <c r="T1114" s="1">
        <v>44444</v>
      </c>
      <c r="U1114" s="1">
        <v>44451</v>
      </c>
      <c r="V1114">
        <v>30</v>
      </c>
      <c r="W1114" s="1">
        <v>44481</v>
      </c>
      <c r="X1114" s="1">
        <v>44587</v>
      </c>
      <c r="Y1114" s="2">
        <v>140808056.22999999</v>
      </c>
      <c r="Z1114" s="2">
        <v>29555882.899999999</v>
      </c>
      <c r="AF1114" s="2">
        <v>0</v>
      </c>
      <c r="AG1114" s="14">
        <f>SUMIF('consultant-gross'!D:D,eslam.data!AQ1114,'consultant-gross'!F:F)</f>
        <v>-1E-4</v>
      </c>
      <c r="AH1114" s="14">
        <f>SUMIF('consultant-gross'!D:D,eslam.data!AQ1114,'consultant-gross'!G:G)</f>
        <v>134853540.34</v>
      </c>
      <c r="AI1114" s="14">
        <f>SUMIF('consultant-net'!D:D,eslam.data!AQ1114,'consultant-net'!F:F)</f>
        <v>-1E-4</v>
      </c>
      <c r="AJ1114" s="2" t="str">
        <f>VLOOKUP(A1114,'eslam-to-invoicing'!A:B,2,0)</f>
        <v>EMAAR-Pkg#162/163- Marassi</v>
      </c>
      <c r="AQ1114" s="2" t="str">
        <f t="shared" si="160"/>
        <v>PKG#17724</v>
      </c>
      <c r="AR1114" s="2" t="str">
        <f t="shared" si="161"/>
        <v>EMAAR-Pkg#162/163- Marassi24</v>
      </c>
    </row>
    <row r="1115" spans="1:44" hidden="1" x14ac:dyDescent="0.3">
      <c r="A1115" s="6" t="s">
        <v>70</v>
      </c>
      <c r="B1115" s="32">
        <f>VLOOKUP(A1115,Sheet1!A:B,2,0)</f>
        <v>1</v>
      </c>
      <c r="C1115" s="6">
        <v>25</v>
      </c>
      <c r="D1115" s="25"/>
      <c r="E1115" s="2">
        <v>3618126.709999979</v>
      </c>
      <c r="F1115" s="26">
        <f>_xlfn.MAXIFS('data-from-invoicing'!E:E,'data-from-invoicing'!D:D,eslam.data!AR1115)</f>
        <v>12934137.539999999</v>
      </c>
      <c r="G1115" s="2">
        <f t="shared" si="158"/>
        <v>9316010.8300000206</v>
      </c>
      <c r="H1115" s="2"/>
      <c r="I1115" s="23"/>
      <c r="J1115" s="2">
        <f>SUMIF('collection only'!D:D,eslam.data!AQ1115,'collection only'!E:E)</f>
        <v>4062657.22</v>
      </c>
      <c r="K1115" s="26">
        <f>SUMIF('data-from-invoicing'!D:D,eslam.data!AR1115,'data-from-invoicing'!F:F)</f>
        <v>16704168.777000001</v>
      </c>
      <c r="L1115" s="2">
        <f t="shared" si="159"/>
        <v>12641511.557</v>
      </c>
      <c r="M1115" s="2"/>
      <c r="Q1115" s="23"/>
      <c r="R1115" s="2">
        <v>4062127.69</v>
      </c>
      <c r="S1115" s="1">
        <v>44469</v>
      </c>
      <c r="T1115" s="1">
        <v>44464</v>
      </c>
      <c r="U1115" s="1">
        <v>44475</v>
      </c>
      <c r="V1115">
        <v>30</v>
      </c>
      <c r="W1115" s="1">
        <v>44505</v>
      </c>
      <c r="X1115" s="1">
        <v>44620</v>
      </c>
      <c r="Y1115" s="2">
        <v>144426182.94</v>
      </c>
      <c r="Z1115" s="2">
        <v>30667900.140000001</v>
      </c>
      <c r="AF1115" s="2">
        <v>0</v>
      </c>
      <c r="AG1115" s="14">
        <f>SUMIF('consultant-gross'!D:D,eslam.data!AQ1115,'consultant-gross'!F:F)</f>
        <v>-1E-4</v>
      </c>
      <c r="AH1115" s="14">
        <f>SUMIF('consultant-gross'!D:D,eslam.data!AQ1115,'consultant-gross'!G:G)</f>
        <v>140808056.22999999</v>
      </c>
      <c r="AI1115" s="14">
        <f>SUMIF('consultant-net'!D:D,eslam.data!AQ1115,'consultant-net'!F:F)</f>
        <v>-1E-4</v>
      </c>
      <c r="AJ1115" s="2" t="str">
        <f>VLOOKUP(A1115,'eslam-to-invoicing'!A:B,2,0)</f>
        <v>EMAAR-Pkg#162/163- Marassi</v>
      </c>
      <c r="AQ1115" s="2" t="str">
        <f t="shared" si="160"/>
        <v>PKG#17725</v>
      </c>
      <c r="AR1115" s="2" t="str">
        <f t="shared" si="161"/>
        <v>EMAAR-Pkg#162/163- Marassi25</v>
      </c>
    </row>
    <row r="1116" spans="1:44" hidden="1" x14ac:dyDescent="0.3">
      <c r="A1116" s="6" t="s">
        <v>70</v>
      </c>
      <c r="B1116" s="32">
        <f>VLOOKUP(A1116,Sheet1!A:B,2,0)</f>
        <v>1</v>
      </c>
      <c r="C1116" s="6">
        <v>26</v>
      </c>
      <c r="D1116" s="25"/>
      <c r="E1116" s="2">
        <v>-9.9997019767761233E-4</v>
      </c>
      <c r="F1116" s="26">
        <f>_xlfn.MAXIFS('data-from-invoicing'!E:E,'data-from-invoicing'!D:D,eslam.data!AR1116)</f>
        <v>6526578.3099999996</v>
      </c>
      <c r="G1116" s="2">
        <f t="shared" si="158"/>
        <v>6526578.31099997</v>
      </c>
      <c r="H1116" s="2"/>
      <c r="I1116" s="23"/>
      <c r="J1116" s="2">
        <f>SUMIF('collection only'!D:D,eslam.data!AQ1116,'collection only'!E:E)</f>
        <v>30000000</v>
      </c>
      <c r="K1116" s="26">
        <f>SUMIF('data-from-invoicing'!D:D,eslam.data!AR1116,'data-from-invoicing'!F:F)</f>
        <v>8378952.3770000003</v>
      </c>
      <c r="L1116" s="2">
        <f t="shared" si="159"/>
        <v>-21621047.623</v>
      </c>
      <c r="M1116" s="2"/>
      <c r="Q1116" s="23"/>
      <c r="R1116" s="2">
        <v>30000000</v>
      </c>
      <c r="S1116" s="1">
        <v>44500</v>
      </c>
      <c r="T1116" s="1">
        <v>44494</v>
      </c>
      <c r="U1116" s="1">
        <v>44503</v>
      </c>
      <c r="V1116">
        <v>30</v>
      </c>
      <c r="W1116" s="1">
        <v>44533</v>
      </c>
      <c r="X1116" s="1">
        <v>44633</v>
      </c>
      <c r="Y1116" s="2">
        <v>144426182.94</v>
      </c>
      <c r="Z1116" s="2">
        <v>30667900.140000001</v>
      </c>
      <c r="AF1116" s="2">
        <v>0</v>
      </c>
      <c r="AG1116" s="14">
        <f>SUMIF('consultant-gross'!D:D,eslam.data!AQ1116,'consultant-gross'!F:F)</f>
        <v>0</v>
      </c>
      <c r="AH1116" s="14">
        <f>SUMIF('consultant-gross'!D:D,eslam.data!AQ1116,'consultant-gross'!G:G)</f>
        <v>0</v>
      </c>
      <c r="AI1116" s="14">
        <f>SUMIF('consultant-net'!D:D,eslam.data!AQ1116,'consultant-net'!F:F)</f>
        <v>-1E-4</v>
      </c>
      <c r="AJ1116" s="2" t="str">
        <f>VLOOKUP(A1116,'eslam-to-invoicing'!A:B,2,0)</f>
        <v>EMAAR-Pkg#162/163- Marassi</v>
      </c>
      <c r="AQ1116" s="2" t="str">
        <f t="shared" si="160"/>
        <v>PKG#17726</v>
      </c>
      <c r="AR1116" s="2" t="str">
        <f t="shared" si="161"/>
        <v>EMAAR-Pkg#162/163- Marassi26</v>
      </c>
    </row>
    <row r="1117" spans="1:44" hidden="1" x14ac:dyDescent="0.3">
      <c r="A1117" s="6" t="s">
        <v>70</v>
      </c>
      <c r="B1117" s="32">
        <f>VLOOKUP(A1117,Sheet1!A:B,2,0)</f>
        <v>1</v>
      </c>
      <c r="C1117" s="6">
        <v>27</v>
      </c>
      <c r="D1117" s="25"/>
      <c r="E1117" s="2">
        <v>1336271.099999994</v>
      </c>
      <c r="F1117" s="26">
        <f>_xlfn.MAXIFS('data-from-invoicing'!E:E,'data-from-invoicing'!D:D,eslam.data!AR1117)</f>
        <v>4132634.87</v>
      </c>
      <c r="G1117" s="2">
        <f t="shared" si="158"/>
        <v>2796363.7700000061</v>
      </c>
      <c r="H1117" s="2"/>
      <c r="I1117" s="23"/>
      <c r="J1117" s="2">
        <f>SUMIF('collection only'!D:D,eslam.data!AQ1117,'collection only'!E:E)</f>
        <v>1920749.49</v>
      </c>
      <c r="K1117" s="26">
        <f>SUMIF('data-from-invoicing'!D:D,eslam.data!AR1117,'data-from-invoicing'!F:F)</f>
        <v>3653603.3234999999</v>
      </c>
      <c r="L1117" s="2">
        <f t="shared" si="159"/>
        <v>1732853.8334999999</v>
      </c>
      <c r="M1117" s="2"/>
      <c r="Q1117" s="23"/>
      <c r="R1117" s="2">
        <v>1920178.92</v>
      </c>
      <c r="S1117" s="1">
        <v>44530</v>
      </c>
      <c r="T1117" s="1">
        <v>44525</v>
      </c>
      <c r="U1117" s="1">
        <v>44537</v>
      </c>
      <c r="V1117">
        <v>30</v>
      </c>
      <c r="W1117" s="1">
        <v>44567</v>
      </c>
      <c r="X1117" s="1">
        <v>44643</v>
      </c>
      <c r="Y1117" s="2">
        <v>145762454.03999999</v>
      </c>
      <c r="Z1117" s="2">
        <v>31729493.34</v>
      </c>
      <c r="AF1117" s="2">
        <v>0</v>
      </c>
      <c r="AG1117" s="14">
        <f>SUMIF('consultant-gross'!D:D,eslam.data!AQ1117,'consultant-gross'!F:F)</f>
        <v>0</v>
      </c>
      <c r="AH1117" s="14">
        <f>SUMIF('consultant-gross'!D:D,eslam.data!AQ1117,'consultant-gross'!G:G)</f>
        <v>0</v>
      </c>
      <c r="AI1117" s="14">
        <f>SUMIF('consultant-net'!D:D,eslam.data!AQ1117,'consultant-net'!F:F)</f>
        <v>-1E-4</v>
      </c>
      <c r="AJ1117" s="2" t="str">
        <f>VLOOKUP(A1117,'eslam-to-invoicing'!A:B,2,0)</f>
        <v>EMAAR-Pkg#162/163- Marassi</v>
      </c>
      <c r="AQ1117" s="2" t="str">
        <f t="shared" si="160"/>
        <v>PKG#17727</v>
      </c>
      <c r="AR1117" s="2" t="str">
        <f t="shared" si="161"/>
        <v>EMAAR-Pkg#162/163- Marassi27</v>
      </c>
    </row>
    <row r="1118" spans="1:44" hidden="1" x14ac:dyDescent="0.3">
      <c r="A1118" s="6" t="s">
        <v>70</v>
      </c>
      <c r="B1118" s="32">
        <f>VLOOKUP(A1118,Sheet1!A:B,2,0)</f>
        <v>1</v>
      </c>
      <c r="C1118" s="6">
        <v>28</v>
      </c>
      <c r="D1118" s="25"/>
      <c r="E1118" s="2">
        <v>4959294.7700000107</v>
      </c>
      <c r="F1118" s="26">
        <f>_xlfn.MAXIFS('data-from-invoicing'!E:E,'data-from-invoicing'!D:D,eslam.data!AR1118)</f>
        <v>17622733.920000002</v>
      </c>
      <c r="G1118" s="2">
        <f t="shared" si="158"/>
        <v>12663439.149999991</v>
      </c>
      <c r="H1118" s="2"/>
      <c r="I1118" s="23"/>
      <c r="J1118" s="2">
        <f>SUMIF('collection only'!D:D,eslam.data!AQ1118,'collection only'!E:E)</f>
        <v>3761281.17</v>
      </c>
      <c r="K1118" s="26">
        <f>SUMIF('data-from-invoicing'!D:D,eslam.data!AR1118,'data-from-invoicing'!F:F)</f>
        <v>23295212.194500003</v>
      </c>
      <c r="L1118" s="2">
        <f t="shared" si="159"/>
        <v>19533931.024500005</v>
      </c>
      <c r="M1118" s="2"/>
      <c r="Q1118" s="23"/>
      <c r="R1118" s="2">
        <v>3761592.26</v>
      </c>
      <c r="S1118" s="1">
        <v>44620</v>
      </c>
      <c r="T1118" s="1">
        <v>44620</v>
      </c>
      <c r="U1118" s="1">
        <v>44650</v>
      </c>
      <c r="V1118">
        <v>30</v>
      </c>
      <c r="W1118" s="1">
        <v>44680</v>
      </c>
      <c r="X1118" s="1">
        <v>44650</v>
      </c>
      <c r="Y1118" s="2">
        <v>150721748.81</v>
      </c>
      <c r="Z1118" s="2">
        <v>31076204.59</v>
      </c>
      <c r="AF1118" s="2">
        <v>0</v>
      </c>
      <c r="AG1118" s="14">
        <f>SUMIF('consultant-gross'!D:D,eslam.data!AQ1118,'consultant-gross'!F:F)</f>
        <v>0</v>
      </c>
      <c r="AH1118" s="14">
        <f>SUMIF('consultant-gross'!D:D,eslam.data!AQ1118,'consultant-gross'!G:G)</f>
        <v>0</v>
      </c>
      <c r="AI1118" s="14">
        <f>SUMIF('consultant-net'!D:D,eslam.data!AQ1118,'consultant-net'!F:F)</f>
        <v>0</v>
      </c>
      <c r="AJ1118" s="2" t="str">
        <f>VLOOKUP(A1118,'eslam-to-invoicing'!A:B,2,0)</f>
        <v>EMAAR-Pkg#162/163- Marassi</v>
      </c>
      <c r="AQ1118" s="2" t="str">
        <f t="shared" si="160"/>
        <v>PKG#17728</v>
      </c>
      <c r="AR1118" s="2" t="str">
        <f t="shared" si="161"/>
        <v>EMAAR-Pkg#162/163- Marassi28</v>
      </c>
    </row>
    <row r="1119" spans="1:44" hidden="1" x14ac:dyDescent="0.3">
      <c r="A1119" s="6" t="s">
        <v>70</v>
      </c>
      <c r="B1119" s="32">
        <f>VLOOKUP(A1119,Sheet1!A:B,2,0)</f>
        <v>1</v>
      </c>
      <c r="C1119" s="6">
        <v>29</v>
      </c>
      <c r="D1119" s="25"/>
      <c r="E1119" s="2">
        <v>-1E-4</v>
      </c>
      <c r="F1119" s="26">
        <f>_xlfn.MAXIFS('data-from-invoicing'!E:E,'data-from-invoicing'!D:D,eslam.data!AR1119)</f>
        <v>20296742.210000001</v>
      </c>
      <c r="G1119" s="2">
        <f t="shared" si="158"/>
        <v>20296742.210100003</v>
      </c>
      <c r="H1119" s="2"/>
      <c r="I1119" s="23"/>
      <c r="J1119" s="2">
        <f>SUMIF('collection only'!D:D,eslam.data!AQ1119,'collection only'!E:E)</f>
        <v>30000000</v>
      </c>
      <c r="K1119" s="26">
        <f>SUMIF('data-from-invoicing'!D:D,eslam.data!AR1119,'data-from-invoicing'!F:F)</f>
        <v>19850779.097999997</v>
      </c>
      <c r="L1119" s="2">
        <f t="shared" si="159"/>
        <v>-10149220.902000003</v>
      </c>
      <c r="M1119" s="2"/>
      <c r="Q1119" s="23"/>
      <c r="R1119" s="2">
        <v>30000000</v>
      </c>
      <c r="S1119" s="1">
        <v>44620</v>
      </c>
      <c r="T1119" s="1">
        <v>44620</v>
      </c>
      <c r="U1119" s="1">
        <v>44650</v>
      </c>
      <c r="V1119">
        <v>30</v>
      </c>
      <c r="W1119" s="1">
        <v>44680</v>
      </c>
      <c r="X1119" s="1">
        <v>44656</v>
      </c>
      <c r="Y1119" s="2">
        <v>150721748.81</v>
      </c>
      <c r="Z1119" s="2">
        <v>31076204.59</v>
      </c>
      <c r="AF1119" s="2">
        <v>0</v>
      </c>
      <c r="AG1119" s="14">
        <f>SUMIF('consultant-gross'!D:D,eslam.data!AQ1119,'consultant-gross'!F:F)</f>
        <v>0</v>
      </c>
      <c r="AH1119" s="14">
        <f>SUMIF('consultant-gross'!D:D,eslam.data!AQ1119,'consultant-gross'!G:G)</f>
        <v>0</v>
      </c>
      <c r="AI1119" s="14">
        <f>SUMIF('consultant-net'!D:D,eslam.data!AQ1119,'consultant-net'!F:F)</f>
        <v>0</v>
      </c>
      <c r="AJ1119" s="2" t="str">
        <f>VLOOKUP(A1119,'eslam-to-invoicing'!A:B,2,0)</f>
        <v>EMAAR-Pkg#162/163- Marassi</v>
      </c>
      <c r="AQ1119" s="2" t="str">
        <f t="shared" si="160"/>
        <v>PKG#17729</v>
      </c>
      <c r="AR1119" s="2" t="str">
        <f t="shared" si="161"/>
        <v>EMAAR-Pkg#162/163- Marassi29</v>
      </c>
    </row>
    <row r="1120" spans="1:44" hidden="1" x14ac:dyDescent="0.3">
      <c r="A1120" s="6" t="s">
        <v>70</v>
      </c>
      <c r="B1120" s="32">
        <f>VLOOKUP(A1120,Sheet1!A:B,2,0)</f>
        <v>1</v>
      </c>
      <c r="C1120" s="6">
        <v>30</v>
      </c>
      <c r="D1120" s="25"/>
      <c r="E1120" s="2">
        <v>13573272.68999997</v>
      </c>
      <c r="F1120" s="26">
        <f>_xlfn.MAXIFS('data-from-invoicing'!E:E,'data-from-invoicing'!D:D,eslam.data!AR1120)</f>
        <v>18828872.420000002</v>
      </c>
      <c r="G1120" s="2">
        <f t="shared" si="158"/>
        <v>5255599.7300000321</v>
      </c>
      <c r="H1120" s="2"/>
      <c r="I1120" s="23"/>
      <c r="J1120" s="2">
        <f>SUMIF('collection only'!D:D,eslam.data!AQ1120,'collection only'!E:E)</f>
        <v>11174297.33</v>
      </c>
      <c r="K1120" s="26">
        <f>SUMIF('data-from-invoicing'!D:D,eslam.data!AR1120,'data-from-invoicing'!F:F)</f>
        <v>15359271.013499999</v>
      </c>
      <c r="L1120" s="2">
        <f t="shared" si="159"/>
        <v>4184973.6834999993</v>
      </c>
      <c r="M1120" s="2"/>
      <c r="Q1120" s="23"/>
      <c r="R1120" s="2">
        <v>11173851.869999999</v>
      </c>
      <c r="S1120" s="1">
        <v>44561</v>
      </c>
      <c r="T1120" s="1">
        <v>44560</v>
      </c>
      <c r="U1120" s="1">
        <v>44566</v>
      </c>
      <c r="V1120">
        <v>30</v>
      </c>
      <c r="W1120" s="1">
        <v>44596</v>
      </c>
      <c r="X1120" s="1">
        <v>44669</v>
      </c>
      <c r="Y1120" s="2">
        <v>164295021.5</v>
      </c>
      <c r="Z1120" s="2">
        <v>32011659.59</v>
      </c>
      <c r="AF1120" s="2">
        <v>0</v>
      </c>
      <c r="AG1120" s="14">
        <f>SUMIF('consultant-gross'!D:D,eslam.data!AQ1120,'consultant-gross'!F:F)</f>
        <v>0</v>
      </c>
      <c r="AH1120" s="14">
        <f>SUMIF('consultant-gross'!D:D,eslam.data!AQ1120,'consultant-gross'!G:G)</f>
        <v>0</v>
      </c>
      <c r="AI1120" s="14">
        <f>SUMIF('consultant-net'!D:D,eslam.data!AQ1120,'consultant-net'!F:F)</f>
        <v>0</v>
      </c>
      <c r="AJ1120" s="2" t="str">
        <f>VLOOKUP(A1120,'eslam-to-invoicing'!A:B,2,0)</f>
        <v>EMAAR-Pkg#162/163- Marassi</v>
      </c>
      <c r="AQ1120" s="2" t="str">
        <f t="shared" si="160"/>
        <v>PKG#17730</v>
      </c>
      <c r="AR1120" s="2" t="str">
        <f t="shared" si="161"/>
        <v>EMAAR-Pkg#162/163- Marassi30</v>
      </c>
    </row>
    <row r="1121" spans="1:44" hidden="1" x14ac:dyDescent="0.3">
      <c r="A1121" s="6" t="s">
        <v>70</v>
      </c>
      <c r="B1121" s="32">
        <f>VLOOKUP(A1121,Sheet1!A:B,2,0)</f>
        <v>1</v>
      </c>
      <c r="C1121" s="6">
        <v>31</v>
      </c>
      <c r="D1121" s="25"/>
      <c r="E1121" s="2">
        <v>-1E-4</v>
      </c>
      <c r="F1121" s="26">
        <f>_xlfn.MAXIFS('data-from-invoicing'!E:E,'data-from-invoicing'!D:D,eslam.data!AR1121)</f>
        <v>10357799.140000001</v>
      </c>
      <c r="G1121" s="2">
        <f t="shared" si="158"/>
        <v>10357799.1401</v>
      </c>
      <c r="H1121" s="2"/>
      <c r="I1121" s="23"/>
      <c r="J1121" s="2">
        <f>SUMIF('collection only'!D:D,eslam.data!AQ1121,'collection only'!E:E)</f>
        <v>20000000</v>
      </c>
      <c r="K1121" s="26">
        <f>SUMIF('data-from-invoicing'!D:D,eslam.data!AR1121,'data-from-invoicing'!F:F)</f>
        <v>10109132.947000001</v>
      </c>
      <c r="L1121" s="2">
        <f t="shared" si="159"/>
        <v>-9890867.0529999994</v>
      </c>
      <c r="M1121" s="2"/>
      <c r="Q1121" s="23"/>
      <c r="R1121" s="2">
        <v>20000000</v>
      </c>
      <c r="S1121" s="1">
        <v>44681</v>
      </c>
      <c r="T1121" s="1">
        <v>44669</v>
      </c>
      <c r="U1121" s="1">
        <v>44669</v>
      </c>
      <c r="V1121">
        <v>30</v>
      </c>
      <c r="W1121" s="1">
        <v>44699</v>
      </c>
      <c r="X1121" s="1">
        <v>44670</v>
      </c>
      <c r="Y1121" s="2">
        <v>164295021.5</v>
      </c>
      <c r="Z1121" s="2">
        <v>32011659.59</v>
      </c>
      <c r="AF1121" s="2">
        <v>1244836</v>
      </c>
      <c r="AG1121" s="14">
        <f>SUMIF('consultant-gross'!D:D,eslam.data!AQ1121,'consultant-gross'!F:F)</f>
        <v>0</v>
      </c>
      <c r="AH1121" s="14">
        <f>SUMIF('consultant-gross'!D:D,eslam.data!AQ1121,'consultant-gross'!G:G)</f>
        <v>0</v>
      </c>
      <c r="AI1121" s="14">
        <f>SUMIF('consultant-net'!D:D,eslam.data!AQ1121,'consultant-net'!F:F)</f>
        <v>0</v>
      </c>
      <c r="AJ1121" s="2" t="str">
        <f>VLOOKUP(A1121,'eslam-to-invoicing'!A:B,2,0)</f>
        <v>EMAAR-Pkg#162/163- Marassi</v>
      </c>
      <c r="AQ1121" s="2" t="str">
        <f t="shared" si="160"/>
        <v>PKG#17731</v>
      </c>
      <c r="AR1121" s="2" t="str">
        <f t="shared" si="161"/>
        <v>EMAAR-Pkg#162/163- Marassi31</v>
      </c>
    </row>
    <row r="1122" spans="1:44" hidden="1" x14ac:dyDescent="0.3">
      <c r="A1122" s="6" t="s">
        <v>70</v>
      </c>
      <c r="B1122" s="32">
        <f>VLOOKUP(A1122,Sheet1!A:B,2,0)</f>
        <v>1</v>
      </c>
      <c r="C1122" s="6">
        <v>32</v>
      </c>
      <c r="D1122" s="25"/>
      <c r="E1122" s="2">
        <v>10655190.55000001</v>
      </c>
      <c r="F1122" s="26">
        <f>_xlfn.MAXIFS('data-from-invoicing'!E:E,'data-from-invoicing'!D:D,eslam.data!AR1122)</f>
        <v>5829703.8700000001</v>
      </c>
      <c r="G1122" s="2">
        <f t="shared" si="158"/>
        <v>-4825486.6800000099</v>
      </c>
      <c r="H1122" s="2"/>
      <c r="I1122" s="23"/>
      <c r="J1122" s="2">
        <f>SUMIF('collection only'!D:D,eslam.data!AQ1122,'collection only'!E:E)</f>
        <v>9586612.7200000007</v>
      </c>
      <c r="K1122" s="26">
        <f>SUMIF('data-from-invoicing'!D:D,eslam.data!AR1122,'data-from-invoicing'!F:F)</f>
        <v>15273972.933500001</v>
      </c>
      <c r="L1122" s="2">
        <f t="shared" si="159"/>
        <v>5687360.2135000005</v>
      </c>
      <c r="M1122" s="2"/>
      <c r="Q1122" s="23"/>
      <c r="R1122" s="2">
        <v>9586713.9800000004</v>
      </c>
      <c r="S1122" s="1">
        <v>44592</v>
      </c>
      <c r="T1122" s="1">
        <v>44592</v>
      </c>
      <c r="U1122" s="1">
        <v>44602</v>
      </c>
      <c r="V1122">
        <v>30</v>
      </c>
      <c r="W1122" s="1">
        <v>44632</v>
      </c>
      <c r="X1122" s="1">
        <v>44691</v>
      </c>
      <c r="Y1122" s="2">
        <v>174950212.05000001</v>
      </c>
      <c r="Z1122" s="2">
        <v>31704142.350000001</v>
      </c>
      <c r="AF1122" s="2">
        <v>0</v>
      </c>
      <c r="AG1122" s="14">
        <f>SUMIF('consultant-gross'!D:D,eslam.data!AQ1122,'consultant-gross'!F:F)</f>
        <v>0</v>
      </c>
      <c r="AH1122" s="14">
        <f>SUMIF('consultant-gross'!D:D,eslam.data!AQ1122,'consultant-gross'!G:G)</f>
        <v>0</v>
      </c>
      <c r="AI1122" s="14">
        <f>SUMIF('consultant-net'!D:D,eslam.data!AQ1122,'consultant-net'!F:F)</f>
        <v>1200000</v>
      </c>
      <c r="AJ1122" s="2" t="str">
        <f>VLOOKUP(A1122,'eslam-to-invoicing'!A:B,2,0)</f>
        <v>EMAAR-Pkg#162/163- Marassi</v>
      </c>
      <c r="AQ1122" s="2" t="str">
        <f t="shared" si="160"/>
        <v>PKG#17732</v>
      </c>
      <c r="AR1122" s="2" t="str">
        <f t="shared" si="161"/>
        <v>EMAAR-Pkg#162/163- Marassi32</v>
      </c>
    </row>
    <row r="1123" spans="1:44" hidden="1" x14ac:dyDescent="0.3">
      <c r="A1123" s="6" t="s">
        <v>70</v>
      </c>
      <c r="B1123" s="32">
        <f>VLOOKUP(A1123,Sheet1!A:B,2,0)</f>
        <v>1</v>
      </c>
      <c r="C1123" s="6">
        <v>33</v>
      </c>
      <c r="D1123" s="25"/>
      <c r="F1123" s="26">
        <f>_xlfn.MAXIFS('data-from-invoicing'!E:E,'data-from-invoicing'!D:D,eslam.data!AR1123)</f>
        <v>4083110.28</v>
      </c>
      <c r="G1123" s="2">
        <f t="shared" si="158"/>
        <v>4083110.28</v>
      </c>
      <c r="H1123" s="2"/>
      <c r="I1123" s="23"/>
      <c r="J1123" s="2">
        <f>SUMIF('collection only'!D:D,eslam.data!AQ1123,'collection only'!E:E)</f>
        <v>9774603.6300000008</v>
      </c>
      <c r="K1123" s="26">
        <f>SUMIF('data-from-invoicing'!D:D,eslam.data!AR1123,'data-from-invoicing'!F:F)</f>
        <v>3354959.0840000003</v>
      </c>
      <c r="L1123" s="2">
        <f t="shared" si="159"/>
        <v>-6419644.5460000001</v>
      </c>
      <c r="M1123" s="2"/>
      <c r="Q1123" s="23"/>
      <c r="S1123" s="1">
        <v>44651</v>
      </c>
      <c r="T1123" s="1">
        <v>44648</v>
      </c>
      <c r="U1123" s="1">
        <v>44703</v>
      </c>
      <c r="V1123">
        <v>30</v>
      </c>
      <c r="W1123" s="1">
        <v>44733</v>
      </c>
      <c r="AF1123" s="2">
        <v>0</v>
      </c>
      <c r="AG1123" s="14">
        <f>SUMIF('consultant-gross'!D:D,eslam.data!AQ1123,'consultant-gross'!F:F)</f>
        <v>0</v>
      </c>
      <c r="AH1123" s="14">
        <f>SUMIF('consultant-gross'!D:D,eslam.data!AQ1123,'consultant-gross'!G:G)</f>
        <v>0</v>
      </c>
      <c r="AI1123" s="14">
        <f>SUMIF('consultant-net'!D:D,eslam.data!AQ1123,'consultant-net'!F:F)</f>
        <v>0</v>
      </c>
      <c r="AJ1123" s="2" t="str">
        <f>VLOOKUP(A1123,'eslam-to-invoicing'!A:B,2,0)</f>
        <v>EMAAR-Pkg#162/163- Marassi</v>
      </c>
      <c r="AQ1123" s="2" t="str">
        <f t="shared" si="160"/>
        <v>PKG#17733</v>
      </c>
      <c r="AR1123" s="2" t="str">
        <f t="shared" si="161"/>
        <v>EMAAR-Pkg#162/163- Marassi33</v>
      </c>
    </row>
    <row r="1124" spans="1:44" hidden="1" x14ac:dyDescent="0.3">
      <c r="A1124" s="6" t="s">
        <v>70</v>
      </c>
      <c r="B1124" s="32">
        <f>VLOOKUP(A1124,Sheet1!A:B,2,0)</f>
        <v>1</v>
      </c>
      <c r="C1124" s="6">
        <v>34</v>
      </c>
      <c r="D1124" s="25"/>
      <c r="E1124" s="2">
        <v>4083110.25</v>
      </c>
      <c r="F1124" s="26">
        <f>_xlfn.MAXIFS('data-from-invoicing'!E:E,'data-from-invoicing'!D:D,eslam.data!AR1124)</f>
        <v>0</v>
      </c>
      <c r="G1124" s="2">
        <f t="shared" si="158"/>
        <v>-4083110.25</v>
      </c>
      <c r="H1124" s="2"/>
      <c r="I1124" s="23"/>
      <c r="J1124" s="2">
        <f>SUMIF('collection only'!D:D,eslam.data!AQ1124,'collection only'!E:E)</f>
        <v>3243420.79</v>
      </c>
      <c r="K1124" s="26">
        <f>SUMIF('data-from-invoicing'!D:D,eslam.data!AR1124,'data-from-invoicing'!F:F)</f>
        <v>0</v>
      </c>
      <c r="L1124" s="2">
        <f t="shared" si="159"/>
        <v>-3243420.79</v>
      </c>
      <c r="M1124" s="2"/>
      <c r="Q1124" s="23"/>
      <c r="R1124" s="2">
        <v>3242747.22</v>
      </c>
      <c r="S1124" s="1">
        <v>44620</v>
      </c>
      <c r="T1124" s="1">
        <v>44621</v>
      </c>
      <c r="U1124" s="1">
        <v>44626</v>
      </c>
      <c r="V1124">
        <v>30</v>
      </c>
      <c r="W1124" s="1">
        <v>44656</v>
      </c>
      <c r="X1124" s="1">
        <v>44713</v>
      </c>
      <c r="Y1124" s="2">
        <v>189971239</v>
      </c>
      <c r="Z1124" s="2">
        <v>33248463</v>
      </c>
      <c r="AD1124" s="2">
        <v>5813429</v>
      </c>
      <c r="AE1124" s="2">
        <v>5813429</v>
      </c>
      <c r="AF1124" s="2">
        <v>1266148</v>
      </c>
      <c r="AG1124" s="14">
        <f>SUMIF('consultant-gross'!D:D,eslam.data!AQ1124,'consultant-gross'!F:F)</f>
        <v>3016331.1151554361</v>
      </c>
      <c r="AH1124" s="14">
        <f>SUMIF('consultant-gross'!D:D,eslam.data!AQ1124,'consultant-gross'!G:G)</f>
        <v>188904459.86515543</v>
      </c>
      <c r="AI1124" s="14">
        <f>SUMIF('consultant-net'!D:D,eslam.data!AQ1124,'consultant-net'!F:F)</f>
        <v>16000000</v>
      </c>
      <c r="AJ1124" s="2" t="str">
        <f>VLOOKUP(A1124,'eslam-to-invoicing'!A:B,2,0)</f>
        <v>EMAAR-Pkg#162/163- Marassi</v>
      </c>
      <c r="AQ1124" s="2" t="str">
        <f t="shared" si="160"/>
        <v>PKG#17734</v>
      </c>
      <c r="AR1124" s="2" t="str">
        <f t="shared" si="161"/>
        <v>EMAAR-Pkg#162/163- Marassi34</v>
      </c>
    </row>
    <row r="1125" spans="1:44" hidden="1" x14ac:dyDescent="0.3">
      <c r="A1125" s="6" t="s">
        <v>70</v>
      </c>
      <c r="B1125" s="6">
        <f>VLOOKUP(A1125,Sheet1!A:B,2,0)</f>
        <v>1</v>
      </c>
      <c r="C1125" s="6">
        <v>35</v>
      </c>
      <c r="D1125" s="25"/>
      <c r="E1125" s="2">
        <v>20620247</v>
      </c>
      <c r="F1125" s="26">
        <f>_xlfn.MAXIFS('data-from-invoicing'!E:E,'data-from-invoicing'!D:D,eslam.data!AR1125)</f>
        <v>20620247.800000001</v>
      </c>
      <c r="G1125" s="2">
        <f t="shared" si="158"/>
        <v>0.80000000074505806</v>
      </c>
      <c r="H1125" s="2"/>
      <c r="I1125" s="23"/>
      <c r="J1125" s="2">
        <f>SUMIF('collection only'!D:D,eslam.data!AQ1125,'collection only'!E:E)</f>
        <v>14874314</v>
      </c>
      <c r="K1125" s="26">
        <f>SUMIF('data-from-invoicing'!D:D,eslam.data!AR1125,'data-from-invoicing'!F:F)</f>
        <v>15928851.3665</v>
      </c>
      <c r="L1125" s="2">
        <f t="shared" si="159"/>
        <v>1054537.3664999995</v>
      </c>
      <c r="M1125" s="2"/>
      <c r="Q1125" s="23"/>
      <c r="R1125" s="2">
        <v>14874314.24</v>
      </c>
      <c r="S1125" s="1">
        <v>44681</v>
      </c>
      <c r="T1125" s="1">
        <v>44671</v>
      </c>
      <c r="U1125" s="1">
        <v>44720</v>
      </c>
      <c r="V1125">
        <v>30</v>
      </c>
      <c r="W1125" s="1">
        <v>44750</v>
      </c>
      <c r="X1125" s="1">
        <v>44720</v>
      </c>
      <c r="Y1125" s="2">
        <v>210591486</v>
      </c>
      <c r="Z1125" s="2">
        <v>32687951</v>
      </c>
      <c r="AD1125" s="2">
        <v>6340697.5</v>
      </c>
      <c r="AE1125" s="2">
        <v>6340697.5</v>
      </c>
      <c r="AF1125" s="2">
        <v>1273436</v>
      </c>
      <c r="AG1125" s="14">
        <f>SUMIF('consultant-gross'!D:D,eslam.data!AQ1125,'consultant-gross'!F:F)</f>
        <v>0</v>
      </c>
      <c r="AH1125" s="14">
        <f>SUMIF('consultant-gross'!D:D,eslam.data!AQ1125,'consultant-gross'!G:G)</f>
        <v>0</v>
      </c>
      <c r="AI1125" s="14">
        <f>SUMIF('consultant-net'!D:D,eslam.data!AQ1125,'consultant-net'!F:F)</f>
        <v>0</v>
      </c>
      <c r="AJ1125" s="2" t="str">
        <f>VLOOKUP(A1125,'eslam-to-invoicing'!A:B,2,0)</f>
        <v>EMAAR-Pkg#162/163- Marassi</v>
      </c>
      <c r="AQ1125" s="2" t="str">
        <f t="shared" si="160"/>
        <v>PKG#17735</v>
      </c>
      <c r="AR1125" s="2" t="str">
        <f t="shared" si="161"/>
        <v>EMAAR-Pkg#162/163- Marassi35</v>
      </c>
    </row>
    <row r="1126" spans="1:44" hidden="1" x14ac:dyDescent="0.3">
      <c r="A1126" s="6" t="s">
        <v>70</v>
      </c>
      <c r="B1126" s="32">
        <f>VLOOKUP(A1126,Sheet1!A:B,2,0)</f>
        <v>1</v>
      </c>
      <c r="C1126" s="6">
        <v>36</v>
      </c>
      <c r="D1126" s="25"/>
      <c r="E1126" s="2">
        <v>41964961.540000021</v>
      </c>
      <c r="F1126" s="26">
        <f>_xlfn.MAXIFS('data-from-invoicing'!E:E,'data-from-invoicing'!D:D,eslam.data!AR1126)</f>
        <v>42116952.200000003</v>
      </c>
      <c r="G1126" s="2">
        <f t="shared" si="158"/>
        <v>151990.65999998152</v>
      </c>
      <c r="H1126" s="2"/>
      <c r="I1126" s="23"/>
      <c r="J1126" s="2">
        <f>SUMIF('collection only'!D:D,eslam.data!AQ1126,'collection only'!E:E)</f>
        <v>32974130.899999999</v>
      </c>
      <c r="K1126" s="26">
        <f>SUMIF('data-from-invoicing'!D:D,eslam.data!AR1126,'data-from-invoicing'!F:F)</f>
        <v>36331150.119999997</v>
      </c>
      <c r="L1126" s="2">
        <f t="shared" si="159"/>
        <v>3357019.2199999988</v>
      </c>
      <c r="M1126" s="2"/>
      <c r="Q1126" s="23"/>
      <c r="R1126" s="2">
        <v>32974130.899999999</v>
      </c>
      <c r="S1126" s="1">
        <v>44651</v>
      </c>
      <c r="T1126" s="1">
        <v>44648</v>
      </c>
      <c r="U1126" s="1">
        <v>44658</v>
      </c>
      <c r="V1126">
        <v>30</v>
      </c>
      <c r="W1126" s="1">
        <v>44688</v>
      </c>
      <c r="X1126" s="1">
        <v>44777</v>
      </c>
      <c r="Y1126" s="2">
        <v>252556447.53999999</v>
      </c>
      <c r="Z1126" s="2">
        <v>55952679</v>
      </c>
      <c r="AD1126" s="2">
        <v>8027886.0350000001</v>
      </c>
      <c r="AE1126" s="2">
        <v>8027886.0350000001</v>
      </c>
      <c r="AF1126" s="2">
        <v>2506369.8199999998</v>
      </c>
      <c r="AG1126" s="14">
        <f>SUMIF('consultant-gross'!D:D,eslam.data!AQ1126,'consultant-gross'!F:F)</f>
        <v>2649851.2200000286</v>
      </c>
      <c r="AH1126" s="14">
        <f>SUMIF('consultant-gross'!D:D,eslam.data!AQ1126,'consultant-gross'!G:G)</f>
        <v>213241337.22000003</v>
      </c>
      <c r="AI1126" s="14">
        <f>SUMIF('consultant-net'!D:D,eslam.data!AQ1126,'consultant-net'!F:F)</f>
        <v>15000000</v>
      </c>
      <c r="AJ1126" s="2" t="str">
        <f>VLOOKUP(A1126,'eslam-to-invoicing'!A:B,2,0)</f>
        <v>EMAAR-Pkg#162/163- Marassi</v>
      </c>
      <c r="AQ1126" s="2" t="str">
        <f t="shared" si="160"/>
        <v>PKG#17736</v>
      </c>
      <c r="AR1126" s="2" t="str">
        <f t="shared" si="161"/>
        <v>EMAAR-Pkg#162/163- Marassi36</v>
      </c>
    </row>
    <row r="1127" spans="1:44" hidden="1" x14ac:dyDescent="0.3">
      <c r="A1127" s="6" t="s">
        <v>70</v>
      </c>
      <c r="B1127" s="6">
        <f>VLOOKUP(A1127,Sheet1!A:B,2,0)</f>
        <v>1</v>
      </c>
      <c r="C1127" s="6">
        <v>37</v>
      </c>
      <c r="D1127" s="25"/>
      <c r="E1127" s="2">
        <v>3201525.3799999361</v>
      </c>
      <c r="F1127" s="26">
        <f>_xlfn.MAXIFS('data-from-invoicing'!E:E,'data-from-invoicing'!D:D,eslam.data!AR1127)</f>
        <v>3201525.38</v>
      </c>
      <c r="G1127" s="2">
        <f t="shared" si="158"/>
        <v>6.3795596361160278E-8</v>
      </c>
      <c r="H1127" s="2"/>
      <c r="I1127" s="23"/>
      <c r="J1127" s="2">
        <f>SUMIF('collection only'!D:D,eslam.data!AQ1127,'collection only'!E:E)</f>
        <v>2963171.8200000003</v>
      </c>
      <c r="K1127" s="26">
        <f>SUMIF('data-from-invoicing'!D:D,eslam.data!AR1127,'data-from-invoicing'!F:F)</f>
        <v>3131251.909</v>
      </c>
      <c r="L1127" s="2">
        <f t="shared" si="159"/>
        <v>168080.08899999969</v>
      </c>
      <c r="M1127" s="2"/>
      <c r="Q1127" s="23"/>
      <c r="R1127" s="2">
        <v>2963171.82</v>
      </c>
      <c r="S1127" s="1">
        <v>44651</v>
      </c>
      <c r="T1127" s="1">
        <v>44663</v>
      </c>
      <c r="U1127" s="1">
        <v>44663</v>
      </c>
      <c r="V1127">
        <v>30</v>
      </c>
      <c r="W1127" s="1">
        <v>44693</v>
      </c>
      <c r="X1127" s="1">
        <v>44787</v>
      </c>
      <c r="Y1127" s="2">
        <v>255757972.91999999</v>
      </c>
      <c r="Z1127" s="2">
        <v>55952679</v>
      </c>
      <c r="AD1127" s="2">
        <v>8111926.0800000001</v>
      </c>
      <c r="AE1127" s="2">
        <v>8111926.0800000001</v>
      </c>
      <c r="AF1127" s="2">
        <v>1543023.5</v>
      </c>
      <c r="AG1127" s="14">
        <f>SUMIF('consultant-gross'!D:D,eslam.data!AQ1127,'consultant-gross'!F:F)</f>
        <v>3201524.5199999809</v>
      </c>
      <c r="AH1127" s="14">
        <f>SUMIF('consultant-gross'!D:D,eslam.data!AQ1127,'consultant-gross'!G:G)</f>
        <v>255757972.06</v>
      </c>
      <c r="AI1127" s="14">
        <f>SUMIF('consultant-net'!D:D,eslam.data!AQ1127,'consultant-net'!F:F)</f>
        <v>2963171.8184430003</v>
      </c>
      <c r="AJ1127" s="2" t="str">
        <f>VLOOKUP(A1127,'eslam-to-invoicing'!A:B,2,0)</f>
        <v>EMAAR-Pkg#162/163- Marassi</v>
      </c>
      <c r="AQ1127" s="2" t="str">
        <f t="shared" si="160"/>
        <v>PKG#17737</v>
      </c>
      <c r="AR1127" s="2" t="str">
        <f t="shared" si="161"/>
        <v>EMAAR-Pkg#162/163- Marassi37</v>
      </c>
    </row>
    <row r="1128" spans="1:44" hidden="1" x14ac:dyDescent="0.3">
      <c r="A1128" s="6" t="s">
        <v>70</v>
      </c>
      <c r="B1128" s="6">
        <f>VLOOKUP(A1128,Sheet1!A:B,2,0)</f>
        <v>1</v>
      </c>
      <c r="C1128" s="6">
        <v>38</v>
      </c>
      <c r="D1128" s="25"/>
      <c r="E1128" s="2">
        <v>113074932.04000001</v>
      </c>
      <c r="F1128" s="26">
        <f>_xlfn.MAXIFS('data-from-invoicing'!E:E,'data-from-invoicing'!D:D,eslam.data!AR1128)</f>
        <v>113074931.25</v>
      </c>
      <c r="G1128" s="2">
        <f t="shared" si="158"/>
        <v>-0.79000000655651093</v>
      </c>
      <c r="H1128" s="2"/>
      <c r="I1128" s="23"/>
      <c r="J1128" s="2">
        <f>SUMIF('collection only'!D:D,eslam.data!AQ1128,'collection only'!E:E)</f>
        <v>40830987.189999998</v>
      </c>
      <c r="K1128" s="26">
        <f>SUMIF('data-from-invoicing'!D:D,eslam.data!AR1128,'data-from-invoicing'!F:F)</f>
        <v>46024929.671000004</v>
      </c>
      <c r="L1128" s="2">
        <f t="shared" si="159"/>
        <v>5193942.4810000062</v>
      </c>
      <c r="M1128" s="2"/>
      <c r="Q1128" s="23"/>
      <c r="R1128" s="2">
        <v>40830987.189999998</v>
      </c>
      <c r="S1128" s="1">
        <v>44681</v>
      </c>
      <c r="T1128" s="1">
        <v>44671</v>
      </c>
      <c r="U1128" s="1">
        <v>44685</v>
      </c>
      <c r="V1128">
        <v>30</v>
      </c>
      <c r="W1128" s="1">
        <v>44715</v>
      </c>
      <c r="X1128" s="1">
        <v>44788</v>
      </c>
      <c r="Y1128" s="2">
        <v>368832904.95999998</v>
      </c>
      <c r="Z1128" s="2">
        <v>41102851</v>
      </c>
      <c r="AC1128" s="2">
        <v>430147</v>
      </c>
      <c r="AD1128" s="2">
        <v>10708897.324999999</v>
      </c>
      <c r="AE1128" s="2">
        <v>10708897.324999999</v>
      </c>
      <c r="AF1128" s="2">
        <v>8967998.5</v>
      </c>
      <c r="AG1128" s="14">
        <f>SUMIF('consultant-gross'!D:D,eslam.data!AQ1128,'consultant-gross'!F:F)</f>
        <v>-0.86000323295593262</v>
      </c>
      <c r="AH1128" s="14">
        <f>SUMIF('consultant-gross'!D:D,eslam.data!AQ1128,'consultant-gross'!G:G)</f>
        <v>255757972.05999672</v>
      </c>
      <c r="AI1128" s="14">
        <f>SUMIF('consultant-net'!D:D,eslam.data!AQ1128,'consultant-net'!F:F)</f>
        <v>1E-4</v>
      </c>
      <c r="AJ1128" s="2" t="str">
        <f>VLOOKUP(A1128,'eslam-to-invoicing'!A:B,2,0)</f>
        <v>EMAAR-Pkg#162/163- Marassi</v>
      </c>
      <c r="AQ1128" s="2" t="str">
        <f t="shared" si="160"/>
        <v>PKG#17738</v>
      </c>
      <c r="AR1128" s="2" t="str">
        <f t="shared" si="161"/>
        <v>EMAAR-Pkg#162/163- Marassi38</v>
      </c>
    </row>
    <row r="1129" spans="1:44" hidden="1" x14ac:dyDescent="0.3">
      <c r="A1129" s="6" t="s">
        <v>70</v>
      </c>
      <c r="B1129" s="32">
        <f>VLOOKUP(A1129,Sheet1!A:B,2,0)</f>
        <v>1</v>
      </c>
      <c r="C1129" s="6">
        <v>39</v>
      </c>
      <c r="D1129" s="25"/>
      <c r="E1129" s="2">
        <v>62332263.270000041</v>
      </c>
      <c r="F1129" s="26">
        <f>_xlfn.MAXIFS('data-from-invoicing'!E:E,'data-from-invoicing'!D:D,eslam.data!AR1129)</f>
        <v>62325696.100000001</v>
      </c>
      <c r="G1129" s="2">
        <f t="shared" si="158"/>
        <v>-6567.170000039041</v>
      </c>
      <c r="H1129" s="2"/>
      <c r="I1129" s="23"/>
      <c r="J1129" s="2">
        <f>SUMIF('collection only'!D:D,eslam.data!AQ1129,'collection only'!E:E)</f>
        <v>24380106.600000001</v>
      </c>
      <c r="K1129" s="26">
        <f>SUMIF('data-from-invoicing'!D:D,eslam.data!AR1129,'data-from-invoicing'!F:F)</f>
        <v>27439277.805</v>
      </c>
      <c r="L1129" s="2">
        <f t="shared" si="159"/>
        <v>3059171.2049999982</v>
      </c>
      <c r="M1129" s="2"/>
      <c r="Q1129" s="23"/>
      <c r="R1129" s="2">
        <v>24380106.600000001</v>
      </c>
      <c r="S1129" s="1">
        <v>44712</v>
      </c>
      <c r="T1129" s="1">
        <v>44706</v>
      </c>
      <c r="U1129" s="1">
        <v>44716</v>
      </c>
      <c r="V1129">
        <v>30</v>
      </c>
      <c r="W1129" s="1">
        <v>44746</v>
      </c>
      <c r="X1129" s="1">
        <v>44837</v>
      </c>
      <c r="Y1129" s="2">
        <v>431165168.23000002</v>
      </c>
      <c r="Z1129" s="2">
        <v>36844292</v>
      </c>
      <c r="AF1129" s="2">
        <v>0</v>
      </c>
      <c r="AG1129" s="14">
        <f>SUMIF('consultant-gross'!D:D,eslam.data!AQ1129,'consultant-gross'!F:F)</f>
        <v>-178832904.95999998</v>
      </c>
      <c r="AH1129" s="14">
        <f>SUMIF('consultant-gross'!D:D,eslam.data!AQ1129,'consultant-gross'!G:G)</f>
        <v>190000000</v>
      </c>
      <c r="AI1129" s="14">
        <f>SUMIF('consultant-net'!D:D,eslam.data!AQ1129,'consultant-net'!F:F)</f>
        <v>0</v>
      </c>
      <c r="AJ1129" s="2" t="str">
        <f>VLOOKUP(A1129,'eslam-to-invoicing'!A:B,2,0)</f>
        <v>EMAAR-Pkg#162/163- Marassi</v>
      </c>
      <c r="AQ1129" s="2" t="str">
        <f t="shared" si="160"/>
        <v>PKG#17739</v>
      </c>
      <c r="AR1129" s="2" t="str">
        <f t="shared" si="161"/>
        <v>EMAAR-Pkg#162/163- Marassi39</v>
      </c>
    </row>
    <row r="1130" spans="1:44" hidden="1" x14ac:dyDescent="0.3">
      <c r="A1130" s="6" t="s">
        <v>70</v>
      </c>
      <c r="B1130" s="6">
        <f>VLOOKUP(A1130,Sheet1!A:B,2,0)</f>
        <v>1</v>
      </c>
      <c r="C1130" s="6">
        <v>40</v>
      </c>
      <c r="D1130" s="25"/>
      <c r="E1130" s="2">
        <v>2265658.5799999828</v>
      </c>
      <c r="F1130" s="26">
        <f>_xlfn.MAXIFS('data-from-invoicing'!E:E,'data-from-invoicing'!D:D,eslam.data!AR1130)</f>
        <v>2265659.38</v>
      </c>
      <c r="G1130" s="2">
        <f t="shared" si="158"/>
        <v>0.80000001704320312</v>
      </c>
      <c r="H1130" s="2"/>
      <c r="I1130" s="23"/>
      <c r="J1130" s="2">
        <f>SUMIF('collection only'!D:D,eslam.data!AQ1130,'collection only'!E:E)</f>
        <v>1E-4</v>
      </c>
      <c r="K1130" s="26">
        <f>SUMIF('data-from-invoicing'!D:D,eslam.data!AR1130,'data-from-invoicing'!F:F)</f>
        <v>118928.159</v>
      </c>
      <c r="L1130" s="2">
        <f t="shared" si="159"/>
        <v>118928.15889999999</v>
      </c>
      <c r="M1130" s="2"/>
      <c r="Q1130" s="23"/>
      <c r="R1130" s="2">
        <v>1E-4</v>
      </c>
      <c r="S1130" s="1">
        <v>44773</v>
      </c>
      <c r="T1130" s="1">
        <v>44773</v>
      </c>
      <c r="U1130" s="1">
        <v>44773</v>
      </c>
      <c r="V1130">
        <v>30</v>
      </c>
      <c r="W1130" s="1">
        <v>44803</v>
      </c>
      <c r="X1130" s="1">
        <v>44887</v>
      </c>
      <c r="Y1130" s="2">
        <v>433430826.81</v>
      </c>
      <c r="Z1130" s="2">
        <v>36844292</v>
      </c>
      <c r="AC1130" s="2">
        <v>430147</v>
      </c>
      <c r="AF1130" s="2">
        <v>0</v>
      </c>
      <c r="AG1130" s="14">
        <f>SUMIF('consultant-gross'!D:D,eslam.data!AQ1130,'consultant-gross'!F:F)</f>
        <v>0</v>
      </c>
      <c r="AH1130" s="14">
        <f>SUMIF('consultant-gross'!D:D,eslam.data!AQ1130,'consultant-gross'!G:G)</f>
        <v>0</v>
      </c>
      <c r="AI1130" s="14">
        <f>SUMIF('consultant-net'!D:D,eslam.data!AQ1130,'consultant-net'!F:F)</f>
        <v>0</v>
      </c>
      <c r="AJ1130" s="2" t="str">
        <f>VLOOKUP(A1130,'eslam-to-invoicing'!A:B,2,0)</f>
        <v>EMAAR-Pkg#162/163- Marassi</v>
      </c>
      <c r="AQ1130" s="2" t="str">
        <f t="shared" si="160"/>
        <v>PKG#17740</v>
      </c>
      <c r="AR1130" s="2" t="str">
        <f t="shared" si="161"/>
        <v>EMAAR-Pkg#162/163- Marassi40</v>
      </c>
    </row>
    <row r="1131" spans="1:44" hidden="1" x14ac:dyDescent="0.3">
      <c r="A1131" s="6" t="s">
        <v>70</v>
      </c>
      <c r="B1131" s="32">
        <f>VLOOKUP(A1131,Sheet1!A:B,2,0)</f>
        <v>1</v>
      </c>
      <c r="C1131" s="6">
        <v>41</v>
      </c>
      <c r="D1131" s="25"/>
      <c r="E1131" s="2">
        <v>16308262.75999999</v>
      </c>
      <c r="F1131" s="26">
        <f>_xlfn.MAXIFS('data-from-invoicing'!E:E,'data-from-invoicing'!D:D,eslam.data!AR1131)</f>
        <v>16303582.18</v>
      </c>
      <c r="G1131" s="2">
        <f t="shared" si="158"/>
        <v>-4680.5799999907613</v>
      </c>
      <c r="H1131" s="2"/>
      <c r="I1131" s="23"/>
      <c r="J1131" s="2">
        <f>SUMIF('collection only'!D:D,eslam.data!AQ1131,'collection only'!E:E)</f>
        <v>1.0000000000000001E-5</v>
      </c>
      <c r="K1131" s="26">
        <f>SUMIF('data-from-invoicing'!D:D,eslam.data!AR1131,'data-from-invoicing'!F:F)</f>
        <v>180103.25</v>
      </c>
      <c r="L1131" s="2">
        <f t="shared" si="159"/>
        <v>180103.24999000001</v>
      </c>
      <c r="M1131" s="2"/>
      <c r="Q1131" s="23"/>
      <c r="R1131" s="2">
        <v>1E-4</v>
      </c>
      <c r="S1131" s="1">
        <v>44742</v>
      </c>
      <c r="T1131" s="1">
        <v>44737</v>
      </c>
      <c r="U1131" s="1">
        <v>44747</v>
      </c>
      <c r="V1131">
        <v>30</v>
      </c>
      <c r="W1131" s="1">
        <v>44777</v>
      </c>
      <c r="X1131" s="1">
        <v>44887</v>
      </c>
      <c r="Y1131" s="2">
        <v>449739089.56999999</v>
      </c>
      <c r="Z1131" s="2">
        <v>23473659</v>
      </c>
      <c r="AF1131" s="2">
        <v>0</v>
      </c>
      <c r="AG1131" s="14">
        <f>SUMIF('consultant-gross'!D:D,eslam.data!AQ1131,'consultant-gross'!F:F)</f>
        <v>-11904090.583679438</v>
      </c>
      <c r="AH1131" s="14">
        <f>SUMIF('consultant-gross'!D:D,eslam.data!AQ1131,'consultant-gross'!G:G)</f>
        <v>421526736.22632056</v>
      </c>
      <c r="AI1131" s="14">
        <f>SUMIF('consultant-net'!D:D,eslam.data!AQ1131,'consultant-net'!F:F)</f>
        <v>10330863.573956251</v>
      </c>
      <c r="AJ1131" s="2" t="str">
        <f>VLOOKUP(A1131,'eslam-to-invoicing'!A:B,2,0)</f>
        <v>EMAAR-Pkg#162/163- Marassi</v>
      </c>
      <c r="AQ1131" s="2" t="str">
        <f t="shared" si="160"/>
        <v>PKG#17741</v>
      </c>
      <c r="AR1131" s="2" t="str">
        <f t="shared" si="161"/>
        <v>EMAAR-Pkg#162/163- Marassi41</v>
      </c>
    </row>
    <row r="1132" spans="1:44" hidden="1" x14ac:dyDescent="0.3">
      <c r="A1132" s="6" t="s">
        <v>70</v>
      </c>
      <c r="B1132" s="32">
        <f>VLOOKUP(A1132,Sheet1!A:B,2,0)</f>
        <v>1</v>
      </c>
      <c r="C1132" s="6">
        <v>42</v>
      </c>
      <c r="D1132" s="25"/>
      <c r="E1132" s="2">
        <v>25575904.540000021</v>
      </c>
      <c r="F1132" s="26">
        <f>_xlfn.MAXIFS('data-from-invoicing'!E:E,'data-from-invoicing'!D:D,eslam.data!AR1132)</f>
        <v>2102245.5499999998</v>
      </c>
      <c r="G1132" s="2">
        <f t="shared" si="158"/>
        <v>-23473658.990000021</v>
      </c>
      <c r="H1132" s="2"/>
      <c r="I1132" s="23"/>
      <c r="J1132" s="2">
        <f>SUMIF('collection only'!D:D,eslam.data!AQ1132,'collection only'!E:E)</f>
        <v>4198626.99</v>
      </c>
      <c r="K1132" s="26">
        <f>SUMIF('data-from-invoicing'!D:D,eslam.data!AR1132,'data-from-invoicing'!F:F)</f>
        <v>4316245.8075000001</v>
      </c>
      <c r="L1132" s="2">
        <f t="shared" si="159"/>
        <v>117618.81749999989</v>
      </c>
      <c r="M1132" s="2"/>
      <c r="Q1132" s="23"/>
      <c r="R1132" s="2">
        <v>4207031.92</v>
      </c>
      <c r="S1132" s="1">
        <v>44834</v>
      </c>
      <c r="T1132" s="1">
        <v>44834</v>
      </c>
      <c r="U1132" s="1">
        <v>44834</v>
      </c>
      <c r="V1132">
        <v>30</v>
      </c>
      <c r="W1132" s="1">
        <v>44864</v>
      </c>
      <c r="X1132" s="1">
        <v>44979</v>
      </c>
      <c r="Y1132" s="2">
        <v>475314994.11000001</v>
      </c>
      <c r="AF1132" s="2">
        <v>0</v>
      </c>
      <c r="AG1132" s="14">
        <f>SUMIF('consultant-gross'!D:D,eslam.data!AQ1132,'consultant-gross'!F:F)</f>
        <v>0</v>
      </c>
      <c r="AH1132" s="14">
        <f>SUMIF('consultant-gross'!D:D,eslam.data!AQ1132,'consultant-gross'!G:G)</f>
        <v>0</v>
      </c>
      <c r="AI1132" s="14">
        <f>SUMIF('consultant-net'!D:D,eslam.data!AQ1132,'consultant-net'!F:F)</f>
        <v>0</v>
      </c>
      <c r="AJ1132" s="2" t="str">
        <f>VLOOKUP(A1132,'eslam-to-invoicing'!A:B,2,0)</f>
        <v>EMAAR-Pkg#162/163- Marassi</v>
      </c>
      <c r="AQ1132" s="2" t="str">
        <f t="shared" si="160"/>
        <v>PKG#17742</v>
      </c>
      <c r="AR1132" s="2" t="str">
        <f t="shared" si="161"/>
        <v>EMAAR-Pkg#162/163- Marassi42</v>
      </c>
    </row>
    <row r="1133" spans="1:44" hidden="1" x14ac:dyDescent="0.3">
      <c r="A1133" s="6" t="s">
        <v>70</v>
      </c>
      <c r="B1133" s="32">
        <f>VLOOKUP(A1133,Sheet1!A:B,2,0)</f>
        <v>1</v>
      </c>
      <c r="C1133" s="6">
        <v>43</v>
      </c>
      <c r="D1133" s="25"/>
      <c r="E1133" s="2">
        <v>-1403499.790000021</v>
      </c>
      <c r="F1133" s="26">
        <f>_xlfn.MAXIFS('data-from-invoicing'!E:E,'data-from-invoicing'!D:D,eslam.data!AR1133)</f>
        <v>15896560.84</v>
      </c>
      <c r="G1133" s="2">
        <f t="shared" si="158"/>
        <v>17300060.630000021</v>
      </c>
      <c r="H1133" s="2"/>
      <c r="I1133" s="23"/>
      <c r="J1133" s="2">
        <f>SUMIF('collection only'!D:D,eslam.data!AQ1133,'collection only'!E:E)</f>
        <v>14488992.220000001</v>
      </c>
      <c r="K1133" s="26">
        <f>SUMIF('data-from-invoicing'!D:D,eslam.data!AR1133,'data-from-invoicing'!F:F)</f>
        <v>15323561.672</v>
      </c>
      <c r="L1133" s="2">
        <f t="shared" si="159"/>
        <v>834569.45199999958</v>
      </c>
      <c r="M1133" s="2"/>
      <c r="Q1133" s="23"/>
      <c r="R1133" s="2">
        <v>14488837.890000001</v>
      </c>
      <c r="S1133" s="1">
        <v>44957</v>
      </c>
      <c r="T1133" s="1">
        <v>44951</v>
      </c>
      <c r="U1133" s="1">
        <v>45029</v>
      </c>
      <c r="V1133">
        <v>30</v>
      </c>
      <c r="W1133" s="1">
        <v>45059</v>
      </c>
      <c r="X1133" s="1">
        <v>45029</v>
      </c>
      <c r="Y1133" s="2">
        <v>473911494.31999999</v>
      </c>
      <c r="Z1133" s="2">
        <v>23473659</v>
      </c>
      <c r="AA1133" s="2">
        <v>399954494</v>
      </c>
      <c r="AC1133" s="2">
        <v>430147.49</v>
      </c>
      <c r="AD1133" s="2">
        <v>12864128.305</v>
      </c>
      <c r="AE1133" s="2">
        <v>12864128.305</v>
      </c>
      <c r="AF1133" s="2">
        <v>3512870.7</v>
      </c>
      <c r="AG1133" s="14">
        <f>SUMIF('consultant-gross'!D:D,eslam.data!AQ1133,'consultant-gross'!F:F)</f>
        <v>0</v>
      </c>
      <c r="AH1133" s="14">
        <f>SUMIF('consultant-gross'!D:D,eslam.data!AQ1133,'consultant-gross'!G:G)</f>
        <v>0</v>
      </c>
      <c r="AI1133" s="14">
        <f>SUMIF('consultant-net'!D:D,eslam.data!AQ1133,'consultant-net'!F:F)</f>
        <v>0</v>
      </c>
      <c r="AJ1133" s="2" t="str">
        <f>VLOOKUP(A1133,'eslam-to-invoicing'!A:B,2,0)</f>
        <v>EMAAR-Pkg#162/163- Marassi</v>
      </c>
      <c r="AQ1133" s="2" t="str">
        <f t="shared" si="160"/>
        <v>PKG#17743</v>
      </c>
      <c r="AR1133" s="2" t="str">
        <f t="shared" si="161"/>
        <v>EMAAR-Pkg#162/163- Marassi43</v>
      </c>
    </row>
    <row r="1134" spans="1:44" hidden="1" x14ac:dyDescent="0.3">
      <c r="A1134" s="6" t="s">
        <v>70</v>
      </c>
      <c r="B1134" s="32">
        <f>VLOOKUP(A1134,Sheet1!A:B,2,0)</f>
        <v>1</v>
      </c>
      <c r="C1134" s="6">
        <v>44</v>
      </c>
      <c r="D1134" s="25"/>
      <c r="E1134" s="2">
        <v>59788309.639999993</v>
      </c>
      <c r="F1134" s="26">
        <f>_xlfn.MAXIFS('data-from-invoicing'!E:E,'data-from-invoicing'!D:D,eslam.data!AR1134)</f>
        <v>54841445.409999996</v>
      </c>
      <c r="G1134" s="2">
        <f t="shared" si="158"/>
        <v>-4946864.2299999967</v>
      </c>
      <c r="H1134" s="2"/>
      <c r="I1134" s="23"/>
      <c r="J1134" s="2">
        <f>SUMIF('collection only'!D:D,eslam.data!AQ1134,'collection only'!E:E)</f>
        <v>17144236.059999999</v>
      </c>
      <c r="K1134" s="26">
        <f>SUMIF('data-from-invoicing'!D:D,eslam.data!AR1134,'data-from-invoicing'!F:F)</f>
        <v>19396451.960499998</v>
      </c>
      <c r="L1134" s="2">
        <f t="shared" si="159"/>
        <v>2252215.9004999995</v>
      </c>
      <c r="M1134" s="2"/>
      <c r="Q1134" s="23"/>
      <c r="R1134" s="2">
        <v>17144236.059999999</v>
      </c>
      <c r="S1134" s="1">
        <v>44957</v>
      </c>
      <c r="T1134" s="1">
        <v>44951</v>
      </c>
      <c r="U1134" s="1">
        <v>45029</v>
      </c>
      <c r="V1134">
        <v>30</v>
      </c>
      <c r="W1134" s="1">
        <v>45059</v>
      </c>
      <c r="X1134" s="1">
        <v>45071</v>
      </c>
      <c r="Y1134" s="2">
        <v>533699803.95999998</v>
      </c>
      <c r="Z1134" s="2">
        <v>11107434</v>
      </c>
      <c r="AA1134" s="2">
        <v>448361770</v>
      </c>
      <c r="AC1134" s="2">
        <v>430147.49</v>
      </c>
      <c r="AD1134" s="2">
        <v>13994560.619999999</v>
      </c>
      <c r="AE1134" s="2">
        <v>13994560.619999999</v>
      </c>
      <c r="AF1134" s="2">
        <v>4392870.7</v>
      </c>
      <c r="AG1134" s="14">
        <f>SUMIF('consultant-gross'!D:D,eslam.data!AQ1134,'consultant-gross'!F:F)</f>
        <v>0</v>
      </c>
      <c r="AH1134" s="14">
        <f>SUMIF('consultant-gross'!D:D,eslam.data!AQ1134,'consultant-gross'!G:G)</f>
        <v>0</v>
      </c>
      <c r="AI1134" s="14">
        <f>SUMIF('consultant-net'!D:D,eslam.data!AQ1134,'consultant-net'!F:F)</f>
        <v>20000000</v>
      </c>
      <c r="AJ1134" s="2" t="str">
        <f>VLOOKUP(A1134,'eslam-to-invoicing'!A:B,2,0)</f>
        <v>EMAAR-Pkg#162/163- Marassi</v>
      </c>
      <c r="AQ1134" s="2" t="str">
        <f t="shared" si="160"/>
        <v>PKG#17744</v>
      </c>
      <c r="AR1134" s="2" t="str">
        <f t="shared" si="161"/>
        <v>EMAAR-Pkg#162/163- Marassi44</v>
      </c>
    </row>
    <row r="1135" spans="1:44" hidden="1" x14ac:dyDescent="0.3">
      <c r="A1135" s="6" t="s">
        <v>70</v>
      </c>
      <c r="B1135" s="32">
        <f>VLOOKUP(A1135,Sheet1!A:B,2,0)</f>
        <v>1</v>
      </c>
      <c r="C1135" s="6">
        <v>45</v>
      </c>
      <c r="D1135" s="25"/>
      <c r="E1135" s="2">
        <v>102598790.27</v>
      </c>
      <c r="F1135" s="26">
        <f>_xlfn.MAXIFS('data-from-invoicing'!E:E,'data-from-invoicing'!D:D,eslam.data!AR1135)</f>
        <v>26509803.460000001</v>
      </c>
      <c r="G1135" s="2">
        <f t="shared" si="158"/>
        <v>-76088986.810000002</v>
      </c>
      <c r="H1135" s="2"/>
      <c r="I1135" s="23"/>
      <c r="J1135" s="2">
        <f>SUMIF('collection only'!D:D,eslam.data!AQ1135,'collection only'!E:E)</f>
        <v>15002016.49</v>
      </c>
      <c r="K1135" s="26">
        <f>SUMIF('data-from-invoicing'!D:D,eslam.data!AR1135,'data-from-invoicing'!F:F)</f>
        <v>16466307.981000001</v>
      </c>
      <c r="L1135" s="2">
        <f t="shared" si="159"/>
        <v>1464291.4910000004</v>
      </c>
      <c r="M1135" s="2"/>
      <c r="Q1135" s="23"/>
      <c r="R1135" s="2">
        <v>15002016.49</v>
      </c>
      <c r="S1135" s="1">
        <v>44804</v>
      </c>
      <c r="T1135" s="1">
        <v>44798</v>
      </c>
      <c r="U1135" s="1">
        <v>44811</v>
      </c>
      <c r="V1135">
        <v>30</v>
      </c>
      <c r="W1135" s="1">
        <v>44841</v>
      </c>
      <c r="X1135" s="1">
        <v>45092</v>
      </c>
      <c r="Y1135" s="2">
        <v>576510284.59000003</v>
      </c>
      <c r="Z1135" s="2">
        <v>12544287.369999999</v>
      </c>
      <c r="AA1135" s="2">
        <v>474871564.16000003</v>
      </c>
      <c r="AC1135" s="2">
        <v>430147.49</v>
      </c>
      <c r="AD1135" s="2">
        <v>14726364.300000001</v>
      </c>
      <c r="AE1135" s="2">
        <v>14726364.300000001</v>
      </c>
      <c r="AF1135" s="2">
        <v>4392870.7</v>
      </c>
      <c r="AG1135" s="14">
        <f>SUMIF('consultant-gross'!D:D,eslam.data!AQ1135,'consultant-gross'!F:F)</f>
        <v>0</v>
      </c>
      <c r="AH1135" s="14">
        <f>SUMIF('consultant-gross'!D:D,eslam.data!AQ1135,'consultant-gross'!G:G)</f>
        <v>0</v>
      </c>
      <c r="AI1135" s="14">
        <f>SUMIF('consultant-net'!D:D,eslam.data!AQ1135,'consultant-net'!F:F)</f>
        <v>5000000</v>
      </c>
      <c r="AJ1135" s="2" t="str">
        <f>VLOOKUP(A1135,'eslam-to-invoicing'!A:B,2,0)</f>
        <v>EMAAR-Pkg#162/163- Marassi</v>
      </c>
      <c r="AQ1135" s="2" t="str">
        <f t="shared" si="160"/>
        <v>PKG#17745</v>
      </c>
      <c r="AR1135" s="2" t="str">
        <f t="shared" si="161"/>
        <v>EMAAR-Pkg#162/163- Marassi45</v>
      </c>
    </row>
    <row r="1136" spans="1:44" hidden="1" x14ac:dyDescent="0.3">
      <c r="A1136" s="6" t="s">
        <v>70</v>
      </c>
      <c r="B1136" s="32">
        <f>VLOOKUP(A1136,Sheet1!A:B,2,0)</f>
        <v>1</v>
      </c>
      <c r="C1136" s="6">
        <v>46</v>
      </c>
      <c r="D1136" s="25"/>
      <c r="E1136" s="2">
        <v>-22395666.320000049</v>
      </c>
      <c r="F1136" s="26">
        <f>_xlfn.MAXIFS('data-from-invoicing'!E:E,'data-from-invoicing'!D:D,eslam.data!AR1136)</f>
        <v>5007444.76</v>
      </c>
      <c r="G1136" s="2">
        <f t="shared" si="158"/>
        <v>27403111.08000005</v>
      </c>
      <c r="H1136" s="2"/>
      <c r="I1136" s="23"/>
      <c r="J1136" s="2">
        <f>SUMIF('collection only'!D:D,eslam.data!AQ1136,'collection only'!E:E)</f>
        <v>3048300.98</v>
      </c>
      <c r="K1136" s="26">
        <f>SUMIF('data-from-invoicing'!D:D,eslam.data!AR1136,'data-from-invoicing'!F:F)</f>
        <v>3319156.3480000002</v>
      </c>
      <c r="L1136" s="2">
        <f t="shared" si="159"/>
        <v>270855.36800000025</v>
      </c>
      <c r="M1136" s="2"/>
      <c r="Q1136" s="23"/>
      <c r="R1136" s="2">
        <v>3056265.5</v>
      </c>
      <c r="S1136" s="1">
        <v>44834</v>
      </c>
      <c r="T1136" s="1">
        <v>44829</v>
      </c>
      <c r="U1136" s="1">
        <v>44851</v>
      </c>
      <c r="V1136">
        <v>30</v>
      </c>
      <c r="W1136" s="1">
        <v>44881</v>
      </c>
      <c r="X1136" s="1">
        <v>45123</v>
      </c>
      <c r="Y1136" s="2">
        <v>554114618.26999998</v>
      </c>
      <c r="Z1136" s="2">
        <v>12544287.369999999</v>
      </c>
      <c r="AA1136" s="2">
        <v>479879018.92000002</v>
      </c>
      <c r="AC1136" s="2">
        <v>430147</v>
      </c>
      <c r="AD1136" s="2">
        <v>14857839.5</v>
      </c>
      <c r="AE1136" s="2">
        <v>14857839.5</v>
      </c>
      <c r="AF1136" s="2">
        <v>8396085.6999999993</v>
      </c>
      <c r="AG1136" s="14">
        <f>SUMIF('consultant-gross'!D:D,eslam.data!AQ1136,'consultant-gross'!F:F)</f>
        <v>0</v>
      </c>
      <c r="AH1136" s="14">
        <f>SUMIF('consultant-gross'!D:D,eslam.data!AQ1136,'consultant-gross'!G:G)</f>
        <v>0</v>
      </c>
      <c r="AI1136" s="14">
        <f>SUMIF('consultant-net'!D:D,eslam.data!AQ1136,'consultant-net'!F:F)</f>
        <v>10000000</v>
      </c>
      <c r="AJ1136" s="2" t="str">
        <f>VLOOKUP(A1136,'eslam-to-invoicing'!A:B,2,0)</f>
        <v>EMAAR-Pkg#162/163- Marassi</v>
      </c>
      <c r="AQ1136" s="2" t="str">
        <f t="shared" si="160"/>
        <v>PKG#17746</v>
      </c>
      <c r="AR1136" s="2" t="str">
        <f t="shared" si="161"/>
        <v>EMAAR-Pkg#162/163- Marassi46</v>
      </c>
    </row>
    <row r="1137" spans="1:44" hidden="1" x14ac:dyDescent="0.3">
      <c r="A1137" s="6" t="s">
        <v>70</v>
      </c>
      <c r="B1137" s="32">
        <f>VLOOKUP(A1137,Sheet1!A:B,2,0)</f>
        <v>1</v>
      </c>
      <c r="C1137" s="6">
        <v>47</v>
      </c>
      <c r="D1137" s="25"/>
      <c r="E1137" s="2">
        <v>6780617.5099999905</v>
      </c>
      <c r="F1137" s="26">
        <f>_xlfn.MAXIFS('data-from-invoicing'!E:E,'data-from-invoicing'!D:D,eslam.data!AR1137)</f>
        <v>6785617.5999999987</v>
      </c>
      <c r="G1137" s="2">
        <f t="shared" si="158"/>
        <v>5000.0900000082329</v>
      </c>
      <c r="H1137" s="2"/>
      <c r="I1137" s="23"/>
      <c r="J1137" s="2">
        <f>SUMIF('collection only'!D:D,eslam.data!AQ1137,'collection only'!E:E)</f>
        <v>4274072.25</v>
      </c>
      <c r="K1137" s="26">
        <f>SUMIF('data-from-invoicing'!D:D,eslam.data!AR1137,'data-from-invoicing'!F:F)</f>
        <v>4548162.03</v>
      </c>
      <c r="L1137" s="2">
        <f t="shared" si="159"/>
        <v>274089.78000000026</v>
      </c>
      <c r="M1137" s="2"/>
      <c r="Q1137" s="23"/>
      <c r="R1137" s="2">
        <v>4274854.67</v>
      </c>
      <c r="S1137" s="1">
        <v>45107</v>
      </c>
      <c r="T1137" s="1">
        <v>45102</v>
      </c>
      <c r="U1137" s="1">
        <v>44972</v>
      </c>
      <c r="V1137">
        <v>30</v>
      </c>
      <c r="W1137" s="1">
        <v>45002</v>
      </c>
      <c r="X1137" s="1">
        <v>45141</v>
      </c>
      <c r="Y1137" s="2">
        <v>560895235.77999997</v>
      </c>
      <c r="Z1137" s="2">
        <v>10901184.51</v>
      </c>
      <c r="AA1137" s="2">
        <v>486669436</v>
      </c>
      <c r="AC1137" s="2">
        <v>430147</v>
      </c>
      <c r="AD1137" s="2">
        <v>14994854.5</v>
      </c>
      <c r="AE1137" s="2">
        <v>14994854.5</v>
      </c>
      <c r="AF1137" s="2">
        <v>8396085.6999999993</v>
      </c>
      <c r="AG1137" s="14">
        <f>SUMIF('consultant-gross'!D:D,eslam.data!AQ1137,'consultant-gross'!F:F)</f>
        <v>21331767.985297441</v>
      </c>
      <c r="AH1137" s="14">
        <f>SUMIF('consultant-gross'!D:D,eslam.data!AQ1137,'consultant-gross'!G:G)</f>
        <v>575446386.25529742</v>
      </c>
      <c r="AI1137" s="14">
        <f>SUMIF('consultant-net'!D:D,eslam.data!AQ1137,'consultant-net'!F:F)</f>
        <v>4375831.9851192236</v>
      </c>
      <c r="AJ1137" s="2" t="str">
        <f>VLOOKUP(A1137,'eslam-to-invoicing'!A:B,2,0)</f>
        <v>EMAAR-Pkg#162/163- Marassi</v>
      </c>
      <c r="AQ1137" s="2" t="str">
        <f t="shared" si="160"/>
        <v>PKG#17747</v>
      </c>
      <c r="AR1137" s="2" t="str">
        <f t="shared" si="161"/>
        <v>EMAAR-Pkg#162/163- Marassi47</v>
      </c>
    </row>
    <row r="1138" spans="1:44" hidden="1" x14ac:dyDescent="0.3">
      <c r="A1138" s="6" t="s">
        <v>70</v>
      </c>
      <c r="B1138" s="6">
        <f>VLOOKUP(A1138,Sheet1!A:B,2,0)</f>
        <v>1</v>
      </c>
      <c r="C1138" s="6">
        <v>48</v>
      </c>
      <c r="D1138" s="25"/>
      <c r="F1138" s="26">
        <f>_xlfn.MAXIFS('data-from-invoicing'!E:E,'data-from-invoicing'!D:D,eslam.data!AR1138)</f>
        <v>0</v>
      </c>
      <c r="G1138" s="2">
        <f t="shared" si="158"/>
        <v>0</v>
      </c>
      <c r="H1138" s="2"/>
      <c r="I1138" s="23"/>
      <c r="J1138" s="2">
        <f>SUMIF('collection only'!D:D,eslam.data!AQ1138,'collection only'!E:E)</f>
        <v>9.9999999999999995E-7</v>
      </c>
      <c r="K1138" s="26">
        <f>SUMIF('data-from-invoicing'!D:D,eslam.data!AR1138,'data-from-invoicing'!F:F)</f>
        <v>0</v>
      </c>
      <c r="L1138" s="2">
        <f t="shared" si="159"/>
        <v>-9.9999999999999995E-7</v>
      </c>
      <c r="M1138" s="2"/>
      <c r="Q1138" s="23"/>
      <c r="R1138" s="2">
        <v>4111000</v>
      </c>
      <c r="S1138" s="1">
        <v>45016</v>
      </c>
      <c r="T1138" s="1">
        <v>45010</v>
      </c>
      <c r="U1138" s="1">
        <v>45011</v>
      </c>
      <c r="V1138">
        <v>30</v>
      </c>
      <c r="W1138" s="1">
        <v>45041</v>
      </c>
      <c r="AF1138" s="2">
        <v>0</v>
      </c>
      <c r="AG1138" s="14">
        <f>SUMIF('consultant-gross'!D:D,eslam.data!AQ1138,'consultant-gross'!F:F)</f>
        <v>0</v>
      </c>
      <c r="AH1138" s="14">
        <f>SUMIF('consultant-gross'!D:D,eslam.data!AQ1138,'consultant-gross'!G:G)</f>
        <v>0</v>
      </c>
      <c r="AI1138" s="14">
        <f>SUMIF('consultant-net'!D:D,eslam.data!AQ1138,'consultant-net'!F:F)</f>
        <v>4111000</v>
      </c>
      <c r="AJ1138" s="2" t="str">
        <f>VLOOKUP(A1138,'eslam-to-invoicing'!A:B,2,0)</f>
        <v>EMAAR-Pkg#162/163- Marassi</v>
      </c>
      <c r="AQ1138" s="2" t="str">
        <f t="shared" si="160"/>
        <v>PKG#17748</v>
      </c>
      <c r="AR1138" s="2" t="str">
        <f t="shared" si="161"/>
        <v>EMAAR-Pkg#162/163- Marassi48</v>
      </c>
    </row>
    <row r="1139" spans="1:44" hidden="1" x14ac:dyDescent="0.3">
      <c r="A1139" s="6" t="s">
        <v>70</v>
      </c>
      <c r="B1139" s="6">
        <f>VLOOKUP(A1139,Sheet1!A:B,2,0)</f>
        <v>1</v>
      </c>
      <c r="C1139" s="6">
        <v>49</v>
      </c>
      <c r="D1139" s="25"/>
      <c r="F1139" s="26">
        <f>_xlfn.MAXIFS('data-from-invoicing'!E:E,'data-from-invoicing'!D:D,eslam.data!AR1139)</f>
        <v>0</v>
      </c>
      <c r="G1139" s="2">
        <f t="shared" si="158"/>
        <v>0</v>
      </c>
      <c r="H1139" s="2"/>
      <c r="I1139" s="23"/>
      <c r="J1139" s="2">
        <f>SUMIF('collection only'!D:D,eslam.data!AQ1139,'collection only'!E:E)</f>
        <v>9.9999999999999995E-7</v>
      </c>
      <c r="K1139" s="26">
        <f>SUMIF('data-from-invoicing'!D:D,eslam.data!AR1139,'data-from-invoicing'!F:F)</f>
        <v>0</v>
      </c>
      <c r="L1139" s="2">
        <f t="shared" si="159"/>
        <v>-9.9999999999999995E-7</v>
      </c>
      <c r="M1139" s="2"/>
      <c r="Q1139" s="23"/>
      <c r="R1139" s="2">
        <v>1E-4</v>
      </c>
      <c r="S1139" s="1">
        <v>45046</v>
      </c>
      <c r="T1139" s="1">
        <v>45046</v>
      </c>
      <c r="U1139" s="1">
        <v>45060</v>
      </c>
      <c r="V1139">
        <v>30</v>
      </c>
      <c r="W1139" s="1">
        <v>45090</v>
      </c>
      <c r="AF1139" s="2">
        <v>0</v>
      </c>
      <c r="AG1139" s="14">
        <f>SUMIF('consultant-gross'!D:D,eslam.data!AQ1139,'consultant-gross'!F:F)</f>
        <v>0</v>
      </c>
      <c r="AH1139" s="14">
        <f>SUMIF('consultant-gross'!D:D,eslam.data!AQ1139,'consultant-gross'!G:G)</f>
        <v>0</v>
      </c>
      <c r="AI1139" s="14">
        <f>SUMIF('consultant-net'!D:D,eslam.data!AQ1139,'consultant-net'!F:F)</f>
        <v>1E-4</v>
      </c>
      <c r="AJ1139" s="2" t="str">
        <f>VLOOKUP(A1139,'eslam-to-invoicing'!A:B,2,0)</f>
        <v>EMAAR-Pkg#162/163- Marassi</v>
      </c>
      <c r="AQ1139" s="2" t="str">
        <f t="shared" si="160"/>
        <v>PKG#17749</v>
      </c>
      <c r="AR1139" s="2" t="str">
        <f t="shared" si="161"/>
        <v>EMAAR-Pkg#162/163- Marassi49</v>
      </c>
    </row>
    <row r="1140" spans="1:44" hidden="1" x14ac:dyDescent="0.3">
      <c r="A1140" s="6" t="s">
        <v>70</v>
      </c>
      <c r="B1140" s="6">
        <f>VLOOKUP(A1140,Sheet1!A:B,2,0)</f>
        <v>1</v>
      </c>
      <c r="C1140" s="6">
        <v>50</v>
      </c>
      <c r="D1140" s="25"/>
      <c r="F1140" s="26">
        <f>_xlfn.MAXIFS('data-from-invoicing'!E:E,'data-from-invoicing'!D:D,eslam.data!AR1140)</f>
        <v>0</v>
      </c>
      <c r="G1140" s="2">
        <f t="shared" si="158"/>
        <v>0</v>
      </c>
      <c r="H1140" s="2"/>
      <c r="I1140" s="23"/>
      <c r="J1140" s="2">
        <f>SUMIF('collection only'!D:D,eslam.data!AQ1140,'collection only'!E:E)</f>
        <v>9.9999999999999995E-7</v>
      </c>
      <c r="K1140" s="26">
        <f>SUMIF('data-from-invoicing'!D:D,eslam.data!AR1140,'data-from-invoicing'!F:F)</f>
        <v>0</v>
      </c>
      <c r="L1140" s="2">
        <f t="shared" si="159"/>
        <v>-9.9999999999999995E-7</v>
      </c>
      <c r="M1140" s="2"/>
      <c r="Q1140" s="23"/>
      <c r="R1140" s="2">
        <v>1E-3</v>
      </c>
      <c r="S1140" s="1">
        <v>45077</v>
      </c>
      <c r="T1140" s="1">
        <v>45077</v>
      </c>
      <c r="U1140" s="1">
        <v>45081</v>
      </c>
      <c r="V1140">
        <v>30</v>
      </c>
      <c r="W1140" s="1">
        <v>45111</v>
      </c>
      <c r="AF1140" s="2">
        <v>0</v>
      </c>
      <c r="AG1140" s="14">
        <f>SUMIF('consultant-gross'!D:D,eslam.data!AQ1140,'consultant-gross'!F:F)</f>
        <v>0</v>
      </c>
      <c r="AH1140" s="14">
        <f>SUMIF('consultant-gross'!D:D,eslam.data!AQ1140,'consultant-gross'!G:G)</f>
        <v>0</v>
      </c>
      <c r="AI1140" s="14">
        <f>SUMIF('consultant-net'!D:D,eslam.data!AQ1140,'consultant-net'!F:F)</f>
        <v>1E-3</v>
      </c>
      <c r="AJ1140" s="2" t="str">
        <f>VLOOKUP(A1140,'eslam-to-invoicing'!A:B,2,0)</f>
        <v>EMAAR-Pkg#162/163- Marassi</v>
      </c>
      <c r="AQ1140" s="2" t="str">
        <f t="shared" si="160"/>
        <v>PKG#17750</v>
      </c>
      <c r="AR1140" s="2" t="str">
        <f t="shared" si="161"/>
        <v>EMAAR-Pkg#162/163- Marassi50</v>
      </c>
    </row>
    <row r="1141" spans="1:44" hidden="1" x14ac:dyDescent="0.3">
      <c r="A1141" s="6" t="s">
        <v>70</v>
      </c>
      <c r="B1141" s="6">
        <f>VLOOKUP(A1141,Sheet1!A:B,2,0)</f>
        <v>1</v>
      </c>
      <c r="C1141" s="6">
        <v>51</v>
      </c>
      <c r="D1141" s="25"/>
      <c r="F1141" s="26">
        <f>_xlfn.MAXIFS('data-from-invoicing'!E:E,'data-from-invoicing'!D:D,eslam.data!AR1141)</f>
        <v>0</v>
      </c>
      <c r="G1141" s="2">
        <f t="shared" si="158"/>
        <v>0</v>
      </c>
      <c r="H1141" s="2"/>
      <c r="I1141" s="23"/>
      <c r="J1141" s="2">
        <f>SUMIF('collection only'!D:D,eslam.data!AQ1141,'collection only'!E:E)</f>
        <v>9.9999999999999995E-7</v>
      </c>
      <c r="K1141" s="26">
        <f>SUMIF('data-from-invoicing'!D:D,eslam.data!AR1141,'data-from-invoicing'!F:F)</f>
        <v>0</v>
      </c>
      <c r="L1141" s="2">
        <f t="shared" si="159"/>
        <v>-9.9999999999999995E-7</v>
      </c>
      <c r="M1141" s="2"/>
      <c r="Q1141" s="23"/>
      <c r="R1141" s="2">
        <v>1E-3</v>
      </c>
      <c r="S1141" s="1">
        <v>45107</v>
      </c>
      <c r="T1141" s="1">
        <v>45102</v>
      </c>
      <c r="U1141" s="1">
        <v>45102</v>
      </c>
      <c r="V1141">
        <v>30</v>
      </c>
      <c r="W1141" s="1">
        <v>45132</v>
      </c>
      <c r="AF1141" s="2">
        <v>0</v>
      </c>
      <c r="AG1141" s="14">
        <f>SUMIF('consultant-gross'!D:D,eslam.data!AQ1141,'consultant-gross'!F:F)</f>
        <v>0</v>
      </c>
      <c r="AH1141" s="14">
        <f>SUMIF('consultant-gross'!D:D,eslam.data!AQ1141,'consultant-gross'!G:G)</f>
        <v>0</v>
      </c>
      <c r="AI1141" s="14">
        <f>SUMIF('consultant-net'!D:D,eslam.data!AQ1141,'consultant-net'!F:F)</f>
        <v>1E-3</v>
      </c>
      <c r="AJ1141" s="2" t="str">
        <f>VLOOKUP(A1141,'eslam-to-invoicing'!A:B,2,0)</f>
        <v>EMAAR-Pkg#162/163- Marassi</v>
      </c>
      <c r="AQ1141" s="2" t="str">
        <f t="shared" si="160"/>
        <v>PKG#17751</v>
      </c>
      <c r="AR1141" s="2" t="str">
        <f t="shared" si="161"/>
        <v>EMAAR-Pkg#162/163- Marassi51</v>
      </c>
    </row>
    <row r="1142" spans="1:44" hidden="1" x14ac:dyDescent="0.3">
      <c r="A1142" s="6" t="s">
        <v>70</v>
      </c>
      <c r="B1142" s="6">
        <f>VLOOKUP(A1142,Sheet1!A:B,2,0)</f>
        <v>1</v>
      </c>
      <c r="C1142" s="6">
        <v>52</v>
      </c>
      <c r="D1142" s="25"/>
      <c r="F1142" s="26">
        <f>_xlfn.MAXIFS('data-from-invoicing'!E:E,'data-from-invoicing'!D:D,eslam.data!AR1142)</f>
        <v>0</v>
      </c>
      <c r="G1142" s="2">
        <f t="shared" si="158"/>
        <v>0</v>
      </c>
      <c r="H1142" s="2"/>
      <c r="I1142" s="23"/>
      <c r="J1142" s="2">
        <f>SUMIF('collection only'!D:D,eslam.data!AQ1142,'collection only'!E:E)</f>
        <v>9.9999999999999995E-7</v>
      </c>
      <c r="K1142" s="26">
        <f>SUMIF('data-from-invoicing'!D:D,eslam.data!AR1142,'data-from-invoicing'!F:F)</f>
        <v>0</v>
      </c>
      <c r="L1142" s="2">
        <f t="shared" si="159"/>
        <v>-9.9999999999999995E-7</v>
      </c>
      <c r="M1142" s="2"/>
      <c r="Q1142" s="23"/>
      <c r="R1142" s="2">
        <v>45000000</v>
      </c>
      <c r="S1142" s="1">
        <v>45138</v>
      </c>
      <c r="T1142" s="1">
        <v>45148</v>
      </c>
      <c r="U1142" s="1">
        <v>45152</v>
      </c>
      <c r="V1142">
        <v>30</v>
      </c>
      <c r="W1142" s="1">
        <v>45182</v>
      </c>
      <c r="AF1142" s="2">
        <v>0</v>
      </c>
      <c r="AG1142" s="14">
        <f>SUMIF('consultant-gross'!D:D,eslam.data!AQ1142,'consultant-gross'!F:F)</f>
        <v>0</v>
      </c>
      <c r="AH1142" s="14">
        <f>SUMIF('consultant-gross'!D:D,eslam.data!AQ1142,'consultant-gross'!G:G)</f>
        <v>0</v>
      </c>
      <c r="AI1142" s="14">
        <f>SUMIF('consultant-net'!D:D,eslam.data!AQ1142,'consultant-net'!F:F)</f>
        <v>45000000</v>
      </c>
      <c r="AJ1142" s="2" t="str">
        <f>VLOOKUP(A1142,'eslam-to-invoicing'!A:B,2,0)</f>
        <v>EMAAR-Pkg#162/163- Marassi</v>
      </c>
      <c r="AQ1142" s="2" t="str">
        <f t="shared" si="160"/>
        <v>PKG#17752</v>
      </c>
      <c r="AR1142" s="2" t="str">
        <f t="shared" si="161"/>
        <v>EMAAR-Pkg#162/163- Marassi52</v>
      </c>
    </row>
    <row r="1143" spans="1:44" hidden="1" x14ac:dyDescent="0.3">
      <c r="A1143" s="6" t="s">
        <v>70</v>
      </c>
      <c r="B1143" s="6">
        <f>VLOOKUP(A1143,Sheet1!A:B,2,0)</f>
        <v>1</v>
      </c>
      <c r="C1143" s="6">
        <v>53</v>
      </c>
      <c r="D1143" s="25"/>
      <c r="F1143" s="26">
        <f>_xlfn.MAXIFS('data-from-invoicing'!E:E,'data-from-invoicing'!D:D,eslam.data!AR1143)</f>
        <v>0</v>
      </c>
      <c r="G1143" s="2">
        <f t="shared" si="158"/>
        <v>0</v>
      </c>
      <c r="H1143" s="2"/>
      <c r="I1143" s="23"/>
      <c r="J1143" s="2">
        <f>SUMIF('collection only'!D:D,eslam.data!AQ1143,'collection only'!E:E)</f>
        <v>9.9999999999999995E-7</v>
      </c>
      <c r="K1143" s="26">
        <f>SUMIF('data-from-invoicing'!D:D,eslam.data!AR1143,'data-from-invoicing'!F:F)</f>
        <v>0</v>
      </c>
      <c r="L1143" s="2">
        <f t="shared" si="159"/>
        <v>-9.9999999999999995E-7</v>
      </c>
      <c r="M1143" s="2"/>
      <c r="Q1143" s="23"/>
      <c r="R1143" s="2">
        <v>5000000</v>
      </c>
      <c r="S1143" s="1">
        <v>45230</v>
      </c>
      <c r="T1143" s="1">
        <v>45244</v>
      </c>
      <c r="U1143" s="1">
        <v>45244</v>
      </c>
      <c r="V1143">
        <v>30</v>
      </c>
      <c r="W1143" s="1">
        <v>45274</v>
      </c>
      <c r="AF1143" s="2">
        <v>0</v>
      </c>
      <c r="AG1143" s="14">
        <f>SUMIF('consultant-gross'!D:D,eslam.data!AQ1143,'consultant-gross'!F:F)</f>
        <v>0</v>
      </c>
      <c r="AH1143" s="14">
        <f>SUMIF('consultant-gross'!D:D,eslam.data!AQ1143,'consultant-gross'!G:G)</f>
        <v>0</v>
      </c>
      <c r="AI1143" s="14">
        <f>SUMIF('consultant-net'!D:D,eslam.data!AQ1143,'consultant-net'!F:F)</f>
        <v>5000000</v>
      </c>
      <c r="AJ1143" s="2" t="str">
        <f>VLOOKUP(A1143,'eslam-to-invoicing'!A:B,2,0)</f>
        <v>EMAAR-Pkg#162/163- Marassi</v>
      </c>
      <c r="AQ1143" s="2" t="str">
        <f t="shared" si="160"/>
        <v>PKG#17753</v>
      </c>
      <c r="AR1143" s="2" t="str">
        <f t="shared" si="161"/>
        <v>EMAAR-Pkg#162/163- Marassi53</v>
      </c>
    </row>
    <row r="1144" spans="1:44" hidden="1" x14ac:dyDescent="0.3">
      <c r="A1144" s="6" t="s">
        <v>70</v>
      </c>
      <c r="B1144" s="6">
        <f>VLOOKUP(A1144,Sheet1!A:B,2,0)</f>
        <v>1</v>
      </c>
      <c r="C1144" s="6">
        <v>54</v>
      </c>
      <c r="D1144" s="25"/>
      <c r="F1144" s="26">
        <f>_xlfn.MAXIFS('data-from-invoicing'!E:E,'data-from-invoicing'!D:D,eslam.data!AR1144)</f>
        <v>0</v>
      </c>
      <c r="G1144" s="2">
        <f t="shared" si="158"/>
        <v>0</v>
      </c>
      <c r="H1144" s="2"/>
      <c r="I1144" s="23"/>
      <c r="J1144" s="2">
        <f>SUMIF('collection only'!D:D,eslam.data!AQ1144,'collection only'!E:E)</f>
        <v>0</v>
      </c>
      <c r="K1144" s="26">
        <f>SUMIF('data-from-invoicing'!D:D,eslam.data!AR1144,'data-from-invoicing'!F:F)</f>
        <v>0</v>
      </c>
      <c r="L1144" s="2">
        <f t="shared" si="159"/>
        <v>0</v>
      </c>
      <c r="M1144" s="2"/>
      <c r="Q1144" s="23"/>
      <c r="R1144" s="2">
        <v>14081143</v>
      </c>
      <c r="S1144" s="1">
        <v>45443</v>
      </c>
      <c r="T1144" s="1">
        <v>45447</v>
      </c>
      <c r="U1144" s="1">
        <v>45448</v>
      </c>
      <c r="V1144">
        <v>30</v>
      </c>
      <c r="W1144" s="1">
        <v>45478</v>
      </c>
      <c r="Y1144" s="2">
        <v>626950196.88999999</v>
      </c>
      <c r="AF1144" s="2">
        <v>0</v>
      </c>
      <c r="AG1144" s="14">
        <f>SUMIF('consultant-gross'!D:D,eslam.data!AQ1144,'consultant-gross'!F:F)</f>
        <v>0</v>
      </c>
      <c r="AH1144" s="14">
        <f>SUMIF('consultant-gross'!D:D,eslam.data!AQ1144,'consultant-gross'!G:G)</f>
        <v>0</v>
      </c>
      <c r="AI1144" s="14">
        <f>SUMIF('consultant-net'!D:D,eslam.data!AQ1144,'consultant-net'!F:F)</f>
        <v>14081143</v>
      </c>
      <c r="AJ1144" s="2" t="str">
        <f>VLOOKUP(A1144,'eslam-to-invoicing'!A:B,2,0)</f>
        <v>EMAAR-Pkg#162/163- Marassi</v>
      </c>
      <c r="AQ1144" s="2" t="str">
        <f t="shared" si="160"/>
        <v>PKG#17754</v>
      </c>
      <c r="AR1144" s="2" t="str">
        <f t="shared" si="161"/>
        <v>EMAAR-Pkg#162/163- Marassi54</v>
      </c>
    </row>
    <row r="1145" spans="1:44" hidden="1" x14ac:dyDescent="0.3">
      <c r="A1145" s="6" t="s">
        <v>68</v>
      </c>
      <c r="B1145" s="32">
        <f>VLOOKUP(A1145,Sheet1!A:B,2,0)</f>
        <v>1</v>
      </c>
      <c r="C1145" s="6">
        <v>1</v>
      </c>
      <c r="D1145" s="25"/>
      <c r="F1145" s="26">
        <f>_xlfn.MAXIFS('data-from-invoicing'!E:E,'data-from-invoicing'!D:D,eslam.data!AR1145)</f>
        <v>1493908.79</v>
      </c>
      <c r="G1145" s="2">
        <f t="shared" si="158"/>
        <v>1493908.79</v>
      </c>
      <c r="H1145" s="2"/>
      <c r="I1145" s="23"/>
      <c r="J1145" s="2">
        <f>SUMIF('collection only'!D:D,eslam.data!AQ1145,'collection only'!E:E)</f>
        <v>0</v>
      </c>
      <c r="K1145" s="26">
        <f>SUMIF('data-from-invoicing'!D:D,eslam.data!AR1145,'data-from-invoicing'!F:F)</f>
        <v>1068966.4295000001</v>
      </c>
      <c r="L1145" s="2">
        <f t="shared" si="159"/>
        <v>1068966.4295000001</v>
      </c>
      <c r="M1145" s="2"/>
      <c r="Q1145" s="23"/>
      <c r="R1145" s="2">
        <v>22337274.899999999</v>
      </c>
      <c r="S1145" s="1">
        <v>44286</v>
      </c>
      <c r="T1145" s="1">
        <v>44279</v>
      </c>
      <c r="U1145" s="1">
        <v>44279</v>
      </c>
      <c r="V1145">
        <v>30</v>
      </c>
      <c r="W1145" s="1">
        <v>44309</v>
      </c>
      <c r="AF1145" s="2">
        <v>0</v>
      </c>
      <c r="AG1145" s="14">
        <f>SUMIF('consultant-gross'!D:D,eslam.data!AQ1145,'consultant-gross'!F:F)</f>
        <v>0</v>
      </c>
      <c r="AH1145" s="14">
        <f>SUMIF('consultant-gross'!D:D,eslam.data!AQ1145,'consultant-gross'!G:G)</f>
        <v>0</v>
      </c>
      <c r="AI1145" s="14">
        <f>SUMIF('consultant-net'!D:D,eslam.data!AQ1145,'consultant-net'!F:F)</f>
        <v>0</v>
      </c>
      <c r="AJ1145" s="2" t="str">
        <f>VLOOKUP(A1145,'eslam-to-invoicing'!A:B,2,0)</f>
        <v>EMAAR-Pkg#162/163- Marassi</v>
      </c>
      <c r="AQ1145" s="2" t="str">
        <f t="shared" si="160"/>
        <v>PKG#177 - DP1</v>
      </c>
      <c r="AR1145" s="2" t="str">
        <f t="shared" si="161"/>
        <v>EMAAR-Pkg#162/163- Marassi1</v>
      </c>
    </row>
    <row r="1146" spans="1:44" hidden="1" x14ac:dyDescent="0.3">
      <c r="A1146" s="6" t="s">
        <v>77</v>
      </c>
      <c r="B1146" s="32">
        <f>VLOOKUP(A1146,Sheet1!A:B,2,0)</f>
        <v>1</v>
      </c>
      <c r="C1146" s="6">
        <v>1</v>
      </c>
      <c r="D1146" s="25"/>
      <c r="F1146" s="26">
        <f>_xlfn.MAXIFS('data-from-invoicing'!E:E,'data-from-invoicing'!D:D,eslam.data!AR1146)</f>
        <v>1493908.79</v>
      </c>
      <c r="G1146" s="2">
        <f t="shared" si="158"/>
        <v>1493908.79</v>
      </c>
      <c r="H1146" s="2"/>
      <c r="I1146" s="23"/>
      <c r="J1146" s="2">
        <f>SUMIF('collection only'!D:D,eslam.data!AQ1146,'collection only'!E:E)</f>
        <v>0</v>
      </c>
      <c r="K1146" s="26">
        <f>SUMIF('data-from-invoicing'!D:D,eslam.data!AR1146,'data-from-invoicing'!F:F)</f>
        <v>1068966.4295000001</v>
      </c>
      <c r="L1146" s="2">
        <f t="shared" si="159"/>
        <v>1068966.4295000001</v>
      </c>
      <c r="M1146" s="2"/>
      <c r="Q1146" s="23"/>
      <c r="R1146" s="2">
        <v>1800000</v>
      </c>
      <c r="S1146" s="1">
        <v>44530</v>
      </c>
      <c r="T1146" s="1">
        <v>44545</v>
      </c>
      <c r="U1146" s="1">
        <v>44543</v>
      </c>
      <c r="V1146">
        <v>30</v>
      </c>
      <c r="W1146" s="1">
        <v>44573</v>
      </c>
      <c r="AF1146" s="2">
        <v>0</v>
      </c>
      <c r="AG1146" s="14">
        <f>SUMIF('consultant-gross'!D:D,eslam.data!AQ1146,'consultant-gross'!F:F)</f>
        <v>0</v>
      </c>
      <c r="AH1146" s="14">
        <f>SUMIF('consultant-gross'!D:D,eslam.data!AQ1146,'consultant-gross'!G:G)</f>
        <v>0</v>
      </c>
      <c r="AI1146" s="14">
        <f>SUMIF('consultant-net'!D:D,eslam.data!AQ1146,'consultant-net'!F:F)</f>
        <v>1800000</v>
      </c>
      <c r="AJ1146" s="2" t="str">
        <f>VLOOKUP(A1146,'eslam-to-invoicing'!A:B,2,0)</f>
        <v>EMAAR-Pkg#162/163- Marassi</v>
      </c>
      <c r="AQ1146" s="2" t="str">
        <f t="shared" si="160"/>
        <v>PKG#177 - SWI 071</v>
      </c>
      <c r="AR1146" s="2" t="str">
        <f t="shared" si="161"/>
        <v>EMAAR-Pkg#162/163- Marassi1</v>
      </c>
    </row>
    <row r="1147" spans="1:44" hidden="1" x14ac:dyDescent="0.3">
      <c r="A1147" s="6" t="s">
        <v>77</v>
      </c>
      <c r="B1147" s="32">
        <f>VLOOKUP(A1147,Sheet1!A:B,2,0)</f>
        <v>1</v>
      </c>
      <c r="C1147" s="6">
        <v>2</v>
      </c>
      <c r="D1147" s="25"/>
      <c r="F1147" s="26">
        <f>_xlfn.MAXIFS('data-from-invoicing'!E:E,'data-from-invoicing'!D:D,eslam.data!AR1147)</f>
        <v>8785942</v>
      </c>
      <c r="G1147" s="2">
        <f t="shared" si="158"/>
        <v>8785942</v>
      </c>
      <c r="H1147" s="2"/>
      <c r="I1147" s="23"/>
      <c r="J1147" s="2">
        <f>SUMIF('collection only'!D:D,eslam.data!AQ1147,'collection only'!E:E)</f>
        <v>0</v>
      </c>
      <c r="K1147" s="26">
        <f>SUMIF('data-from-invoicing'!D:D,eslam.data!AR1147,'data-from-invoicing'!F:F)</f>
        <v>17974031.281499997</v>
      </c>
      <c r="L1147" s="2">
        <f t="shared" si="159"/>
        <v>17974031.281499997</v>
      </c>
      <c r="M1147" s="2"/>
      <c r="Q1147" s="23"/>
      <c r="R1147" s="2">
        <v>4300000</v>
      </c>
      <c r="S1147" s="1">
        <v>44561</v>
      </c>
      <c r="T1147" s="1">
        <v>44561</v>
      </c>
      <c r="U1147" s="1">
        <v>44564</v>
      </c>
      <c r="V1147">
        <v>30</v>
      </c>
      <c r="W1147" s="1">
        <v>44594</v>
      </c>
      <c r="AF1147" s="2">
        <v>0</v>
      </c>
      <c r="AG1147" s="14">
        <f>SUMIF('consultant-gross'!D:D,eslam.data!AQ1147,'consultant-gross'!F:F)</f>
        <v>0</v>
      </c>
      <c r="AH1147" s="14">
        <f>SUMIF('consultant-gross'!D:D,eslam.data!AQ1147,'consultant-gross'!G:G)</f>
        <v>0</v>
      </c>
      <c r="AI1147" s="14">
        <f>SUMIF('consultant-net'!D:D,eslam.data!AQ1147,'consultant-net'!F:F)</f>
        <v>4300000</v>
      </c>
      <c r="AJ1147" s="2" t="str">
        <f>VLOOKUP(A1147,'eslam-to-invoicing'!A:B,2,0)</f>
        <v>EMAAR-Pkg#162/163- Marassi</v>
      </c>
      <c r="AQ1147" s="2" t="str">
        <f t="shared" si="160"/>
        <v>PKG#177 - SWI 072</v>
      </c>
      <c r="AR1147" s="2" t="str">
        <f t="shared" si="161"/>
        <v>EMAAR-Pkg#162/163- Marassi2</v>
      </c>
    </row>
    <row r="1148" spans="1:44" hidden="1" x14ac:dyDescent="0.3">
      <c r="A1148" s="6" t="s">
        <v>77</v>
      </c>
      <c r="B1148" s="32">
        <f>VLOOKUP(A1148,Sheet1!A:B,2,0)</f>
        <v>1</v>
      </c>
      <c r="C1148" s="6">
        <v>3</v>
      </c>
      <c r="D1148" s="25"/>
      <c r="F1148" s="26">
        <f>_xlfn.MAXIFS('data-from-invoicing'!E:E,'data-from-invoicing'!D:D,eslam.data!AR1148)</f>
        <v>6446622.3399999999</v>
      </c>
      <c r="G1148" s="2">
        <f t="shared" si="158"/>
        <v>6446622.3399999999</v>
      </c>
      <c r="H1148" s="2"/>
      <c r="I1148" s="23"/>
      <c r="J1148" s="2">
        <f>SUMIF('collection only'!D:D,eslam.data!AQ1148,'collection only'!E:E)</f>
        <v>0</v>
      </c>
      <c r="K1148" s="26">
        <f>SUMIF('data-from-invoicing'!D:D,eslam.data!AR1148,'data-from-invoicing'!F:F)</f>
        <v>16268974.4395</v>
      </c>
      <c r="L1148" s="2">
        <f t="shared" si="159"/>
        <v>16268974.4395</v>
      </c>
      <c r="M1148" s="2"/>
      <c r="Q1148" s="23"/>
      <c r="R1148" s="2">
        <v>5800000</v>
      </c>
      <c r="S1148" s="1">
        <v>44592</v>
      </c>
      <c r="T1148" s="1">
        <v>44592</v>
      </c>
      <c r="U1148" s="1">
        <v>44593</v>
      </c>
      <c r="V1148">
        <v>30</v>
      </c>
      <c r="W1148" s="1">
        <v>44623</v>
      </c>
      <c r="AF1148" s="2">
        <v>0</v>
      </c>
      <c r="AG1148" s="14">
        <f>SUMIF('consultant-gross'!D:D,eslam.data!AQ1148,'consultant-gross'!F:F)</f>
        <v>0</v>
      </c>
      <c r="AH1148" s="14">
        <f>SUMIF('consultant-gross'!D:D,eslam.data!AQ1148,'consultant-gross'!G:G)</f>
        <v>0</v>
      </c>
      <c r="AI1148" s="14">
        <f>SUMIF('consultant-net'!D:D,eslam.data!AQ1148,'consultant-net'!F:F)</f>
        <v>5800000</v>
      </c>
      <c r="AJ1148" s="2" t="str">
        <f>VLOOKUP(A1148,'eslam-to-invoicing'!A:B,2,0)</f>
        <v>EMAAR-Pkg#162/163- Marassi</v>
      </c>
      <c r="AQ1148" s="2" t="str">
        <f t="shared" si="160"/>
        <v>PKG#177 - SWI 073</v>
      </c>
      <c r="AR1148" s="2" t="str">
        <f t="shared" si="161"/>
        <v>EMAAR-Pkg#162/163- Marassi3</v>
      </c>
    </row>
    <row r="1149" spans="1:44" hidden="1" x14ac:dyDescent="0.3">
      <c r="A1149" s="6" t="s">
        <v>77</v>
      </c>
      <c r="B1149" s="32">
        <f>VLOOKUP(A1149,Sheet1!A:B,2,0)</f>
        <v>1</v>
      </c>
      <c r="C1149" s="6">
        <v>4</v>
      </c>
      <c r="D1149" s="25"/>
      <c r="F1149" s="26">
        <f>_xlfn.MAXIFS('data-from-invoicing'!E:E,'data-from-invoicing'!D:D,eslam.data!AR1149)</f>
        <v>7314175.6500000013</v>
      </c>
      <c r="G1149" s="2">
        <f t="shared" si="158"/>
        <v>7314175.6500000013</v>
      </c>
      <c r="H1149" s="2"/>
      <c r="I1149" s="23"/>
      <c r="J1149" s="2">
        <f>SUMIF('collection only'!D:D,eslam.data!AQ1149,'collection only'!E:E)</f>
        <v>0</v>
      </c>
      <c r="K1149" s="26">
        <f>SUMIF('data-from-invoicing'!D:D,eslam.data!AR1149,'data-from-invoicing'!F:F)</f>
        <v>17742432.848499998</v>
      </c>
      <c r="L1149" s="2">
        <f t="shared" si="159"/>
        <v>17742432.848499998</v>
      </c>
      <c r="M1149" s="2"/>
      <c r="Q1149" s="23"/>
      <c r="S1149" s="1">
        <v>44620</v>
      </c>
      <c r="T1149" s="1">
        <v>44620</v>
      </c>
      <c r="U1149" s="1">
        <v>44622</v>
      </c>
      <c r="V1149">
        <v>30</v>
      </c>
      <c r="W1149" s="1">
        <v>44652</v>
      </c>
      <c r="AF1149" s="2">
        <v>0</v>
      </c>
      <c r="AG1149" s="14">
        <f>SUMIF('consultant-gross'!D:D,eslam.data!AQ1149,'consultant-gross'!F:F)</f>
        <v>0</v>
      </c>
      <c r="AH1149" s="14">
        <f>SUMIF('consultant-gross'!D:D,eslam.data!AQ1149,'consultant-gross'!G:G)</f>
        <v>0</v>
      </c>
      <c r="AI1149" s="14">
        <f>SUMIF('consultant-net'!D:D,eslam.data!AQ1149,'consultant-net'!F:F)</f>
        <v>0</v>
      </c>
      <c r="AJ1149" s="2" t="str">
        <f>VLOOKUP(A1149,'eslam-to-invoicing'!A:B,2,0)</f>
        <v>EMAAR-Pkg#162/163- Marassi</v>
      </c>
      <c r="AQ1149" s="2" t="str">
        <f t="shared" si="160"/>
        <v>PKG#177 - SWI 074</v>
      </c>
      <c r="AR1149" s="2" t="str">
        <f t="shared" si="161"/>
        <v>EMAAR-Pkg#162/163- Marassi4</v>
      </c>
    </row>
    <row r="1150" spans="1:44" hidden="1" x14ac:dyDescent="0.3">
      <c r="A1150" s="6" t="s">
        <v>77</v>
      </c>
      <c r="B1150" s="32">
        <f>VLOOKUP(A1150,Sheet1!A:B,2,0)</f>
        <v>1</v>
      </c>
      <c r="C1150" s="6">
        <v>5</v>
      </c>
      <c r="D1150" s="25"/>
      <c r="F1150" s="26">
        <f>_xlfn.MAXIFS('data-from-invoicing'!E:E,'data-from-invoicing'!D:D,eslam.data!AR1150)</f>
        <v>8006098.5700000003</v>
      </c>
      <c r="G1150" s="2">
        <f t="shared" si="158"/>
        <v>8006098.5700000003</v>
      </c>
      <c r="H1150" s="2"/>
      <c r="I1150" s="23"/>
      <c r="J1150" s="2">
        <f>SUMIF('collection only'!D:D,eslam.data!AQ1150,'collection only'!E:E)</f>
        <v>0</v>
      </c>
      <c r="K1150" s="26">
        <f>SUMIF('data-from-invoicing'!D:D,eslam.data!AR1150,'data-from-invoicing'!F:F)</f>
        <v>7958142.0484999996</v>
      </c>
      <c r="L1150" s="2">
        <f t="shared" si="159"/>
        <v>7958142.0484999996</v>
      </c>
      <c r="M1150" s="2"/>
      <c r="Q1150" s="23"/>
      <c r="R1150" s="2">
        <v>9500000</v>
      </c>
      <c r="S1150" s="1">
        <v>44651</v>
      </c>
      <c r="T1150" s="1">
        <v>44648</v>
      </c>
      <c r="U1150" s="1">
        <v>44658</v>
      </c>
      <c r="V1150">
        <v>30</v>
      </c>
      <c r="W1150" s="1">
        <v>44688</v>
      </c>
      <c r="AF1150" s="2">
        <v>0</v>
      </c>
      <c r="AG1150" s="14">
        <f>SUMIF('consultant-gross'!D:D,eslam.data!AQ1150,'consultant-gross'!F:F)</f>
        <v>0</v>
      </c>
      <c r="AH1150" s="14">
        <f>SUMIF('consultant-gross'!D:D,eslam.data!AQ1150,'consultant-gross'!G:G)</f>
        <v>0</v>
      </c>
      <c r="AI1150" s="14">
        <f>SUMIF('consultant-net'!D:D,eslam.data!AQ1150,'consultant-net'!F:F)</f>
        <v>9500000</v>
      </c>
      <c r="AJ1150" s="2" t="str">
        <f>VLOOKUP(A1150,'eslam-to-invoicing'!A:B,2,0)</f>
        <v>EMAAR-Pkg#162/163- Marassi</v>
      </c>
      <c r="AQ1150" s="2" t="str">
        <f t="shared" si="160"/>
        <v>PKG#177 - SWI 075</v>
      </c>
      <c r="AR1150" s="2" t="str">
        <f t="shared" si="161"/>
        <v>EMAAR-Pkg#162/163- Marassi5</v>
      </c>
    </row>
    <row r="1151" spans="1:44" hidden="1" x14ac:dyDescent="0.3">
      <c r="A1151" s="6" t="s">
        <v>77</v>
      </c>
      <c r="B1151" s="32">
        <f>VLOOKUP(A1151,Sheet1!A:B,2,0)</f>
        <v>1</v>
      </c>
      <c r="C1151" s="6">
        <v>6</v>
      </c>
      <c r="D1151" s="25"/>
      <c r="E1151" s="2">
        <v>3141613.4180051298</v>
      </c>
      <c r="F1151" s="26">
        <f>_xlfn.MAXIFS('data-from-invoicing'!E:E,'data-from-invoicing'!D:D,eslam.data!AR1151)</f>
        <v>8631951.7100000009</v>
      </c>
      <c r="G1151" s="2">
        <f t="shared" si="158"/>
        <v>5490338.2919948716</v>
      </c>
      <c r="H1151" s="2"/>
      <c r="I1151" s="23"/>
      <c r="J1151" s="2">
        <f>SUMIF('collection only'!D:D,eslam.data!AQ1151,'collection only'!E:E)</f>
        <v>0</v>
      </c>
      <c r="K1151" s="26">
        <f>SUMIF('data-from-invoicing'!D:D,eslam.data!AR1151,'data-from-invoicing'!F:F)</f>
        <v>13427541.4454</v>
      </c>
      <c r="L1151" s="2">
        <f t="shared" si="159"/>
        <v>13427541.4454</v>
      </c>
      <c r="M1151" s="2"/>
      <c r="Q1151" s="23"/>
      <c r="R1151" s="2">
        <v>5000000</v>
      </c>
      <c r="S1151" s="1">
        <v>44681</v>
      </c>
      <c r="T1151" s="1">
        <v>44671</v>
      </c>
      <c r="U1151" s="1">
        <v>44685</v>
      </c>
      <c r="V1151">
        <v>30</v>
      </c>
      <c r="W1151" s="1">
        <v>44715</v>
      </c>
      <c r="Y1151" s="2">
        <v>31868573.268005129</v>
      </c>
      <c r="AC1151" s="2">
        <v>1025274</v>
      </c>
      <c r="AF1151" s="2">
        <v>0</v>
      </c>
      <c r="AG1151" s="14">
        <f>SUMIF('consultant-gross'!D:D,eslam.data!AQ1151,'consultant-gross'!F:F)</f>
        <v>3141613.4180051303</v>
      </c>
      <c r="AH1151" s="14">
        <f>SUMIF('consultant-gross'!D:D,eslam.data!AQ1151,'consultant-gross'!G:G)</f>
        <v>31868573.268005129</v>
      </c>
      <c r="AI1151" s="14">
        <f>SUMIF('consultant-net'!D:D,eslam.data!AQ1151,'consultant-net'!F:F)</f>
        <v>5000000</v>
      </c>
      <c r="AJ1151" s="2" t="str">
        <f>VLOOKUP(A1151,'eslam-to-invoicing'!A:B,2,0)</f>
        <v>EMAAR-Pkg#162/163- Marassi</v>
      </c>
      <c r="AQ1151" s="2" t="str">
        <f t="shared" si="160"/>
        <v>PKG#177 - SWI 076</v>
      </c>
      <c r="AR1151" s="2" t="str">
        <f t="shared" si="161"/>
        <v>EMAAR-Pkg#162/163- Marassi6</v>
      </c>
    </row>
    <row r="1152" spans="1:44" hidden="1" x14ac:dyDescent="0.3">
      <c r="A1152" s="6" t="s">
        <v>77</v>
      </c>
      <c r="B1152" s="32">
        <f>VLOOKUP(A1152,Sheet1!A:B,2,0)</f>
        <v>1</v>
      </c>
      <c r="C1152" s="6">
        <v>7</v>
      </c>
      <c r="D1152" s="25"/>
      <c r="E1152" s="2">
        <v>10847798.844642591</v>
      </c>
      <c r="F1152" s="26">
        <f>_xlfn.MAXIFS('data-from-invoicing'!E:E,'data-from-invoicing'!D:D,eslam.data!AR1152)</f>
        <v>8577630.8300000001</v>
      </c>
      <c r="G1152" s="2">
        <f t="shared" si="158"/>
        <v>-2270168.0146425907</v>
      </c>
      <c r="H1152" s="2"/>
      <c r="I1152" s="23"/>
      <c r="J1152" s="2">
        <f>SUMIF('collection only'!D:D,eslam.data!AQ1152,'collection only'!E:E)</f>
        <v>0</v>
      </c>
      <c r="K1152" s="26">
        <f>SUMIF('data-from-invoicing'!D:D,eslam.data!AR1152,'data-from-invoicing'!F:F)</f>
        <v>12964361.537700001</v>
      </c>
      <c r="L1152" s="2">
        <f t="shared" si="159"/>
        <v>12964361.537700001</v>
      </c>
      <c r="M1152" s="2"/>
      <c r="Q1152" s="23"/>
      <c r="R1152" s="2">
        <v>4000000</v>
      </c>
      <c r="S1152" s="1">
        <v>44712</v>
      </c>
      <c r="T1152" s="1">
        <v>44706</v>
      </c>
      <c r="U1152" s="1">
        <v>44716</v>
      </c>
      <c r="V1152">
        <v>30</v>
      </c>
      <c r="W1152" s="1">
        <v>44746</v>
      </c>
      <c r="Y1152" s="2">
        <v>42716372.11264772</v>
      </c>
      <c r="AF1152" s="2">
        <v>0</v>
      </c>
      <c r="AG1152" s="14">
        <f>SUMIF('consultant-gross'!D:D,eslam.data!AQ1152,'consultant-gross'!F:F)</f>
        <v>10847798.844642589</v>
      </c>
      <c r="AH1152" s="14">
        <f>SUMIF('consultant-gross'!D:D,eslam.data!AQ1152,'consultant-gross'!G:G)</f>
        <v>42716372.11264772</v>
      </c>
      <c r="AI1152" s="14">
        <f>SUMIF('consultant-net'!D:D,eslam.data!AQ1152,'consultant-net'!F:F)</f>
        <v>4000000</v>
      </c>
      <c r="AJ1152" s="2" t="str">
        <f>VLOOKUP(A1152,'eslam-to-invoicing'!A:B,2,0)</f>
        <v>EMAAR-Pkg#162/163- Marassi</v>
      </c>
      <c r="AQ1152" s="2" t="str">
        <f t="shared" si="160"/>
        <v>PKG#177 - SWI 077</v>
      </c>
      <c r="AR1152" s="2" t="str">
        <f t="shared" si="161"/>
        <v>EMAAR-Pkg#162/163- Marassi7</v>
      </c>
    </row>
    <row r="1153" spans="1:44" hidden="1" x14ac:dyDescent="0.3">
      <c r="A1153" s="6" t="s">
        <v>77</v>
      </c>
      <c r="B1153" s="32">
        <f>VLOOKUP(A1153,Sheet1!A:B,2,0)</f>
        <v>1</v>
      </c>
      <c r="C1153" s="6">
        <v>8</v>
      </c>
      <c r="D1153" s="25"/>
      <c r="F1153" s="26">
        <f>_xlfn.MAXIFS('data-from-invoicing'!E:E,'data-from-invoicing'!D:D,eslam.data!AR1153)</f>
        <v>12161063.390000001</v>
      </c>
      <c r="G1153" s="2">
        <f t="shared" si="158"/>
        <v>12161063.390000001</v>
      </c>
      <c r="H1153" s="2"/>
      <c r="I1153" s="23"/>
      <c r="J1153" s="2">
        <f>SUMIF('collection only'!D:D,eslam.data!AQ1153,'collection only'!E:E)</f>
        <v>0</v>
      </c>
      <c r="K1153" s="26">
        <f>SUMIF('data-from-invoicing'!D:D,eslam.data!AR1153,'data-from-invoicing'!F:F)</f>
        <v>22259454.995999999</v>
      </c>
      <c r="L1153" s="2">
        <f t="shared" si="159"/>
        <v>22259454.995999999</v>
      </c>
      <c r="M1153" s="2"/>
      <c r="Q1153" s="23"/>
      <c r="R1153" s="2">
        <v>500000</v>
      </c>
      <c r="S1153" s="1">
        <v>44742</v>
      </c>
      <c r="T1153" s="1">
        <v>44737</v>
      </c>
      <c r="U1153" s="1">
        <v>44747</v>
      </c>
      <c r="V1153">
        <v>30</v>
      </c>
      <c r="W1153" s="1">
        <v>44777</v>
      </c>
      <c r="AF1153" s="2">
        <v>0</v>
      </c>
      <c r="AG1153" s="14">
        <f>SUMIF('consultant-gross'!D:D,eslam.data!AQ1153,'consultant-gross'!F:F)</f>
        <v>0</v>
      </c>
      <c r="AH1153" s="14">
        <f>SUMIF('consultant-gross'!D:D,eslam.data!AQ1153,'consultant-gross'!G:G)</f>
        <v>0</v>
      </c>
      <c r="AI1153" s="14">
        <f>SUMIF('consultant-net'!D:D,eslam.data!AQ1153,'consultant-net'!F:F)</f>
        <v>500000</v>
      </c>
      <c r="AJ1153" s="2" t="str">
        <f>VLOOKUP(A1153,'eslam-to-invoicing'!A:B,2,0)</f>
        <v>EMAAR-Pkg#162/163- Marassi</v>
      </c>
      <c r="AQ1153" s="2" t="str">
        <f t="shared" si="160"/>
        <v>PKG#177 - SWI 078</v>
      </c>
      <c r="AR1153" s="2" t="str">
        <f t="shared" si="161"/>
        <v>EMAAR-Pkg#162/163- Marassi8</v>
      </c>
    </row>
    <row r="1154" spans="1:44" hidden="1" x14ac:dyDescent="0.3">
      <c r="A1154" s="6" t="s">
        <v>77</v>
      </c>
      <c r="B1154" s="32">
        <f>VLOOKUP(A1154,Sheet1!A:B,2,0)</f>
        <v>1</v>
      </c>
      <c r="C1154" s="6">
        <v>9</v>
      </c>
      <c r="D1154" s="25"/>
      <c r="F1154" s="26">
        <f>_xlfn.MAXIFS('data-from-invoicing'!E:E,'data-from-invoicing'!D:D,eslam.data!AR1154)</f>
        <v>10891648.49</v>
      </c>
      <c r="G1154" s="2">
        <f t="shared" si="158"/>
        <v>10891648.49</v>
      </c>
      <c r="H1154" s="2"/>
      <c r="I1154" s="23"/>
      <c r="J1154" s="2">
        <f>SUMIF('collection only'!D:D,eslam.data!AQ1154,'collection only'!E:E)</f>
        <v>0</v>
      </c>
      <c r="K1154" s="26">
        <f>SUMIF('data-from-invoicing'!D:D,eslam.data!AR1154,'data-from-invoicing'!F:F)</f>
        <v>20607532.603099998</v>
      </c>
      <c r="L1154" s="2">
        <f t="shared" si="159"/>
        <v>20607532.603099998</v>
      </c>
      <c r="M1154" s="2"/>
      <c r="Q1154" s="23"/>
      <c r="R1154" s="2">
        <v>4000000</v>
      </c>
      <c r="S1154" s="1">
        <v>44773</v>
      </c>
      <c r="T1154" s="1">
        <v>44773</v>
      </c>
      <c r="U1154" s="1">
        <v>44783</v>
      </c>
      <c r="V1154">
        <v>30</v>
      </c>
      <c r="W1154" s="1">
        <v>44813</v>
      </c>
      <c r="AF1154" s="2">
        <v>0</v>
      </c>
      <c r="AG1154" s="14">
        <f>SUMIF('consultant-gross'!D:D,eslam.data!AQ1154,'consultant-gross'!F:F)</f>
        <v>0</v>
      </c>
      <c r="AH1154" s="14">
        <f>SUMIF('consultant-gross'!D:D,eslam.data!AQ1154,'consultant-gross'!G:G)</f>
        <v>0</v>
      </c>
      <c r="AI1154" s="14">
        <f>SUMIF('consultant-net'!D:D,eslam.data!AQ1154,'consultant-net'!F:F)</f>
        <v>4000000</v>
      </c>
      <c r="AJ1154" s="2" t="str">
        <f>VLOOKUP(A1154,'eslam-to-invoicing'!A:B,2,0)</f>
        <v>EMAAR-Pkg#162/163- Marassi</v>
      </c>
      <c r="AQ1154" s="2" t="str">
        <f t="shared" si="160"/>
        <v>PKG#177 - SWI 079</v>
      </c>
      <c r="AR1154" s="2" t="str">
        <f t="shared" si="161"/>
        <v>EMAAR-Pkg#162/163- Marassi9</v>
      </c>
    </row>
    <row r="1155" spans="1:44" hidden="1" x14ac:dyDescent="0.3">
      <c r="A1155" s="6" t="s">
        <v>77</v>
      </c>
      <c r="B1155" s="32">
        <f>VLOOKUP(A1155,Sheet1!A:B,2,0)</f>
        <v>1</v>
      </c>
      <c r="C1155" s="6">
        <v>10</v>
      </c>
      <c r="D1155" s="25"/>
      <c r="F1155" s="26">
        <f>_xlfn.MAXIFS('data-from-invoicing'!E:E,'data-from-invoicing'!D:D,eslam.data!AR1155)</f>
        <v>14574675.039999999</v>
      </c>
      <c r="G1155" s="2">
        <f t="shared" si="158"/>
        <v>14574675.039999999</v>
      </c>
      <c r="H1155" s="2"/>
      <c r="I1155" s="23"/>
      <c r="J1155" s="2">
        <f>SUMIF('collection only'!D:D,eslam.data!AQ1155,'collection only'!E:E)</f>
        <v>1.0000000000000001E-5</v>
      </c>
      <c r="K1155" s="26">
        <f>SUMIF('data-from-invoicing'!D:D,eslam.data!AR1155,'data-from-invoicing'!F:F)</f>
        <v>18192775.480100002</v>
      </c>
      <c r="L1155" s="2">
        <f t="shared" si="159"/>
        <v>18192775.480090003</v>
      </c>
      <c r="M1155" s="2"/>
      <c r="Q1155" s="23"/>
      <c r="S1155" s="1">
        <v>44834</v>
      </c>
      <c r="T1155" s="1">
        <v>44834</v>
      </c>
      <c r="U1155" s="1">
        <v>44851</v>
      </c>
      <c r="V1155">
        <v>30</v>
      </c>
      <c r="W1155" s="1">
        <v>44881</v>
      </c>
      <c r="AF1155" s="2">
        <v>0</v>
      </c>
      <c r="AG1155" s="14">
        <f>SUMIF('consultant-gross'!D:D,eslam.data!AQ1155,'consultant-gross'!F:F)</f>
        <v>0</v>
      </c>
      <c r="AH1155" s="14">
        <f>SUMIF('consultant-gross'!D:D,eslam.data!AQ1155,'consultant-gross'!G:G)</f>
        <v>0</v>
      </c>
      <c r="AI1155" s="14">
        <f>SUMIF('consultant-net'!D:D,eslam.data!AQ1155,'consultant-net'!F:F)</f>
        <v>0</v>
      </c>
      <c r="AJ1155" s="2" t="str">
        <f>VLOOKUP(A1155,'eslam-to-invoicing'!A:B,2,0)</f>
        <v>EMAAR-Pkg#162/163- Marassi</v>
      </c>
      <c r="AQ1155" s="2" t="str">
        <f t="shared" si="160"/>
        <v>PKG#177 - SWI 0710</v>
      </c>
      <c r="AR1155" s="2" t="str">
        <f t="shared" si="161"/>
        <v>EMAAR-Pkg#162/163- Marassi10</v>
      </c>
    </row>
    <row r="1156" spans="1:44" hidden="1" x14ac:dyDescent="0.3">
      <c r="A1156" s="6" t="s">
        <v>66</v>
      </c>
      <c r="B1156" s="6">
        <f>VLOOKUP(A1156,Sheet1!A:B,2,0)</f>
        <v>1</v>
      </c>
      <c r="C1156" s="6">
        <v>1</v>
      </c>
      <c r="D1156" s="25"/>
      <c r="F1156" s="26">
        <f>_xlfn.MAXIFS('data-from-invoicing'!E:E,'data-from-invoicing'!D:D,eslam.data!AR1156)</f>
        <v>0</v>
      </c>
      <c r="G1156" s="2">
        <f t="shared" si="158"/>
        <v>0</v>
      </c>
      <c r="H1156" s="2"/>
      <c r="I1156" s="23"/>
      <c r="J1156" s="2">
        <f>SUMIF('collection only'!D:D,eslam.data!AQ1156,'collection only'!E:E)</f>
        <v>3747170.2</v>
      </c>
      <c r="K1156" s="26">
        <f>SUMIF('data-from-invoicing'!D:D,eslam.data!AR1156,'data-from-invoicing'!F:F)</f>
        <v>0</v>
      </c>
      <c r="L1156" s="2">
        <f t="shared" si="159"/>
        <v>-3747170.2</v>
      </c>
      <c r="M1156" s="2"/>
      <c r="N1156" s="2">
        <v>3747170.2</v>
      </c>
      <c r="P1156" s="2">
        <v>1276787.1499999999</v>
      </c>
      <c r="Q1156" s="23"/>
      <c r="R1156" s="2">
        <v>3747170.2</v>
      </c>
      <c r="S1156" s="1">
        <v>44227</v>
      </c>
      <c r="T1156" s="1">
        <v>44221</v>
      </c>
      <c r="U1156" s="1">
        <v>44221</v>
      </c>
      <c r="V1156">
        <v>30</v>
      </c>
      <c r="W1156" s="1">
        <v>44251</v>
      </c>
      <c r="X1156" s="1">
        <v>44229</v>
      </c>
      <c r="AF1156" s="2">
        <v>0</v>
      </c>
      <c r="AG1156" s="14">
        <f>SUMIF('consultant-gross'!D:D,eslam.data!AQ1156,'consultant-gross'!F:F)</f>
        <v>0</v>
      </c>
      <c r="AH1156" s="14">
        <f>SUMIF('consultant-gross'!D:D,eslam.data!AQ1156,'consultant-gross'!G:G)</f>
        <v>0</v>
      </c>
      <c r="AI1156" s="14">
        <f>SUMIF('consultant-net'!D:D,eslam.data!AQ1156,'consultant-net'!F:F)</f>
        <v>0</v>
      </c>
      <c r="AJ1156" s="2" t="str">
        <f>VLOOKUP(A1156,'eslam-to-invoicing'!A:B,2,0)</f>
        <v>BKG#178-Lagoon Discharge</v>
      </c>
      <c r="AQ1156" s="2" t="str">
        <f t="shared" si="160"/>
        <v>PKG#1781</v>
      </c>
      <c r="AR1156" s="2" t="str">
        <f t="shared" si="161"/>
        <v>BKG#178-Lagoon Discharge1</v>
      </c>
    </row>
    <row r="1157" spans="1:44" hidden="1" x14ac:dyDescent="0.3">
      <c r="A1157" s="6" t="s">
        <v>66</v>
      </c>
      <c r="B1157" s="32">
        <f>VLOOKUP(A1157,Sheet1!A:B,2,0)</f>
        <v>1</v>
      </c>
      <c r="C1157" s="6">
        <v>2</v>
      </c>
      <c r="D1157" s="25"/>
      <c r="E1157" s="2">
        <v>16123744.18</v>
      </c>
      <c r="F1157" s="26">
        <f>_xlfn.MAXIFS('data-from-invoicing'!E:E,'data-from-invoicing'!D:D,eslam.data!AR1157)</f>
        <v>15355946.840000002</v>
      </c>
      <c r="G1157" s="2">
        <f t="shared" si="158"/>
        <v>-767797.33999999799</v>
      </c>
      <c r="H1157" s="2"/>
      <c r="I1157" s="23"/>
      <c r="J1157" s="2">
        <f>SUMIF('collection only'!D:D,eslam.data!AQ1157,'collection only'!E:E)</f>
        <v>13230338.289999999</v>
      </c>
      <c r="K1157" s="26">
        <f>SUMIF('data-from-invoicing'!D:D,eslam.data!AR1157,'data-from-invoicing'!F:F)</f>
        <v>13230338.291999999</v>
      </c>
      <c r="L1157" s="2">
        <f t="shared" si="159"/>
        <v>2.0000003278255463E-3</v>
      </c>
      <c r="M1157" s="2"/>
      <c r="P1157" s="2">
        <v>392599.98</v>
      </c>
      <c r="Q1157" s="23"/>
      <c r="R1157" s="2">
        <v>13230338.289999999</v>
      </c>
      <c r="S1157" s="1">
        <v>44255</v>
      </c>
      <c r="T1157" s="1">
        <v>44255</v>
      </c>
      <c r="U1157" s="1">
        <v>44259</v>
      </c>
      <c r="V1157">
        <v>30</v>
      </c>
      <c r="W1157" s="1">
        <v>44289</v>
      </c>
      <c r="X1157" s="1">
        <v>44300</v>
      </c>
      <c r="Y1157" s="2">
        <v>16123744.18</v>
      </c>
      <c r="AF1157" s="2">
        <v>0</v>
      </c>
      <c r="AG1157" s="14">
        <f>SUMIF('consultant-gross'!D:D,eslam.data!AQ1157,'consultant-gross'!F:F)</f>
        <v>0</v>
      </c>
      <c r="AH1157" s="14">
        <f>SUMIF('consultant-gross'!D:D,eslam.data!AQ1157,'consultant-gross'!G:G)</f>
        <v>0</v>
      </c>
      <c r="AI1157" s="14">
        <f>SUMIF('consultant-net'!D:D,eslam.data!AQ1157,'consultant-net'!F:F)</f>
        <v>0</v>
      </c>
      <c r="AJ1157" s="2" t="str">
        <f>VLOOKUP(A1157,'eslam-to-invoicing'!A:B,2,0)</f>
        <v>BKG#178-Lagoon Discharge</v>
      </c>
      <c r="AQ1157" s="2" t="str">
        <f t="shared" si="160"/>
        <v>PKG#1782</v>
      </c>
      <c r="AR1157" s="2" t="str">
        <f t="shared" si="161"/>
        <v>BKG#178-Lagoon Discharge2</v>
      </c>
    </row>
    <row r="1158" spans="1:44" hidden="1" x14ac:dyDescent="0.3">
      <c r="A1158" s="6" t="s">
        <v>66</v>
      </c>
      <c r="B1158" s="32">
        <f>VLOOKUP(A1158,Sheet1!A:B,2,0)</f>
        <v>1</v>
      </c>
      <c r="C1158" s="6">
        <v>3</v>
      </c>
      <c r="D1158" s="25"/>
      <c r="E1158" s="2">
        <v>8196011.0700000003</v>
      </c>
      <c r="F1158" s="26">
        <f>_xlfn.MAXIFS('data-from-invoicing'!E:E,'data-from-invoicing'!D:D,eslam.data!AR1158)</f>
        <v>7805724.8300000001</v>
      </c>
      <c r="G1158" s="2">
        <f t="shared" si="158"/>
        <v>-390286.24000000022</v>
      </c>
      <c r="H1158" s="2"/>
      <c r="I1158" s="23"/>
      <c r="J1158" s="2">
        <f>SUMIF('collection only'!D:D,eslam.data!AQ1158,'collection only'!E:E)</f>
        <v>6675236.8799999999</v>
      </c>
      <c r="K1158" s="26">
        <f>SUMIF('data-from-invoicing'!D:D,eslam.data!AR1158,'data-from-invoicing'!F:F)</f>
        <v>7952024.0415000003</v>
      </c>
      <c r="L1158" s="2">
        <f t="shared" si="159"/>
        <v>1276787.1615000004</v>
      </c>
      <c r="M1158" s="2"/>
      <c r="P1158" s="2">
        <v>887343.85</v>
      </c>
      <c r="Q1158" s="23"/>
      <c r="R1158" s="2">
        <v>6675236.8799999999</v>
      </c>
      <c r="S1158" s="1">
        <v>44286</v>
      </c>
      <c r="T1158" s="1">
        <v>44286</v>
      </c>
      <c r="U1158" s="1">
        <v>44290</v>
      </c>
      <c r="V1158">
        <v>30</v>
      </c>
      <c r="W1158" s="1">
        <v>44320</v>
      </c>
      <c r="X1158" s="1">
        <v>44314</v>
      </c>
      <c r="Y1158" s="2">
        <v>24319755.25</v>
      </c>
      <c r="Z1158" s="2">
        <v>1215987.76</v>
      </c>
      <c r="AF1158" s="2">
        <v>50000</v>
      </c>
      <c r="AG1158" s="14">
        <f>SUMIF('consultant-gross'!D:D,eslam.data!AQ1158,'consultant-gross'!F:F)</f>
        <v>0</v>
      </c>
      <c r="AH1158" s="14">
        <f>SUMIF('consultant-gross'!D:D,eslam.data!AQ1158,'consultant-gross'!G:G)</f>
        <v>0</v>
      </c>
      <c r="AI1158" s="14">
        <f>SUMIF('consultant-net'!D:D,eslam.data!AQ1158,'consultant-net'!F:F)</f>
        <v>0</v>
      </c>
      <c r="AJ1158" s="2" t="str">
        <f>VLOOKUP(A1158,'eslam-to-invoicing'!A:B,2,0)</f>
        <v>BKG#178-Lagoon Discharge</v>
      </c>
      <c r="AQ1158" s="2" t="str">
        <f t="shared" si="160"/>
        <v>PKG#1783</v>
      </c>
      <c r="AR1158" s="2" t="str">
        <f t="shared" si="161"/>
        <v>BKG#178-Lagoon Discharge3</v>
      </c>
    </row>
    <row r="1159" spans="1:44" hidden="1" x14ac:dyDescent="0.3">
      <c r="A1159" s="6" t="s">
        <v>66</v>
      </c>
      <c r="B1159" s="32">
        <f>VLOOKUP(A1159,Sheet1!A:B,2,0)</f>
        <v>1</v>
      </c>
      <c r="C1159" s="6">
        <v>4</v>
      </c>
      <c r="D1159" s="25"/>
      <c r="E1159" s="2">
        <v>7478094.9100000001</v>
      </c>
      <c r="F1159" s="26">
        <f>_xlfn.MAXIFS('data-from-invoicing'!E:E,'data-from-invoicing'!D:D,eslam.data!AR1159)</f>
        <v>8636178.5</v>
      </c>
      <c r="G1159" s="2">
        <f t="shared" si="158"/>
        <v>1158083.5899999999</v>
      </c>
      <c r="H1159" s="2"/>
      <c r="I1159" s="23"/>
      <c r="J1159" s="2">
        <f>SUMIF('collection only'!D:D,eslam.data!AQ1159,'collection only'!E:E)</f>
        <v>6081013.29</v>
      </c>
      <c r="K1159" s="26">
        <f>SUMIF('data-from-invoicing'!D:D,eslam.data!AR1159,'data-from-invoicing'!F:F)</f>
        <v>6473613.2650000006</v>
      </c>
      <c r="L1159" s="2">
        <f t="shared" si="159"/>
        <v>392599.97500000056</v>
      </c>
      <c r="M1159" s="2"/>
      <c r="Q1159" s="23"/>
      <c r="R1159" s="2">
        <v>6081013.2800000003</v>
      </c>
      <c r="S1159" s="1">
        <v>44316</v>
      </c>
      <c r="T1159" s="1">
        <v>44316</v>
      </c>
      <c r="U1159" s="1">
        <v>44321</v>
      </c>
      <c r="V1159">
        <v>30</v>
      </c>
      <c r="W1159" s="1">
        <v>44351</v>
      </c>
      <c r="X1159" s="1">
        <v>44350</v>
      </c>
      <c r="Y1159" s="2">
        <v>31797850.16</v>
      </c>
      <c r="AF1159" s="2">
        <v>0</v>
      </c>
      <c r="AG1159" s="14">
        <f>SUMIF('consultant-gross'!D:D,eslam.data!AQ1159,'consultant-gross'!F:F)</f>
        <v>0</v>
      </c>
      <c r="AH1159" s="14">
        <f>SUMIF('consultant-gross'!D:D,eslam.data!AQ1159,'consultant-gross'!G:G)</f>
        <v>0</v>
      </c>
      <c r="AI1159" s="14">
        <f>SUMIF('consultant-net'!D:D,eslam.data!AQ1159,'consultant-net'!F:F)</f>
        <v>0</v>
      </c>
      <c r="AJ1159" s="2" t="str">
        <f>VLOOKUP(A1159,'eslam-to-invoicing'!A:B,2,0)</f>
        <v>BKG#178-Lagoon Discharge</v>
      </c>
      <c r="AQ1159" s="2" t="str">
        <f t="shared" si="160"/>
        <v>PKG#1784</v>
      </c>
      <c r="AR1159" s="2" t="str">
        <f t="shared" si="161"/>
        <v>BKG#178-Lagoon Discharge4</v>
      </c>
    </row>
    <row r="1160" spans="1:44" hidden="1" x14ac:dyDescent="0.3">
      <c r="A1160" s="6" t="s">
        <v>66</v>
      </c>
      <c r="B1160" s="6">
        <f>VLOOKUP(A1160,Sheet1!A:B,2,0)</f>
        <v>1</v>
      </c>
      <c r="C1160" s="6">
        <v>5</v>
      </c>
      <c r="D1160" s="25"/>
      <c r="E1160" s="2">
        <v>10300781.800000001</v>
      </c>
      <c r="F1160" s="26">
        <f>_xlfn.MAXIFS('data-from-invoicing'!E:E,'data-from-invoicing'!D:D,eslam.data!AR1160)</f>
        <v>10300781.789999999</v>
      </c>
      <c r="G1160" s="2">
        <f t="shared" si="158"/>
        <v>-1.0000001639127731E-2</v>
      </c>
      <c r="H1160" s="2"/>
      <c r="I1160" s="23"/>
      <c r="J1160" s="2">
        <f>SUMIF('collection only'!D:D,eslam.data!AQ1160,'collection only'!E:E)</f>
        <v>9125492.6600000001</v>
      </c>
      <c r="K1160" s="26">
        <f>SUMIF('data-from-invoicing'!D:D,eslam.data!AR1160,'data-from-invoicing'!F:F)</f>
        <v>9666283.6995000001</v>
      </c>
      <c r="L1160" s="2">
        <f t="shared" si="159"/>
        <v>540791.03949999996</v>
      </c>
      <c r="M1160" s="2"/>
      <c r="Q1160" s="23"/>
      <c r="R1160" s="2">
        <v>9125492.6600000001</v>
      </c>
      <c r="S1160" s="1">
        <v>44347</v>
      </c>
      <c r="T1160" s="1">
        <v>44354</v>
      </c>
      <c r="U1160" s="1">
        <v>44355</v>
      </c>
      <c r="V1160">
        <v>30</v>
      </c>
      <c r="W1160" s="1">
        <v>44385</v>
      </c>
      <c r="X1160" s="1">
        <v>44368</v>
      </c>
      <c r="Y1160" s="2">
        <v>42098631.960000001</v>
      </c>
      <c r="AF1160" s="2">
        <v>105137.60000000001</v>
      </c>
      <c r="AG1160" s="14">
        <f>SUMIF('consultant-gross'!D:D,eslam.data!AQ1160,'consultant-gross'!F:F)</f>
        <v>0</v>
      </c>
      <c r="AH1160" s="14">
        <f>SUMIF('consultant-gross'!D:D,eslam.data!AQ1160,'consultant-gross'!G:G)</f>
        <v>0</v>
      </c>
      <c r="AI1160" s="14">
        <f>SUMIF('consultant-net'!D:D,eslam.data!AQ1160,'consultant-net'!F:F)</f>
        <v>0</v>
      </c>
      <c r="AJ1160" s="2" t="str">
        <f>VLOOKUP(A1160,'eslam-to-invoicing'!A:B,2,0)</f>
        <v>BKG#178-Lagoon Discharge</v>
      </c>
      <c r="AQ1160" s="2" t="str">
        <f t="shared" si="160"/>
        <v>PKG#1785</v>
      </c>
      <c r="AR1160" s="2" t="str">
        <f t="shared" si="161"/>
        <v>BKG#178-Lagoon Discharge5</v>
      </c>
    </row>
    <row r="1161" spans="1:44" hidden="1" x14ac:dyDescent="0.3">
      <c r="A1161" s="6" t="s">
        <v>66</v>
      </c>
      <c r="B1161" s="6">
        <f>VLOOKUP(A1161,Sheet1!A:B,2,0)</f>
        <v>1</v>
      </c>
      <c r="C1161" s="6">
        <v>6</v>
      </c>
      <c r="D1161" s="25"/>
      <c r="E1161" s="2">
        <v>4524611.3399999961</v>
      </c>
      <c r="F1161" s="26">
        <f>_xlfn.MAXIFS('data-from-invoicing'!E:E,'data-from-invoicing'!D:D,eslam.data!AR1161)</f>
        <v>4524611.34</v>
      </c>
      <c r="G1161" s="2">
        <f t="shared" si="158"/>
        <v>0</v>
      </c>
      <c r="H1161" s="2"/>
      <c r="I1161" s="23"/>
      <c r="J1161" s="2">
        <f>SUMIF('collection only'!D:D,eslam.data!AQ1161,'collection only'!E:E)</f>
        <v>2730279.03</v>
      </c>
      <c r="K1161" s="26">
        <f>SUMIF('data-from-invoicing'!D:D,eslam.data!AR1161,'data-from-invoicing'!F:F)</f>
        <v>2967821.1170000001</v>
      </c>
      <c r="L1161" s="2">
        <f t="shared" si="159"/>
        <v>237542.08700000029</v>
      </c>
      <c r="M1161" s="2"/>
      <c r="Q1161" s="23"/>
      <c r="R1161" s="2">
        <v>2730279.03</v>
      </c>
      <c r="S1161" s="1">
        <v>44377</v>
      </c>
      <c r="T1161" s="1">
        <v>44385</v>
      </c>
      <c r="U1161" s="1">
        <v>44388</v>
      </c>
      <c r="V1161">
        <v>30</v>
      </c>
      <c r="W1161" s="1">
        <v>44418</v>
      </c>
      <c r="X1161" s="1">
        <v>44460</v>
      </c>
      <c r="Y1161" s="2">
        <v>46623243.299999997</v>
      </c>
      <c r="Z1161" s="2">
        <v>0</v>
      </c>
      <c r="AF1161" s="2">
        <v>1562612.5</v>
      </c>
      <c r="AG1161" s="14">
        <f>SUMIF('consultant-gross'!D:D,eslam.data!AQ1161,'consultant-gross'!F:F)</f>
        <v>4524611.3441571593</v>
      </c>
      <c r="AH1161" s="14">
        <f>SUMIF('consultant-gross'!D:D,eslam.data!AQ1161,'consultant-gross'!G:G)</f>
        <v>46623243.30415716</v>
      </c>
      <c r="AI1161" s="14">
        <f>SUMIF('consultant-net'!D:D,eslam.data!AQ1161,'consultant-net'!F:F)</f>
        <v>4030279.0302813053</v>
      </c>
      <c r="AJ1161" s="2" t="str">
        <f>VLOOKUP(A1161,'eslam-to-invoicing'!A:B,2,0)</f>
        <v>BKG#178-Lagoon Discharge</v>
      </c>
      <c r="AQ1161" s="2" t="str">
        <f t="shared" si="160"/>
        <v>PKG#1786</v>
      </c>
      <c r="AR1161" s="2" t="str">
        <f t="shared" si="161"/>
        <v>BKG#178-Lagoon Discharge6</v>
      </c>
    </row>
    <row r="1162" spans="1:44" hidden="1" x14ac:dyDescent="0.3">
      <c r="A1162" s="6" t="s">
        <v>66</v>
      </c>
      <c r="B1162" s="6">
        <f>VLOOKUP(A1162,Sheet1!A:B,2,0)</f>
        <v>1</v>
      </c>
      <c r="C1162" s="6">
        <v>7</v>
      </c>
      <c r="D1162" s="25"/>
      <c r="E1162" s="2">
        <v>686559.00000000745</v>
      </c>
      <c r="F1162" s="26">
        <f>_xlfn.MAXIFS('data-from-invoicing'!E:E,'data-from-invoicing'!D:D,eslam.data!AR1162)</f>
        <v>686559</v>
      </c>
      <c r="G1162" s="2">
        <f t="shared" si="158"/>
        <v>-7.4505805969238281E-9</v>
      </c>
      <c r="H1162" s="2"/>
      <c r="I1162" s="23"/>
      <c r="J1162" s="2">
        <f>SUMIF('collection only'!D:D,eslam.data!AQ1162,'collection only'!E:E)</f>
        <v>1644401.99</v>
      </c>
      <c r="K1162" s="26">
        <f>SUMIF('data-from-invoicing'!D:D,eslam.data!AR1162,'data-from-invoicing'!F:F)</f>
        <v>1680446.34</v>
      </c>
      <c r="L1162" s="2">
        <f t="shared" si="159"/>
        <v>36044.350000000093</v>
      </c>
      <c r="M1162" s="2"/>
      <c r="Q1162" s="23"/>
      <c r="R1162" s="2">
        <v>1844728.45</v>
      </c>
      <c r="S1162" s="1">
        <v>44500</v>
      </c>
      <c r="T1162" s="1">
        <v>44501</v>
      </c>
      <c r="U1162" s="1">
        <v>44502</v>
      </c>
      <c r="V1162">
        <v>30</v>
      </c>
      <c r="W1162" s="1">
        <v>44532</v>
      </c>
      <c r="X1162" s="1">
        <v>44532</v>
      </c>
      <c r="Y1162" s="2">
        <v>47309802.299999997</v>
      </c>
      <c r="Z1162" s="2">
        <v>0</v>
      </c>
      <c r="AF1162" s="2">
        <v>1595537.5</v>
      </c>
      <c r="AG1162" s="14">
        <f>SUMIF('consultant-gross'!D:D,eslam.data!AQ1162,'consultant-gross'!F:F)</f>
        <v>0</v>
      </c>
      <c r="AH1162" s="14">
        <f>SUMIF('consultant-gross'!D:D,eslam.data!AQ1162,'consultant-gross'!G:G)</f>
        <v>0</v>
      </c>
      <c r="AI1162" s="14">
        <f>SUMIF('consultant-net'!D:D,eslam.data!AQ1162,'consultant-net'!F:F)</f>
        <v>0</v>
      </c>
      <c r="AJ1162" s="2" t="str">
        <f>VLOOKUP(A1162,'eslam-to-invoicing'!A:B,2,0)</f>
        <v>BKG#178-Lagoon Discharge</v>
      </c>
      <c r="AQ1162" s="2" t="str">
        <f t="shared" si="160"/>
        <v>PKG#1787</v>
      </c>
      <c r="AR1162" s="2" t="str">
        <f t="shared" si="161"/>
        <v>BKG#178-Lagoon Discharge7</v>
      </c>
    </row>
    <row r="1163" spans="1:44" hidden="1" x14ac:dyDescent="0.3">
      <c r="A1163" s="6" t="s">
        <v>66</v>
      </c>
      <c r="B1163" s="6">
        <f>VLOOKUP(A1163,Sheet1!A:B,2,0)</f>
        <v>1</v>
      </c>
      <c r="C1163" s="6">
        <v>8</v>
      </c>
      <c r="D1163" s="25"/>
      <c r="E1163" s="2">
        <v>1389835.5399999919</v>
      </c>
      <c r="F1163" s="26">
        <f>_xlfn.MAXIFS('data-from-invoicing'!E:E,'data-from-invoicing'!D:D,eslam.data!AR1163)</f>
        <v>1389835.52</v>
      </c>
      <c r="G1163" s="2">
        <f t="shared" si="158"/>
        <v>-1.9999991869553924E-2</v>
      </c>
      <c r="H1163" s="2"/>
      <c r="I1163" s="23"/>
      <c r="J1163" s="2">
        <f>SUMIF('collection only'!D:D,eslam.data!AQ1163,'collection only'!E:E)</f>
        <v>595920.44999999995</v>
      </c>
      <c r="K1163" s="26">
        <f>SUMIF('data-from-invoicing'!D:D,eslam.data!AR1163,'data-from-invoicing'!F:F)</f>
        <v>668886.79599999997</v>
      </c>
      <c r="L1163" s="2">
        <f t="shared" si="159"/>
        <v>72966.34600000002</v>
      </c>
      <c r="M1163" s="2"/>
      <c r="Q1163" s="23"/>
      <c r="R1163" s="2">
        <v>595920.46</v>
      </c>
      <c r="S1163" s="1">
        <v>44592</v>
      </c>
      <c r="T1163" s="1">
        <v>44592</v>
      </c>
      <c r="U1163" s="1">
        <v>44593</v>
      </c>
      <c r="V1163">
        <v>30</v>
      </c>
      <c r="W1163" s="1">
        <v>44623</v>
      </c>
      <c r="X1163" s="1">
        <v>44620</v>
      </c>
      <c r="Y1163" s="2">
        <v>48699637.840000004</v>
      </c>
      <c r="AD1163" s="2">
        <v>1278365.4950000001</v>
      </c>
      <c r="AE1163" s="2">
        <v>1278365.4950000001</v>
      </c>
      <c r="AF1163" s="2">
        <v>0</v>
      </c>
      <c r="AG1163" s="14">
        <f>SUMIF('consultant-gross'!D:D,eslam.data!AQ1163,'consultant-gross'!F:F)</f>
        <v>0</v>
      </c>
      <c r="AH1163" s="14">
        <f>SUMIF('consultant-gross'!D:D,eslam.data!AQ1163,'consultant-gross'!G:G)</f>
        <v>0</v>
      </c>
      <c r="AI1163" s="14">
        <f>SUMIF('consultant-net'!D:D,eslam.data!AQ1163,'consultant-net'!F:F)</f>
        <v>0</v>
      </c>
      <c r="AJ1163" s="2" t="str">
        <f>VLOOKUP(A1163,'eslam-to-invoicing'!A:B,2,0)</f>
        <v>BKG#178-Lagoon Discharge</v>
      </c>
      <c r="AQ1163" s="2" t="str">
        <f t="shared" si="160"/>
        <v>PKG#1788</v>
      </c>
      <c r="AR1163" s="2" t="str">
        <f t="shared" si="161"/>
        <v>BKG#178-Lagoon Discharge8</v>
      </c>
    </row>
    <row r="1164" spans="1:44" hidden="1" x14ac:dyDescent="0.3">
      <c r="A1164" s="6" t="s">
        <v>66</v>
      </c>
      <c r="B1164" s="6">
        <f>VLOOKUP(A1164,Sheet1!A:B,2,0)</f>
        <v>1</v>
      </c>
      <c r="C1164" s="6">
        <v>9</v>
      </c>
      <c r="D1164" s="25"/>
      <c r="E1164" s="2">
        <v>31809.520000003278</v>
      </c>
      <c r="F1164" s="26">
        <f>_xlfn.MAXIFS('data-from-invoicing'!E:E,'data-from-invoicing'!D:D,eslam.data!AR1164)</f>
        <v>31809.53</v>
      </c>
      <c r="G1164" s="2">
        <f t="shared" si="158"/>
        <v>9.9999967205803841E-3</v>
      </c>
      <c r="H1164" s="2"/>
      <c r="I1164" s="23"/>
      <c r="J1164" s="2">
        <f>SUMIF('collection only'!D:D,eslam.data!AQ1164,'collection only'!E:E)</f>
        <v>289077.59999999998</v>
      </c>
      <c r="K1164" s="26">
        <f>SUMIF('data-from-invoicing'!D:D,eslam.data!AR1164,'data-from-invoicing'!F:F)</f>
        <v>2524652.5564999999</v>
      </c>
      <c r="L1164" s="2">
        <f t="shared" si="159"/>
        <v>2235574.9564999999</v>
      </c>
      <c r="M1164" s="2"/>
      <c r="Q1164" s="23"/>
      <c r="R1164" s="2">
        <v>88751.13</v>
      </c>
      <c r="S1164" s="1">
        <v>44804</v>
      </c>
      <c r="T1164" s="1">
        <v>44801</v>
      </c>
      <c r="U1164" s="1">
        <v>44803</v>
      </c>
      <c r="V1164">
        <v>30</v>
      </c>
      <c r="W1164" s="1">
        <v>44833</v>
      </c>
      <c r="X1164" s="1">
        <v>44843</v>
      </c>
      <c r="Y1164" s="2">
        <v>48731447.359999999</v>
      </c>
      <c r="AD1164" s="2">
        <v>1279200.4950000001</v>
      </c>
      <c r="AE1164" s="2">
        <v>1279200.4950000001</v>
      </c>
      <c r="AF1164" s="2">
        <v>2370468.9300000002</v>
      </c>
      <c r="AG1164" s="14">
        <f>SUMIF('consultant-gross'!D:D,eslam.data!AQ1164,'consultant-gross'!F:F)</f>
        <v>0</v>
      </c>
      <c r="AH1164" s="14">
        <f>SUMIF('consultant-gross'!D:D,eslam.data!AQ1164,'consultant-gross'!G:G)</f>
        <v>0</v>
      </c>
      <c r="AI1164" s="14">
        <f>SUMIF('consultant-net'!D:D,eslam.data!AQ1164,'consultant-net'!F:F)</f>
        <v>0</v>
      </c>
      <c r="AJ1164" s="2" t="str">
        <f>VLOOKUP(A1164,'eslam-to-invoicing'!A:B,2,0)</f>
        <v>BKG#178-Lagoon Discharge</v>
      </c>
      <c r="AQ1164" s="2" t="str">
        <f t="shared" si="160"/>
        <v>PKG#1789</v>
      </c>
      <c r="AR1164" s="2" t="str">
        <f t="shared" si="161"/>
        <v>BKG#178-Lagoon Discharge9</v>
      </c>
    </row>
    <row r="1165" spans="1:44" hidden="1" x14ac:dyDescent="0.3">
      <c r="A1165" s="6" t="s">
        <v>66</v>
      </c>
      <c r="B1165" s="6">
        <f>VLOOKUP(A1165,Sheet1!A:B,2,0)</f>
        <v>1</v>
      </c>
      <c r="C1165" s="6">
        <v>10</v>
      </c>
      <c r="D1165" s="25"/>
      <c r="E1165" s="2">
        <v>-1E-4</v>
      </c>
      <c r="F1165" s="26">
        <f>_xlfn.MAXIFS('data-from-invoicing'!E:E,'data-from-invoicing'!D:D,eslam.data!AR1165)</f>
        <v>0</v>
      </c>
      <c r="G1165" s="2">
        <f t="shared" si="158"/>
        <v>1E-4</v>
      </c>
      <c r="H1165" s="2"/>
      <c r="I1165" s="23"/>
      <c r="J1165" s="2">
        <f>SUMIF('collection only'!D:D,eslam.data!AQ1165,'collection only'!E:E)</f>
        <v>2235574.9700000002</v>
      </c>
      <c r="K1165" s="26">
        <f>SUMIF('data-from-invoicing'!D:D,eslam.data!AR1165,'data-from-invoicing'!F:F)</f>
        <v>0</v>
      </c>
      <c r="L1165" s="2">
        <f t="shared" si="159"/>
        <v>-2235574.9700000002</v>
      </c>
      <c r="M1165" s="2"/>
      <c r="Q1165" s="23"/>
      <c r="R1165" s="2">
        <v>2080200.49</v>
      </c>
      <c r="S1165" s="1">
        <v>44957</v>
      </c>
      <c r="T1165" s="1">
        <v>44951</v>
      </c>
      <c r="U1165" s="1">
        <v>45075</v>
      </c>
      <c r="V1165">
        <v>30</v>
      </c>
      <c r="W1165" s="1">
        <v>45105</v>
      </c>
      <c r="X1165" s="1">
        <v>45079</v>
      </c>
      <c r="Y1165" s="2">
        <v>48731447.359999999</v>
      </c>
      <c r="AA1165" s="2">
        <v>12630627.58</v>
      </c>
      <c r="AC1165" s="2">
        <v>413484.78</v>
      </c>
      <c r="AF1165" s="2">
        <v>1769468.93</v>
      </c>
      <c r="AG1165" s="14">
        <f>SUMIF('consultant-gross'!D:D,eslam.data!AQ1165,'consultant-gross'!F:F)</f>
        <v>0</v>
      </c>
      <c r="AH1165" s="14">
        <f>SUMIF('consultant-gross'!D:D,eslam.data!AQ1165,'consultant-gross'!G:G)</f>
        <v>0</v>
      </c>
      <c r="AI1165" s="14">
        <f>SUMIF('consultant-net'!D:D,eslam.data!AQ1165,'consultant-net'!F:F)</f>
        <v>0</v>
      </c>
      <c r="AJ1165" s="2" t="str">
        <f>VLOOKUP(A1165,'eslam-to-invoicing'!A:B,2,0)</f>
        <v>BKG#178-Lagoon Discharge</v>
      </c>
      <c r="AQ1165" s="2" t="str">
        <f t="shared" si="160"/>
        <v>PKG#17810</v>
      </c>
      <c r="AR1165" s="2" t="str">
        <f t="shared" si="161"/>
        <v>BKG#178-Lagoon Discharge10</v>
      </c>
    </row>
    <row r="1166" spans="1:44" hidden="1" x14ac:dyDescent="0.3">
      <c r="A1166" s="6" t="s">
        <v>95</v>
      </c>
      <c r="B1166" s="32">
        <f>VLOOKUP(A1166,Sheet1!A:B,2,0)</f>
        <v>1</v>
      </c>
      <c r="C1166" s="6">
        <v>2</v>
      </c>
      <c r="D1166" s="25"/>
      <c r="E1166" s="2">
        <v>1935314</v>
      </c>
      <c r="F1166" s="26">
        <f>_xlfn.MAXIFS('data-from-invoicing'!E:E,'data-from-invoicing'!D:D,eslam.data!AR1166)</f>
        <v>0</v>
      </c>
      <c r="G1166" s="2">
        <f t="shared" si="158"/>
        <v>-1935314</v>
      </c>
      <c r="H1166" s="2"/>
      <c r="I1166" s="23"/>
      <c r="J1166" s="2">
        <f>SUMIF('collection only'!D:D,eslam.data!AQ1166,'collection only'!E:E)</f>
        <v>1181605.96</v>
      </c>
      <c r="K1166" s="26">
        <f>SUMIF('data-from-invoicing'!D:D,eslam.data!AR1166,'data-from-invoicing'!F:F)</f>
        <v>0</v>
      </c>
      <c r="L1166" s="2">
        <f t="shared" si="159"/>
        <v>-1181605.96</v>
      </c>
      <c r="M1166" s="2"/>
      <c r="Q1166" s="23"/>
      <c r="R1166" s="2">
        <v>1181605.96</v>
      </c>
      <c r="S1166" s="1">
        <v>44681</v>
      </c>
      <c r="T1166" s="1">
        <v>44679</v>
      </c>
      <c r="U1166" s="1">
        <v>44705</v>
      </c>
      <c r="V1166">
        <v>30</v>
      </c>
      <c r="W1166" s="1">
        <v>44735</v>
      </c>
      <c r="X1166" s="1">
        <v>44705</v>
      </c>
      <c r="Y1166" s="2">
        <v>1935314</v>
      </c>
      <c r="Z1166" s="2">
        <v>0</v>
      </c>
      <c r="AA1166" s="2">
        <v>0</v>
      </c>
      <c r="AC1166" s="2">
        <v>0</v>
      </c>
      <c r="AD1166" s="2">
        <v>50801.99</v>
      </c>
      <c r="AE1166" s="2">
        <v>50801.99</v>
      </c>
      <c r="AF1166" s="2">
        <v>0</v>
      </c>
      <c r="AG1166" s="14">
        <f>SUMIF('consultant-gross'!D:D,eslam.data!AQ1166,'consultant-gross'!F:F)</f>
        <v>0</v>
      </c>
      <c r="AH1166" s="14">
        <f>SUMIF('consultant-gross'!D:D,eslam.data!AQ1166,'consultant-gross'!G:G)</f>
        <v>0</v>
      </c>
      <c r="AI1166" s="14">
        <f>SUMIF('consultant-net'!D:D,eslam.data!AQ1166,'consultant-net'!F:F)</f>
        <v>0</v>
      </c>
      <c r="AJ1166" s="2">
        <f>VLOOKUP(A1166,'eslam-to-invoicing'!A:B,2,0)</f>
        <v>0</v>
      </c>
      <c r="AQ1166" s="2" t="str">
        <f t="shared" si="160"/>
        <v>PKG#2052</v>
      </c>
      <c r="AR1166" s="2" t="str">
        <f t="shared" si="161"/>
        <v>02</v>
      </c>
    </row>
    <row r="1167" spans="1:44" hidden="1" x14ac:dyDescent="0.3">
      <c r="A1167" s="6" t="s">
        <v>95</v>
      </c>
      <c r="B1167" s="32">
        <f>VLOOKUP(A1167,Sheet1!A:B,2,0)</f>
        <v>1</v>
      </c>
      <c r="C1167" s="6">
        <v>3</v>
      </c>
      <c r="D1167" s="25"/>
      <c r="E1167" s="2">
        <v>2048098</v>
      </c>
      <c r="F1167" s="26">
        <f>_xlfn.MAXIFS('data-from-invoicing'!E:E,'data-from-invoicing'!D:D,eslam.data!AR1167)</f>
        <v>0</v>
      </c>
      <c r="G1167" s="2">
        <f t="shared" si="158"/>
        <v>-2048098</v>
      </c>
      <c r="H1167" s="2"/>
      <c r="I1167" s="23"/>
      <c r="J1167" s="2">
        <f>SUMIF('collection only'!D:D,eslam.data!AQ1167,'collection only'!E:E)</f>
        <v>1250466.1100000001</v>
      </c>
      <c r="K1167" s="26">
        <f>SUMIF('data-from-invoicing'!D:D,eslam.data!AR1167,'data-from-invoicing'!F:F)</f>
        <v>0</v>
      </c>
      <c r="L1167" s="2">
        <f t="shared" si="159"/>
        <v>-1250466.1100000001</v>
      </c>
      <c r="M1167" s="2"/>
      <c r="Q1167" s="23"/>
      <c r="R1167" s="2">
        <v>1250466.1100000001</v>
      </c>
      <c r="S1167" s="1">
        <v>44712</v>
      </c>
      <c r="T1167" s="1">
        <v>44712</v>
      </c>
      <c r="U1167" s="1">
        <v>44725</v>
      </c>
      <c r="V1167">
        <v>30</v>
      </c>
      <c r="W1167" s="1">
        <v>44755</v>
      </c>
      <c r="X1167" s="1">
        <v>44725</v>
      </c>
      <c r="Y1167" s="2">
        <v>3983412</v>
      </c>
      <c r="AC1167" s="2">
        <v>63808.49</v>
      </c>
      <c r="AD1167" s="2">
        <v>104564.5</v>
      </c>
      <c r="AE1167" s="2">
        <v>104564.5</v>
      </c>
      <c r="AF1167" s="2">
        <v>0</v>
      </c>
      <c r="AG1167" s="14">
        <f>SUMIF('consultant-gross'!D:D,eslam.data!AQ1167,'consultant-gross'!F:F)</f>
        <v>0</v>
      </c>
      <c r="AH1167" s="14">
        <f>SUMIF('consultant-gross'!D:D,eslam.data!AQ1167,'consultant-gross'!G:G)</f>
        <v>0</v>
      </c>
      <c r="AI1167" s="14">
        <f>SUMIF('consultant-net'!D:D,eslam.data!AQ1167,'consultant-net'!F:F)</f>
        <v>0</v>
      </c>
      <c r="AJ1167" s="2">
        <f>VLOOKUP(A1167,'eslam-to-invoicing'!A:B,2,0)</f>
        <v>0</v>
      </c>
      <c r="AQ1167" s="2" t="str">
        <f t="shared" si="160"/>
        <v>PKG#2053</v>
      </c>
      <c r="AR1167" s="2" t="str">
        <f t="shared" si="161"/>
        <v>03</v>
      </c>
    </row>
    <row r="1168" spans="1:44" hidden="1" x14ac:dyDescent="0.3">
      <c r="A1168" s="6" t="s">
        <v>121</v>
      </c>
      <c r="B1168" s="32">
        <f>VLOOKUP(A1168,Sheet1!A:B,2,0)</f>
        <v>1</v>
      </c>
      <c r="C1168" s="6">
        <v>2</v>
      </c>
      <c r="D1168" s="25"/>
      <c r="E1168" s="2">
        <v>12159328.08</v>
      </c>
      <c r="F1168" s="26">
        <f>_xlfn.MAXIFS('data-from-invoicing'!E:E,'data-from-invoicing'!D:D,eslam.data!AR1168)</f>
        <v>23621739.09</v>
      </c>
      <c r="G1168" s="2">
        <f t="shared" si="158"/>
        <v>11462411.01</v>
      </c>
      <c r="H1168" s="2"/>
      <c r="I1168" s="23"/>
      <c r="J1168" s="2">
        <f>SUMIF('collection only'!D:D,eslam.data!AQ1168,'collection only'!E:E)</f>
        <v>8261597.7599999998</v>
      </c>
      <c r="K1168" s="26">
        <f>SUMIF('data-from-invoicing'!D:D,eslam.data!AR1168,'data-from-invoicing'!F:F)</f>
        <v>5980500.04</v>
      </c>
      <c r="L1168" s="2">
        <f t="shared" si="159"/>
        <v>-2281097.7199999997</v>
      </c>
      <c r="M1168" s="2"/>
      <c r="Q1168" s="23"/>
      <c r="R1168" s="2">
        <v>8261597.7599999998</v>
      </c>
      <c r="S1168" s="1">
        <v>45077</v>
      </c>
      <c r="T1168" s="1">
        <v>45077</v>
      </c>
      <c r="U1168" s="1">
        <v>45084</v>
      </c>
      <c r="V1168">
        <v>30</v>
      </c>
      <c r="W1168" s="1">
        <v>45114</v>
      </c>
      <c r="X1168" s="1">
        <v>45097</v>
      </c>
      <c r="Y1168" s="2">
        <v>12159328.08</v>
      </c>
      <c r="AD1168" s="2">
        <v>319182.36</v>
      </c>
      <c r="AE1168" s="2">
        <v>319182.36</v>
      </c>
      <c r="AF1168" s="2">
        <v>0</v>
      </c>
      <c r="AG1168" s="14">
        <f>SUMIF('consultant-gross'!D:D,eslam.data!AQ1168,'consultant-gross'!F:F)</f>
        <v>0</v>
      </c>
      <c r="AH1168" s="14">
        <f>SUMIF('consultant-gross'!D:D,eslam.data!AQ1168,'consultant-gross'!G:G)</f>
        <v>0</v>
      </c>
      <c r="AI1168" s="14">
        <f>SUMIF('consultant-net'!D:D,eslam.data!AQ1168,'consultant-net'!F:F)</f>
        <v>0</v>
      </c>
      <c r="AJ1168" s="2" t="str">
        <f>VLOOKUP(A1168,'eslam-to-invoicing'!A:B,2,0)</f>
        <v>SOL Town PKG.220</v>
      </c>
      <c r="AQ1168" s="2" t="str">
        <f t="shared" si="160"/>
        <v>PKG#220B2</v>
      </c>
      <c r="AR1168" s="2" t="str">
        <f t="shared" si="161"/>
        <v>SOL Town PKG.2202</v>
      </c>
    </row>
    <row r="1169" spans="1:44" hidden="1" x14ac:dyDescent="0.3">
      <c r="A1169" s="6" t="s">
        <v>121</v>
      </c>
      <c r="B1169" s="32">
        <f>VLOOKUP(A1169,Sheet1!A:B,2,0)</f>
        <v>1</v>
      </c>
      <c r="C1169" s="6">
        <v>3</v>
      </c>
      <c r="D1169" s="25"/>
      <c r="E1169" s="2">
        <v>11462411.01</v>
      </c>
      <c r="F1169" s="26">
        <f>_xlfn.MAXIFS('data-from-invoicing'!E:E,'data-from-invoicing'!D:D,eslam.data!AR1169)</f>
        <v>1345226.9</v>
      </c>
      <c r="G1169" s="2">
        <f t="shared" ref="G1169:G1232" si="162">F1169-E1169</f>
        <v>-10117184.109999999</v>
      </c>
      <c r="H1169" s="2"/>
      <c r="I1169" s="23"/>
      <c r="J1169" s="2">
        <f>SUMIF('collection only'!D:D,eslam.data!AQ1169,'collection only'!E:E)</f>
        <v>5980500.04</v>
      </c>
      <c r="K1169" s="26">
        <f>SUMIF('data-from-invoicing'!D:D,eslam.data!AR1169,'data-from-invoicing'!F:F)</f>
        <v>348202.56</v>
      </c>
      <c r="L1169" s="2">
        <f t="shared" ref="L1169:L1232" si="163">K1169-J1169</f>
        <v>-5632297.4800000004</v>
      </c>
      <c r="M1169" s="2"/>
      <c r="Q1169" s="23"/>
      <c r="R1169" s="2">
        <v>5980500.04</v>
      </c>
      <c r="S1169" s="1">
        <v>45107</v>
      </c>
      <c r="T1169" s="1">
        <v>45112</v>
      </c>
      <c r="U1169" s="1">
        <v>45117</v>
      </c>
      <c r="V1169">
        <v>30</v>
      </c>
      <c r="W1169" s="1">
        <v>45147</v>
      </c>
      <c r="X1169" s="1">
        <v>45152</v>
      </c>
      <c r="Y1169" s="2">
        <v>23621739.09</v>
      </c>
      <c r="AD1169" s="2">
        <v>620070.65</v>
      </c>
      <c r="AE1169" s="2">
        <v>620070.65</v>
      </c>
      <c r="AF1169" s="2">
        <v>1017875</v>
      </c>
      <c r="AG1169" s="14">
        <f>SUMIF('consultant-gross'!D:D,eslam.data!AQ1169,'consultant-gross'!F:F)</f>
        <v>0</v>
      </c>
      <c r="AH1169" s="14">
        <f>SUMIF('consultant-gross'!D:D,eslam.data!AQ1169,'consultant-gross'!G:G)</f>
        <v>0</v>
      </c>
      <c r="AI1169" s="14">
        <f>SUMIF('consultant-net'!D:D,eslam.data!AQ1169,'consultant-net'!F:F)</f>
        <v>0</v>
      </c>
      <c r="AJ1169" s="2" t="str">
        <f>VLOOKUP(A1169,'eslam-to-invoicing'!A:B,2,0)</f>
        <v>SOL Town PKG.220</v>
      </c>
      <c r="AQ1169" s="2" t="str">
        <f t="shared" ref="AQ1169:AQ1232" si="164">A1169&amp;C1169</f>
        <v>PKG#220B3</v>
      </c>
      <c r="AR1169" s="2" t="str">
        <f t="shared" ref="AR1169:AR1232" si="165">AJ1169&amp;C1169</f>
        <v>SOL Town PKG.2203</v>
      </c>
    </row>
    <row r="1170" spans="1:44" hidden="1" x14ac:dyDescent="0.3">
      <c r="A1170" s="6" t="s">
        <v>121</v>
      </c>
      <c r="B1170" s="32">
        <f>VLOOKUP(A1170,Sheet1!A:B,2,0)</f>
        <v>1</v>
      </c>
      <c r="C1170" s="6">
        <v>4</v>
      </c>
      <c r="D1170" s="25"/>
      <c r="F1170" s="26">
        <f>_xlfn.MAXIFS('data-from-invoicing'!E:E,'data-from-invoicing'!D:D,eslam.data!AR1170)</f>
        <v>1274131.45</v>
      </c>
      <c r="G1170" s="2">
        <f t="shared" si="162"/>
        <v>1274131.45</v>
      </c>
      <c r="H1170" s="2"/>
      <c r="I1170" s="23"/>
      <c r="J1170" s="2">
        <f>SUMIF('collection only'!D:D,eslam.data!AQ1170,'collection only'!E:E)</f>
        <v>2300000</v>
      </c>
      <c r="K1170" s="26">
        <f>SUMIF('data-from-invoicing'!D:D,eslam.data!AR1170,'data-from-invoicing'!F:F)</f>
        <v>1849642.29</v>
      </c>
      <c r="L1170" s="2">
        <f t="shared" si="163"/>
        <v>-450357.70999999996</v>
      </c>
      <c r="M1170" s="2"/>
      <c r="Q1170" s="23"/>
      <c r="R1170" s="2">
        <v>2300000</v>
      </c>
      <c r="S1170" s="1">
        <v>45138</v>
      </c>
      <c r="T1170" s="1">
        <v>45143</v>
      </c>
      <c r="U1170" s="1">
        <v>45145</v>
      </c>
      <c r="V1170">
        <v>30</v>
      </c>
      <c r="W1170" s="1">
        <v>45175</v>
      </c>
      <c r="AF1170" s="2">
        <v>0</v>
      </c>
      <c r="AG1170" s="14">
        <f>SUMIF('consultant-gross'!D:D,eslam.data!AQ1170,'consultant-gross'!F:F)</f>
        <v>0</v>
      </c>
      <c r="AH1170" s="14">
        <f>SUMIF('consultant-gross'!D:D,eslam.data!AQ1170,'consultant-gross'!G:G)</f>
        <v>0</v>
      </c>
      <c r="AI1170" s="14">
        <f>SUMIF('consultant-net'!D:D,eslam.data!AQ1170,'consultant-net'!F:F)</f>
        <v>2300000</v>
      </c>
      <c r="AJ1170" s="2" t="str">
        <f>VLOOKUP(A1170,'eslam-to-invoicing'!A:B,2,0)</f>
        <v>SOL Town PKG.220</v>
      </c>
      <c r="AQ1170" s="2" t="str">
        <f t="shared" si="164"/>
        <v>PKG#220B4</v>
      </c>
      <c r="AR1170" s="2" t="str">
        <f t="shared" si="165"/>
        <v>SOL Town PKG.2204</v>
      </c>
    </row>
    <row r="1171" spans="1:44" hidden="1" x14ac:dyDescent="0.3">
      <c r="A1171" s="6" t="s">
        <v>119</v>
      </c>
      <c r="B1171" s="32">
        <f>VLOOKUP(A1171,Sheet1!A:B,2,0)</f>
        <v>1</v>
      </c>
      <c r="C1171" s="6">
        <v>1</v>
      </c>
      <c r="D1171" s="25"/>
      <c r="F1171" s="26">
        <f>_xlfn.MAXIFS('data-from-invoicing'!E:E,'data-from-invoicing'!D:D,eslam.data!AR1171)</f>
        <v>12159328.08</v>
      </c>
      <c r="G1171" s="2">
        <f t="shared" si="162"/>
        <v>12159328.08</v>
      </c>
      <c r="H1171" s="2"/>
      <c r="I1171" s="23"/>
      <c r="J1171" s="2">
        <f>SUMIF('collection only'!D:D,eslam.data!AQ1171,'collection only'!E:E)</f>
        <v>0</v>
      </c>
      <c r="K1171" s="26">
        <f>SUMIF('data-from-invoicing'!D:D,eslam.data!AR1171,'data-from-invoicing'!F:F)</f>
        <v>8261597.7599999998</v>
      </c>
      <c r="L1171" s="2">
        <f t="shared" si="163"/>
        <v>8261597.7599999998</v>
      </c>
      <c r="M1171" s="2"/>
      <c r="Q1171" s="23"/>
      <c r="S1171" s="1">
        <v>45077</v>
      </c>
      <c r="T1171" s="1">
        <v>45067</v>
      </c>
      <c r="U1171" s="1">
        <v>45067</v>
      </c>
      <c r="V1171">
        <v>30</v>
      </c>
      <c r="W1171" s="1">
        <v>45097</v>
      </c>
      <c r="AF1171" s="2">
        <v>0</v>
      </c>
      <c r="AG1171" s="14">
        <f>SUMIF('consultant-gross'!D:D,eslam.data!AQ1171,'consultant-gross'!F:F)</f>
        <v>0</v>
      </c>
      <c r="AH1171" s="14">
        <f>SUMIF('consultant-gross'!D:D,eslam.data!AQ1171,'consultant-gross'!G:G)</f>
        <v>0</v>
      </c>
      <c r="AI1171" s="14">
        <f>SUMIF('consultant-net'!D:D,eslam.data!AQ1171,'consultant-net'!F:F)</f>
        <v>0</v>
      </c>
      <c r="AJ1171" s="2" t="str">
        <f>VLOOKUP(A1171,'eslam-to-invoicing'!A:B,2,0)</f>
        <v>SOL Town PKG.220</v>
      </c>
      <c r="AQ1171" s="2" t="str">
        <f t="shared" si="164"/>
        <v>PKG#220B - DP1</v>
      </c>
      <c r="AR1171" s="2" t="str">
        <f t="shared" si="165"/>
        <v>SOL Town PKG.2201</v>
      </c>
    </row>
    <row r="1172" spans="1:44" hidden="1" x14ac:dyDescent="0.3">
      <c r="A1172" s="6" t="s">
        <v>27</v>
      </c>
      <c r="B1172" s="6">
        <f>VLOOKUP(A1172,Sheet1!A:B,2,0)</f>
        <v>1</v>
      </c>
      <c r="C1172" s="6">
        <v>46</v>
      </c>
      <c r="D1172" s="25"/>
      <c r="F1172" s="26">
        <f>_xlfn.MAXIFS('data-from-invoicing'!E:E,'data-from-invoicing'!D:D,eslam.data!AR1172)</f>
        <v>0</v>
      </c>
      <c r="G1172" s="2">
        <f t="shared" si="162"/>
        <v>0</v>
      </c>
      <c r="H1172" s="2"/>
      <c r="I1172" s="23"/>
      <c r="J1172" s="2">
        <f>SUMIF('collection only'!D:D,eslam.data!AQ1172,'collection only'!E:E)</f>
        <v>1844931.02</v>
      </c>
      <c r="K1172" s="26">
        <f>SUMIF('data-from-invoicing'!D:D,eslam.data!AR1172,'data-from-invoicing'!F:F)</f>
        <v>0</v>
      </c>
      <c r="L1172" s="2">
        <f t="shared" si="163"/>
        <v>-1844931.02</v>
      </c>
      <c r="M1172" s="2"/>
      <c r="Q1172" s="23"/>
      <c r="R1172" s="2">
        <v>1069392.54</v>
      </c>
      <c r="S1172" s="1">
        <v>43281</v>
      </c>
      <c r="T1172" s="1">
        <v>43296</v>
      </c>
      <c r="U1172" s="1">
        <v>43361</v>
      </c>
      <c r="W1172" s="1">
        <v>43449</v>
      </c>
      <c r="X1172" s="1">
        <v>43425</v>
      </c>
      <c r="Y1172" s="2">
        <v>59167173.460000001</v>
      </c>
      <c r="AG1172" s="14">
        <f>SUMIF('consultant-gross'!D:D,eslam.data!AQ1172,'consultant-gross'!F:F)</f>
        <v>0</v>
      </c>
      <c r="AH1172" s="14">
        <f>SUMIF('consultant-gross'!D:D,eslam.data!AQ1172,'consultant-gross'!G:G)</f>
        <v>0</v>
      </c>
      <c r="AI1172" s="14">
        <f>SUMIF('consultant-net'!D:D,eslam.data!AQ1172,'consultant-net'!F:F)</f>
        <v>0</v>
      </c>
      <c r="AJ1172" s="2">
        <f>VLOOKUP(A1172,'eslam-to-invoicing'!A:B,2,0)</f>
        <v>0</v>
      </c>
      <c r="AQ1172" s="2" t="str">
        <f t="shared" si="164"/>
        <v>PKG#4546</v>
      </c>
      <c r="AR1172" s="2" t="str">
        <f t="shared" si="165"/>
        <v>046</v>
      </c>
    </row>
    <row r="1173" spans="1:44" hidden="1" x14ac:dyDescent="0.3">
      <c r="A1173" s="6" t="s">
        <v>26</v>
      </c>
      <c r="B1173" s="6">
        <f>VLOOKUP(A1173,Sheet1!A:B,2,0)</f>
        <v>1</v>
      </c>
      <c r="C1173" s="6">
        <v>22</v>
      </c>
      <c r="D1173" s="25"/>
      <c r="E1173" s="2">
        <v>0</v>
      </c>
      <c r="F1173" s="26">
        <f>_xlfn.MAXIFS('data-from-invoicing'!E:E,'data-from-invoicing'!D:D,eslam.data!AR1173)</f>
        <v>0</v>
      </c>
      <c r="G1173" s="2">
        <f t="shared" si="162"/>
        <v>0</v>
      </c>
      <c r="H1173" s="2"/>
      <c r="I1173" s="23"/>
      <c r="J1173" s="2">
        <f>SUMIF('collection only'!D:D,eslam.data!AQ1173,'collection only'!E:E)</f>
        <v>327696.28999999998</v>
      </c>
      <c r="K1173" s="26">
        <f>SUMIF('data-from-invoicing'!D:D,eslam.data!AR1173,'data-from-invoicing'!F:F)</f>
        <v>0</v>
      </c>
      <c r="L1173" s="2">
        <f t="shared" si="163"/>
        <v>-327696.28999999998</v>
      </c>
      <c r="M1173" s="2"/>
      <c r="Q1173" s="23"/>
      <c r="R1173" s="2">
        <v>317558.65999999997</v>
      </c>
      <c r="S1173" s="1">
        <v>42369</v>
      </c>
      <c r="T1173" s="1">
        <v>42367</v>
      </c>
      <c r="U1173" s="1">
        <v>42367</v>
      </c>
      <c r="W1173" s="1">
        <v>43419</v>
      </c>
      <c r="X1173" s="1">
        <v>43394</v>
      </c>
      <c r="Y1173" s="2">
        <v>4831971.92</v>
      </c>
      <c r="AG1173" s="14">
        <f>SUMIF('consultant-gross'!D:D,eslam.data!AQ1173,'consultant-gross'!F:F)</f>
        <v>0</v>
      </c>
      <c r="AH1173" s="14">
        <f>SUMIF('consultant-gross'!D:D,eslam.data!AQ1173,'consultant-gross'!G:G)</f>
        <v>0</v>
      </c>
      <c r="AI1173" s="14">
        <f>SUMIF('consultant-net'!D:D,eslam.data!AQ1173,'consultant-net'!F:F)</f>
        <v>0</v>
      </c>
      <c r="AJ1173" s="2">
        <f>VLOOKUP(A1173,'eslam-to-invoicing'!A:B,2,0)</f>
        <v>0</v>
      </c>
      <c r="AQ1173" s="2" t="str">
        <f t="shared" si="164"/>
        <v>PKG#5822</v>
      </c>
      <c r="AR1173" s="2" t="str">
        <f t="shared" si="165"/>
        <v>022</v>
      </c>
    </row>
    <row r="1174" spans="1:44" hidden="1" x14ac:dyDescent="0.3">
      <c r="A1174" s="6" t="s">
        <v>28</v>
      </c>
      <c r="B1174" s="6">
        <f>VLOOKUP(A1174,Sheet1!A:B,2,0)</f>
        <v>1</v>
      </c>
      <c r="C1174" s="6">
        <v>5</v>
      </c>
      <c r="D1174" s="25"/>
      <c r="F1174" s="26">
        <f>_xlfn.MAXIFS('data-from-invoicing'!E:E,'data-from-invoicing'!D:D,eslam.data!AR1174)</f>
        <v>0</v>
      </c>
      <c r="G1174" s="2">
        <f t="shared" si="162"/>
        <v>0</v>
      </c>
      <c r="H1174" s="2"/>
      <c r="I1174" s="23"/>
      <c r="J1174" s="2">
        <f>SUMIF('collection only'!D:D,eslam.data!AQ1174,'collection only'!E:E)</f>
        <v>1729285.15</v>
      </c>
      <c r="K1174" s="26">
        <f>SUMIF('data-from-invoicing'!D:D,eslam.data!AR1174,'data-from-invoicing'!F:F)</f>
        <v>0</v>
      </c>
      <c r="L1174" s="2">
        <f t="shared" si="163"/>
        <v>-1729285.15</v>
      </c>
      <c r="M1174" s="2"/>
      <c r="Q1174" s="23"/>
      <c r="S1174" s="1">
        <v>43404</v>
      </c>
      <c r="T1174" s="1">
        <v>43390</v>
      </c>
      <c r="U1174" s="1">
        <v>43415</v>
      </c>
      <c r="V1174">
        <v>30</v>
      </c>
      <c r="W1174" s="1">
        <v>43445</v>
      </c>
      <c r="AG1174" s="14">
        <f>SUMIF('consultant-gross'!D:D,eslam.data!AQ1174,'consultant-gross'!F:F)</f>
        <v>0</v>
      </c>
      <c r="AH1174" s="14">
        <f>SUMIF('consultant-gross'!D:D,eslam.data!AQ1174,'consultant-gross'!G:G)</f>
        <v>0</v>
      </c>
      <c r="AI1174" s="14">
        <f>SUMIF('consultant-net'!D:D,eslam.data!AQ1174,'consultant-net'!F:F)</f>
        <v>0</v>
      </c>
      <c r="AJ1174" s="2" t="str">
        <f>VLOOKUP(A1174,'eslam-to-invoicing'!A:B,2,0)</f>
        <v>EMAAR-PKG#85-UPTOWN</v>
      </c>
      <c r="AQ1174" s="2" t="str">
        <f t="shared" si="164"/>
        <v>PKG#855</v>
      </c>
      <c r="AR1174" s="2" t="str">
        <f t="shared" si="165"/>
        <v>EMAAR-PKG#85-UPTOWN5</v>
      </c>
    </row>
    <row r="1175" spans="1:44" hidden="1" x14ac:dyDescent="0.3">
      <c r="A1175" s="6" t="s">
        <v>28</v>
      </c>
      <c r="B1175" s="32">
        <f>VLOOKUP(A1175,Sheet1!A:B,2,0)</f>
        <v>1</v>
      </c>
      <c r="C1175" s="6">
        <v>6</v>
      </c>
      <c r="D1175" s="25"/>
      <c r="E1175" s="2">
        <v>2033193.5851650001</v>
      </c>
      <c r="F1175" s="26">
        <f>_xlfn.MAXIFS('data-from-invoicing'!E:E,'data-from-invoicing'!D:D,eslam.data!AR1175)</f>
        <v>0</v>
      </c>
      <c r="G1175" s="2">
        <f t="shared" si="162"/>
        <v>-2033193.5851650001</v>
      </c>
      <c r="H1175" s="2"/>
      <c r="I1175" s="23"/>
      <c r="J1175" s="2">
        <f>SUMIF('collection only'!D:D,eslam.data!AQ1175,'collection only'!E:E)</f>
        <v>768766.59</v>
      </c>
      <c r="K1175" s="26">
        <f>SUMIF('data-from-invoicing'!D:D,eslam.data!AR1175,'data-from-invoicing'!F:F)</f>
        <v>0</v>
      </c>
      <c r="L1175" s="2">
        <f t="shared" si="163"/>
        <v>-768766.59</v>
      </c>
      <c r="M1175" s="2"/>
      <c r="Q1175" s="23"/>
      <c r="R1175" s="2">
        <v>768766.57517269999</v>
      </c>
      <c r="S1175" s="1">
        <v>43524</v>
      </c>
      <c r="T1175" s="1">
        <v>43524</v>
      </c>
      <c r="U1175" s="1">
        <v>43533</v>
      </c>
      <c r="V1175">
        <v>30</v>
      </c>
      <c r="W1175" s="1">
        <v>43563</v>
      </c>
      <c r="X1175" s="1">
        <v>43605</v>
      </c>
      <c r="Y1175" s="2">
        <v>8147064.8613029998</v>
      </c>
      <c r="AG1175" s="14">
        <f>SUMIF('consultant-gross'!D:D,eslam.data!AQ1175,'consultant-gross'!F:F)</f>
        <v>0</v>
      </c>
      <c r="AH1175" s="14">
        <f>SUMIF('consultant-gross'!D:D,eslam.data!AQ1175,'consultant-gross'!G:G)</f>
        <v>0</v>
      </c>
      <c r="AI1175" s="14">
        <f>SUMIF('consultant-net'!D:D,eslam.data!AQ1175,'consultant-net'!F:F)</f>
        <v>0</v>
      </c>
      <c r="AJ1175" s="2" t="str">
        <f>VLOOKUP(A1175,'eslam-to-invoicing'!A:B,2,0)</f>
        <v>EMAAR-PKG#85-UPTOWN</v>
      </c>
      <c r="AQ1175" s="2" t="str">
        <f t="shared" si="164"/>
        <v>PKG#856</v>
      </c>
      <c r="AR1175" s="2" t="str">
        <f t="shared" si="165"/>
        <v>EMAAR-PKG#85-UPTOWN6</v>
      </c>
    </row>
    <row r="1176" spans="1:44" hidden="1" x14ac:dyDescent="0.3">
      <c r="A1176" s="6" t="s">
        <v>28</v>
      </c>
      <c r="B1176" s="6">
        <f>VLOOKUP(A1176,Sheet1!A:B,2,0)</f>
        <v>1</v>
      </c>
      <c r="C1176" s="6">
        <v>7</v>
      </c>
      <c r="D1176" s="25"/>
      <c r="F1176" s="26">
        <f>_xlfn.MAXIFS('data-from-invoicing'!E:E,'data-from-invoicing'!D:D,eslam.data!AR1176)</f>
        <v>0</v>
      </c>
      <c r="G1176" s="2">
        <f t="shared" si="162"/>
        <v>0</v>
      </c>
      <c r="H1176" s="2"/>
      <c r="I1176" s="23"/>
      <c r="J1176" s="2">
        <f>SUMIF('collection only'!D:D,eslam.data!AQ1176,'collection only'!E:E)</f>
        <v>29830.3</v>
      </c>
      <c r="K1176" s="26">
        <f>SUMIF('data-from-invoicing'!D:D,eslam.data!AR1176,'data-from-invoicing'!F:F)</f>
        <v>0</v>
      </c>
      <c r="L1176" s="2">
        <f t="shared" si="163"/>
        <v>-29830.3</v>
      </c>
      <c r="M1176" s="2"/>
      <c r="Q1176" s="23"/>
      <c r="S1176" s="1">
        <v>43616</v>
      </c>
      <c r="T1176" s="1">
        <v>43600</v>
      </c>
      <c r="U1176" s="1">
        <v>43626</v>
      </c>
      <c r="V1176">
        <v>30</v>
      </c>
      <c r="W1176" s="1">
        <v>43656</v>
      </c>
      <c r="AG1176" s="14">
        <f>SUMIF('consultant-gross'!D:D,eslam.data!AQ1176,'consultant-gross'!F:F)</f>
        <v>0</v>
      </c>
      <c r="AH1176" s="14">
        <f>SUMIF('consultant-gross'!D:D,eslam.data!AQ1176,'consultant-gross'!G:G)</f>
        <v>0</v>
      </c>
      <c r="AI1176" s="14">
        <f>SUMIF('consultant-net'!D:D,eslam.data!AQ1176,'consultant-net'!F:F)</f>
        <v>0</v>
      </c>
      <c r="AJ1176" s="2" t="str">
        <f>VLOOKUP(A1176,'eslam-to-invoicing'!A:B,2,0)</f>
        <v>EMAAR-PKG#85-UPTOWN</v>
      </c>
      <c r="AQ1176" s="2" t="str">
        <f t="shared" si="164"/>
        <v>PKG#857</v>
      </c>
      <c r="AR1176" s="2" t="str">
        <f t="shared" si="165"/>
        <v>EMAAR-PKG#85-UPTOWN7</v>
      </c>
    </row>
    <row r="1177" spans="1:44" hidden="1" x14ac:dyDescent="0.3">
      <c r="A1177" s="6" t="s">
        <v>28</v>
      </c>
      <c r="B1177" s="6">
        <f>VLOOKUP(A1177,Sheet1!A:B,2,0)</f>
        <v>1</v>
      </c>
      <c r="C1177" s="6">
        <v>8</v>
      </c>
      <c r="D1177" s="25"/>
      <c r="F1177" s="26">
        <f>_xlfn.MAXIFS('data-from-invoicing'!E:E,'data-from-invoicing'!D:D,eslam.data!AR1177)</f>
        <v>0</v>
      </c>
      <c r="G1177" s="2">
        <f t="shared" si="162"/>
        <v>0</v>
      </c>
      <c r="H1177" s="2"/>
      <c r="I1177" s="23"/>
      <c r="J1177" s="2">
        <f>SUMIF('collection only'!D:D,eslam.data!AQ1177,'collection only'!E:E)</f>
        <v>1391898.96</v>
      </c>
      <c r="K1177" s="26">
        <f>SUMIF('data-from-invoicing'!D:D,eslam.data!AR1177,'data-from-invoicing'!F:F)</f>
        <v>0</v>
      </c>
      <c r="L1177" s="2">
        <f t="shared" si="163"/>
        <v>-1391898.96</v>
      </c>
      <c r="M1177" s="2"/>
      <c r="Q1177" s="23"/>
      <c r="S1177" s="1">
        <v>43769</v>
      </c>
      <c r="T1177" s="1">
        <v>43749</v>
      </c>
      <c r="U1177" s="1">
        <v>43787</v>
      </c>
      <c r="V1177">
        <v>30</v>
      </c>
      <c r="W1177" s="1">
        <v>43817</v>
      </c>
      <c r="AG1177" s="14">
        <f>SUMIF('consultant-gross'!D:D,eslam.data!AQ1177,'consultant-gross'!F:F)</f>
        <v>0</v>
      </c>
      <c r="AH1177" s="14">
        <f>SUMIF('consultant-gross'!D:D,eslam.data!AQ1177,'consultant-gross'!G:G)</f>
        <v>0</v>
      </c>
      <c r="AI1177" s="14">
        <f>SUMIF('consultant-net'!D:D,eslam.data!AQ1177,'consultant-net'!F:F)</f>
        <v>0</v>
      </c>
      <c r="AJ1177" s="2" t="str">
        <f>VLOOKUP(A1177,'eslam-to-invoicing'!A:B,2,0)</f>
        <v>EMAAR-PKG#85-UPTOWN</v>
      </c>
      <c r="AQ1177" s="2" t="str">
        <f t="shared" si="164"/>
        <v>PKG#858</v>
      </c>
      <c r="AR1177" s="2" t="str">
        <f t="shared" si="165"/>
        <v>EMAAR-PKG#85-UPTOWN8</v>
      </c>
    </row>
    <row r="1178" spans="1:44" hidden="1" x14ac:dyDescent="0.3">
      <c r="A1178" s="6" t="s">
        <v>31</v>
      </c>
      <c r="B1178" s="6">
        <f>VLOOKUP(A1178,Sheet1!A:B,2,0)</f>
        <v>1</v>
      </c>
      <c r="C1178" s="6">
        <v>1</v>
      </c>
      <c r="D1178" s="25"/>
      <c r="F1178" s="26">
        <f>_xlfn.MAXIFS('data-from-invoicing'!E:E,'data-from-invoicing'!D:D,eslam.data!AR1178)</f>
        <v>0</v>
      </c>
      <c r="G1178" s="2">
        <f t="shared" si="162"/>
        <v>0</v>
      </c>
      <c r="H1178" s="2"/>
      <c r="I1178" s="23"/>
      <c r="J1178" s="2">
        <f>SUMIF('collection only'!D:D,eslam.data!AQ1178,'collection only'!E:E)</f>
        <v>1090584</v>
      </c>
      <c r="K1178" s="26">
        <f>SUMIF('data-from-invoicing'!D:D,eslam.data!AR1178,'data-from-invoicing'!F:F)</f>
        <v>0</v>
      </c>
      <c r="L1178" s="2">
        <f t="shared" si="163"/>
        <v>-1090584</v>
      </c>
      <c r="M1178" s="2"/>
      <c r="Q1178" s="23"/>
      <c r="S1178" s="1">
        <v>43465</v>
      </c>
      <c r="T1178" s="1">
        <v>43475</v>
      </c>
      <c r="U1178" s="1">
        <v>43475</v>
      </c>
      <c r="V1178">
        <v>15</v>
      </c>
      <c r="W1178" s="1">
        <v>43490</v>
      </c>
      <c r="AF1178" s="2">
        <v>0</v>
      </c>
      <c r="AG1178" s="14">
        <f>SUMIF('consultant-gross'!D:D,eslam.data!AQ1178,'consultant-gross'!F:F)</f>
        <v>0</v>
      </c>
      <c r="AH1178" s="14">
        <f>SUMIF('consultant-gross'!D:D,eslam.data!AQ1178,'consultant-gross'!G:G)</f>
        <v>0</v>
      </c>
      <c r="AI1178" s="14">
        <f>SUMIF('consultant-net'!D:D,eslam.data!AQ1178,'consultant-net'!F:F)</f>
        <v>0</v>
      </c>
      <c r="AJ1178" s="2">
        <f>VLOOKUP(A1178,'eslam-to-invoicing'!A:B,2,0)</f>
        <v>0</v>
      </c>
      <c r="AQ1178" s="2" t="str">
        <f t="shared" si="164"/>
        <v>PO#116871</v>
      </c>
      <c r="AR1178" s="2" t="str">
        <f t="shared" si="165"/>
        <v>01</v>
      </c>
    </row>
    <row r="1179" spans="1:44" hidden="1" x14ac:dyDescent="0.3">
      <c r="A1179" s="6" t="s">
        <v>31</v>
      </c>
      <c r="B1179" s="6">
        <f>VLOOKUP(A1179,Sheet1!A:B,2,0)</f>
        <v>1</v>
      </c>
      <c r="C1179" s="6">
        <v>2</v>
      </c>
      <c r="D1179" s="25"/>
      <c r="F1179" s="26">
        <f>_xlfn.MAXIFS('data-from-invoicing'!E:E,'data-from-invoicing'!D:D,eslam.data!AR1179)</f>
        <v>0</v>
      </c>
      <c r="G1179" s="2">
        <f t="shared" si="162"/>
        <v>0</v>
      </c>
      <c r="H1179" s="2"/>
      <c r="I1179" s="23"/>
      <c r="J1179" s="2">
        <f>SUMIF('collection only'!D:D,eslam.data!AQ1179,'collection only'!E:E)</f>
        <v>451528</v>
      </c>
      <c r="K1179" s="26">
        <f>SUMIF('data-from-invoicing'!D:D,eslam.data!AR1179,'data-from-invoicing'!F:F)</f>
        <v>0</v>
      </c>
      <c r="L1179" s="2">
        <f t="shared" si="163"/>
        <v>-451528</v>
      </c>
      <c r="M1179" s="2"/>
      <c r="Q1179" s="23"/>
      <c r="S1179" s="1">
        <v>43524</v>
      </c>
      <c r="T1179" s="1">
        <v>43524</v>
      </c>
      <c r="U1179" s="1">
        <v>43524</v>
      </c>
      <c r="V1179">
        <v>15</v>
      </c>
      <c r="W1179" s="1">
        <v>43539</v>
      </c>
      <c r="AF1179" s="2">
        <v>0</v>
      </c>
      <c r="AG1179" s="14">
        <f>SUMIF('consultant-gross'!D:D,eslam.data!AQ1179,'consultant-gross'!F:F)</f>
        <v>0</v>
      </c>
      <c r="AH1179" s="14">
        <f>SUMIF('consultant-gross'!D:D,eslam.data!AQ1179,'consultant-gross'!G:G)</f>
        <v>0</v>
      </c>
      <c r="AI1179" s="14">
        <f>SUMIF('consultant-net'!D:D,eslam.data!AQ1179,'consultant-net'!F:F)</f>
        <v>0</v>
      </c>
      <c r="AJ1179" s="2">
        <f>VLOOKUP(A1179,'eslam-to-invoicing'!A:B,2,0)</f>
        <v>0</v>
      </c>
      <c r="AQ1179" s="2" t="str">
        <f t="shared" si="164"/>
        <v>PO#116872</v>
      </c>
      <c r="AR1179" s="2" t="str">
        <f t="shared" si="165"/>
        <v>02</v>
      </c>
    </row>
    <row r="1180" spans="1:44" hidden="1" x14ac:dyDescent="0.3">
      <c r="A1180" s="6" t="s">
        <v>31</v>
      </c>
      <c r="B1180" s="6">
        <f>VLOOKUP(A1180,Sheet1!A:B,2,0)</f>
        <v>1</v>
      </c>
      <c r="C1180" s="6">
        <v>3</v>
      </c>
      <c r="D1180" s="25"/>
      <c r="F1180" s="26">
        <f>_xlfn.MAXIFS('data-from-invoicing'!E:E,'data-from-invoicing'!D:D,eslam.data!AR1180)</f>
        <v>0</v>
      </c>
      <c r="G1180" s="2">
        <f t="shared" si="162"/>
        <v>0</v>
      </c>
      <c r="H1180" s="2"/>
      <c r="I1180" s="23"/>
      <c r="J1180" s="2">
        <f>SUMIF('collection only'!D:D,eslam.data!AQ1180,'collection only'!E:E)</f>
        <v>293788</v>
      </c>
      <c r="K1180" s="26">
        <f>SUMIF('data-from-invoicing'!D:D,eslam.data!AR1180,'data-from-invoicing'!F:F)</f>
        <v>0</v>
      </c>
      <c r="L1180" s="2">
        <f t="shared" si="163"/>
        <v>-293788</v>
      </c>
      <c r="M1180" s="2"/>
      <c r="Q1180" s="23"/>
      <c r="S1180" s="1">
        <v>43555</v>
      </c>
      <c r="T1180" s="1">
        <v>43569</v>
      </c>
      <c r="U1180" s="1">
        <v>43699</v>
      </c>
      <c r="V1180">
        <v>15</v>
      </c>
      <c r="W1180" s="1">
        <v>43714</v>
      </c>
      <c r="AF1180" s="2">
        <v>0</v>
      </c>
      <c r="AG1180" s="14">
        <f>SUMIF('consultant-gross'!D:D,eslam.data!AQ1180,'consultant-gross'!F:F)</f>
        <v>0</v>
      </c>
      <c r="AH1180" s="14">
        <f>SUMIF('consultant-gross'!D:D,eslam.data!AQ1180,'consultant-gross'!G:G)</f>
        <v>0</v>
      </c>
      <c r="AI1180" s="14">
        <f>SUMIF('consultant-net'!D:D,eslam.data!AQ1180,'consultant-net'!F:F)</f>
        <v>0</v>
      </c>
      <c r="AJ1180" s="2">
        <f>VLOOKUP(A1180,'eslam-to-invoicing'!A:B,2,0)</f>
        <v>0</v>
      </c>
      <c r="AQ1180" s="2" t="str">
        <f t="shared" si="164"/>
        <v>PO#116873</v>
      </c>
      <c r="AR1180" s="2" t="str">
        <f t="shared" si="165"/>
        <v>03</v>
      </c>
    </row>
    <row r="1181" spans="1:44" hidden="1" x14ac:dyDescent="0.3">
      <c r="A1181" s="6" t="s">
        <v>31</v>
      </c>
      <c r="B1181" s="6">
        <f>VLOOKUP(A1181,Sheet1!A:B,2,0)</f>
        <v>1</v>
      </c>
      <c r="C1181" s="6">
        <v>5</v>
      </c>
      <c r="D1181" s="25"/>
      <c r="F1181" s="26">
        <f>_xlfn.MAXIFS('data-from-invoicing'!E:E,'data-from-invoicing'!D:D,eslam.data!AR1181)</f>
        <v>0</v>
      </c>
      <c r="G1181" s="2">
        <f t="shared" si="162"/>
        <v>0</v>
      </c>
      <c r="H1181" s="2"/>
      <c r="I1181" s="23"/>
      <c r="J1181" s="2">
        <f>SUMIF('collection only'!D:D,eslam.data!AQ1181,'collection only'!E:E)</f>
        <v>343200</v>
      </c>
      <c r="K1181" s="26">
        <f>SUMIF('data-from-invoicing'!D:D,eslam.data!AR1181,'data-from-invoicing'!F:F)</f>
        <v>0</v>
      </c>
      <c r="L1181" s="2">
        <f t="shared" si="163"/>
        <v>-343200</v>
      </c>
      <c r="M1181" s="2"/>
      <c r="Q1181" s="23"/>
      <c r="S1181" s="1">
        <v>43799</v>
      </c>
      <c r="T1181" s="1">
        <v>43817</v>
      </c>
      <c r="U1181" s="1">
        <v>43818</v>
      </c>
      <c r="V1181">
        <v>15</v>
      </c>
      <c r="W1181" s="1">
        <v>43833</v>
      </c>
      <c r="AF1181" s="2">
        <v>0</v>
      </c>
      <c r="AG1181" s="14">
        <f>SUMIF('consultant-gross'!D:D,eslam.data!AQ1181,'consultant-gross'!F:F)</f>
        <v>0</v>
      </c>
      <c r="AH1181" s="14">
        <f>SUMIF('consultant-gross'!D:D,eslam.data!AQ1181,'consultant-gross'!G:G)</f>
        <v>0</v>
      </c>
      <c r="AI1181" s="14">
        <f>SUMIF('consultant-net'!D:D,eslam.data!AQ1181,'consultant-net'!F:F)</f>
        <v>0</v>
      </c>
      <c r="AJ1181" s="2">
        <f>VLOOKUP(A1181,'eslam-to-invoicing'!A:B,2,0)</f>
        <v>0</v>
      </c>
      <c r="AQ1181" s="2" t="str">
        <f t="shared" si="164"/>
        <v>PO#116875</v>
      </c>
      <c r="AR1181" s="2" t="str">
        <f t="shared" si="165"/>
        <v>05</v>
      </c>
    </row>
    <row r="1182" spans="1:44" hidden="1" x14ac:dyDescent="0.3">
      <c r="A1182" s="6" t="s">
        <v>91</v>
      </c>
      <c r="B1182" s="32">
        <f>VLOOKUP(A1182,Sheet1!A:B,2,0)</f>
        <v>1</v>
      </c>
      <c r="C1182" s="6">
        <v>1</v>
      </c>
      <c r="D1182" s="25"/>
      <c r="E1182" s="2">
        <v>9011475.2000000011</v>
      </c>
      <c r="F1182" s="26">
        <f>_xlfn.MAXIFS('data-from-invoicing'!E:E,'data-from-invoicing'!D:D,eslam.data!AR1182)</f>
        <v>9462048.9600000009</v>
      </c>
      <c r="G1182" s="2">
        <f t="shared" si="162"/>
        <v>450573.75999999978</v>
      </c>
      <c r="H1182" s="2"/>
      <c r="I1182" s="23"/>
      <c r="J1182" s="2">
        <f>SUMIF('collection only'!D:D,eslam.data!AQ1182,'collection only'!E:E)</f>
        <v>37788892.399999999</v>
      </c>
      <c r="K1182" s="26">
        <f>SUMIF('data-from-invoicing'!D:D,eslam.data!AR1182,'data-from-invoicing'!F:F)</f>
        <v>16089595.042199999</v>
      </c>
      <c r="L1182" s="2">
        <f t="shared" si="163"/>
        <v>-21699297.357799999</v>
      </c>
      <c r="M1182" s="2"/>
      <c r="N1182" s="2">
        <v>26540249.399999999</v>
      </c>
      <c r="Q1182" s="23"/>
      <c r="R1182" s="2">
        <v>5248643</v>
      </c>
      <c r="S1182" s="1">
        <v>44651</v>
      </c>
      <c r="T1182" s="1">
        <v>44645</v>
      </c>
      <c r="U1182" s="1">
        <v>44625</v>
      </c>
      <c r="V1182">
        <v>21</v>
      </c>
      <c r="W1182" s="1">
        <v>44646</v>
      </c>
      <c r="X1182" s="1">
        <v>44675</v>
      </c>
      <c r="Y1182" s="2">
        <v>9011475.2000000011</v>
      </c>
      <c r="AF1182" s="2">
        <v>0</v>
      </c>
      <c r="AG1182" s="14">
        <f>SUMIF('consultant-gross'!D:D,eslam.data!AQ1182,'consultant-gross'!F:F)</f>
        <v>0</v>
      </c>
      <c r="AH1182" s="14">
        <f>SUMIF('consultant-gross'!D:D,eslam.data!AQ1182,'consultant-gross'!G:G)</f>
        <v>0</v>
      </c>
      <c r="AI1182" s="14">
        <f>SUMIF('consultant-net'!D:D,eslam.data!AQ1182,'consultant-net'!F:F)</f>
        <v>0</v>
      </c>
      <c r="AJ1182" s="2" t="str">
        <f>VLOOKUP(A1182,'eslam-to-invoicing'!A:B,2,0)</f>
        <v>Port Said Port Silos</v>
      </c>
      <c r="AQ1182" s="2" t="str">
        <f t="shared" si="164"/>
        <v>Port Said Silos1</v>
      </c>
      <c r="AR1182" s="2" t="str">
        <f t="shared" si="165"/>
        <v>Port Said Port Silos1</v>
      </c>
    </row>
    <row r="1183" spans="1:44" hidden="1" x14ac:dyDescent="0.3">
      <c r="A1183" s="6" t="s">
        <v>91</v>
      </c>
      <c r="B1183" s="32">
        <f>VLOOKUP(A1183,Sheet1!A:B,2,0)</f>
        <v>1</v>
      </c>
      <c r="C1183" s="6">
        <v>2</v>
      </c>
      <c r="D1183" s="25"/>
      <c r="E1183" s="2">
        <v>2334108.9047619049</v>
      </c>
      <c r="F1183" s="26">
        <f>_xlfn.MAXIFS('data-from-invoicing'!E:E,'data-from-invoicing'!D:D,eslam.data!AR1183)</f>
        <v>1883535.14</v>
      </c>
      <c r="G1183" s="2">
        <f t="shared" si="162"/>
        <v>-450573.76476190495</v>
      </c>
      <c r="H1183" s="2"/>
      <c r="I1183" s="23"/>
      <c r="J1183" s="2">
        <f>SUMIF('collection only'!D:D,eslam.data!AQ1183,'collection only'!E:E)</f>
        <v>21773106</v>
      </c>
      <c r="K1183" s="26">
        <f>SUMIF('data-from-invoicing'!D:D,eslam.data!AR1183,'data-from-invoicing'!F:F)</f>
        <v>1586748.5469999998</v>
      </c>
      <c r="L1183" s="2">
        <f t="shared" si="163"/>
        <v>-20186357.453000002</v>
      </c>
      <c r="M1183" s="2"/>
      <c r="N1183" s="2">
        <v>15000000</v>
      </c>
      <c r="Q1183" s="23"/>
      <c r="R1183" s="2">
        <v>1688672.9410359759</v>
      </c>
      <c r="S1183" s="1">
        <v>44681</v>
      </c>
      <c r="T1183" s="1">
        <v>44676</v>
      </c>
      <c r="U1183" s="1">
        <v>44679</v>
      </c>
      <c r="V1183">
        <v>21</v>
      </c>
      <c r="W1183" s="1">
        <v>44700</v>
      </c>
      <c r="X1183" s="1">
        <v>44698</v>
      </c>
      <c r="Y1183" s="2">
        <v>11345584.10476191</v>
      </c>
      <c r="AF1183" s="2">
        <v>0</v>
      </c>
      <c r="AG1183" s="14">
        <f>SUMIF('consultant-gross'!D:D,eslam.data!AQ1183,'consultant-gross'!F:F)</f>
        <v>0</v>
      </c>
      <c r="AH1183" s="14">
        <f>SUMIF('consultant-gross'!D:D,eslam.data!AQ1183,'consultant-gross'!G:G)</f>
        <v>0</v>
      </c>
      <c r="AI1183" s="14">
        <f>SUMIF('consultant-net'!D:D,eslam.data!AQ1183,'consultant-net'!F:F)</f>
        <v>0</v>
      </c>
      <c r="AJ1183" s="2" t="str">
        <f>VLOOKUP(A1183,'eslam-to-invoicing'!A:B,2,0)</f>
        <v>Port Said Port Silos</v>
      </c>
      <c r="AQ1183" s="2" t="str">
        <f t="shared" si="164"/>
        <v>Port Said Silos2</v>
      </c>
      <c r="AR1183" s="2" t="str">
        <f t="shared" si="165"/>
        <v>Port Said Port Silos2</v>
      </c>
    </row>
    <row r="1184" spans="1:44" hidden="1" x14ac:dyDescent="0.3">
      <c r="A1184" s="6" t="s">
        <v>91</v>
      </c>
      <c r="B1184" s="32">
        <f>VLOOKUP(A1184,Sheet1!A:B,2,0)</f>
        <v>1</v>
      </c>
      <c r="C1184" s="6">
        <v>3</v>
      </c>
      <c r="D1184" s="25"/>
      <c r="F1184" s="26">
        <f>_xlfn.MAXIFS('data-from-invoicing'!E:E,'data-from-invoicing'!D:D,eslam.data!AR1184)</f>
        <v>5972851.9500000002</v>
      </c>
      <c r="G1184" s="2">
        <f t="shared" si="162"/>
        <v>5972851.9500000002</v>
      </c>
      <c r="H1184" s="2"/>
      <c r="I1184" s="23"/>
      <c r="J1184" s="2">
        <f>SUMIF('collection only'!D:D,eslam.data!AQ1184,'collection only'!E:E)</f>
        <v>14623869</v>
      </c>
      <c r="K1184" s="26">
        <f>SUMIF('data-from-invoicing'!D:D,eslam.data!AR1184,'data-from-invoicing'!F:F)</f>
        <v>14589360.950300001</v>
      </c>
      <c r="L1184" s="2">
        <f t="shared" si="163"/>
        <v>-34508.049699999392</v>
      </c>
      <c r="M1184" s="2"/>
      <c r="Q1184" s="23"/>
      <c r="S1184" s="1">
        <v>44712</v>
      </c>
      <c r="T1184" s="1">
        <v>44706</v>
      </c>
      <c r="U1184" s="1">
        <v>44714</v>
      </c>
      <c r="V1184">
        <v>21</v>
      </c>
      <c r="W1184" s="1">
        <v>44735</v>
      </c>
      <c r="AF1184" s="2">
        <v>0</v>
      </c>
      <c r="AG1184" s="14">
        <f>SUMIF('consultant-gross'!D:D,eslam.data!AQ1184,'consultant-gross'!F:F)</f>
        <v>0</v>
      </c>
      <c r="AH1184" s="14">
        <f>SUMIF('consultant-gross'!D:D,eslam.data!AQ1184,'consultant-gross'!G:G)</f>
        <v>0</v>
      </c>
      <c r="AI1184" s="14">
        <f>SUMIF('consultant-net'!D:D,eslam.data!AQ1184,'consultant-net'!F:F)</f>
        <v>0</v>
      </c>
      <c r="AJ1184" s="2" t="str">
        <f>VLOOKUP(A1184,'eslam-to-invoicing'!A:B,2,0)</f>
        <v>Port Said Port Silos</v>
      </c>
      <c r="AQ1184" s="2" t="str">
        <f t="shared" si="164"/>
        <v>Port Said Silos3</v>
      </c>
      <c r="AR1184" s="2" t="str">
        <f t="shared" si="165"/>
        <v>Port Said Port Silos3</v>
      </c>
    </row>
    <row r="1185" spans="1:44" hidden="1" x14ac:dyDescent="0.3">
      <c r="A1185" s="6" t="s">
        <v>91</v>
      </c>
      <c r="B1185" s="32">
        <f>VLOOKUP(A1185,Sheet1!A:B,2,0)</f>
        <v>1</v>
      </c>
      <c r="C1185" s="6">
        <v>4</v>
      </c>
      <c r="D1185" s="25"/>
      <c r="F1185" s="26">
        <f>_xlfn.MAXIFS('data-from-invoicing'!E:E,'data-from-invoicing'!D:D,eslam.data!AR1185)</f>
        <v>4365761.5040999996</v>
      </c>
      <c r="G1185" s="2">
        <f t="shared" si="162"/>
        <v>4365761.5040999996</v>
      </c>
      <c r="H1185" s="2"/>
      <c r="I1185" s="23"/>
      <c r="J1185" s="2">
        <f>SUMIF('collection only'!D:D,eslam.data!AQ1185,'collection only'!E:E)</f>
        <v>22560435</v>
      </c>
      <c r="K1185" s="26">
        <f>SUMIF('data-from-invoicing'!D:D,eslam.data!AR1185,'data-from-invoicing'!F:F)</f>
        <v>16638639.885499999</v>
      </c>
      <c r="L1185" s="2">
        <f t="shared" si="163"/>
        <v>-5921795.1145000011</v>
      </c>
      <c r="M1185" s="2"/>
      <c r="Q1185" s="23"/>
      <c r="S1185" s="1">
        <v>44742</v>
      </c>
      <c r="T1185" s="1">
        <v>44741</v>
      </c>
      <c r="U1185" s="1">
        <v>44741</v>
      </c>
      <c r="V1185">
        <v>21</v>
      </c>
      <c r="W1185" s="1">
        <v>44762</v>
      </c>
      <c r="AF1185" s="2">
        <v>0</v>
      </c>
      <c r="AG1185" s="14">
        <f>SUMIF('consultant-gross'!D:D,eslam.data!AQ1185,'consultant-gross'!F:F)</f>
        <v>0</v>
      </c>
      <c r="AH1185" s="14">
        <f>SUMIF('consultant-gross'!D:D,eslam.data!AQ1185,'consultant-gross'!G:G)</f>
        <v>0</v>
      </c>
      <c r="AI1185" s="14">
        <f>SUMIF('consultant-net'!D:D,eslam.data!AQ1185,'consultant-net'!F:F)</f>
        <v>0</v>
      </c>
      <c r="AJ1185" s="2" t="str">
        <f>VLOOKUP(A1185,'eslam-to-invoicing'!A:B,2,0)</f>
        <v>Port Said Port Silos</v>
      </c>
      <c r="AQ1185" s="2" t="str">
        <f t="shared" si="164"/>
        <v>Port Said Silos4</v>
      </c>
      <c r="AR1185" s="2" t="str">
        <f t="shared" si="165"/>
        <v>Port Said Port Silos4</v>
      </c>
    </row>
    <row r="1186" spans="1:44" hidden="1" x14ac:dyDescent="0.3">
      <c r="A1186" s="6" t="s">
        <v>91</v>
      </c>
      <c r="B1186" s="6">
        <f>VLOOKUP(A1186,Sheet1!A:B,2,0)</f>
        <v>1</v>
      </c>
      <c r="C1186" s="6">
        <v>5</v>
      </c>
      <c r="D1186" s="25"/>
      <c r="E1186" s="2">
        <v>5318356.3714285716</v>
      </c>
      <c r="F1186" s="26">
        <f>_xlfn.MAXIFS('data-from-invoicing'!E:E,'data-from-invoicing'!D:D,eslam.data!AR1186)</f>
        <v>5318356.37</v>
      </c>
      <c r="G1186" s="2">
        <f t="shared" si="162"/>
        <v>-1.428571529686451E-3</v>
      </c>
      <c r="H1186" s="2"/>
      <c r="I1186" s="23"/>
      <c r="J1186" s="2">
        <f>SUMIF('collection only'!D:D,eslam.data!AQ1186,'collection only'!E:E)</f>
        <v>14009921</v>
      </c>
      <c r="K1186" s="26">
        <f>SUMIF('data-from-invoicing'!D:D,eslam.data!AR1186,'data-from-invoicing'!F:F)</f>
        <v>14928020.4333</v>
      </c>
      <c r="L1186" s="2">
        <f t="shared" si="163"/>
        <v>918099.43329999968</v>
      </c>
      <c r="M1186" s="2"/>
      <c r="Q1186" s="23"/>
      <c r="R1186" s="2">
        <v>4009921</v>
      </c>
      <c r="S1186" s="1">
        <v>44773</v>
      </c>
      <c r="T1186" s="1">
        <v>44773</v>
      </c>
      <c r="U1186" s="1">
        <v>44775</v>
      </c>
      <c r="V1186">
        <v>21</v>
      </c>
      <c r="W1186" s="1">
        <v>44796</v>
      </c>
      <c r="X1186" s="1">
        <v>44782</v>
      </c>
      <c r="Y1186" s="2">
        <v>25985299.342857141</v>
      </c>
      <c r="AF1186" s="2">
        <v>0</v>
      </c>
      <c r="AG1186" s="14">
        <f>SUMIF('consultant-gross'!D:D,eslam.data!AQ1186,'consultant-gross'!F:F)</f>
        <v>0</v>
      </c>
      <c r="AH1186" s="14">
        <f>SUMIF('consultant-gross'!D:D,eslam.data!AQ1186,'consultant-gross'!G:G)</f>
        <v>0</v>
      </c>
      <c r="AI1186" s="14">
        <f>SUMIF('consultant-net'!D:D,eslam.data!AQ1186,'consultant-net'!F:F)</f>
        <v>0</v>
      </c>
      <c r="AJ1186" s="2" t="str">
        <f>VLOOKUP(A1186,'eslam-to-invoicing'!A:B,2,0)</f>
        <v>Port Said Port Silos</v>
      </c>
      <c r="AQ1186" s="2" t="str">
        <f t="shared" si="164"/>
        <v>Port Said Silos5</v>
      </c>
      <c r="AR1186" s="2" t="str">
        <f t="shared" si="165"/>
        <v>Port Said Port Silos5</v>
      </c>
    </row>
    <row r="1187" spans="1:44" hidden="1" x14ac:dyDescent="0.3">
      <c r="A1187" s="6" t="s">
        <v>91</v>
      </c>
      <c r="B1187" s="6">
        <f>VLOOKUP(A1187,Sheet1!A:B,2,0)</f>
        <v>1</v>
      </c>
      <c r="C1187" s="6">
        <v>6</v>
      </c>
      <c r="D1187" s="25"/>
      <c r="E1187" s="2">
        <v>9017880.2761904746</v>
      </c>
      <c r="F1187" s="26">
        <f>_xlfn.MAXIFS('data-from-invoicing'!E:E,'data-from-invoicing'!D:D,eslam.data!AR1187)</f>
        <v>9017880.2799999993</v>
      </c>
      <c r="G1187" s="2">
        <f t="shared" si="162"/>
        <v>3.8095247000455856E-3</v>
      </c>
      <c r="H1187" s="2"/>
      <c r="I1187" s="23"/>
      <c r="J1187" s="2">
        <f>SUMIF('collection only'!D:D,eslam.data!AQ1187,'collection only'!E:E)</f>
        <v>21842722</v>
      </c>
      <c r="K1187" s="26">
        <f>SUMIF('data-from-invoicing'!D:D,eslam.data!AR1187,'data-from-invoicing'!F:F)</f>
        <v>19981317.605999999</v>
      </c>
      <c r="L1187" s="2">
        <f t="shared" si="163"/>
        <v>-1861404.3940000013</v>
      </c>
      <c r="M1187" s="2"/>
      <c r="Q1187" s="23"/>
      <c r="R1187" s="2">
        <v>6842722</v>
      </c>
      <c r="S1187" s="1">
        <v>44804</v>
      </c>
      <c r="T1187" s="1">
        <v>44804</v>
      </c>
      <c r="U1187" s="1">
        <v>44804</v>
      </c>
      <c r="V1187">
        <v>21</v>
      </c>
      <c r="W1187" s="1">
        <v>44825</v>
      </c>
      <c r="X1187" s="1">
        <v>44817</v>
      </c>
      <c r="Y1187" s="2">
        <v>35003179.619047619</v>
      </c>
      <c r="AF1187" s="2">
        <v>0</v>
      </c>
      <c r="AG1187" s="14">
        <f>SUMIF('consultant-gross'!D:D,eslam.data!AQ1187,'consultant-gross'!F:F)</f>
        <v>0</v>
      </c>
      <c r="AH1187" s="14">
        <f>SUMIF('consultant-gross'!D:D,eslam.data!AQ1187,'consultant-gross'!G:G)</f>
        <v>0</v>
      </c>
      <c r="AI1187" s="14">
        <f>SUMIF('consultant-net'!D:D,eslam.data!AQ1187,'consultant-net'!F:F)</f>
        <v>0</v>
      </c>
      <c r="AJ1187" s="2" t="str">
        <f>VLOOKUP(A1187,'eslam-to-invoicing'!A:B,2,0)</f>
        <v>Port Said Port Silos</v>
      </c>
      <c r="AQ1187" s="2" t="str">
        <f t="shared" si="164"/>
        <v>Port Said Silos6</v>
      </c>
      <c r="AR1187" s="2" t="str">
        <f t="shared" si="165"/>
        <v>Port Said Port Silos6</v>
      </c>
    </row>
    <row r="1188" spans="1:44" hidden="1" x14ac:dyDescent="0.3">
      <c r="A1188" s="6" t="s">
        <v>91</v>
      </c>
      <c r="B1188" s="32">
        <f>VLOOKUP(A1188,Sheet1!A:B,2,0)</f>
        <v>1</v>
      </c>
      <c r="C1188" s="6">
        <v>7</v>
      </c>
      <c r="D1188" s="25"/>
      <c r="E1188" s="2">
        <v>4021476.8571428568</v>
      </c>
      <c r="F1188" s="26">
        <f>_xlfn.MAXIFS('data-from-invoicing'!E:E,'data-from-invoicing'!D:D,eslam.data!AR1188)</f>
        <v>5552464.75</v>
      </c>
      <c r="G1188" s="2">
        <f t="shared" si="162"/>
        <v>1530987.8928571432</v>
      </c>
      <c r="H1188" s="2"/>
      <c r="I1188" s="23"/>
      <c r="J1188" s="2">
        <f>SUMIF('collection only'!D:D,eslam.data!AQ1188,'collection only'!E:E)</f>
        <v>3061822</v>
      </c>
      <c r="K1188" s="26">
        <f>SUMIF('data-from-invoicing'!D:D,eslam.data!AR1188,'data-from-invoicing'!F:F)</f>
        <v>44244322.127999999</v>
      </c>
      <c r="L1188" s="2">
        <f t="shared" si="163"/>
        <v>41182500.127999999</v>
      </c>
      <c r="M1188" s="2"/>
      <c r="Q1188" s="23"/>
      <c r="R1188" s="2">
        <v>3061822</v>
      </c>
      <c r="S1188" s="1">
        <v>44834</v>
      </c>
      <c r="T1188" s="1">
        <v>44834</v>
      </c>
      <c r="U1188" s="1">
        <v>44836</v>
      </c>
      <c r="V1188">
        <v>21</v>
      </c>
      <c r="W1188" s="1">
        <v>44857</v>
      </c>
      <c r="X1188" s="1">
        <v>44852</v>
      </c>
      <c r="Y1188" s="2">
        <v>39024656.476190478</v>
      </c>
      <c r="AF1188" s="2">
        <v>0</v>
      </c>
      <c r="AG1188" s="14">
        <f>SUMIF('consultant-gross'!D:D,eslam.data!AQ1188,'consultant-gross'!F:F)</f>
        <v>0</v>
      </c>
      <c r="AH1188" s="14">
        <f>SUMIF('consultant-gross'!D:D,eslam.data!AQ1188,'consultant-gross'!G:G)</f>
        <v>0</v>
      </c>
      <c r="AI1188" s="14">
        <f>SUMIF('consultant-net'!D:D,eslam.data!AQ1188,'consultant-net'!F:F)</f>
        <v>0</v>
      </c>
      <c r="AJ1188" s="2" t="str">
        <f>VLOOKUP(A1188,'eslam-to-invoicing'!A:B,2,0)</f>
        <v>Port Said Port Silos</v>
      </c>
      <c r="AQ1188" s="2" t="str">
        <f t="shared" si="164"/>
        <v>Port Said Silos7</v>
      </c>
      <c r="AR1188" s="2" t="str">
        <f t="shared" si="165"/>
        <v>Port Said Port Silos7</v>
      </c>
    </row>
    <row r="1189" spans="1:44" hidden="1" x14ac:dyDescent="0.3">
      <c r="A1189" s="6" t="s">
        <v>91</v>
      </c>
      <c r="B1189" s="6">
        <f>VLOOKUP(A1189,Sheet1!A:B,2,0)</f>
        <v>1</v>
      </c>
      <c r="C1189" s="6">
        <v>8</v>
      </c>
      <c r="D1189" s="25"/>
      <c r="E1189" s="2">
        <v>22573115.942857139</v>
      </c>
      <c r="F1189" s="26">
        <f>_xlfn.MAXIFS('data-from-invoicing'!E:E,'data-from-invoicing'!D:D,eslam.data!AR1189)</f>
        <v>22573115.940000001</v>
      </c>
      <c r="G1189" s="2">
        <f t="shared" si="162"/>
        <v>-2.8571374714374542E-3</v>
      </c>
      <c r="H1189" s="2"/>
      <c r="I1189" s="23"/>
      <c r="J1189" s="2">
        <f>SUMIF('collection only'!D:D,eslam.data!AQ1189,'collection only'!E:E)</f>
        <v>17260533</v>
      </c>
      <c r="K1189" s="26">
        <f>SUMIF('data-from-invoicing'!D:D,eslam.data!AR1189,'data-from-invoicing'!F:F)</f>
        <v>29006884.596999999</v>
      </c>
      <c r="L1189" s="2">
        <f t="shared" si="163"/>
        <v>11746351.596999999</v>
      </c>
      <c r="M1189" s="2"/>
      <c r="Q1189" s="23"/>
      <c r="R1189" s="2">
        <v>17260533</v>
      </c>
      <c r="S1189" s="1">
        <v>44865</v>
      </c>
      <c r="T1189" s="1">
        <v>44865</v>
      </c>
      <c r="U1189" s="1">
        <v>44872</v>
      </c>
      <c r="V1189">
        <v>21</v>
      </c>
      <c r="W1189" s="1">
        <v>44893</v>
      </c>
      <c r="X1189" s="1">
        <v>44886</v>
      </c>
      <c r="Y1189" s="2">
        <v>61597772.419047616</v>
      </c>
      <c r="AF1189" s="2">
        <v>0</v>
      </c>
      <c r="AG1189" s="14">
        <f>SUMIF('consultant-gross'!D:D,eslam.data!AQ1189,'consultant-gross'!F:F)</f>
        <v>0</v>
      </c>
      <c r="AH1189" s="14">
        <f>SUMIF('consultant-gross'!D:D,eslam.data!AQ1189,'consultant-gross'!G:G)</f>
        <v>0</v>
      </c>
      <c r="AI1189" s="14">
        <f>SUMIF('consultant-net'!D:D,eslam.data!AQ1189,'consultant-net'!F:F)</f>
        <v>0</v>
      </c>
      <c r="AJ1189" s="2" t="str">
        <f>VLOOKUP(A1189,'eslam-to-invoicing'!A:B,2,0)</f>
        <v>Port Said Port Silos</v>
      </c>
      <c r="AQ1189" s="2" t="str">
        <f t="shared" si="164"/>
        <v>Port Said Silos8</v>
      </c>
      <c r="AR1189" s="2" t="str">
        <f t="shared" si="165"/>
        <v>Port Said Port Silos8</v>
      </c>
    </row>
    <row r="1190" spans="1:44" hidden="1" x14ac:dyDescent="0.3">
      <c r="A1190" s="6" t="s">
        <v>91</v>
      </c>
      <c r="B1190" s="6">
        <f>VLOOKUP(A1190,Sheet1!A:B,2,0)</f>
        <v>1</v>
      </c>
      <c r="C1190" s="6">
        <v>9</v>
      </c>
      <c r="D1190" s="25"/>
      <c r="E1190" s="2">
        <v>3139225.228571428</v>
      </c>
      <c r="F1190" s="26">
        <f>_xlfn.MAXIFS('data-from-invoicing'!E:E,'data-from-invoicing'!D:D,eslam.data!AR1190)</f>
        <v>3139228.09</v>
      </c>
      <c r="G1190" s="2">
        <f t="shared" si="162"/>
        <v>2.8614285718649626</v>
      </c>
      <c r="H1190" s="2"/>
      <c r="I1190" s="23"/>
      <c r="J1190" s="2">
        <f>SUMIF('collection only'!D:D,eslam.data!AQ1190,'collection only'!E:E)</f>
        <v>2370710</v>
      </c>
      <c r="K1190" s="26">
        <f>SUMIF('data-from-invoicing'!D:D,eslam.data!AR1190,'data-from-invoicing'!F:F)</f>
        <v>2756360.9334999998</v>
      </c>
      <c r="L1190" s="2">
        <f t="shared" si="163"/>
        <v>385650.93349999981</v>
      </c>
      <c r="M1190" s="2"/>
      <c r="Q1190" s="23"/>
      <c r="R1190" s="2">
        <v>2370710</v>
      </c>
      <c r="S1190" s="1">
        <v>44895</v>
      </c>
      <c r="T1190" s="1">
        <v>44895</v>
      </c>
      <c r="U1190" s="1">
        <v>44900</v>
      </c>
      <c r="V1190">
        <v>21</v>
      </c>
      <c r="W1190" s="1">
        <v>44921</v>
      </c>
      <c r="X1190" s="1">
        <v>44914</v>
      </c>
      <c r="Y1190" s="2">
        <v>64736997.647619054</v>
      </c>
      <c r="AF1190" s="2">
        <v>0</v>
      </c>
      <c r="AG1190" s="14">
        <f>SUMIF('consultant-gross'!D:D,eslam.data!AQ1190,'consultant-gross'!F:F)</f>
        <v>0</v>
      </c>
      <c r="AH1190" s="14">
        <f>SUMIF('consultant-gross'!D:D,eslam.data!AQ1190,'consultant-gross'!G:G)</f>
        <v>0</v>
      </c>
      <c r="AI1190" s="14">
        <f>SUMIF('consultant-net'!D:D,eslam.data!AQ1190,'consultant-net'!F:F)</f>
        <v>0</v>
      </c>
      <c r="AJ1190" s="2" t="str">
        <f>VLOOKUP(A1190,'eslam-to-invoicing'!A:B,2,0)</f>
        <v>Port Said Port Silos</v>
      </c>
      <c r="AQ1190" s="2" t="str">
        <f t="shared" si="164"/>
        <v>Port Said Silos9</v>
      </c>
      <c r="AR1190" s="2" t="str">
        <f t="shared" si="165"/>
        <v>Port Said Port Silos9</v>
      </c>
    </row>
    <row r="1191" spans="1:44" hidden="1" x14ac:dyDescent="0.3">
      <c r="A1191" s="6" t="s">
        <v>91</v>
      </c>
      <c r="B1191" s="6">
        <f>VLOOKUP(A1191,Sheet1!A:B,2,0)</f>
        <v>1</v>
      </c>
      <c r="C1191" s="6">
        <v>10</v>
      </c>
      <c r="D1191" s="25"/>
      <c r="E1191" s="2">
        <v>8366928.5333333341</v>
      </c>
      <c r="F1191" s="26">
        <f>_xlfn.MAXIFS('data-from-invoicing'!E:E,'data-from-invoicing'!D:D,eslam.data!AR1191)</f>
        <v>8366928.5300000003</v>
      </c>
      <c r="G1191" s="2">
        <f t="shared" si="162"/>
        <v>-3.3333338797092438E-3</v>
      </c>
      <c r="H1191" s="2"/>
      <c r="I1191" s="23"/>
      <c r="J1191" s="2">
        <f>SUMIF('collection only'!D:D,eslam.data!AQ1191,'collection only'!E:E)</f>
        <v>6384571</v>
      </c>
      <c r="K1191" s="26">
        <f>SUMIF('data-from-invoicing'!D:D,eslam.data!AR1191,'data-from-invoicing'!F:F)</f>
        <v>7412449.0664999997</v>
      </c>
      <c r="L1191" s="2">
        <f t="shared" si="163"/>
        <v>1027878.0664999997</v>
      </c>
      <c r="M1191" s="2"/>
      <c r="Q1191" s="23"/>
      <c r="R1191" s="2">
        <v>6384571</v>
      </c>
      <c r="S1191" s="1">
        <v>44926</v>
      </c>
      <c r="T1191" s="1">
        <v>44925</v>
      </c>
      <c r="U1191" s="1">
        <v>44927</v>
      </c>
      <c r="V1191">
        <v>21</v>
      </c>
      <c r="W1191" s="1">
        <v>44948</v>
      </c>
      <c r="X1191" s="1">
        <v>44948</v>
      </c>
      <c r="Y1191" s="2">
        <v>73103926.189999998</v>
      </c>
      <c r="AF1191" s="2">
        <v>0</v>
      </c>
      <c r="AG1191" s="14">
        <f>SUMIF('consultant-gross'!D:D,eslam.data!AQ1191,'consultant-gross'!F:F)</f>
        <v>0</v>
      </c>
      <c r="AH1191" s="14">
        <f>SUMIF('consultant-gross'!D:D,eslam.data!AQ1191,'consultant-gross'!G:G)</f>
        <v>0</v>
      </c>
      <c r="AI1191" s="14">
        <f>SUMIF('consultant-net'!D:D,eslam.data!AQ1191,'consultant-net'!F:F)</f>
        <v>0</v>
      </c>
      <c r="AJ1191" s="2" t="str">
        <f>VLOOKUP(A1191,'eslam-to-invoicing'!A:B,2,0)</f>
        <v>Port Said Port Silos</v>
      </c>
      <c r="AQ1191" s="2" t="str">
        <f t="shared" si="164"/>
        <v>Port Said Silos10</v>
      </c>
      <c r="AR1191" s="2" t="str">
        <f t="shared" si="165"/>
        <v>Port Said Port Silos10</v>
      </c>
    </row>
    <row r="1192" spans="1:44" hidden="1" x14ac:dyDescent="0.3">
      <c r="A1192" s="6" t="s">
        <v>91</v>
      </c>
      <c r="B1192" s="6">
        <f>VLOOKUP(A1192,Sheet1!A:B,2,0)</f>
        <v>1</v>
      </c>
      <c r="C1192" s="6">
        <v>11</v>
      </c>
      <c r="D1192" s="25"/>
      <c r="E1192" s="2">
        <v>5057462.5238095243</v>
      </c>
      <c r="F1192" s="26">
        <f>_xlfn.MAXIFS('data-from-invoicing'!E:E,'data-from-invoicing'!D:D,eslam.data!AR1192)</f>
        <v>5057462.5199999996</v>
      </c>
      <c r="G1192" s="2">
        <f t="shared" si="162"/>
        <v>-3.8095247000455856E-3</v>
      </c>
      <c r="H1192" s="2"/>
      <c r="I1192" s="23"/>
      <c r="J1192" s="2">
        <f>SUMIF('collection only'!D:D,eslam.data!AQ1192,'collection only'!E:E)</f>
        <v>3852337</v>
      </c>
      <c r="K1192" s="26">
        <f>SUMIF('data-from-invoicing'!D:D,eslam.data!AR1192,'data-from-invoicing'!F:F)</f>
        <v>4473647.9860000005</v>
      </c>
      <c r="L1192" s="2">
        <f t="shared" si="163"/>
        <v>621310.9860000005</v>
      </c>
      <c r="M1192" s="2"/>
      <c r="Q1192" s="23"/>
      <c r="R1192" s="2">
        <v>3852337</v>
      </c>
      <c r="S1192" s="1">
        <v>44957</v>
      </c>
      <c r="T1192" s="1">
        <v>44955</v>
      </c>
      <c r="U1192" s="1">
        <v>44955</v>
      </c>
      <c r="V1192">
        <v>21</v>
      </c>
      <c r="W1192" s="1">
        <v>44976</v>
      </c>
      <c r="X1192" s="1">
        <v>44972</v>
      </c>
      <c r="Y1192" s="2">
        <v>78161388.71380952</v>
      </c>
      <c r="AF1192" s="2">
        <v>0</v>
      </c>
      <c r="AG1192" s="14">
        <f>SUMIF('consultant-gross'!D:D,eslam.data!AQ1192,'consultant-gross'!F:F)</f>
        <v>0</v>
      </c>
      <c r="AH1192" s="14">
        <f>SUMIF('consultant-gross'!D:D,eslam.data!AQ1192,'consultant-gross'!G:G)</f>
        <v>0</v>
      </c>
      <c r="AI1192" s="14">
        <f>SUMIF('consultant-net'!D:D,eslam.data!AQ1192,'consultant-net'!F:F)</f>
        <v>0</v>
      </c>
      <c r="AJ1192" s="2" t="str">
        <f>VLOOKUP(A1192,'eslam-to-invoicing'!A:B,2,0)</f>
        <v>Port Said Port Silos</v>
      </c>
      <c r="AQ1192" s="2" t="str">
        <f t="shared" si="164"/>
        <v>Port Said Silos11</v>
      </c>
      <c r="AR1192" s="2" t="str">
        <f t="shared" si="165"/>
        <v>Port Said Port Silos11</v>
      </c>
    </row>
    <row r="1193" spans="1:44" hidden="1" x14ac:dyDescent="0.3">
      <c r="A1193" s="6" t="s">
        <v>91</v>
      </c>
      <c r="B1193" s="32">
        <f>VLOOKUP(A1193,Sheet1!A:B,2,0)</f>
        <v>1</v>
      </c>
      <c r="C1193" s="6">
        <v>12</v>
      </c>
      <c r="D1193" s="25"/>
      <c r="E1193" s="2">
        <v>2086813.533333333</v>
      </c>
      <c r="F1193" s="26">
        <f>_xlfn.MAXIFS('data-from-invoicing'!E:E,'data-from-invoicing'!D:D,eslam.data!AR1193)</f>
        <v>3887747</v>
      </c>
      <c r="G1193" s="2">
        <f t="shared" si="162"/>
        <v>1800933.466666667</v>
      </c>
      <c r="H1193" s="2"/>
      <c r="I1193" s="23"/>
      <c r="J1193" s="2">
        <f>SUMIF('collection only'!D:D,eslam.data!AQ1193,'collection only'!E:E)</f>
        <v>1587432</v>
      </c>
      <c r="K1193" s="26">
        <f>SUMIF('data-from-invoicing'!D:D,eslam.data!AR1193,'data-from-invoicing'!F:F)</f>
        <v>1843797.0112000001</v>
      </c>
      <c r="L1193" s="2">
        <f t="shared" si="163"/>
        <v>256365.01120000007</v>
      </c>
      <c r="M1193" s="2"/>
      <c r="Q1193" s="23"/>
      <c r="R1193" s="2">
        <v>1587432</v>
      </c>
      <c r="S1193" s="1">
        <v>44985</v>
      </c>
      <c r="T1193" s="1">
        <v>44985</v>
      </c>
      <c r="U1193" s="1">
        <v>44986</v>
      </c>
      <c r="V1193">
        <v>21</v>
      </c>
      <c r="W1193" s="1">
        <v>45007</v>
      </c>
      <c r="X1193" s="1">
        <v>45005</v>
      </c>
      <c r="Y1193" s="2">
        <v>80248202.247142851</v>
      </c>
      <c r="AF1193" s="2">
        <v>0</v>
      </c>
      <c r="AG1193" s="14">
        <f>SUMIF('consultant-gross'!D:D,eslam.data!AQ1193,'consultant-gross'!F:F)</f>
        <v>0</v>
      </c>
      <c r="AH1193" s="14">
        <f>SUMIF('consultant-gross'!D:D,eslam.data!AQ1193,'consultant-gross'!G:G)</f>
        <v>0</v>
      </c>
      <c r="AI1193" s="14">
        <f>SUMIF('consultant-net'!D:D,eslam.data!AQ1193,'consultant-net'!F:F)</f>
        <v>0</v>
      </c>
      <c r="AJ1193" s="2" t="str">
        <f>VLOOKUP(A1193,'eslam-to-invoicing'!A:B,2,0)</f>
        <v>Port Said Port Silos</v>
      </c>
      <c r="AQ1193" s="2" t="str">
        <f t="shared" si="164"/>
        <v>Port Said Silos12</v>
      </c>
      <c r="AR1193" s="2" t="str">
        <f t="shared" si="165"/>
        <v>Port Said Port Silos12</v>
      </c>
    </row>
    <row r="1194" spans="1:44" hidden="1" x14ac:dyDescent="0.3">
      <c r="A1194" s="6" t="s">
        <v>91</v>
      </c>
      <c r="B1194" s="6">
        <f>VLOOKUP(A1194,Sheet1!A:B,2,0)</f>
        <v>1</v>
      </c>
      <c r="C1194" s="6">
        <v>13</v>
      </c>
      <c r="D1194" s="25"/>
      <c r="E1194" s="2">
        <v>612060.83285714686</v>
      </c>
      <c r="F1194" s="26">
        <f>_xlfn.MAXIFS('data-from-invoicing'!E:E,'data-from-invoicing'!D:D,eslam.data!AR1194)</f>
        <v>612060</v>
      </c>
      <c r="G1194" s="2">
        <f t="shared" si="162"/>
        <v>-0.83285714685916901</v>
      </c>
      <c r="H1194" s="2"/>
      <c r="I1194" s="23"/>
      <c r="J1194" s="2">
        <f>SUMIF('collection only'!D:D,eslam.data!AQ1194,'collection only'!E:E)</f>
        <v>460093</v>
      </c>
      <c r="K1194" s="26">
        <f>SUMIF('data-from-invoicing'!D:D,eslam.data!AR1194,'data-from-invoicing'!F:F)</f>
        <v>535282.88439999998</v>
      </c>
      <c r="L1194" s="2">
        <f t="shared" si="163"/>
        <v>75189.884399999981</v>
      </c>
      <c r="M1194" s="2"/>
      <c r="Q1194" s="23"/>
      <c r="R1194" s="2">
        <v>451211.24598228862</v>
      </c>
      <c r="S1194" s="1">
        <v>45016</v>
      </c>
      <c r="T1194" s="1">
        <v>45016</v>
      </c>
      <c r="U1194" s="1">
        <v>45018</v>
      </c>
      <c r="V1194">
        <v>21</v>
      </c>
      <c r="W1194" s="1">
        <v>45039</v>
      </c>
      <c r="X1194" s="1">
        <v>45018</v>
      </c>
      <c r="Y1194" s="2">
        <v>80860263.079999998</v>
      </c>
      <c r="AF1194" s="2">
        <v>0</v>
      </c>
      <c r="AG1194" s="14">
        <f>SUMIF('consultant-gross'!D:D,eslam.data!AQ1194,'consultant-gross'!F:F)</f>
        <v>612060.83285714686</v>
      </c>
      <c r="AH1194" s="14">
        <f>SUMIF('consultant-gross'!D:D,eslam.data!AQ1194,'consultant-gross'!G:G)</f>
        <v>80860263.079999998</v>
      </c>
      <c r="AI1194" s="14">
        <f>SUMIF('consultant-net'!D:D,eslam.data!AQ1194,'consultant-net'!F:F)</f>
        <v>451211.24598228862</v>
      </c>
      <c r="AJ1194" s="2" t="str">
        <f>VLOOKUP(A1194,'eslam-to-invoicing'!A:B,2,0)</f>
        <v>Port Said Port Silos</v>
      </c>
      <c r="AQ1194" s="2" t="str">
        <f t="shared" si="164"/>
        <v>Port Said Silos13</v>
      </c>
      <c r="AR1194" s="2" t="str">
        <f t="shared" si="165"/>
        <v>Port Said Port Silos13</v>
      </c>
    </row>
    <row r="1195" spans="1:44" hidden="1" x14ac:dyDescent="0.3">
      <c r="A1195" s="6" t="s">
        <v>91</v>
      </c>
      <c r="B1195" s="32">
        <f>VLOOKUP(A1195,Sheet1!A:B,2,0)</f>
        <v>1</v>
      </c>
      <c r="C1195" s="6">
        <v>14</v>
      </c>
      <c r="D1195" s="25"/>
      <c r="F1195" s="26">
        <f>_xlfn.MAXIFS('data-from-invoicing'!E:E,'data-from-invoicing'!D:D,eslam.data!AR1195)</f>
        <v>2803566.38</v>
      </c>
      <c r="G1195" s="2">
        <f t="shared" si="162"/>
        <v>2803566.38</v>
      </c>
      <c r="H1195" s="2"/>
      <c r="I1195" s="23"/>
      <c r="J1195" s="2">
        <f>SUMIF('collection only'!D:D,eslam.data!AQ1195,'collection only'!E:E)</f>
        <v>2136487</v>
      </c>
      <c r="K1195" s="26">
        <f>SUMIF('data-from-invoicing'!D:D,eslam.data!AR1195,'data-from-invoicing'!F:F)</f>
        <v>2480905.1551999999</v>
      </c>
      <c r="L1195" s="2">
        <f t="shared" si="163"/>
        <v>344418.15519999992</v>
      </c>
      <c r="M1195" s="2"/>
      <c r="Q1195" s="23"/>
      <c r="S1195" s="1">
        <v>45046</v>
      </c>
      <c r="T1195" s="1">
        <v>45046</v>
      </c>
      <c r="U1195" s="1">
        <v>45048</v>
      </c>
      <c r="V1195">
        <v>21</v>
      </c>
      <c r="W1195" s="1">
        <v>45069</v>
      </c>
      <c r="AF1195" s="2">
        <v>0</v>
      </c>
      <c r="AG1195" s="14">
        <f>SUMIF('consultant-gross'!D:D,eslam.data!AQ1195,'consultant-gross'!F:F)</f>
        <v>0</v>
      </c>
      <c r="AH1195" s="14">
        <f>SUMIF('consultant-gross'!D:D,eslam.data!AQ1195,'consultant-gross'!G:G)</f>
        <v>0</v>
      </c>
      <c r="AI1195" s="14">
        <f>SUMIF('consultant-net'!D:D,eslam.data!AQ1195,'consultant-net'!F:F)</f>
        <v>0</v>
      </c>
      <c r="AJ1195" s="2" t="str">
        <f>VLOOKUP(A1195,'eslam-to-invoicing'!A:B,2,0)</f>
        <v>Port Said Port Silos</v>
      </c>
      <c r="AQ1195" s="2" t="str">
        <f t="shared" si="164"/>
        <v>Port Said Silos14</v>
      </c>
      <c r="AR1195" s="2" t="str">
        <f t="shared" si="165"/>
        <v>Port Said Port Silos14</v>
      </c>
    </row>
    <row r="1196" spans="1:44" hidden="1" x14ac:dyDescent="0.3">
      <c r="A1196" s="6" t="s">
        <v>91</v>
      </c>
      <c r="B1196" s="6">
        <f>VLOOKUP(A1196,Sheet1!A:B,2,0)</f>
        <v>1</v>
      </c>
      <c r="C1196" s="6">
        <v>15</v>
      </c>
      <c r="D1196" s="25"/>
      <c r="E1196" s="2">
        <v>10044463.56190476</v>
      </c>
      <c r="F1196" s="26">
        <f>_xlfn.MAXIFS('data-from-invoicing'!E:E,'data-from-invoicing'!D:D,eslam.data!AR1196)</f>
        <v>10044463.560000001</v>
      </c>
      <c r="G1196" s="2">
        <f t="shared" si="162"/>
        <v>-1.904759556055069E-3</v>
      </c>
      <c r="H1196" s="2"/>
      <c r="I1196" s="23"/>
      <c r="J1196" s="2">
        <f>SUMIF('collection only'!D:D,eslam.data!AQ1196,'collection only'!E:E)</f>
        <v>7663669</v>
      </c>
      <c r="K1196" s="26">
        <f>SUMIF('data-from-invoicing'!D:D,eslam.data!AR1196,'data-from-invoicing'!F:F)</f>
        <v>8897631.4024</v>
      </c>
      <c r="L1196" s="2">
        <f t="shared" si="163"/>
        <v>1233962.4024</v>
      </c>
      <c r="M1196" s="2"/>
      <c r="Q1196" s="23"/>
      <c r="R1196" s="2">
        <v>7663669</v>
      </c>
      <c r="S1196" s="1">
        <v>45077</v>
      </c>
      <c r="T1196" s="1">
        <v>45076</v>
      </c>
      <c r="U1196" s="1">
        <v>45080</v>
      </c>
      <c r="V1196">
        <v>21</v>
      </c>
      <c r="W1196" s="1">
        <v>45101</v>
      </c>
      <c r="X1196" s="1">
        <v>45112</v>
      </c>
      <c r="Y1196" s="2">
        <v>93708293.022857144</v>
      </c>
      <c r="AF1196" s="2">
        <v>0</v>
      </c>
      <c r="AG1196" s="14">
        <f>SUMIF('consultant-gross'!D:D,eslam.data!AQ1196,'consultant-gross'!F:F)</f>
        <v>0</v>
      </c>
      <c r="AH1196" s="14">
        <f>SUMIF('consultant-gross'!D:D,eslam.data!AQ1196,'consultant-gross'!G:G)</f>
        <v>0</v>
      </c>
      <c r="AI1196" s="14">
        <f>SUMIF('consultant-net'!D:D,eslam.data!AQ1196,'consultant-net'!F:F)</f>
        <v>0</v>
      </c>
      <c r="AJ1196" s="2" t="str">
        <f>VLOOKUP(A1196,'eslam-to-invoicing'!A:B,2,0)</f>
        <v>Port Said Port Silos</v>
      </c>
      <c r="AQ1196" s="2" t="str">
        <f t="shared" si="164"/>
        <v>Port Said Silos15</v>
      </c>
      <c r="AR1196" s="2" t="str">
        <f t="shared" si="165"/>
        <v>Port Said Port Silos15</v>
      </c>
    </row>
    <row r="1197" spans="1:44" hidden="1" x14ac:dyDescent="0.3">
      <c r="A1197" s="6" t="s">
        <v>91</v>
      </c>
      <c r="B1197" s="6">
        <f>VLOOKUP(A1197,Sheet1!A:B,2,0)</f>
        <v>1</v>
      </c>
      <c r="C1197" s="6">
        <v>16</v>
      </c>
      <c r="D1197" s="25"/>
      <c r="E1197" s="2">
        <v>12501707.06666667</v>
      </c>
      <c r="F1197" s="26">
        <f>_xlfn.MAXIFS('data-from-invoicing'!E:E,'data-from-invoicing'!D:D,eslam.data!AR1197)</f>
        <v>12501707.07</v>
      </c>
      <c r="G1197" s="2">
        <f t="shared" si="162"/>
        <v>3.3333301544189453E-3</v>
      </c>
      <c r="H1197" s="2"/>
      <c r="I1197" s="23"/>
      <c r="J1197" s="2">
        <f>SUMIF('collection only'!D:D,eslam.data!AQ1197,'collection only'!E:E)</f>
        <v>9649102</v>
      </c>
      <c r="K1197" s="26">
        <f>SUMIF('data-from-invoicing'!D:D,eslam.data!AR1197,'data-from-invoicing'!F:F)</f>
        <v>11072420.022799999</v>
      </c>
      <c r="L1197" s="2">
        <f t="shared" si="163"/>
        <v>1423318.0227999985</v>
      </c>
      <c r="M1197" s="2"/>
      <c r="Q1197" s="23"/>
      <c r="R1197" s="2">
        <v>9649102</v>
      </c>
      <c r="S1197" s="1">
        <v>45107</v>
      </c>
      <c r="T1197" s="1">
        <v>45107</v>
      </c>
      <c r="U1197" s="1">
        <v>45115</v>
      </c>
      <c r="V1197">
        <v>21</v>
      </c>
      <c r="W1197" s="1">
        <v>45136</v>
      </c>
      <c r="X1197" s="1">
        <v>45124</v>
      </c>
      <c r="Y1197" s="2">
        <v>106210000.08952381</v>
      </c>
      <c r="AF1197" s="2">
        <v>0</v>
      </c>
      <c r="AG1197" s="14">
        <f>SUMIF('consultant-gross'!D:D,eslam.data!AQ1197,'consultant-gross'!F:F)</f>
        <v>0</v>
      </c>
      <c r="AH1197" s="14">
        <f>SUMIF('consultant-gross'!D:D,eslam.data!AQ1197,'consultant-gross'!G:G)</f>
        <v>0</v>
      </c>
      <c r="AI1197" s="14">
        <f>SUMIF('consultant-net'!D:D,eslam.data!AQ1197,'consultant-net'!F:F)</f>
        <v>0</v>
      </c>
      <c r="AJ1197" s="2" t="str">
        <f>VLOOKUP(A1197,'eslam-to-invoicing'!A:B,2,0)</f>
        <v>Port Said Port Silos</v>
      </c>
      <c r="AQ1197" s="2" t="str">
        <f t="shared" si="164"/>
        <v>Port Said Silos16</v>
      </c>
      <c r="AR1197" s="2" t="str">
        <f t="shared" si="165"/>
        <v>Port Said Port Silos16</v>
      </c>
    </row>
    <row r="1198" spans="1:44" hidden="1" x14ac:dyDescent="0.3">
      <c r="A1198" s="6" t="s">
        <v>91</v>
      </c>
      <c r="B1198" s="6">
        <f>VLOOKUP(A1198,Sheet1!A:B,2,0)</f>
        <v>1</v>
      </c>
      <c r="C1198" s="6">
        <v>17</v>
      </c>
      <c r="D1198" s="25"/>
      <c r="E1198" s="2">
        <v>7676679.5523809521</v>
      </c>
      <c r="F1198" s="26">
        <f>_xlfn.MAXIFS('data-from-invoicing'!E:E,'data-from-invoicing'!D:D,eslam.data!AR1198)</f>
        <v>7676679.5499999998</v>
      </c>
      <c r="G1198" s="2">
        <f t="shared" si="162"/>
        <v>-2.3809522390365601E-3</v>
      </c>
      <c r="H1198" s="2"/>
      <c r="I1198" s="23"/>
      <c r="J1198" s="2">
        <f>SUMIF('collection only'!D:D,eslam.data!AQ1198,'collection only'!E:E)</f>
        <v>5738977</v>
      </c>
      <c r="K1198" s="26">
        <f>SUMIF('data-from-invoicing'!D:D,eslam.data!AR1198,'data-from-invoicing'!F:F)</f>
        <v>6794573.0920000002</v>
      </c>
      <c r="L1198" s="2">
        <f t="shared" si="163"/>
        <v>1055596.0920000002</v>
      </c>
      <c r="M1198" s="2"/>
      <c r="Q1198" s="23"/>
      <c r="R1198" s="2">
        <v>5738977</v>
      </c>
      <c r="S1198" s="1">
        <v>45138</v>
      </c>
      <c r="T1198" s="1">
        <v>45138</v>
      </c>
      <c r="U1198" s="1">
        <v>45138</v>
      </c>
      <c r="V1198">
        <v>21</v>
      </c>
      <c r="W1198" s="1">
        <v>45159</v>
      </c>
      <c r="X1198" s="1">
        <v>45153</v>
      </c>
      <c r="Y1198" s="2">
        <v>113886679.6419048</v>
      </c>
      <c r="AF1198" s="2">
        <v>0</v>
      </c>
      <c r="AG1198" s="14">
        <f>SUMIF('consultant-gross'!D:D,eslam.data!AQ1198,'consultant-gross'!F:F)</f>
        <v>0</v>
      </c>
      <c r="AH1198" s="14">
        <f>SUMIF('consultant-gross'!D:D,eslam.data!AQ1198,'consultant-gross'!G:G)</f>
        <v>0</v>
      </c>
      <c r="AI1198" s="14">
        <f>SUMIF('consultant-net'!D:D,eslam.data!AQ1198,'consultant-net'!F:F)</f>
        <v>0</v>
      </c>
      <c r="AJ1198" s="2" t="str">
        <f>VLOOKUP(A1198,'eslam-to-invoicing'!A:B,2,0)</f>
        <v>Port Said Port Silos</v>
      </c>
      <c r="AQ1198" s="2" t="str">
        <f t="shared" si="164"/>
        <v>Port Said Silos17</v>
      </c>
      <c r="AR1198" s="2" t="str">
        <f t="shared" si="165"/>
        <v>Port Said Port Silos17</v>
      </c>
    </row>
    <row r="1199" spans="1:44" hidden="1" x14ac:dyDescent="0.3">
      <c r="A1199" s="6" t="s">
        <v>91</v>
      </c>
      <c r="B1199" s="6">
        <f>VLOOKUP(A1199,Sheet1!A:B,2,0)</f>
        <v>1</v>
      </c>
      <c r="C1199" s="6">
        <v>18</v>
      </c>
      <c r="D1199" s="25"/>
      <c r="E1199" s="2">
        <v>7866196.5142857134</v>
      </c>
      <c r="F1199" s="26">
        <f>_xlfn.MAXIFS('data-from-invoicing'!E:E,'data-from-invoicing'!D:D,eslam.data!AR1199)</f>
        <v>7866196.5099999988</v>
      </c>
      <c r="G1199" s="2">
        <f t="shared" si="162"/>
        <v>-4.2857145890593529E-3</v>
      </c>
      <c r="H1199" s="2"/>
      <c r="I1199" s="23"/>
      <c r="J1199" s="2">
        <f>SUMIF('collection only'!D:D,eslam.data!AQ1199,'collection only'!E:E)</f>
        <v>2991787</v>
      </c>
      <c r="K1199" s="26">
        <f>SUMIF('data-from-invoicing'!D:D,eslam.data!AR1199,'data-from-invoicing'!F:F)</f>
        <v>3958149.4004000002</v>
      </c>
      <c r="L1199" s="2">
        <f t="shared" si="163"/>
        <v>966362.40040000016</v>
      </c>
      <c r="M1199" s="2"/>
      <c r="Q1199" s="23"/>
      <c r="R1199" s="2">
        <v>2991787</v>
      </c>
      <c r="S1199" s="1">
        <v>45169</v>
      </c>
      <c r="T1199" s="1">
        <v>45169</v>
      </c>
      <c r="U1199" s="1">
        <v>45172</v>
      </c>
      <c r="V1199">
        <v>21</v>
      </c>
      <c r="W1199" s="1">
        <v>45193</v>
      </c>
      <c r="X1199" s="1">
        <v>45202</v>
      </c>
      <c r="Y1199" s="2">
        <v>121752876.1561905</v>
      </c>
      <c r="AF1199" s="2">
        <v>0</v>
      </c>
      <c r="AG1199" s="14">
        <f>SUMIF('consultant-gross'!D:D,eslam.data!AQ1199,'consultant-gross'!F:F)</f>
        <v>0</v>
      </c>
      <c r="AH1199" s="14">
        <f>SUMIF('consultant-gross'!D:D,eslam.data!AQ1199,'consultant-gross'!G:G)</f>
        <v>0</v>
      </c>
      <c r="AI1199" s="14">
        <f>SUMIF('consultant-net'!D:D,eslam.data!AQ1199,'consultant-net'!F:F)</f>
        <v>0</v>
      </c>
      <c r="AJ1199" s="2" t="str">
        <f>VLOOKUP(A1199,'eslam-to-invoicing'!A:B,2,0)</f>
        <v>Port Said Port Silos</v>
      </c>
      <c r="AQ1199" s="2" t="str">
        <f t="shared" si="164"/>
        <v>Port Said Silos18</v>
      </c>
      <c r="AR1199" s="2" t="str">
        <f t="shared" si="165"/>
        <v>Port Said Port Silos18</v>
      </c>
    </row>
    <row r="1200" spans="1:44" hidden="1" x14ac:dyDescent="0.3">
      <c r="A1200" s="6" t="s">
        <v>91</v>
      </c>
      <c r="B1200" s="6">
        <f>VLOOKUP(A1200,Sheet1!A:B,2,0)</f>
        <v>1</v>
      </c>
      <c r="C1200" s="6">
        <v>19</v>
      </c>
      <c r="D1200" s="25"/>
      <c r="E1200" s="2">
        <v>17118439.25714286</v>
      </c>
      <c r="F1200" s="26">
        <f>_xlfn.MAXIFS('data-from-invoicing'!E:E,'data-from-invoicing'!D:D,eslam.data!AR1200)</f>
        <v>17118439.260000002</v>
      </c>
      <c r="G1200" s="2">
        <f t="shared" si="162"/>
        <v>2.8571411967277527E-3</v>
      </c>
      <c r="H1200" s="2"/>
      <c r="I1200" s="23"/>
      <c r="J1200" s="2">
        <f>SUMIF('collection only'!D:D,eslam.data!AQ1200,'collection only'!E:E)</f>
        <v>12748959</v>
      </c>
      <c r="K1200" s="26">
        <f>SUMIF('data-from-invoicing'!D:D,eslam.data!AR1200,'data-from-invoicing'!F:F)</f>
        <v>14851957.910399999</v>
      </c>
      <c r="L1200" s="2">
        <f t="shared" si="163"/>
        <v>2102998.9103999995</v>
      </c>
      <c r="M1200" s="2"/>
      <c r="Q1200" s="23"/>
      <c r="R1200" s="2">
        <v>12748959</v>
      </c>
      <c r="S1200" s="1">
        <v>45199</v>
      </c>
      <c r="T1200" s="1">
        <v>45199</v>
      </c>
      <c r="U1200" s="1">
        <v>45200</v>
      </c>
      <c r="V1200">
        <v>21</v>
      </c>
      <c r="W1200" s="1">
        <v>45221</v>
      </c>
      <c r="X1200" s="1">
        <v>45215</v>
      </c>
      <c r="Y1200" s="2">
        <v>138871315.4133333</v>
      </c>
      <c r="AF1200" s="2">
        <v>0</v>
      </c>
      <c r="AG1200" s="14">
        <f>SUMIF('consultant-gross'!D:D,eslam.data!AQ1200,'consultant-gross'!F:F)</f>
        <v>0</v>
      </c>
      <c r="AH1200" s="14">
        <f>SUMIF('consultant-gross'!D:D,eslam.data!AQ1200,'consultant-gross'!G:G)</f>
        <v>0</v>
      </c>
      <c r="AI1200" s="14">
        <f>SUMIF('consultant-net'!D:D,eslam.data!AQ1200,'consultant-net'!F:F)</f>
        <v>0</v>
      </c>
      <c r="AJ1200" s="2" t="str">
        <f>VLOOKUP(A1200,'eslam-to-invoicing'!A:B,2,0)</f>
        <v>Port Said Port Silos</v>
      </c>
      <c r="AQ1200" s="2" t="str">
        <f t="shared" si="164"/>
        <v>Port Said Silos19</v>
      </c>
      <c r="AR1200" s="2" t="str">
        <f t="shared" si="165"/>
        <v>Port Said Port Silos19</v>
      </c>
    </row>
    <row r="1201" spans="1:44" hidden="1" x14ac:dyDescent="0.3">
      <c r="A1201" s="6" t="s">
        <v>91</v>
      </c>
      <c r="B1201" s="6">
        <f>VLOOKUP(A1201,Sheet1!A:B,2,0)</f>
        <v>1</v>
      </c>
      <c r="C1201" s="6">
        <v>20</v>
      </c>
      <c r="D1201" s="25"/>
      <c r="E1201" s="2">
        <v>12988784</v>
      </c>
      <c r="F1201" s="26">
        <f>_xlfn.MAXIFS('data-from-invoicing'!E:E,'data-from-invoicing'!D:D,eslam.data!AR1201)</f>
        <v>12988783.810000001</v>
      </c>
      <c r="G1201" s="2">
        <f t="shared" si="162"/>
        <v>-0.18999999947845936</v>
      </c>
      <c r="H1201" s="2"/>
      <c r="I1201" s="23"/>
      <c r="J1201" s="2">
        <f>SUMIF('collection only'!D:D,eslam.data!AQ1201,'collection only'!E:E)</f>
        <v>6593857</v>
      </c>
      <c r="K1201" s="26">
        <f>SUMIF('data-from-invoicing'!D:D,eslam.data!AR1201,'data-from-invoicing'!F:F)</f>
        <v>8189528.9591999995</v>
      </c>
      <c r="L1201" s="2">
        <f t="shared" si="163"/>
        <v>1595671.9591999995</v>
      </c>
      <c r="M1201" s="2"/>
      <c r="Q1201" s="23"/>
      <c r="R1201" s="2">
        <v>6593857</v>
      </c>
      <c r="S1201" s="1">
        <v>45230</v>
      </c>
      <c r="T1201" s="1">
        <v>45230</v>
      </c>
      <c r="U1201" s="1">
        <v>45231</v>
      </c>
      <c r="V1201">
        <v>21</v>
      </c>
      <c r="W1201" s="1">
        <v>45252</v>
      </c>
      <c r="X1201" s="1">
        <v>45252</v>
      </c>
      <c r="Y1201" s="2">
        <v>151860099.4133333</v>
      </c>
      <c r="AF1201" s="2">
        <v>0</v>
      </c>
      <c r="AG1201" s="14">
        <f>SUMIF('consultant-gross'!D:D,eslam.data!AQ1201,'consultant-gross'!F:F)</f>
        <v>13732229.226666659</v>
      </c>
      <c r="AH1201" s="14">
        <f>SUMIF('consultant-gross'!D:D,eslam.data!AQ1201,'consultant-gross'!G:G)</f>
        <v>152603544.63999999</v>
      </c>
      <c r="AI1201" s="14">
        <f>SUMIF('consultant-net'!D:D,eslam.data!AQ1201,'consultant-net'!F:F)</f>
        <v>10123399.385898661</v>
      </c>
      <c r="AJ1201" s="2" t="str">
        <f>VLOOKUP(A1201,'eslam-to-invoicing'!A:B,2,0)</f>
        <v>Port Said Port Silos</v>
      </c>
      <c r="AQ1201" s="2" t="str">
        <f t="shared" si="164"/>
        <v>Port Said Silos20</v>
      </c>
      <c r="AR1201" s="2" t="str">
        <f t="shared" si="165"/>
        <v>Port Said Port Silos20</v>
      </c>
    </row>
    <row r="1202" spans="1:44" hidden="1" x14ac:dyDescent="0.3">
      <c r="A1202" s="6" t="s">
        <v>91</v>
      </c>
      <c r="B1202" s="6">
        <f>VLOOKUP(A1202,Sheet1!A:B,2,0)</f>
        <v>1</v>
      </c>
      <c r="C1202" s="6">
        <v>21</v>
      </c>
      <c r="D1202" s="25"/>
      <c r="E1202" s="2">
        <v>15886446.64761905</v>
      </c>
      <c r="F1202" s="26">
        <f>_xlfn.MAXIFS('data-from-invoicing'!E:E,'data-from-invoicing'!D:D,eslam.data!AR1202)</f>
        <v>15886445.710000001</v>
      </c>
      <c r="G1202" s="2">
        <f t="shared" si="162"/>
        <v>-0.93761904910206795</v>
      </c>
      <c r="H1202" s="2"/>
      <c r="I1202" s="23"/>
      <c r="J1202" s="2">
        <f>SUMIF('collection only'!D:D,eslam.data!AQ1202,'collection only'!E:E)</f>
        <v>11818794</v>
      </c>
      <c r="K1202" s="26">
        <f>SUMIF('data-from-invoicing'!D:D,eslam.data!AR1202,'data-from-invoicing'!F:F)</f>
        <v>13770443.898399999</v>
      </c>
      <c r="L1202" s="2">
        <f t="shared" si="163"/>
        <v>1951649.8983999994</v>
      </c>
      <c r="M1202" s="2"/>
      <c r="Q1202" s="23"/>
      <c r="R1202" s="2">
        <v>11818794</v>
      </c>
      <c r="S1202" s="1">
        <v>45260</v>
      </c>
      <c r="T1202" s="1">
        <v>45260</v>
      </c>
      <c r="U1202" s="1">
        <v>45260</v>
      </c>
      <c r="V1202">
        <v>21</v>
      </c>
      <c r="W1202" s="1">
        <v>45281</v>
      </c>
      <c r="X1202" s="1">
        <v>45283</v>
      </c>
      <c r="Y1202" s="2">
        <v>167746546.0609524</v>
      </c>
      <c r="AF1202" s="2">
        <v>0</v>
      </c>
      <c r="AG1202" s="14">
        <f>SUMIF('consultant-gross'!D:D,eslam.data!AQ1202,'consultant-gross'!F:F)</f>
        <v>15886446.656666666</v>
      </c>
      <c r="AH1202" s="14">
        <f>SUMIF('consultant-gross'!D:D,eslam.data!AQ1202,'consultant-gross'!G:G)</f>
        <v>167746546.06999999</v>
      </c>
      <c r="AI1202" s="14">
        <f>SUMIF('consultant-net'!D:D,eslam.data!AQ1202,'consultant-net'!F:F)</f>
        <v>11711488.475294666</v>
      </c>
      <c r="AJ1202" s="2" t="str">
        <f>VLOOKUP(A1202,'eslam-to-invoicing'!A:B,2,0)</f>
        <v>Port Said Port Silos</v>
      </c>
      <c r="AQ1202" s="2" t="str">
        <f t="shared" si="164"/>
        <v>Port Said Silos21</v>
      </c>
      <c r="AR1202" s="2" t="str">
        <f t="shared" si="165"/>
        <v>Port Said Port Silos21</v>
      </c>
    </row>
    <row r="1203" spans="1:44" hidden="1" x14ac:dyDescent="0.3">
      <c r="A1203" s="6" t="s">
        <v>91</v>
      </c>
      <c r="B1203" s="6">
        <f>VLOOKUP(A1203,Sheet1!A:B,2,0)</f>
        <v>1</v>
      </c>
      <c r="C1203" s="6">
        <v>22</v>
      </c>
      <c r="D1203" s="25"/>
      <c r="E1203" s="2">
        <v>6713332.666666666</v>
      </c>
      <c r="F1203" s="26">
        <f>_xlfn.MAXIFS('data-from-invoicing'!E:E,'data-from-invoicing'!D:D,eslam.data!AR1203)</f>
        <v>6713332.6699999999</v>
      </c>
      <c r="G1203" s="2">
        <f t="shared" si="162"/>
        <v>3.3333338797092438E-3</v>
      </c>
      <c r="H1203" s="2"/>
      <c r="I1203" s="23"/>
      <c r="J1203" s="2">
        <f>SUMIF('collection only'!D:D,eslam.data!AQ1203,'collection only'!E:E)</f>
        <v>4826684</v>
      </c>
      <c r="K1203" s="26">
        <f>SUMIF('data-from-invoicing'!D:D,eslam.data!AR1203,'data-from-invoicing'!F:F)</f>
        <v>5651416.0034999996</v>
      </c>
      <c r="L1203" s="2">
        <f t="shared" si="163"/>
        <v>824732.00349999964</v>
      </c>
      <c r="M1203" s="2"/>
      <c r="Q1203" s="23"/>
      <c r="R1203" s="2">
        <v>4826684</v>
      </c>
      <c r="S1203" s="1">
        <v>45291</v>
      </c>
      <c r="T1203" s="1">
        <v>45273</v>
      </c>
      <c r="U1203" s="1">
        <v>45274</v>
      </c>
      <c r="V1203">
        <v>21</v>
      </c>
      <c r="W1203" s="1">
        <v>45295</v>
      </c>
      <c r="X1203" s="1">
        <v>45287</v>
      </c>
      <c r="Y1203" s="2">
        <v>174459878.72761899</v>
      </c>
      <c r="AF1203" s="2">
        <v>0</v>
      </c>
      <c r="AG1203" s="14">
        <f>SUMIF('consultant-gross'!D:D,eslam.data!AQ1203,'consultant-gross'!F:F)</f>
        <v>6713332.6690476239</v>
      </c>
      <c r="AH1203" s="14">
        <f>SUMIF('consultant-gross'!D:D,eslam.data!AQ1203,'consultant-gross'!G:G)</f>
        <v>174459878.72999999</v>
      </c>
      <c r="AI1203" s="14">
        <f>SUMIF('consultant-net'!D:D,eslam.data!AQ1203,'consultant-net'!F:F)</f>
        <v>4949068.8436219078</v>
      </c>
      <c r="AJ1203" s="2" t="str">
        <f>VLOOKUP(A1203,'eslam-to-invoicing'!A:B,2,0)</f>
        <v>Port Said Port Silos</v>
      </c>
      <c r="AQ1203" s="2" t="str">
        <f t="shared" si="164"/>
        <v>Port Said Silos22</v>
      </c>
      <c r="AR1203" s="2" t="str">
        <f t="shared" si="165"/>
        <v>Port Said Port Silos22</v>
      </c>
    </row>
    <row r="1204" spans="1:44" hidden="1" x14ac:dyDescent="0.3">
      <c r="A1204" s="6" t="s">
        <v>91</v>
      </c>
      <c r="B1204" s="6">
        <f>VLOOKUP(A1204,Sheet1!A:B,2,0)</f>
        <v>1</v>
      </c>
      <c r="C1204" s="6">
        <v>23</v>
      </c>
      <c r="D1204" s="25"/>
      <c r="E1204" s="2">
        <v>3587901.4571428569</v>
      </c>
      <c r="F1204" s="26">
        <f>_xlfn.MAXIFS('data-from-invoicing'!E:E,'data-from-invoicing'!D:D,eslam.data!AR1204)</f>
        <v>3587901.4599999995</v>
      </c>
      <c r="G1204" s="2">
        <f t="shared" si="162"/>
        <v>2.8571425937116146E-3</v>
      </c>
      <c r="H1204" s="2"/>
      <c r="I1204" s="23"/>
      <c r="J1204" s="2">
        <f>SUMIF('collection only'!D:D,eslam.data!AQ1204,'collection only'!E:E)</f>
        <v>2411082.19</v>
      </c>
      <c r="K1204" s="26">
        <f>SUMIF('data-from-invoicing'!D:D,eslam.data!AR1204,'data-from-invoicing'!F:F)</f>
        <v>2851855.8684</v>
      </c>
      <c r="L1204" s="2">
        <f t="shared" si="163"/>
        <v>440773.67840000009</v>
      </c>
      <c r="M1204" s="2"/>
      <c r="Q1204" s="23"/>
      <c r="R1204" s="2">
        <v>2411082.19</v>
      </c>
      <c r="S1204" s="1">
        <v>45291</v>
      </c>
      <c r="T1204" s="1">
        <v>45291</v>
      </c>
      <c r="U1204" s="1">
        <v>45295</v>
      </c>
      <c r="V1204">
        <v>21</v>
      </c>
      <c r="W1204" s="1">
        <v>45316</v>
      </c>
      <c r="X1204" s="1">
        <v>45309</v>
      </c>
      <c r="Y1204" s="2">
        <v>178047780.18476191</v>
      </c>
      <c r="AF1204" s="2">
        <v>0</v>
      </c>
      <c r="AG1204" s="14">
        <f>SUMIF('consultant-gross'!D:D,eslam.data!AQ1204,'consultant-gross'!F:F)</f>
        <v>0</v>
      </c>
      <c r="AH1204" s="14">
        <f>SUMIF('consultant-gross'!D:D,eslam.data!AQ1204,'consultant-gross'!G:G)</f>
        <v>0</v>
      </c>
      <c r="AI1204" s="14">
        <f>SUMIF('consultant-net'!D:D,eslam.data!AQ1204,'consultant-net'!F:F)</f>
        <v>0</v>
      </c>
      <c r="AJ1204" s="2" t="str">
        <f>VLOOKUP(A1204,'eslam-to-invoicing'!A:B,2,0)</f>
        <v>Port Said Port Silos</v>
      </c>
      <c r="AQ1204" s="2" t="str">
        <f t="shared" si="164"/>
        <v>Port Said Silos23</v>
      </c>
      <c r="AR1204" s="2" t="str">
        <f t="shared" si="165"/>
        <v>Port Said Port Silos23</v>
      </c>
    </row>
    <row r="1205" spans="1:44" hidden="1" x14ac:dyDescent="0.3">
      <c r="A1205" s="6" t="s">
        <v>91</v>
      </c>
      <c r="B1205" s="6">
        <f>VLOOKUP(A1205,Sheet1!A:B,2,0)</f>
        <v>1</v>
      </c>
      <c r="C1205" s="6">
        <v>24</v>
      </c>
      <c r="D1205" s="25"/>
      <c r="E1205" s="2">
        <v>4764115.7714285711</v>
      </c>
      <c r="F1205" s="26">
        <f>_xlfn.MAXIFS('data-from-invoicing'!E:E,'data-from-invoicing'!D:D,eslam.data!AR1205)</f>
        <v>4764115.24</v>
      </c>
      <c r="G1205" s="2">
        <f t="shared" si="162"/>
        <v>-0.5314285708591342</v>
      </c>
      <c r="H1205" s="2"/>
      <c r="I1205" s="23"/>
      <c r="J1205" s="2">
        <f>SUMIF('collection only'!D:D,eslam.data!AQ1205,'collection only'!E:E)</f>
        <v>3306186</v>
      </c>
      <c r="K1205" s="26">
        <f>SUMIF('data-from-invoicing'!D:D,eslam.data!AR1205,'data-from-invoicing'!F:F)</f>
        <v>3891455.9996000002</v>
      </c>
      <c r="L1205" s="2">
        <f t="shared" si="163"/>
        <v>585269.99960000021</v>
      </c>
      <c r="M1205" s="2"/>
      <c r="Q1205" s="23"/>
      <c r="R1205" s="2">
        <v>3306186</v>
      </c>
      <c r="S1205" s="1">
        <v>45322</v>
      </c>
      <c r="T1205" s="1">
        <v>45322</v>
      </c>
      <c r="U1205" s="1">
        <v>45328</v>
      </c>
      <c r="V1205">
        <v>21</v>
      </c>
      <c r="W1205" s="1">
        <v>45349</v>
      </c>
      <c r="X1205" s="1">
        <v>45343</v>
      </c>
      <c r="Y1205" s="2">
        <v>182811895.9561905</v>
      </c>
      <c r="AF1205" s="2">
        <v>0</v>
      </c>
      <c r="AG1205" s="14">
        <f>SUMIF('consultant-gross'!D:D,eslam.data!AQ1205,'consultant-gross'!F:F)</f>
        <v>0</v>
      </c>
      <c r="AH1205" s="14">
        <f>SUMIF('consultant-gross'!D:D,eslam.data!AQ1205,'consultant-gross'!G:G)</f>
        <v>0</v>
      </c>
      <c r="AI1205" s="14">
        <f>SUMIF('consultant-net'!D:D,eslam.data!AQ1205,'consultant-net'!F:F)</f>
        <v>0</v>
      </c>
      <c r="AJ1205" s="2" t="str">
        <f>VLOOKUP(A1205,'eslam-to-invoicing'!A:B,2,0)</f>
        <v>Port Said Port Silos</v>
      </c>
      <c r="AQ1205" s="2" t="str">
        <f t="shared" si="164"/>
        <v>Port Said Silos24</v>
      </c>
      <c r="AR1205" s="2" t="str">
        <f t="shared" si="165"/>
        <v>Port Said Port Silos24</v>
      </c>
    </row>
    <row r="1206" spans="1:44" hidden="1" x14ac:dyDescent="0.3">
      <c r="A1206" s="6" t="s">
        <v>91</v>
      </c>
      <c r="B1206" s="6">
        <f>VLOOKUP(A1206,Sheet1!A:B,2,0)</f>
        <v>1</v>
      </c>
      <c r="C1206" s="6">
        <v>25</v>
      </c>
      <c r="D1206" s="25"/>
      <c r="E1206" s="2">
        <v>4504742.6761904759</v>
      </c>
      <c r="F1206" s="26">
        <f>_xlfn.MAXIFS('data-from-invoicing'!E:E,'data-from-invoicing'!D:D,eslam.data!AR1206)</f>
        <v>4504741.9000000004</v>
      </c>
      <c r="G1206" s="2">
        <f t="shared" si="162"/>
        <v>-0.77619047556072474</v>
      </c>
      <c r="H1206" s="2"/>
      <c r="I1206" s="23"/>
      <c r="J1206" s="2">
        <f>SUMIF('collection only'!D:D,eslam.data!AQ1206,'collection only'!E:E)</f>
        <v>3280048</v>
      </c>
      <c r="K1206" s="26">
        <f>SUMIF('data-from-invoicing'!D:D,eslam.data!AR1206,'data-from-invoicing'!F:F)</f>
        <v>3280047.5660000001</v>
      </c>
      <c r="L1206" s="2">
        <f t="shared" si="163"/>
        <v>-0.43399999989196658</v>
      </c>
      <c r="M1206" s="2"/>
      <c r="Q1206" s="23"/>
      <c r="R1206" s="2">
        <v>3280048</v>
      </c>
      <c r="S1206" s="1">
        <v>45351</v>
      </c>
      <c r="T1206" s="1">
        <v>45351</v>
      </c>
      <c r="U1206" s="1">
        <v>45355</v>
      </c>
      <c r="V1206">
        <v>21</v>
      </c>
      <c r="W1206" s="1">
        <v>45376</v>
      </c>
      <c r="X1206" s="1">
        <v>45389</v>
      </c>
      <c r="Y1206" s="2">
        <v>187316638.6323809</v>
      </c>
      <c r="AF1206" s="2">
        <v>0</v>
      </c>
      <c r="AG1206" s="14">
        <f>SUMIF('consultant-gross'!D:D,eslam.data!AQ1206,'consultant-gross'!F:F)</f>
        <v>0</v>
      </c>
      <c r="AH1206" s="14">
        <f>SUMIF('consultant-gross'!D:D,eslam.data!AQ1206,'consultant-gross'!G:G)</f>
        <v>0</v>
      </c>
      <c r="AI1206" s="14">
        <f>SUMIF('consultant-net'!D:D,eslam.data!AQ1206,'consultant-net'!F:F)</f>
        <v>0</v>
      </c>
      <c r="AJ1206" s="2" t="str">
        <f>VLOOKUP(A1206,'eslam-to-invoicing'!A:B,2,0)</f>
        <v>Port Said Port Silos</v>
      </c>
      <c r="AQ1206" s="2" t="str">
        <f t="shared" si="164"/>
        <v>Port Said Silos25</v>
      </c>
      <c r="AR1206" s="2" t="str">
        <f t="shared" si="165"/>
        <v>Port Said Port Silos25</v>
      </c>
    </row>
    <row r="1207" spans="1:44" hidden="1" x14ac:dyDescent="0.3">
      <c r="A1207" s="6" t="s">
        <v>91</v>
      </c>
      <c r="B1207" s="6">
        <f>VLOOKUP(A1207,Sheet1!A:B,2,0)</f>
        <v>1</v>
      </c>
      <c r="C1207" s="6">
        <v>26</v>
      </c>
      <c r="D1207" s="25"/>
      <c r="E1207" s="2">
        <v>2227046.780952381</v>
      </c>
      <c r="F1207" s="26">
        <f>_xlfn.MAXIFS('data-from-invoicing'!E:E,'data-from-invoicing'!D:D,eslam.data!AR1207)</f>
        <v>2227046.7799999998</v>
      </c>
      <c r="G1207" s="2">
        <f t="shared" si="162"/>
        <v>-9.5238117501139641E-4</v>
      </c>
      <c r="H1207" s="2"/>
      <c r="I1207" s="23"/>
      <c r="J1207" s="2">
        <f>SUMIF('collection only'!D:D,eslam.data!AQ1207,'collection only'!E:E)</f>
        <v>426108</v>
      </c>
      <c r="K1207" s="26">
        <f>SUMIF('data-from-invoicing'!D:D,eslam.data!AR1207,'data-from-invoicing'!F:F)</f>
        <v>426108.03120000003</v>
      </c>
      <c r="L1207" s="2">
        <f t="shared" si="163"/>
        <v>3.1200000026728958E-2</v>
      </c>
      <c r="M1207" s="2"/>
      <c r="Q1207" s="23"/>
      <c r="R1207" s="2">
        <v>426108</v>
      </c>
      <c r="S1207" s="1">
        <v>45382</v>
      </c>
      <c r="T1207" s="1">
        <v>45382</v>
      </c>
      <c r="U1207" s="1">
        <v>45386</v>
      </c>
      <c r="V1207">
        <v>21</v>
      </c>
      <c r="W1207" s="1">
        <v>45407</v>
      </c>
      <c r="X1207" s="1">
        <v>45419</v>
      </c>
      <c r="Y1207" s="2">
        <v>189543685.4133333</v>
      </c>
      <c r="AF1207" s="2">
        <v>0</v>
      </c>
      <c r="AG1207" s="14">
        <f>SUMIF('consultant-gross'!D:D,eslam.data!AQ1207,'consultant-gross'!F:F)</f>
        <v>0</v>
      </c>
      <c r="AH1207" s="14">
        <f>SUMIF('consultant-gross'!D:D,eslam.data!AQ1207,'consultant-gross'!G:G)</f>
        <v>0</v>
      </c>
      <c r="AI1207" s="14">
        <f>SUMIF('consultant-net'!D:D,eslam.data!AQ1207,'consultant-net'!F:F)</f>
        <v>0</v>
      </c>
      <c r="AJ1207" s="2" t="str">
        <f>VLOOKUP(A1207,'eslam-to-invoicing'!A:B,2,0)</f>
        <v>Port Said Port Silos</v>
      </c>
      <c r="AQ1207" s="2" t="str">
        <f t="shared" si="164"/>
        <v>Port Said Silos26</v>
      </c>
      <c r="AR1207" s="2" t="str">
        <f t="shared" si="165"/>
        <v>Port Said Port Silos26</v>
      </c>
    </row>
    <row r="1208" spans="1:44" hidden="1" x14ac:dyDescent="0.3">
      <c r="A1208" s="6" t="s">
        <v>91</v>
      </c>
      <c r="B1208" s="32">
        <f>VLOOKUP(A1208,Sheet1!A:B,2,0)</f>
        <v>1</v>
      </c>
      <c r="C1208" s="6">
        <v>27</v>
      </c>
      <c r="D1208" s="25"/>
      <c r="E1208" s="2">
        <v>1522665.14</v>
      </c>
      <c r="F1208" s="26">
        <f>_xlfn.MAXIFS('data-from-invoicing'!E:E,'data-from-invoicing'!D:D,eslam.data!AR1208)</f>
        <v>1478728.71</v>
      </c>
      <c r="G1208" s="2">
        <f t="shared" si="162"/>
        <v>-43936.429999999935</v>
      </c>
      <c r="H1208" s="2"/>
      <c r="I1208" s="23"/>
      <c r="J1208" s="2">
        <f>SUMIF('collection only'!D:D,eslam.data!AQ1208,'collection only'!E:E)</f>
        <v>0</v>
      </c>
      <c r="K1208" s="26">
        <f>SUMIF('data-from-invoicing'!D:D,eslam.data!AR1208,'data-from-invoicing'!F:F)</f>
        <v>0</v>
      </c>
      <c r="L1208" s="2">
        <f t="shared" si="163"/>
        <v>0</v>
      </c>
      <c r="M1208" s="2"/>
      <c r="Q1208" s="23"/>
      <c r="R1208" s="2">
        <v>1E-4</v>
      </c>
      <c r="S1208" s="1">
        <v>45412</v>
      </c>
      <c r="T1208" s="1">
        <v>45413</v>
      </c>
      <c r="U1208" s="1">
        <v>45413</v>
      </c>
      <c r="V1208">
        <v>21</v>
      </c>
      <c r="W1208" s="1">
        <v>45434</v>
      </c>
      <c r="X1208" s="1">
        <v>45439</v>
      </c>
      <c r="Y1208" s="2">
        <v>191066350.55333331</v>
      </c>
      <c r="AF1208" s="2">
        <v>0</v>
      </c>
      <c r="AG1208" s="14">
        <f>SUMIF('consultant-gross'!D:D,eslam.data!AQ1208,'consultant-gross'!F:F)</f>
        <v>1478728.7100000083</v>
      </c>
      <c r="AH1208" s="14">
        <f>SUMIF('consultant-gross'!D:D,eslam.data!AQ1208,'consultant-gross'!G:G)</f>
        <v>191022414.13</v>
      </c>
      <c r="AI1208" s="14">
        <f>SUMIF('consultant-net'!D:D,eslam.data!AQ1208,'consultant-net'!F:F)</f>
        <v>1090118.8050120061</v>
      </c>
      <c r="AJ1208" s="2" t="str">
        <f>VLOOKUP(A1208,'eslam-to-invoicing'!A:B,2,0)</f>
        <v>Port Said Port Silos</v>
      </c>
      <c r="AQ1208" s="2" t="str">
        <f t="shared" si="164"/>
        <v>Port Said Silos27</v>
      </c>
      <c r="AR1208" s="2" t="str">
        <f t="shared" si="165"/>
        <v>Port Said Port Silos27</v>
      </c>
    </row>
    <row r="1209" spans="1:44" hidden="1" x14ac:dyDescent="0.3">
      <c r="A1209" s="6" t="s">
        <v>91</v>
      </c>
      <c r="B1209" s="6">
        <f>VLOOKUP(A1209,Sheet1!A:B,2,0)</f>
        <v>1</v>
      </c>
      <c r="C1209" s="6">
        <v>28</v>
      </c>
      <c r="D1209" s="25"/>
      <c r="E1209" s="2">
        <v>3379589.942857143</v>
      </c>
      <c r="F1209" s="26">
        <f>_xlfn.MAXIFS('data-from-invoicing'!E:E,'data-from-invoicing'!D:D,eslam.data!AR1209)</f>
        <v>3379589.94</v>
      </c>
      <c r="G1209" s="2">
        <f t="shared" si="162"/>
        <v>-2.8571430593729019E-3</v>
      </c>
      <c r="H1209" s="2"/>
      <c r="I1209" s="23"/>
      <c r="J1209" s="2">
        <f>SUMIF('collection only'!D:D,eslam.data!AQ1209,'collection only'!E:E)</f>
        <v>1239632</v>
      </c>
      <c r="K1209" s="26">
        <f>SUMIF('data-from-invoicing'!D:D,eslam.data!AR1209,'data-from-invoicing'!F:F)</f>
        <v>2663473.997</v>
      </c>
      <c r="L1209" s="2">
        <f t="shared" si="163"/>
        <v>1423841.997</v>
      </c>
      <c r="M1209" s="2"/>
      <c r="Q1209" s="23"/>
      <c r="R1209" s="2">
        <v>1239632</v>
      </c>
      <c r="S1209" s="1">
        <v>45443</v>
      </c>
      <c r="T1209" s="1">
        <v>45443</v>
      </c>
      <c r="U1209" s="1">
        <v>45445</v>
      </c>
      <c r="V1209">
        <v>21</v>
      </c>
      <c r="W1209" s="1">
        <v>45466</v>
      </c>
      <c r="X1209" s="1">
        <v>45474</v>
      </c>
      <c r="Y1209" s="2">
        <v>194445940.49619049</v>
      </c>
      <c r="AF1209" s="2">
        <v>0</v>
      </c>
      <c r="AG1209" s="14">
        <f>SUMIF('consultant-gross'!D:D,eslam.data!AQ1209,'consultant-gross'!F:F)</f>
        <v>3335653.5066666901</v>
      </c>
      <c r="AH1209" s="14">
        <f>SUMIF('consultant-gross'!D:D,eslam.data!AQ1209,'consultant-gross'!G:G)</f>
        <v>194402004.06</v>
      </c>
      <c r="AI1209" s="14">
        <f>SUMIF('consultant-net'!D:D,eslam.data!AQ1209,'consultant-net'!F:F)</f>
        <v>2459043.7651146837</v>
      </c>
      <c r="AJ1209" s="2" t="str">
        <f>VLOOKUP(A1209,'eslam-to-invoicing'!A:B,2,0)</f>
        <v>Port Said Port Silos</v>
      </c>
      <c r="AQ1209" s="2" t="str">
        <f t="shared" si="164"/>
        <v>Port Said Silos28</v>
      </c>
      <c r="AR1209" s="2" t="str">
        <f t="shared" si="165"/>
        <v>Port Said Port Silos28</v>
      </c>
    </row>
    <row r="1210" spans="1:44" hidden="1" x14ac:dyDescent="0.3">
      <c r="A1210" s="6" t="s">
        <v>91</v>
      </c>
      <c r="B1210" s="6">
        <f>VLOOKUP(A1210,Sheet1!A:B,2,0)</f>
        <v>1</v>
      </c>
      <c r="C1210" s="6">
        <v>29</v>
      </c>
      <c r="D1210" s="25"/>
      <c r="E1210" s="2">
        <v>2107663.7333333329</v>
      </c>
      <c r="F1210" s="26">
        <f>_xlfn.MAXIFS('data-from-invoicing'!E:E,'data-from-invoicing'!D:D,eslam.data!AR1210)</f>
        <v>2107663.5099999998</v>
      </c>
      <c r="G1210" s="2">
        <f t="shared" si="162"/>
        <v>-0.22333333315327764</v>
      </c>
      <c r="H1210" s="2"/>
      <c r="I1210" s="23"/>
      <c r="J1210" s="2">
        <f>SUMIF('collection only'!D:D,eslam.data!AQ1210,'collection only'!E:E)</f>
        <v>337130</v>
      </c>
      <c r="K1210" s="26">
        <f>SUMIF('data-from-invoicing'!D:D,eslam.data!AR1210,'data-from-invoicing'!F:F)</f>
        <v>596055.24239999999</v>
      </c>
      <c r="L1210" s="2">
        <f t="shared" si="163"/>
        <v>258925.24239999999</v>
      </c>
      <c r="M1210" s="2"/>
      <c r="Q1210" s="23"/>
      <c r="R1210" s="2">
        <v>337130</v>
      </c>
      <c r="S1210" s="1">
        <v>45473</v>
      </c>
      <c r="T1210" s="1">
        <v>45473</v>
      </c>
      <c r="U1210" s="1">
        <v>45480</v>
      </c>
      <c r="V1210">
        <v>21</v>
      </c>
      <c r="W1210" s="1">
        <v>45501</v>
      </c>
      <c r="X1210" s="1">
        <v>45511</v>
      </c>
      <c r="Y1210" s="2">
        <v>196553604.22952381</v>
      </c>
      <c r="AF1210" s="2">
        <v>0</v>
      </c>
      <c r="AG1210" s="14">
        <f>SUMIF('consultant-gross'!D:D,eslam.data!AQ1210,'consultant-gross'!F:F)</f>
        <v>2063726.5038095415</v>
      </c>
      <c r="AH1210" s="14">
        <f>SUMIF('consultant-gross'!D:D,eslam.data!AQ1210,'consultant-gross'!G:G)</f>
        <v>196509667</v>
      </c>
      <c r="AI1210" s="14">
        <f>SUMIF('consultant-net'!D:D,eslam.data!AQ1210,'consultant-net'!F:F)</f>
        <v>1521379.178608394</v>
      </c>
      <c r="AJ1210" s="2" t="str">
        <f>VLOOKUP(A1210,'eslam-to-invoicing'!A:B,2,0)</f>
        <v>Port Said Port Silos</v>
      </c>
      <c r="AQ1210" s="2" t="str">
        <f t="shared" si="164"/>
        <v>Port Said Silos29</v>
      </c>
      <c r="AR1210" s="2" t="str">
        <f t="shared" si="165"/>
        <v>Port Said Port Silos29</v>
      </c>
    </row>
    <row r="1211" spans="1:44" hidden="1" x14ac:dyDescent="0.3">
      <c r="A1211" s="6" t="s">
        <v>91</v>
      </c>
      <c r="B1211" s="6">
        <f>VLOOKUP(A1211,Sheet1!A:B,2,0)</f>
        <v>1</v>
      </c>
      <c r="C1211" s="6">
        <v>30</v>
      </c>
      <c r="D1211" s="25"/>
      <c r="E1211" s="2">
        <v>3191368.2380952379</v>
      </c>
      <c r="F1211" s="26">
        <f>_xlfn.MAXIFS('data-from-invoicing'!E:E,'data-from-invoicing'!D:D,eslam.data!AR1211)</f>
        <v>3191368.24</v>
      </c>
      <c r="G1211" s="2">
        <f t="shared" si="162"/>
        <v>1.9047623500227928E-3</v>
      </c>
      <c r="H1211" s="2"/>
      <c r="I1211" s="23"/>
      <c r="J1211" s="2">
        <f>SUMIF('collection only'!D:D,eslam.data!AQ1211,'collection only'!E:E)</f>
        <v>100641</v>
      </c>
      <c r="K1211" s="26">
        <f>SUMIF('data-from-invoicing'!D:D,eslam.data!AR1211,'data-from-invoicing'!F:F)</f>
        <v>100639.5696</v>
      </c>
      <c r="L1211" s="2">
        <f t="shared" si="163"/>
        <v>-1.4303999999974621</v>
      </c>
      <c r="M1211" s="2"/>
      <c r="Q1211" s="23"/>
      <c r="R1211" s="2">
        <v>100641</v>
      </c>
      <c r="S1211" s="1">
        <v>45504</v>
      </c>
      <c r="T1211" s="1">
        <v>45504</v>
      </c>
      <c r="U1211" s="1">
        <v>45507</v>
      </c>
      <c r="V1211">
        <v>21</v>
      </c>
      <c r="W1211" s="1">
        <v>45528</v>
      </c>
      <c r="X1211" s="1">
        <v>45526</v>
      </c>
      <c r="Y1211" s="2">
        <v>199744972.467619</v>
      </c>
      <c r="AF1211" s="2">
        <v>0</v>
      </c>
      <c r="AG1211" s="14">
        <f>SUMIF('consultant-gross'!D:D,eslam.data!AQ1211,'consultant-gross'!F:F)</f>
        <v>3191369.0399999917</v>
      </c>
      <c r="AH1211" s="14">
        <f>SUMIF('consultant-gross'!D:D,eslam.data!AQ1211,'consultant-gross'!G:G)</f>
        <v>199701036.03999999</v>
      </c>
      <c r="AI1211" s="14">
        <f>SUMIF('consultant-net'!D:D,eslam.data!AQ1211,'consultant-net'!F:F)</f>
        <v>2352677.2562879939</v>
      </c>
      <c r="AJ1211" s="2" t="str">
        <f>VLOOKUP(A1211,'eslam-to-invoicing'!A:B,2,0)</f>
        <v>Port Said Port Silos</v>
      </c>
      <c r="AQ1211" s="2" t="str">
        <f t="shared" si="164"/>
        <v>Port Said Silos30</v>
      </c>
      <c r="AR1211" s="2" t="str">
        <f t="shared" si="165"/>
        <v>Port Said Port Silos30</v>
      </c>
    </row>
    <row r="1212" spans="1:44" hidden="1" x14ac:dyDescent="0.3">
      <c r="A1212" s="6" t="s">
        <v>91</v>
      </c>
      <c r="B1212" s="32">
        <f>VLOOKUP(A1212,Sheet1!A:B,2,0)</f>
        <v>1</v>
      </c>
      <c r="C1212" s="6">
        <v>31</v>
      </c>
      <c r="D1212" s="25"/>
      <c r="E1212" s="2">
        <v>2906595.6403508768</v>
      </c>
      <c r="F1212" s="26">
        <f>_xlfn.MAXIFS('data-from-invoicing'!E:E,'data-from-invoicing'!D:D,eslam.data!AR1212)</f>
        <v>3155732.3800000004</v>
      </c>
      <c r="G1212" s="2">
        <f t="shared" si="162"/>
        <v>249136.73964912351</v>
      </c>
      <c r="H1212" s="2"/>
      <c r="I1212" s="23"/>
      <c r="J1212" s="2">
        <f>SUMIF('collection only'!D:D,eslam.data!AQ1212,'collection only'!E:E)</f>
        <v>727554</v>
      </c>
      <c r="K1212" s="26">
        <f>SUMIF('data-from-invoicing'!D:D,eslam.data!AR1212,'data-from-invoicing'!F:F)</f>
        <v>2284436.52</v>
      </c>
      <c r="L1212" s="2">
        <f t="shared" si="163"/>
        <v>1556882.52</v>
      </c>
      <c r="M1212" s="2"/>
      <c r="Q1212" s="23"/>
      <c r="R1212" s="2">
        <v>727554</v>
      </c>
      <c r="S1212" s="1">
        <v>45535</v>
      </c>
      <c r="T1212" s="1">
        <v>45535</v>
      </c>
      <c r="U1212" s="1">
        <v>45537</v>
      </c>
      <c r="V1212">
        <v>21</v>
      </c>
      <c r="W1212" s="1">
        <v>45558</v>
      </c>
      <c r="X1212" s="1">
        <v>45580</v>
      </c>
      <c r="Y1212" s="2">
        <v>202651568.10796991</v>
      </c>
      <c r="AF1212" s="2">
        <v>0</v>
      </c>
      <c r="AG1212" s="14">
        <f>SUMIF('consultant-gross'!D:D,eslam.data!AQ1212,'consultant-gross'!F:F)</f>
        <v>0</v>
      </c>
      <c r="AH1212" s="14">
        <f>SUMIF('consultant-gross'!D:D,eslam.data!AQ1212,'consultant-gross'!G:G)</f>
        <v>0</v>
      </c>
      <c r="AI1212" s="14">
        <f>SUMIF('consultant-net'!D:D,eslam.data!AQ1212,'consultant-net'!F:F)</f>
        <v>0</v>
      </c>
      <c r="AJ1212" s="2" t="str">
        <f>VLOOKUP(A1212,'eslam-to-invoicing'!A:B,2,0)</f>
        <v>Port Said Port Silos</v>
      </c>
      <c r="AQ1212" s="2" t="str">
        <f t="shared" si="164"/>
        <v>Port Said Silos31</v>
      </c>
      <c r="AR1212" s="2" t="str">
        <f t="shared" si="165"/>
        <v>Port Said Port Silos31</v>
      </c>
    </row>
    <row r="1213" spans="1:44" hidden="1" x14ac:dyDescent="0.3">
      <c r="A1213" s="6" t="s">
        <v>91</v>
      </c>
      <c r="B1213" s="32">
        <f>VLOOKUP(A1213,Sheet1!A:B,2,0)</f>
        <v>1</v>
      </c>
      <c r="C1213" s="6">
        <v>32</v>
      </c>
      <c r="D1213" s="25"/>
      <c r="E1213" s="2">
        <v>4167368.41</v>
      </c>
      <c r="F1213" s="26">
        <f>_xlfn.MAXIFS('data-from-invoicing'!E:E,'data-from-invoicing'!D:D,eslam.data!AR1213)</f>
        <v>3968922.2900000005</v>
      </c>
      <c r="G1213" s="2">
        <f t="shared" si="162"/>
        <v>-198446.11999999965</v>
      </c>
      <c r="H1213" s="2"/>
      <c r="I1213" s="23"/>
      <c r="J1213" s="2">
        <f>SUMIF('collection only'!D:D,eslam.data!AQ1213,'collection only'!E:E)</f>
        <v>2193035.35</v>
      </c>
      <c r="K1213" s="26">
        <f>SUMIF('data-from-invoicing'!D:D,eslam.data!AR1213,'data-from-invoicing'!F:F)</f>
        <v>2296974.7655000002</v>
      </c>
      <c r="L1213" s="2">
        <f t="shared" si="163"/>
        <v>103939.41550000012</v>
      </c>
      <c r="M1213" s="2"/>
      <c r="Q1213" s="23"/>
      <c r="R1213" s="2">
        <v>2193035.35</v>
      </c>
      <c r="S1213" s="1">
        <v>45565</v>
      </c>
      <c r="T1213" s="1">
        <v>45565</v>
      </c>
      <c r="U1213" s="1">
        <v>45575</v>
      </c>
      <c r="V1213">
        <v>21</v>
      </c>
      <c r="W1213" s="1">
        <v>45596</v>
      </c>
      <c r="X1213" s="1">
        <v>45599</v>
      </c>
      <c r="Y1213" s="2">
        <v>206818936.51796991</v>
      </c>
      <c r="AF1213" s="2">
        <v>0</v>
      </c>
      <c r="AG1213" s="14">
        <f>SUMIF('consultant-gross'!D:D,eslam.data!AQ1213,'consultant-gross'!F:F)</f>
        <v>0</v>
      </c>
      <c r="AH1213" s="14">
        <f>SUMIF('consultant-gross'!D:D,eslam.data!AQ1213,'consultant-gross'!G:G)</f>
        <v>0</v>
      </c>
      <c r="AI1213" s="14">
        <f>SUMIF('consultant-net'!D:D,eslam.data!AQ1213,'consultant-net'!F:F)</f>
        <v>0</v>
      </c>
      <c r="AJ1213" s="2" t="str">
        <f>VLOOKUP(A1213,'eslam-to-invoicing'!A:B,2,0)</f>
        <v>Port Said Port Silos</v>
      </c>
      <c r="AQ1213" s="2" t="str">
        <f t="shared" si="164"/>
        <v>Port Said Silos32</v>
      </c>
      <c r="AR1213" s="2" t="str">
        <f t="shared" si="165"/>
        <v>Port Said Port Silos32</v>
      </c>
    </row>
    <row r="1214" spans="1:44" hidden="1" x14ac:dyDescent="0.3">
      <c r="A1214" s="6" t="s">
        <v>91</v>
      </c>
      <c r="B1214" s="32">
        <f>VLOOKUP(A1214,Sheet1!A:B,2,0)</f>
        <v>1</v>
      </c>
      <c r="C1214" s="6">
        <v>33</v>
      </c>
      <c r="D1214" s="25"/>
      <c r="F1214" s="26">
        <f>_xlfn.MAXIFS('data-from-invoicing'!E:E,'data-from-invoicing'!D:D,eslam.data!AR1214)</f>
        <v>4525360.97</v>
      </c>
      <c r="G1214" s="2">
        <f t="shared" si="162"/>
        <v>4525360.97</v>
      </c>
      <c r="H1214" s="2"/>
      <c r="I1214" s="23"/>
      <c r="J1214" s="2">
        <f>SUMIF('collection only'!D:D,eslam.data!AQ1214,'collection only'!E:E)</f>
        <v>2711136</v>
      </c>
      <c r="K1214" s="26">
        <f>SUMIF('data-from-invoicing'!D:D,eslam.data!AR1214,'data-from-invoicing'!F:F)</f>
        <v>2711136</v>
      </c>
      <c r="L1214" s="2">
        <f t="shared" si="163"/>
        <v>0</v>
      </c>
      <c r="M1214" s="2"/>
      <c r="Q1214" s="23"/>
      <c r="S1214" s="1">
        <v>45596</v>
      </c>
      <c r="T1214" s="1">
        <v>45596</v>
      </c>
      <c r="U1214" s="1">
        <v>45596</v>
      </c>
      <c r="V1214">
        <v>21</v>
      </c>
      <c r="W1214" s="1">
        <v>45617</v>
      </c>
      <c r="AF1214" s="2">
        <v>0</v>
      </c>
      <c r="AG1214" s="14">
        <f>SUMIF('consultant-gross'!D:D,eslam.data!AQ1214,'consultant-gross'!F:F)</f>
        <v>0</v>
      </c>
      <c r="AH1214" s="14">
        <f>SUMIF('consultant-gross'!D:D,eslam.data!AQ1214,'consultant-gross'!G:G)</f>
        <v>0</v>
      </c>
      <c r="AI1214" s="14">
        <f>SUMIF('consultant-net'!D:D,eslam.data!AQ1214,'consultant-net'!F:F)</f>
        <v>0</v>
      </c>
      <c r="AJ1214" s="2" t="str">
        <f>VLOOKUP(A1214,'eslam-to-invoicing'!A:B,2,0)</f>
        <v>Port Said Port Silos</v>
      </c>
      <c r="AQ1214" s="2" t="str">
        <f t="shared" si="164"/>
        <v>Port Said Silos33</v>
      </c>
      <c r="AR1214" s="2" t="str">
        <f t="shared" si="165"/>
        <v>Port Said Port Silos33</v>
      </c>
    </row>
    <row r="1215" spans="1:44" hidden="1" x14ac:dyDescent="0.3">
      <c r="A1215" s="6" t="s">
        <v>132</v>
      </c>
      <c r="B1215" s="32">
        <f>VLOOKUP(A1215,Sheet1!A:B,2,0)</f>
        <v>1</v>
      </c>
      <c r="C1215" s="6">
        <v>1</v>
      </c>
      <c r="D1215" s="25"/>
      <c r="E1215" s="2">
        <v>5539353.2300000004</v>
      </c>
      <c r="F1215" s="26">
        <f>_xlfn.MAXIFS('data-from-invoicing'!E:E,'data-from-invoicing'!D:D,eslam.data!AR1215)</f>
        <v>9462048.9600000009</v>
      </c>
      <c r="G1215" s="2">
        <f t="shared" si="162"/>
        <v>3922695.7300000004</v>
      </c>
      <c r="H1215" s="2"/>
      <c r="I1215" s="23"/>
      <c r="J1215" s="2">
        <f>SUMIF('collection only'!D:D,eslam.data!AQ1215,'collection only'!E:E)</f>
        <v>5206992</v>
      </c>
      <c r="K1215" s="26">
        <f>SUMIF('data-from-invoicing'!D:D,eslam.data!AR1215,'data-from-invoicing'!F:F)</f>
        <v>16089595.042199999</v>
      </c>
      <c r="L1215" s="2">
        <f t="shared" si="163"/>
        <v>10882603.042199999</v>
      </c>
      <c r="M1215" s="2"/>
      <c r="Q1215" s="23"/>
      <c r="R1215" s="2">
        <v>5206992.0362</v>
      </c>
      <c r="S1215" s="1">
        <v>45199</v>
      </c>
      <c r="T1215" s="1">
        <v>45199</v>
      </c>
      <c r="U1215" s="1">
        <v>45193</v>
      </c>
      <c r="V1215">
        <v>21</v>
      </c>
      <c r="W1215" s="1">
        <v>45214</v>
      </c>
      <c r="X1215" s="1">
        <v>45236</v>
      </c>
      <c r="Y1215" s="2">
        <v>5539353.2300000004</v>
      </c>
      <c r="AF1215" s="2">
        <v>0</v>
      </c>
      <c r="AG1215" s="14">
        <f>SUMIF('consultant-gross'!D:D,eslam.data!AQ1215,'consultant-gross'!F:F)</f>
        <v>0</v>
      </c>
      <c r="AH1215" s="14">
        <f>SUMIF('consultant-gross'!D:D,eslam.data!AQ1215,'consultant-gross'!G:G)</f>
        <v>0</v>
      </c>
      <c r="AI1215" s="14">
        <f>SUMIF('consultant-net'!D:D,eslam.data!AQ1215,'consultant-net'!F:F)</f>
        <v>0</v>
      </c>
      <c r="AJ1215" s="2" t="str">
        <f>VLOOKUP(A1215,'eslam-to-invoicing'!A:B,2,0)</f>
        <v>Port Said Port Silos</v>
      </c>
      <c r="AQ1215" s="2" t="str">
        <f t="shared" si="164"/>
        <v>Port Said Silos - Foreigner Supply1</v>
      </c>
      <c r="AR1215" s="2" t="str">
        <f t="shared" si="165"/>
        <v>Port Said Port Silos1</v>
      </c>
    </row>
    <row r="1216" spans="1:44" hidden="1" x14ac:dyDescent="0.3">
      <c r="A1216" s="6" t="s">
        <v>132</v>
      </c>
      <c r="B1216" s="32">
        <f>VLOOKUP(A1216,Sheet1!A:B,2,0)</f>
        <v>1</v>
      </c>
      <c r="C1216" s="6">
        <v>2</v>
      </c>
      <c r="D1216" s="25"/>
      <c r="F1216" s="26">
        <f>_xlfn.MAXIFS('data-from-invoicing'!E:E,'data-from-invoicing'!D:D,eslam.data!AR1216)</f>
        <v>1883535.14</v>
      </c>
      <c r="G1216" s="2">
        <f t="shared" si="162"/>
        <v>1883535.14</v>
      </c>
      <c r="H1216" s="2"/>
      <c r="I1216" s="23"/>
      <c r="J1216" s="2">
        <f>SUMIF('collection only'!D:D,eslam.data!AQ1216,'collection only'!E:E)</f>
        <v>775509.45</v>
      </c>
      <c r="K1216" s="26">
        <f>SUMIF('data-from-invoicing'!D:D,eslam.data!AR1216,'data-from-invoicing'!F:F)</f>
        <v>1586748.5469999998</v>
      </c>
      <c r="L1216" s="2">
        <f t="shared" si="163"/>
        <v>811239.09699999983</v>
      </c>
      <c r="M1216" s="2"/>
      <c r="Q1216" s="23"/>
      <c r="S1216" s="1">
        <v>45230</v>
      </c>
      <c r="T1216" s="1">
        <v>45230</v>
      </c>
      <c r="U1216" s="1">
        <v>45265</v>
      </c>
      <c r="V1216">
        <v>21</v>
      </c>
      <c r="W1216" s="1">
        <v>45286</v>
      </c>
      <c r="AF1216" s="2">
        <v>0</v>
      </c>
      <c r="AG1216" s="14">
        <f>SUMIF('consultant-gross'!D:D,eslam.data!AQ1216,'consultant-gross'!F:F)</f>
        <v>0</v>
      </c>
      <c r="AH1216" s="14">
        <f>SUMIF('consultant-gross'!D:D,eslam.data!AQ1216,'consultant-gross'!G:G)</f>
        <v>0</v>
      </c>
      <c r="AI1216" s="14">
        <f>SUMIF('consultant-net'!D:D,eslam.data!AQ1216,'consultant-net'!F:F)</f>
        <v>0</v>
      </c>
      <c r="AJ1216" s="2" t="str">
        <f>VLOOKUP(A1216,'eslam-to-invoicing'!A:B,2,0)</f>
        <v>Port Said Port Silos</v>
      </c>
      <c r="AQ1216" s="2" t="str">
        <f t="shared" si="164"/>
        <v>Port Said Silos - Foreigner Supply2</v>
      </c>
      <c r="AR1216" s="2" t="str">
        <f t="shared" si="165"/>
        <v>Port Said Port Silos2</v>
      </c>
    </row>
    <row r="1217" spans="1:44" hidden="1" x14ac:dyDescent="0.3">
      <c r="A1217" s="6" t="s">
        <v>109</v>
      </c>
      <c r="B1217" s="32">
        <f>VLOOKUP(A1217,Sheet1!A:B,2,0)</f>
        <v>1</v>
      </c>
      <c r="C1217" s="6">
        <v>1</v>
      </c>
      <c r="D1217" s="25"/>
      <c r="E1217" s="2">
        <v>673851.6</v>
      </c>
      <c r="F1217" s="26">
        <f>_xlfn.MAXIFS('data-from-invoicing'!E:E,'data-from-invoicing'!D:D,eslam.data!AR1217)</f>
        <v>9462048.9600000009</v>
      </c>
      <c r="G1217" s="2">
        <f t="shared" si="162"/>
        <v>8788197.3600000013</v>
      </c>
      <c r="H1217" s="2"/>
      <c r="I1217" s="23"/>
      <c r="J1217" s="2">
        <f>SUMIF('collection only'!D:D,eslam.data!AQ1217,'collection only'!E:E)</f>
        <v>655657.61</v>
      </c>
      <c r="K1217" s="26">
        <f>SUMIF('data-from-invoicing'!D:D,eslam.data!AR1217,'data-from-invoicing'!F:F)</f>
        <v>16089595.042199999</v>
      </c>
      <c r="L1217" s="2">
        <f t="shared" si="163"/>
        <v>15433937.4322</v>
      </c>
      <c r="M1217" s="2"/>
      <c r="Q1217" s="23"/>
      <c r="R1217" s="2">
        <v>438003.54</v>
      </c>
      <c r="S1217" s="1">
        <v>44957</v>
      </c>
      <c r="T1217" s="1">
        <v>44955</v>
      </c>
      <c r="U1217" s="1">
        <v>44955</v>
      </c>
      <c r="V1217">
        <v>21</v>
      </c>
      <c r="W1217" s="1">
        <v>44976</v>
      </c>
      <c r="X1217" s="1">
        <v>45001</v>
      </c>
      <c r="Y1217" s="2">
        <v>673851.6</v>
      </c>
      <c r="AF1217" s="2">
        <v>0</v>
      </c>
      <c r="AG1217" s="14">
        <f>SUMIF('consultant-gross'!D:D,eslam.data!AQ1217,'consultant-gross'!F:F)</f>
        <v>673851.6</v>
      </c>
      <c r="AH1217" s="14">
        <f>SUMIF('consultant-gross'!D:D,eslam.data!AQ1217,'consultant-gross'!G:G)</f>
        <v>673851.6</v>
      </c>
      <c r="AI1217" s="14">
        <f>SUMIF('consultant-net'!D:D,eslam.data!AQ1217,'consultant-net'!F:F)</f>
        <v>438003.54</v>
      </c>
      <c r="AJ1217" s="2" t="str">
        <f>VLOOKUP(A1217,'eslam-to-invoicing'!A:B,2,0)</f>
        <v>Port Said Port Silos</v>
      </c>
      <c r="AQ1217" s="2" t="str">
        <f t="shared" si="164"/>
        <v>Port Said Silos - Local Supply1</v>
      </c>
      <c r="AR1217" s="2" t="str">
        <f t="shared" si="165"/>
        <v>Port Said Port Silos1</v>
      </c>
    </row>
    <row r="1218" spans="1:44" hidden="1" x14ac:dyDescent="0.3">
      <c r="A1218" s="6" t="s">
        <v>109</v>
      </c>
      <c r="B1218" s="32">
        <f>VLOOKUP(A1218,Sheet1!A:B,2,0)</f>
        <v>1</v>
      </c>
      <c r="C1218" s="6">
        <v>2</v>
      </c>
      <c r="D1218" s="25"/>
      <c r="E1218" s="2">
        <v>1194976.649122807</v>
      </c>
      <c r="F1218" s="26">
        <f>_xlfn.MAXIFS('data-from-invoicing'!E:E,'data-from-invoicing'!D:D,eslam.data!AR1218)</f>
        <v>1883535.14</v>
      </c>
      <c r="G1218" s="2">
        <f t="shared" si="162"/>
        <v>688558.49087719293</v>
      </c>
      <c r="H1218" s="2"/>
      <c r="I1218" s="23"/>
      <c r="J1218" s="2">
        <f>SUMIF('collection only'!D:D,eslam.data!AQ1218,'collection only'!E:E)</f>
        <v>1162711.94</v>
      </c>
      <c r="K1218" s="26">
        <f>SUMIF('data-from-invoicing'!D:D,eslam.data!AR1218,'data-from-invoicing'!F:F)</f>
        <v>1586748.5469999998</v>
      </c>
      <c r="L1218" s="2">
        <f t="shared" si="163"/>
        <v>424036.60699999984</v>
      </c>
      <c r="M1218" s="2"/>
      <c r="Q1218" s="23"/>
      <c r="R1218" s="2">
        <v>1162711.94</v>
      </c>
      <c r="S1218" s="1">
        <v>45199</v>
      </c>
      <c r="T1218" s="1">
        <v>45199</v>
      </c>
      <c r="U1218" s="1">
        <v>45217</v>
      </c>
      <c r="V1218">
        <v>21</v>
      </c>
      <c r="W1218" s="1">
        <v>45238</v>
      </c>
      <c r="X1218" s="1">
        <v>45236</v>
      </c>
      <c r="Y1218" s="2">
        <v>1868828.2491228071</v>
      </c>
      <c r="AF1218" s="2">
        <v>0</v>
      </c>
      <c r="AG1218" s="14">
        <f>SUMIF('consultant-gross'!D:D,eslam.data!AQ1218,'consultant-gross'!F:F)</f>
        <v>0</v>
      </c>
      <c r="AH1218" s="14">
        <f>SUMIF('consultant-gross'!D:D,eslam.data!AQ1218,'consultant-gross'!G:G)</f>
        <v>0</v>
      </c>
      <c r="AI1218" s="14">
        <f>SUMIF('consultant-net'!D:D,eslam.data!AQ1218,'consultant-net'!F:F)</f>
        <v>0</v>
      </c>
      <c r="AJ1218" s="2" t="str">
        <f>VLOOKUP(A1218,'eslam-to-invoicing'!A:B,2,0)</f>
        <v>Port Said Port Silos</v>
      </c>
      <c r="AQ1218" s="2" t="str">
        <f t="shared" si="164"/>
        <v>Port Said Silos - Local Supply2</v>
      </c>
      <c r="AR1218" s="2" t="str">
        <f t="shared" si="165"/>
        <v>Port Said Port Silos2</v>
      </c>
    </row>
    <row r="1219" spans="1:44" hidden="1" x14ac:dyDescent="0.3">
      <c r="A1219" s="6" t="s">
        <v>109</v>
      </c>
      <c r="B1219" s="32">
        <f>VLOOKUP(A1219,Sheet1!A:B,2,0)</f>
        <v>1</v>
      </c>
      <c r="C1219" s="6">
        <v>3</v>
      </c>
      <c r="D1219" s="25"/>
      <c r="E1219" s="2">
        <v>3085091.631578947</v>
      </c>
      <c r="F1219" s="26">
        <f>_xlfn.MAXIFS('data-from-invoicing'!E:E,'data-from-invoicing'!D:D,eslam.data!AR1219)</f>
        <v>5972851.9500000002</v>
      </c>
      <c r="G1219" s="2">
        <f t="shared" si="162"/>
        <v>2887760.3184210532</v>
      </c>
      <c r="H1219" s="2"/>
      <c r="I1219" s="23"/>
      <c r="J1219" s="2">
        <f>SUMIF('collection only'!D:D,eslam.data!AQ1219,'collection only'!E:E)</f>
        <v>2307930.88</v>
      </c>
      <c r="K1219" s="26">
        <f>SUMIF('data-from-invoicing'!D:D,eslam.data!AR1219,'data-from-invoicing'!F:F)</f>
        <v>14589360.950300001</v>
      </c>
      <c r="L1219" s="2">
        <f t="shared" si="163"/>
        <v>12281430.070300002</v>
      </c>
      <c r="M1219" s="2"/>
      <c r="Q1219" s="23"/>
      <c r="R1219" s="2">
        <v>2307930.88</v>
      </c>
      <c r="S1219" s="1">
        <v>45351</v>
      </c>
      <c r="T1219" s="1">
        <v>45351</v>
      </c>
      <c r="U1219" s="1">
        <v>45364</v>
      </c>
      <c r="V1219">
        <v>21</v>
      </c>
      <c r="W1219" s="1">
        <v>45385</v>
      </c>
      <c r="X1219" s="1">
        <v>45382</v>
      </c>
      <c r="Y1219" s="2">
        <v>4953919.8807017542</v>
      </c>
      <c r="AF1219" s="2">
        <v>0</v>
      </c>
      <c r="AG1219" s="14">
        <f>SUMIF('consultant-gross'!D:D,eslam.data!AQ1219,'consultant-gross'!F:F)</f>
        <v>3085091.6308771931</v>
      </c>
      <c r="AH1219" s="14">
        <f>SUMIF('consultant-gross'!D:D,eslam.data!AQ1219,'consultant-gross'!G:G)</f>
        <v>4953919.88</v>
      </c>
      <c r="AI1219" s="14">
        <f>SUMIF('consultant-net'!D:D,eslam.data!AQ1219,'consultant-net'!F:F)</f>
        <v>2005309.5600701754</v>
      </c>
      <c r="AJ1219" s="2" t="str">
        <f>VLOOKUP(A1219,'eslam-to-invoicing'!A:B,2,0)</f>
        <v>Port Said Port Silos</v>
      </c>
      <c r="AQ1219" s="2" t="str">
        <f t="shared" si="164"/>
        <v>Port Said Silos - Local Supply3</v>
      </c>
      <c r="AR1219" s="2" t="str">
        <f t="shared" si="165"/>
        <v>Port Said Port Silos3</v>
      </c>
    </row>
    <row r="1220" spans="1:44" hidden="1" x14ac:dyDescent="0.3">
      <c r="A1220" s="6" t="s">
        <v>109</v>
      </c>
      <c r="B1220" s="6">
        <f>VLOOKUP(A1220,Sheet1!A:B,2,0)</f>
        <v>1</v>
      </c>
      <c r="C1220" s="6">
        <v>4</v>
      </c>
      <c r="D1220" s="25"/>
      <c r="E1220" s="2">
        <v>4365732.333333334</v>
      </c>
      <c r="F1220" s="26">
        <f>_xlfn.MAXIFS('data-from-invoicing'!E:E,'data-from-invoicing'!D:D,eslam.data!AR1220)</f>
        <v>4365761.5040999996</v>
      </c>
      <c r="G1220" s="2">
        <f t="shared" si="162"/>
        <v>29.17076666560024</v>
      </c>
      <c r="H1220" s="2"/>
      <c r="I1220" s="23"/>
      <c r="J1220" s="2">
        <f>SUMIF('collection only'!D:D,eslam.data!AQ1220,'collection only'!E:E)</f>
        <v>3416710</v>
      </c>
      <c r="K1220" s="26">
        <f>SUMIF('data-from-invoicing'!D:D,eslam.data!AR1220,'data-from-invoicing'!F:F)</f>
        <v>16638639.885499999</v>
      </c>
      <c r="L1220" s="2">
        <f t="shared" si="163"/>
        <v>13221929.885499999</v>
      </c>
      <c r="M1220" s="2"/>
      <c r="Q1220" s="23"/>
      <c r="R1220" s="2">
        <v>3416710</v>
      </c>
      <c r="S1220" s="1">
        <v>45382</v>
      </c>
      <c r="T1220" s="1">
        <v>45382</v>
      </c>
      <c r="U1220" s="1">
        <v>45389</v>
      </c>
      <c r="V1220">
        <v>21</v>
      </c>
      <c r="W1220" s="1">
        <v>45410</v>
      </c>
      <c r="X1220" s="1">
        <v>45419</v>
      </c>
      <c r="Y1220" s="2">
        <v>9319652.2140350882</v>
      </c>
      <c r="AF1220" s="2">
        <v>0</v>
      </c>
      <c r="AG1220" s="14">
        <f>SUMIF('consultant-gross'!D:D,eslam.data!AQ1220,'consultant-gross'!F:F)</f>
        <v>4365732.3292982467</v>
      </c>
      <c r="AH1220" s="14">
        <f>SUMIF('consultant-gross'!D:D,eslam.data!AQ1220,'consultant-gross'!G:G)</f>
        <v>9319652.2100000009</v>
      </c>
      <c r="AI1220" s="14">
        <f>SUMIF('consultant-net'!D:D,eslam.data!AQ1220,'consultant-net'!F:F)</f>
        <v>2837726.0140438606</v>
      </c>
      <c r="AJ1220" s="2" t="str">
        <f>VLOOKUP(A1220,'eslam-to-invoicing'!A:B,2,0)</f>
        <v>Port Said Port Silos</v>
      </c>
      <c r="AQ1220" s="2" t="str">
        <f t="shared" si="164"/>
        <v>Port Said Silos - Local Supply4</v>
      </c>
      <c r="AR1220" s="2" t="str">
        <f t="shared" si="165"/>
        <v>Port Said Port Silos4</v>
      </c>
    </row>
    <row r="1221" spans="1:44" hidden="1" x14ac:dyDescent="0.3">
      <c r="A1221" s="6" t="s">
        <v>109</v>
      </c>
      <c r="B1221" s="32">
        <f>VLOOKUP(A1221,Sheet1!A:B,2,0)</f>
        <v>1</v>
      </c>
      <c r="C1221" s="6">
        <v>5</v>
      </c>
      <c r="D1221" s="25"/>
      <c r="E1221" s="2">
        <v>3278709.2807017551</v>
      </c>
      <c r="F1221" s="26">
        <f>_xlfn.MAXIFS('data-from-invoicing'!E:E,'data-from-invoicing'!D:D,eslam.data!AR1221)</f>
        <v>5318356.37</v>
      </c>
      <c r="G1221" s="2">
        <f t="shared" si="162"/>
        <v>2039647.089298245</v>
      </c>
      <c r="H1221" s="2"/>
      <c r="I1221" s="23"/>
      <c r="J1221" s="2">
        <f>SUMIF('collection only'!D:D,eslam.data!AQ1221,'collection only'!E:E)</f>
        <v>2565984</v>
      </c>
      <c r="K1221" s="26">
        <f>SUMIF('data-from-invoicing'!D:D,eslam.data!AR1221,'data-from-invoicing'!F:F)</f>
        <v>14928020.4333</v>
      </c>
      <c r="L1221" s="2">
        <f t="shared" si="163"/>
        <v>12362036.4333</v>
      </c>
      <c r="M1221" s="2"/>
      <c r="Q1221" s="23"/>
      <c r="R1221" s="2">
        <v>2565984</v>
      </c>
      <c r="S1221" s="1">
        <v>45412</v>
      </c>
      <c r="T1221" s="1">
        <v>45412</v>
      </c>
      <c r="U1221" s="1">
        <v>45424</v>
      </c>
      <c r="V1221">
        <v>21</v>
      </c>
      <c r="W1221" s="1">
        <v>45445</v>
      </c>
      <c r="X1221" s="1">
        <v>45439</v>
      </c>
      <c r="Y1221" s="2">
        <v>12598361.494736839</v>
      </c>
      <c r="AF1221" s="2">
        <v>0</v>
      </c>
      <c r="AG1221" s="14">
        <f>SUMIF('consultant-gross'!D:D,eslam.data!AQ1221,'consultant-gross'!F:F)</f>
        <v>3278709.275964912</v>
      </c>
      <c r="AH1221" s="14">
        <f>SUMIF('consultant-gross'!D:D,eslam.data!AQ1221,'consultant-gross'!G:G)</f>
        <v>12598361.49</v>
      </c>
      <c r="AI1221" s="14">
        <f>SUMIF('consultant-net'!D:D,eslam.data!AQ1221,'consultant-net'!F:F)</f>
        <v>2131161.0293771927</v>
      </c>
      <c r="AJ1221" s="2" t="str">
        <f>VLOOKUP(A1221,'eslam-to-invoicing'!A:B,2,0)</f>
        <v>Port Said Port Silos</v>
      </c>
      <c r="AQ1221" s="2" t="str">
        <f t="shared" si="164"/>
        <v>Port Said Silos - Local Supply5</v>
      </c>
      <c r="AR1221" s="2" t="str">
        <f t="shared" si="165"/>
        <v>Port Said Port Silos5</v>
      </c>
    </row>
    <row r="1222" spans="1:44" hidden="1" x14ac:dyDescent="0.3">
      <c r="A1222" s="6" t="s">
        <v>109</v>
      </c>
      <c r="B1222" s="32">
        <f>VLOOKUP(A1222,Sheet1!A:B,2,0)</f>
        <v>1</v>
      </c>
      <c r="C1222" s="6">
        <v>6</v>
      </c>
      <c r="D1222" s="25"/>
      <c r="E1222" s="2">
        <v>1064669.394736842</v>
      </c>
      <c r="F1222" s="26">
        <f>_xlfn.MAXIFS('data-from-invoicing'!E:E,'data-from-invoicing'!D:D,eslam.data!AR1222)</f>
        <v>9017880.2799999993</v>
      </c>
      <c r="G1222" s="2">
        <f t="shared" si="162"/>
        <v>7953210.8852631571</v>
      </c>
      <c r="H1222" s="2"/>
      <c r="I1222" s="23"/>
      <c r="J1222" s="2">
        <f>SUMIF('collection only'!D:D,eslam.data!AQ1222,'collection only'!E:E)</f>
        <v>833240</v>
      </c>
      <c r="K1222" s="26">
        <f>SUMIF('data-from-invoicing'!D:D,eslam.data!AR1222,'data-from-invoicing'!F:F)</f>
        <v>19981317.605999999</v>
      </c>
      <c r="L1222" s="2">
        <f t="shared" si="163"/>
        <v>19148077.605999999</v>
      </c>
      <c r="M1222" s="2"/>
      <c r="Q1222" s="23"/>
      <c r="R1222" s="2">
        <v>833240</v>
      </c>
      <c r="S1222" s="1">
        <v>45443</v>
      </c>
      <c r="T1222" s="1">
        <v>45443</v>
      </c>
      <c r="U1222" s="1">
        <v>45452</v>
      </c>
      <c r="V1222">
        <v>21</v>
      </c>
      <c r="W1222" s="1">
        <v>45473</v>
      </c>
      <c r="X1222" s="1">
        <v>45474</v>
      </c>
      <c r="Y1222" s="2">
        <v>13663030.88947368</v>
      </c>
      <c r="AF1222" s="2">
        <v>0</v>
      </c>
      <c r="AG1222" s="14">
        <f>SUMIF('consultant-gross'!D:D,eslam.data!AQ1222,'consultant-gross'!F:F)</f>
        <v>1064669.3952631578</v>
      </c>
      <c r="AH1222" s="14">
        <f>SUMIF('consultant-gross'!D:D,eslam.data!AQ1222,'consultant-gross'!G:G)</f>
        <v>13663030.890000001</v>
      </c>
      <c r="AI1222" s="14">
        <f>SUMIF('consultant-net'!D:D,eslam.data!AQ1222,'consultant-net'!F:F)</f>
        <v>692035.10692105256</v>
      </c>
      <c r="AJ1222" s="2" t="str">
        <f>VLOOKUP(A1222,'eslam-to-invoicing'!A:B,2,0)</f>
        <v>Port Said Port Silos</v>
      </c>
      <c r="AQ1222" s="2" t="str">
        <f t="shared" si="164"/>
        <v>Port Said Silos - Local Supply6</v>
      </c>
      <c r="AR1222" s="2" t="str">
        <f t="shared" si="165"/>
        <v>Port Said Port Silos6</v>
      </c>
    </row>
    <row r="1223" spans="1:44" hidden="1" x14ac:dyDescent="0.3">
      <c r="A1223" s="6" t="s">
        <v>109</v>
      </c>
      <c r="B1223" s="6">
        <f>VLOOKUP(A1223,Sheet1!A:B,2,0)</f>
        <v>1</v>
      </c>
      <c r="C1223" s="6">
        <v>7</v>
      </c>
      <c r="D1223" s="25"/>
      <c r="E1223" s="2">
        <v>5552464.7543859659</v>
      </c>
      <c r="F1223" s="26">
        <f>_xlfn.MAXIFS('data-from-invoicing'!E:E,'data-from-invoicing'!D:D,eslam.data!AR1223)</f>
        <v>5552464.75</v>
      </c>
      <c r="G1223" s="2">
        <f t="shared" si="162"/>
        <v>-4.3859658762812614E-3</v>
      </c>
      <c r="H1223" s="2"/>
      <c r="I1223" s="23"/>
      <c r="J1223" s="2">
        <f>SUMIF('collection only'!D:D,eslam.data!AQ1223,'collection only'!E:E)</f>
        <v>4345468</v>
      </c>
      <c r="K1223" s="26">
        <f>SUMIF('data-from-invoicing'!D:D,eslam.data!AR1223,'data-from-invoicing'!F:F)</f>
        <v>44244322.127999999</v>
      </c>
      <c r="L1223" s="2">
        <f t="shared" si="163"/>
        <v>39898854.127999999</v>
      </c>
      <c r="M1223" s="2"/>
      <c r="Q1223" s="23"/>
      <c r="R1223" s="2">
        <v>4345468</v>
      </c>
      <c r="S1223" s="1">
        <v>45473</v>
      </c>
      <c r="T1223" s="1">
        <v>45473</v>
      </c>
      <c r="U1223" s="1">
        <v>45489</v>
      </c>
      <c r="V1223">
        <v>21</v>
      </c>
      <c r="W1223" s="1">
        <v>45510</v>
      </c>
      <c r="X1223" s="1">
        <v>45510</v>
      </c>
      <c r="Y1223" s="2">
        <v>19215495.643859651</v>
      </c>
      <c r="AF1223" s="2">
        <v>0</v>
      </c>
      <c r="AG1223" s="14">
        <f>SUMIF('consultant-gross'!D:D,eslam.data!AQ1223,'consultant-gross'!F:F)</f>
        <v>5552464.1105263159</v>
      </c>
      <c r="AH1223" s="14">
        <f>SUMIF('consultant-gross'!D:D,eslam.data!AQ1223,'consultant-gross'!G:G)</f>
        <v>19215495</v>
      </c>
      <c r="AI1223" s="14">
        <f>SUMIF('consultant-net'!D:D,eslam.data!AQ1223,'consultant-net'!F:F)</f>
        <v>3609101.6718421052</v>
      </c>
      <c r="AJ1223" s="2" t="str">
        <f>VLOOKUP(A1223,'eslam-to-invoicing'!A:B,2,0)</f>
        <v>Port Said Port Silos</v>
      </c>
      <c r="AQ1223" s="2" t="str">
        <f t="shared" si="164"/>
        <v>Port Said Silos - Local Supply7</v>
      </c>
      <c r="AR1223" s="2" t="str">
        <f t="shared" si="165"/>
        <v>Port Said Port Silos7</v>
      </c>
    </row>
    <row r="1224" spans="1:44" hidden="1" x14ac:dyDescent="0.3">
      <c r="A1224" s="6" t="s">
        <v>109</v>
      </c>
      <c r="B1224" s="32">
        <f>VLOOKUP(A1224,Sheet1!A:B,2,0)</f>
        <v>1</v>
      </c>
      <c r="C1224" s="6">
        <v>8</v>
      </c>
      <c r="D1224" s="25"/>
      <c r="E1224" s="2">
        <v>2594878.4385964908</v>
      </c>
      <c r="F1224" s="26">
        <f>_xlfn.MAXIFS('data-from-invoicing'!E:E,'data-from-invoicing'!D:D,eslam.data!AR1224)</f>
        <v>22573115.940000001</v>
      </c>
      <c r="G1224" s="2">
        <f t="shared" si="162"/>
        <v>19978237.501403511</v>
      </c>
      <c r="H1224" s="2"/>
      <c r="I1224" s="23"/>
      <c r="J1224" s="2">
        <f>SUMIF('collection only'!D:D,eslam.data!AQ1224,'collection only'!E:E)</f>
        <v>1794648.84</v>
      </c>
      <c r="K1224" s="26">
        <f>SUMIF('data-from-invoicing'!D:D,eslam.data!AR1224,'data-from-invoicing'!F:F)</f>
        <v>29006884.596999999</v>
      </c>
      <c r="L1224" s="2">
        <f t="shared" si="163"/>
        <v>27212235.756999999</v>
      </c>
      <c r="M1224" s="2"/>
      <c r="Q1224" s="23"/>
      <c r="R1224" s="2">
        <v>1794648.84</v>
      </c>
      <c r="S1224" s="1">
        <v>45504</v>
      </c>
      <c r="T1224" s="1">
        <v>45504</v>
      </c>
      <c r="U1224" s="1">
        <v>45522</v>
      </c>
      <c r="V1224">
        <v>21</v>
      </c>
      <c r="W1224" s="1">
        <v>45543</v>
      </c>
      <c r="X1224" s="1">
        <v>45536</v>
      </c>
      <c r="Y1224" s="2">
        <v>21810374.082456142</v>
      </c>
      <c r="AF1224" s="2">
        <v>0</v>
      </c>
      <c r="AG1224" s="14">
        <f>SUMIF('consultant-gross'!D:D,eslam.data!AQ1224,'consultant-gross'!F:F)</f>
        <v>0</v>
      </c>
      <c r="AH1224" s="14">
        <f>SUMIF('consultant-gross'!D:D,eslam.data!AQ1224,'consultant-gross'!G:G)</f>
        <v>0</v>
      </c>
      <c r="AI1224" s="14">
        <f>SUMIF('consultant-net'!D:D,eslam.data!AQ1224,'consultant-net'!F:F)</f>
        <v>0</v>
      </c>
      <c r="AJ1224" s="2" t="str">
        <f>VLOOKUP(A1224,'eslam-to-invoicing'!A:B,2,0)</f>
        <v>Port Said Port Silos</v>
      </c>
      <c r="AQ1224" s="2" t="str">
        <f t="shared" si="164"/>
        <v>Port Said Silos - Local Supply8</v>
      </c>
      <c r="AR1224" s="2" t="str">
        <f t="shared" si="165"/>
        <v>Port Said Port Silos8</v>
      </c>
    </row>
    <row r="1225" spans="1:44" hidden="1" x14ac:dyDescent="0.3">
      <c r="A1225" s="6" t="s">
        <v>109</v>
      </c>
      <c r="B1225" s="32">
        <f>VLOOKUP(A1225,Sheet1!A:B,2,0)</f>
        <v>1</v>
      </c>
      <c r="C1225" s="6">
        <v>9</v>
      </c>
      <c r="D1225" s="25"/>
      <c r="E1225" s="2">
        <v>3231641.7017543861</v>
      </c>
      <c r="F1225" s="26">
        <f>_xlfn.MAXIFS('data-from-invoicing'!E:E,'data-from-invoicing'!D:D,eslam.data!AR1225)</f>
        <v>3139228.09</v>
      </c>
      <c r="G1225" s="2">
        <f t="shared" si="162"/>
        <v>-92413.61175438622</v>
      </c>
      <c r="H1225" s="2"/>
      <c r="I1225" s="23"/>
      <c r="J1225" s="2">
        <f>SUMIF('collection only'!D:D,eslam.data!AQ1225,'collection only'!E:E)</f>
        <v>2529147</v>
      </c>
      <c r="K1225" s="26">
        <f>SUMIF('data-from-invoicing'!D:D,eslam.data!AR1225,'data-from-invoicing'!F:F)</f>
        <v>2756360.9334999998</v>
      </c>
      <c r="L1225" s="2">
        <f t="shared" si="163"/>
        <v>227213.93349999981</v>
      </c>
      <c r="M1225" s="2"/>
      <c r="Q1225" s="23"/>
      <c r="R1225" s="2">
        <v>2529147</v>
      </c>
      <c r="S1225" s="1">
        <v>45535</v>
      </c>
      <c r="T1225" s="1">
        <v>45535</v>
      </c>
      <c r="U1225" s="1">
        <v>45537</v>
      </c>
      <c r="V1225">
        <v>21</v>
      </c>
      <c r="W1225" s="1">
        <v>45558</v>
      </c>
      <c r="X1225" s="1">
        <v>45580</v>
      </c>
      <c r="Y1225" s="2">
        <v>25042015.784210529</v>
      </c>
      <c r="AF1225" s="2">
        <v>0</v>
      </c>
      <c r="AG1225" s="14">
        <f>SUMIF('consultant-gross'!D:D,eslam.data!AQ1225,'consultant-gross'!F:F)</f>
        <v>0</v>
      </c>
      <c r="AH1225" s="14">
        <f>SUMIF('consultant-gross'!D:D,eslam.data!AQ1225,'consultant-gross'!G:G)</f>
        <v>0</v>
      </c>
      <c r="AI1225" s="14">
        <f>SUMIF('consultant-net'!D:D,eslam.data!AQ1225,'consultant-net'!F:F)</f>
        <v>0</v>
      </c>
      <c r="AJ1225" s="2" t="str">
        <f>VLOOKUP(A1225,'eslam-to-invoicing'!A:B,2,0)</f>
        <v>Port Said Port Silos</v>
      </c>
      <c r="AQ1225" s="2" t="str">
        <f t="shared" si="164"/>
        <v>Port Said Silos - Local Supply9</v>
      </c>
      <c r="AR1225" s="2" t="str">
        <f t="shared" si="165"/>
        <v>Port Said Port Silos9</v>
      </c>
    </row>
    <row r="1226" spans="1:44" hidden="1" x14ac:dyDescent="0.3">
      <c r="A1226" s="6" t="s">
        <v>109</v>
      </c>
      <c r="B1226" s="32">
        <f>VLOOKUP(A1226,Sheet1!A:B,2,0)</f>
        <v>1</v>
      </c>
      <c r="C1226" s="6">
        <v>10</v>
      </c>
      <c r="D1226" s="25"/>
      <c r="E1226" s="2">
        <v>622795.91</v>
      </c>
      <c r="F1226" s="26">
        <f>_xlfn.MAXIFS('data-from-invoicing'!E:E,'data-from-invoicing'!D:D,eslam.data!AR1226)</f>
        <v>8366928.5300000003</v>
      </c>
      <c r="G1226" s="2">
        <f t="shared" si="162"/>
        <v>7744132.6200000001</v>
      </c>
      <c r="H1226" s="2"/>
      <c r="I1226" s="23"/>
      <c r="J1226" s="2">
        <f>SUMIF('collection only'!D:D,eslam.data!AQ1226,'collection only'!E:E)</f>
        <v>494192</v>
      </c>
      <c r="K1226" s="26">
        <f>SUMIF('data-from-invoicing'!D:D,eslam.data!AR1226,'data-from-invoicing'!F:F)</f>
        <v>7412449.0664999997</v>
      </c>
      <c r="L1226" s="2">
        <f t="shared" si="163"/>
        <v>6918257.0664999997</v>
      </c>
      <c r="M1226" s="2"/>
      <c r="Q1226" s="23"/>
      <c r="R1226" s="2">
        <v>494192</v>
      </c>
      <c r="S1226" s="1">
        <v>45565</v>
      </c>
      <c r="T1226" s="1">
        <v>45565</v>
      </c>
      <c r="U1226" s="1">
        <v>45575</v>
      </c>
      <c r="V1226">
        <v>21</v>
      </c>
      <c r="W1226" s="1">
        <v>45596</v>
      </c>
      <c r="X1226" s="1">
        <v>45568</v>
      </c>
      <c r="Y1226" s="2">
        <v>25664811.694210529</v>
      </c>
      <c r="AF1226" s="2">
        <v>0</v>
      </c>
      <c r="AG1226" s="14">
        <f>SUMIF('consultant-gross'!D:D,eslam.data!AQ1226,'consultant-gross'!F:F)</f>
        <v>0</v>
      </c>
      <c r="AH1226" s="14">
        <f>SUMIF('consultant-gross'!D:D,eslam.data!AQ1226,'consultant-gross'!G:G)</f>
        <v>0</v>
      </c>
      <c r="AI1226" s="14">
        <f>SUMIF('consultant-net'!D:D,eslam.data!AQ1226,'consultant-net'!F:F)</f>
        <v>0</v>
      </c>
      <c r="AJ1226" s="2" t="str">
        <f>VLOOKUP(A1226,'eslam-to-invoicing'!A:B,2,0)</f>
        <v>Port Said Port Silos</v>
      </c>
      <c r="AQ1226" s="2" t="str">
        <f t="shared" si="164"/>
        <v>Port Said Silos - Local Supply10</v>
      </c>
      <c r="AR1226" s="2" t="str">
        <f t="shared" si="165"/>
        <v>Port Said Port Silos10</v>
      </c>
    </row>
    <row r="1227" spans="1:44" hidden="1" x14ac:dyDescent="0.3">
      <c r="A1227" s="6" t="s">
        <v>109</v>
      </c>
      <c r="B1227" s="32">
        <f>VLOOKUP(A1227,Sheet1!A:B,2,0)</f>
        <v>1</v>
      </c>
      <c r="C1227" s="6">
        <v>11</v>
      </c>
      <c r="D1227" s="25"/>
      <c r="F1227" s="26">
        <f>_xlfn.MAXIFS('data-from-invoicing'!E:E,'data-from-invoicing'!D:D,eslam.data!AR1227)</f>
        <v>5057462.5199999996</v>
      </c>
      <c r="G1227" s="2">
        <f t="shared" si="162"/>
        <v>5057462.5199999996</v>
      </c>
      <c r="H1227" s="2"/>
      <c r="I1227" s="23"/>
      <c r="J1227" s="2">
        <f>SUMIF('collection only'!D:D,eslam.data!AQ1227,'collection only'!E:E)</f>
        <v>833789.82</v>
      </c>
      <c r="K1227" s="26">
        <f>SUMIF('data-from-invoicing'!D:D,eslam.data!AR1227,'data-from-invoicing'!F:F)</f>
        <v>4473647.9860000005</v>
      </c>
      <c r="L1227" s="2">
        <f t="shared" si="163"/>
        <v>3639858.1660000007</v>
      </c>
      <c r="M1227" s="2"/>
      <c r="Q1227" s="23"/>
      <c r="S1227" s="1">
        <v>45596</v>
      </c>
      <c r="T1227" s="1">
        <v>45596</v>
      </c>
      <c r="U1227" s="1">
        <v>45596</v>
      </c>
      <c r="V1227">
        <v>21</v>
      </c>
      <c r="W1227" s="1">
        <v>45617</v>
      </c>
      <c r="AF1227" s="2">
        <v>0</v>
      </c>
      <c r="AG1227" s="14">
        <f>SUMIF('consultant-gross'!D:D,eslam.data!AQ1227,'consultant-gross'!F:F)</f>
        <v>0</v>
      </c>
      <c r="AH1227" s="14">
        <f>SUMIF('consultant-gross'!D:D,eslam.data!AQ1227,'consultant-gross'!G:G)</f>
        <v>0</v>
      </c>
      <c r="AI1227" s="14">
        <f>SUMIF('consultant-net'!D:D,eslam.data!AQ1227,'consultant-net'!F:F)</f>
        <v>0</v>
      </c>
      <c r="AJ1227" s="2" t="str">
        <f>VLOOKUP(A1227,'eslam-to-invoicing'!A:B,2,0)</f>
        <v>Port Said Port Silos</v>
      </c>
      <c r="AQ1227" s="2" t="str">
        <f t="shared" si="164"/>
        <v>Port Said Silos - Local Supply11</v>
      </c>
      <c r="AR1227" s="2" t="str">
        <f t="shared" si="165"/>
        <v>Port Said Port Silos11</v>
      </c>
    </row>
    <row r="1228" spans="1:44" hidden="1" x14ac:dyDescent="0.3">
      <c r="A1228" s="6" t="s">
        <v>20</v>
      </c>
      <c r="B1228" s="32">
        <f>VLOOKUP(A1228,Sheet1!A:B,2,0)</f>
        <v>1</v>
      </c>
      <c r="C1228" s="6">
        <v>2</v>
      </c>
      <c r="D1228" s="25"/>
      <c r="E1228" s="2">
        <v>1669926.8</v>
      </c>
      <c r="F1228" s="26">
        <f>_xlfn.MAXIFS('data-from-invoicing'!E:E,'data-from-invoicing'!D:D,eslam.data!AR1228)</f>
        <v>0</v>
      </c>
      <c r="G1228" s="2">
        <f t="shared" si="162"/>
        <v>-1669926.8</v>
      </c>
      <c r="H1228" s="2"/>
      <c r="I1228" s="23"/>
      <c r="J1228" s="2">
        <f>SUMIF('collection only'!D:D,eslam.data!AQ1228,'collection only'!E:E)</f>
        <v>1160599</v>
      </c>
      <c r="K1228" s="26">
        <f>SUMIF('data-from-invoicing'!D:D,eslam.data!AR1228,'data-from-invoicing'!F:F)</f>
        <v>0</v>
      </c>
      <c r="L1228" s="2">
        <f t="shared" si="163"/>
        <v>-1160599</v>
      </c>
      <c r="M1228" s="2"/>
      <c r="Q1228" s="23"/>
      <c r="R1228" s="2">
        <v>1244095.47</v>
      </c>
      <c r="S1228" s="1">
        <v>43281</v>
      </c>
      <c r="T1228" s="1">
        <v>43284</v>
      </c>
      <c r="U1228" s="1">
        <v>43286</v>
      </c>
      <c r="V1228">
        <v>30</v>
      </c>
      <c r="W1228" s="1">
        <v>43316</v>
      </c>
      <c r="X1228" s="1">
        <v>43303</v>
      </c>
      <c r="Y1228" s="2">
        <v>1669926.8</v>
      </c>
      <c r="Z1228" s="2">
        <v>0</v>
      </c>
      <c r="AF1228" s="2">
        <v>0</v>
      </c>
      <c r="AG1228" s="14">
        <f>SUMIF('consultant-gross'!D:D,eslam.data!AQ1228,'consultant-gross'!F:F)</f>
        <v>0</v>
      </c>
      <c r="AH1228" s="14">
        <f>SUMIF('consultant-gross'!D:D,eslam.data!AQ1228,'consultant-gross'!G:G)</f>
        <v>0</v>
      </c>
      <c r="AI1228" s="14">
        <f>SUMIF('consultant-net'!D:D,eslam.data!AQ1228,'consultant-net'!F:F)</f>
        <v>0</v>
      </c>
      <c r="AJ1228" s="2">
        <f>VLOOKUP(A1228,'eslam-to-invoicing'!A:B,2,0)</f>
        <v>0</v>
      </c>
      <c r="AQ1228" s="2" t="str">
        <f t="shared" si="164"/>
        <v>PSP Substation2</v>
      </c>
      <c r="AR1228" s="2" t="str">
        <f t="shared" si="165"/>
        <v>02</v>
      </c>
    </row>
    <row r="1229" spans="1:44" hidden="1" x14ac:dyDescent="0.3">
      <c r="A1229" s="6" t="s">
        <v>20</v>
      </c>
      <c r="B1229" s="32">
        <f>VLOOKUP(A1229,Sheet1!A:B,2,0)</f>
        <v>1</v>
      </c>
      <c r="C1229" s="6">
        <v>3</v>
      </c>
      <c r="D1229" s="25"/>
      <c r="E1229" s="2">
        <v>2696322.9906025701</v>
      </c>
      <c r="F1229" s="26">
        <f>_xlfn.MAXIFS('data-from-invoicing'!E:E,'data-from-invoicing'!D:D,eslam.data!AR1229)</f>
        <v>0</v>
      </c>
      <c r="G1229" s="2">
        <f t="shared" si="162"/>
        <v>-2696322.9906025701</v>
      </c>
      <c r="H1229" s="2"/>
      <c r="I1229" s="23"/>
      <c r="J1229" s="2">
        <f>SUMIF('collection only'!D:D,eslam.data!AQ1229,'collection only'!E:E)</f>
        <v>1834172.07</v>
      </c>
      <c r="K1229" s="26">
        <f>SUMIF('data-from-invoicing'!D:D,eslam.data!AR1229,'data-from-invoicing'!F:F)</f>
        <v>0</v>
      </c>
      <c r="L1229" s="2">
        <f t="shared" si="163"/>
        <v>-1834172.07</v>
      </c>
      <c r="M1229" s="2"/>
      <c r="Q1229" s="23"/>
      <c r="R1229" s="2">
        <v>1834172.07</v>
      </c>
      <c r="S1229" s="1">
        <v>43312</v>
      </c>
      <c r="T1229" s="1">
        <v>43317</v>
      </c>
      <c r="U1229" s="1">
        <v>43318</v>
      </c>
      <c r="V1229">
        <v>30</v>
      </c>
      <c r="W1229" s="1">
        <v>43348</v>
      </c>
      <c r="X1229" s="1">
        <v>43384</v>
      </c>
      <c r="Y1229" s="2">
        <v>4366249.7906025685</v>
      </c>
      <c r="AF1229" s="2">
        <v>0</v>
      </c>
      <c r="AG1229" s="14">
        <f>SUMIF('consultant-gross'!D:D,eslam.data!AQ1229,'consultant-gross'!F:F)</f>
        <v>2696322.9906025697</v>
      </c>
      <c r="AH1229" s="14">
        <f>SUMIF('consultant-gross'!D:D,eslam.data!AQ1229,'consultant-gross'!G:G)</f>
        <v>4366249.7906025695</v>
      </c>
      <c r="AI1229" s="14">
        <f>SUMIF('consultant-net'!D:D,eslam.data!AQ1229,'consultant-net'!F:F)</f>
        <v>1834172.07</v>
      </c>
      <c r="AJ1229" s="2">
        <f>VLOOKUP(A1229,'eslam-to-invoicing'!A:B,2,0)</f>
        <v>0</v>
      </c>
      <c r="AQ1229" s="2" t="str">
        <f t="shared" si="164"/>
        <v>PSP Substation3</v>
      </c>
      <c r="AR1229" s="2" t="str">
        <f t="shared" si="165"/>
        <v>03</v>
      </c>
    </row>
    <row r="1230" spans="1:44" hidden="1" x14ac:dyDescent="0.3">
      <c r="A1230" s="6" t="s">
        <v>20</v>
      </c>
      <c r="B1230" s="6">
        <f>VLOOKUP(A1230,Sheet1!A:B,2,0)</f>
        <v>1</v>
      </c>
      <c r="C1230" s="6">
        <v>4</v>
      </c>
      <c r="D1230" s="25"/>
      <c r="F1230" s="26">
        <f>_xlfn.MAXIFS('data-from-invoicing'!E:E,'data-from-invoicing'!D:D,eslam.data!AR1230)</f>
        <v>0</v>
      </c>
      <c r="G1230" s="2">
        <f t="shared" si="162"/>
        <v>0</v>
      </c>
      <c r="H1230" s="2"/>
      <c r="I1230" s="23"/>
      <c r="J1230" s="2">
        <f>SUMIF('collection only'!D:D,eslam.data!AQ1230,'collection only'!E:E)</f>
        <v>1268627.7</v>
      </c>
      <c r="K1230" s="26">
        <f>SUMIF('data-from-invoicing'!D:D,eslam.data!AR1230,'data-from-invoicing'!F:F)</f>
        <v>0</v>
      </c>
      <c r="L1230" s="2">
        <f t="shared" si="163"/>
        <v>-1268627.7</v>
      </c>
      <c r="M1230" s="2"/>
      <c r="Q1230" s="23"/>
      <c r="S1230" s="1">
        <v>43343</v>
      </c>
      <c r="T1230" s="1">
        <v>43353</v>
      </c>
      <c r="U1230" s="1">
        <v>43354</v>
      </c>
      <c r="V1230">
        <v>30</v>
      </c>
      <c r="W1230" s="1">
        <v>43384</v>
      </c>
      <c r="AF1230" s="2">
        <v>0</v>
      </c>
      <c r="AG1230" s="14">
        <f>SUMIF('consultant-gross'!D:D,eslam.data!AQ1230,'consultant-gross'!F:F)</f>
        <v>0</v>
      </c>
      <c r="AH1230" s="14">
        <f>SUMIF('consultant-gross'!D:D,eslam.data!AQ1230,'consultant-gross'!G:G)</f>
        <v>0</v>
      </c>
      <c r="AI1230" s="14">
        <f>SUMIF('consultant-net'!D:D,eslam.data!AQ1230,'consultant-net'!F:F)</f>
        <v>0</v>
      </c>
      <c r="AJ1230" s="2">
        <f>VLOOKUP(A1230,'eslam-to-invoicing'!A:B,2,0)</f>
        <v>0</v>
      </c>
      <c r="AQ1230" s="2" t="str">
        <f t="shared" si="164"/>
        <v>PSP Substation4</v>
      </c>
      <c r="AR1230" s="2" t="str">
        <f t="shared" si="165"/>
        <v>04</v>
      </c>
    </row>
    <row r="1231" spans="1:44" hidden="1" x14ac:dyDescent="0.3">
      <c r="A1231" s="6" t="s">
        <v>20</v>
      </c>
      <c r="B1231" s="32">
        <f>VLOOKUP(A1231,Sheet1!A:B,2,0)</f>
        <v>1</v>
      </c>
      <c r="C1231" s="6">
        <v>5</v>
      </c>
      <c r="D1231" s="25"/>
      <c r="E1231" s="2">
        <v>6439927.7999999998</v>
      </c>
      <c r="F1231" s="26">
        <f>_xlfn.MAXIFS('data-from-invoicing'!E:E,'data-from-invoicing'!D:D,eslam.data!AR1231)</f>
        <v>0</v>
      </c>
      <c r="G1231" s="2">
        <f t="shared" si="162"/>
        <v>-6439927.7999999998</v>
      </c>
      <c r="H1231" s="2"/>
      <c r="I1231" s="23"/>
      <c r="J1231" s="2">
        <f>SUMIF('collection only'!D:D,eslam.data!AQ1231,'collection only'!E:E)</f>
        <v>3991290.99</v>
      </c>
      <c r="K1231" s="26">
        <f>SUMIF('data-from-invoicing'!D:D,eslam.data!AR1231,'data-from-invoicing'!F:F)</f>
        <v>0</v>
      </c>
      <c r="L1231" s="2">
        <f t="shared" si="163"/>
        <v>-3991290.99</v>
      </c>
      <c r="M1231" s="2"/>
      <c r="Q1231" s="23"/>
      <c r="R1231" s="2">
        <v>5046458.33</v>
      </c>
      <c r="S1231" s="1">
        <v>43373</v>
      </c>
      <c r="T1231" s="1">
        <v>43381</v>
      </c>
      <c r="U1231" s="1">
        <v>43381</v>
      </c>
      <c r="V1231">
        <v>30</v>
      </c>
      <c r="W1231" s="1">
        <v>43411</v>
      </c>
      <c r="X1231" s="1">
        <v>43389</v>
      </c>
      <c r="Y1231" s="2">
        <v>12694557.6</v>
      </c>
      <c r="Z1231" s="2">
        <v>0</v>
      </c>
      <c r="AF1231" s="2">
        <v>0</v>
      </c>
      <c r="AG1231" s="14">
        <f>SUMIF('consultant-gross'!D:D,eslam.data!AQ1231,'consultant-gross'!F:F)</f>
        <v>0</v>
      </c>
      <c r="AH1231" s="14">
        <f>SUMIF('consultant-gross'!D:D,eslam.data!AQ1231,'consultant-gross'!G:G)</f>
        <v>0</v>
      </c>
      <c r="AI1231" s="14">
        <f>SUMIF('consultant-net'!D:D,eslam.data!AQ1231,'consultant-net'!F:F)</f>
        <v>0</v>
      </c>
      <c r="AJ1231" s="2">
        <f>VLOOKUP(A1231,'eslam-to-invoicing'!A:B,2,0)</f>
        <v>0</v>
      </c>
      <c r="AQ1231" s="2" t="str">
        <f t="shared" si="164"/>
        <v>PSP Substation5</v>
      </c>
      <c r="AR1231" s="2" t="str">
        <f t="shared" si="165"/>
        <v>05</v>
      </c>
    </row>
    <row r="1232" spans="1:44" hidden="1" x14ac:dyDescent="0.3">
      <c r="A1232" s="6" t="s">
        <v>20</v>
      </c>
      <c r="B1232" s="32">
        <f>VLOOKUP(A1232,Sheet1!A:B,2,0)</f>
        <v>1</v>
      </c>
      <c r="C1232" s="6">
        <v>6</v>
      </c>
      <c r="D1232" s="25"/>
      <c r="E1232" s="2">
        <v>4012970.5200000009</v>
      </c>
      <c r="F1232" s="26">
        <f>_xlfn.MAXIFS('data-from-invoicing'!E:E,'data-from-invoicing'!D:D,eslam.data!AR1232)</f>
        <v>0</v>
      </c>
      <c r="G1232" s="2">
        <f t="shared" si="162"/>
        <v>-4012970.5200000009</v>
      </c>
      <c r="H1232" s="2"/>
      <c r="I1232" s="23"/>
      <c r="J1232" s="2">
        <f>SUMIF('collection only'!D:D,eslam.data!AQ1232,'collection only'!E:E)</f>
        <v>3047586.1</v>
      </c>
      <c r="K1232" s="26">
        <f>SUMIF('data-from-invoicing'!D:D,eslam.data!AR1232,'data-from-invoicing'!F:F)</f>
        <v>0</v>
      </c>
      <c r="L1232" s="2">
        <f t="shared" si="163"/>
        <v>-3047586.1</v>
      </c>
      <c r="M1232" s="2"/>
      <c r="Q1232" s="23"/>
      <c r="R1232" s="2">
        <v>3047586.1</v>
      </c>
      <c r="S1232" s="1">
        <v>43404</v>
      </c>
      <c r="T1232" s="1">
        <v>43414</v>
      </c>
      <c r="U1232" s="1">
        <v>43415</v>
      </c>
      <c r="V1232">
        <v>30</v>
      </c>
      <c r="W1232" s="1">
        <v>43445</v>
      </c>
      <c r="X1232" s="1">
        <v>43425</v>
      </c>
      <c r="Y1232" s="2">
        <v>16707528.119999999</v>
      </c>
      <c r="AF1232" s="2">
        <v>0</v>
      </c>
      <c r="AG1232" s="14">
        <f>SUMIF('consultant-gross'!D:D,eslam.data!AQ1232,'consultant-gross'!F:F)</f>
        <v>0</v>
      </c>
      <c r="AH1232" s="14">
        <f>SUMIF('consultant-gross'!D:D,eslam.data!AQ1232,'consultant-gross'!G:G)</f>
        <v>0</v>
      </c>
      <c r="AI1232" s="14">
        <f>SUMIF('consultant-net'!D:D,eslam.data!AQ1232,'consultant-net'!F:F)</f>
        <v>0</v>
      </c>
      <c r="AJ1232" s="2">
        <f>VLOOKUP(A1232,'eslam-to-invoicing'!A:B,2,0)</f>
        <v>0</v>
      </c>
      <c r="AQ1232" s="2" t="str">
        <f t="shared" si="164"/>
        <v>PSP Substation6</v>
      </c>
      <c r="AR1232" s="2" t="str">
        <f t="shared" si="165"/>
        <v>06</v>
      </c>
    </row>
    <row r="1233" spans="1:44" hidden="1" x14ac:dyDescent="0.3">
      <c r="A1233" s="6" t="s">
        <v>20</v>
      </c>
      <c r="B1233" s="32">
        <f>VLOOKUP(A1233,Sheet1!A:B,2,0)</f>
        <v>1</v>
      </c>
      <c r="C1233" s="6">
        <v>7</v>
      </c>
      <c r="D1233" s="25"/>
      <c r="E1233" s="2">
        <v>3355601.279999997</v>
      </c>
      <c r="F1233" s="26">
        <f>_xlfn.MAXIFS('data-from-invoicing'!E:E,'data-from-invoicing'!D:D,eslam.data!AR1233)</f>
        <v>0</v>
      </c>
      <c r="G1233" s="2">
        <f t="shared" ref="G1233:G1296" si="166">F1233-E1233</f>
        <v>-3355601.279999997</v>
      </c>
      <c r="H1233" s="2"/>
      <c r="I1233" s="23"/>
      <c r="J1233" s="2">
        <f>SUMIF('collection only'!D:D,eslam.data!AQ1233,'collection only'!E:E)</f>
        <v>1780094.35</v>
      </c>
      <c r="K1233" s="26">
        <f>SUMIF('data-from-invoicing'!D:D,eslam.data!AR1233,'data-from-invoicing'!F:F)</f>
        <v>0</v>
      </c>
      <c r="L1233" s="2">
        <f t="shared" ref="L1233:L1296" si="167">K1233-J1233</f>
        <v>-1780094.35</v>
      </c>
      <c r="M1233" s="2"/>
      <c r="Q1233" s="23"/>
      <c r="R1233" s="2">
        <v>2548357.58</v>
      </c>
      <c r="S1233" s="1">
        <v>43434</v>
      </c>
      <c r="T1233" s="1">
        <v>43444</v>
      </c>
      <c r="U1233" s="1">
        <v>43444</v>
      </c>
      <c r="V1233">
        <v>30</v>
      </c>
      <c r="W1233" s="1">
        <v>43474</v>
      </c>
      <c r="X1233" s="1">
        <v>43471</v>
      </c>
      <c r="Y1233" s="2">
        <v>20063129.399999999</v>
      </c>
      <c r="AF1233" s="2">
        <v>0</v>
      </c>
      <c r="AG1233" s="14">
        <f>SUMIF('consultant-gross'!D:D,eslam.data!AQ1233,'consultant-gross'!F:F)</f>
        <v>0</v>
      </c>
      <c r="AH1233" s="14">
        <f>SUMIF('consultant-gross'!D:D,eslam.data!AQ1233,'consultant-gross'!G:G)</f>
        <v>0</v>
      </c>
      <c r="AI1233" s="14">
        <f>SUMIF('consultant-net'!D:D,eslam.data!AQ1233,'consultant-net'!F:F)</f>
        <v>0</v>
      </c>
      <c r="AJ1233" s="2">
        <f>VLOOKUP(A1233,'eslam-to-invoicing'!A:B,2,0)</f>
        <v>0</v>
      </c>
      <c r="AQ1233" s="2" t="str">
        <f t="shared" ref="AQ1233:AQ1296" si="168">A1233&amp;C1233</f>
        <v>PSP Substation7</v>
      </c>
      <c r="AR1233" s="2" t="str">
        <f t="shared" ref="AR1233:AR1296" si="169">AJ1233&amp;C1233</f>
        <v>07</v>
      </c>
    </row>
    <row r="1234" spans="1:44" hidden="1" x14ac:dyDescent="0.3">
      <c r="A1234" s="6" t="s">
        <v>20</v>
      </c>
      <c r="B1234" s="32">
        <f>VLOOKUP(A1234,Sheet1!A:B,2,0)</f>
        <v>1</v>
      </c>
      <c r="C1234" s="6">
        <v>8</v>
      </c>
      <c r="D1234" s="25"/>
      <c r="E1234" s="2">
        <v>2786776.2500000042</v>
      </c>
      <c r="F1234" s="26">
        <f>_xlfn.MAXIFS('data-from-invoicing'!E:E,'data-from-invoicing'!D:D,eslam.data!AR1234)</f>
        <v>0</v>
      </c>
      <c r="G1234" s="2">
        <f t="shared" si="166"/>
        <v>-2786776.2500000042</v>
      </c>
      <c r="H1234" s="2"/>
      <c r="I1234" s="23"/>
      <c r="J1234" s="2">
        <f>SUMIF('collection only'!D:D,eslam.data!AQ1234,'collection only'!E:E)</f>
        <v>1829713.21</v>
      </c>
      <c r="K1234" s="26">
        <f>SUMIF('data-from-invoicing'!D:D,eslam.data!AR1234,'data-from-invoicing'!F:F)</f>
        <v>0</v>
      </c>
      <c r="L1234" s="2">
        <f t="shared" si="167"/>
        <v>-1829713.21</v>
      </c>
      <c r="M1234" s="2"/>
      <c r="Q1234" s="23"/>
      <c r="R1234" s="2">
        <v>2116372.52</v>
      </c>
      <c r="S1234" s="1">
        <v>43465</v>
      </c>
      <c r="T1234" s="1">
        <v>43477</v>
      </c>
      <c r="U1234" s="1">
        <v>43481</v>
      </c>
      <c r="V1234">
        <v>30</v>
      </c>
      <c r="W1234" s="1">
        <v>43511</v>
      </c>
      <c r="X1234" s="1">
        <v>43501</v>
      </c>
      <c r="Y1234" s="2">
        <v>22849905.649999999</v>
      </c>
      <c r="Z1234" s="2">
        <v>0</v>
      </c>
      <c r="AF1234" s="2">
        <v>0</v>
      </c>
      <c r="AG1234" s="14">
        <f>SUMIF('consultant-gross'!D:D,eslam.data!AQ1234,'consultant-gross'!F:F)</f>
        <v>0</v>
      </c>
      <c r="AH1234" s="14">
        <f>SUMIF('consultant-gross'!D:D,eslam.data!AQ1234,'consultant-gross'!G:G)</f>
        <v>0</v>
      </c>
      <c r="AI1234" s="14">
        <f>SUMIF('consultant-net'!D:D,eslam.data!AQ1234,'consultant-net'!F:F)</f>
        <v>0</v>
      </c>
      <c r="AJ1234" s="2">
        <f>VLOOKUP(A1234,'eslam-to-invoicing'!A:B,2,0)</f>
        <v>0</v>
      </c>
      <c r="AQ1234" s="2" t="str">
        <f t="shared" si="168"/>
        <v>PSP Substation8</v>
      </c>
      <c r="AR1234" s="2" t="str">
        <f t="shared" si="169"/>
        <v>08</v>
      </c>
    </row>
    <row r="1235" spans="1:44" hidden="1" x14ac:dyDescent="0.3">
      <c r="A1235" s="6" t="s">
        <v>20</v>
      </c>
      <c r="B1235" s="32">
        <f>VLOOKUP(A1235,Sheet1!A:B,2,0)</f>
        <v>1</v>
      </c>
      <c r="C1235" s="6">
        <v>9</v>
      </c>
      <c r="D1235" s="25"/>
      <c r="E1235" s="2">
        <v>2055054.899999999</v>
      </c>
      <c r="F1235" s="26">
        <f>_xlfn.MAXIFS('data-from-invoicing'!E:E,'data-from-invoicing'!D:D,eslam.data!AR1235)</f>
        <v>0</v>
      </c>
      <c r="G1235" s="2">
        <f t="shared" si="166"/>
        <v>-2055054.899999999</v>
      </c>
      <c r="H1235" s="2"/>
      <c r="I1235" s="23"/>
      <c r="J1235" s="2">
        <f>SUMIF('collection only'!D:D,eslam.data!AQ1235,'collection only'!E:E)</f>
        <v>1314287.28</v>
      </c>
      <c r="K1235" s="26">
        <f>SUMIF('data-from-invoicing'!D:D,eslam.data!AR1235,'data-from-invoicing'!F:F)</f>
        <v>0</v>
      </c>
      <c r="L1235" s="2">
        <f t="shared" si="167"/>
        <v>-1314287.28</v>
      </c>
      <c r="M1235" s="2"/>
      <c r="Q1235" s="23"/>
      <c r="R1235" s="2">
        <v>1560678.78</v>
      </c>
      <c r="S1235" s="1">
        <v>43496</v>
      </c>
      <c r="T1235" s="1">
        <v>43506</v>
      </c>
      <c r="U1235" s="1">
        <v>43519</v>
      </c>
      <c r="V1235">
        <v>30</v>
      </c>
      <c r="W1235" s="1">
        <v>43549</v>
      </c>
      <c r="X1235" s="1">
        <v>43566</v>
      </c>
      <c r="Y1235" s="2">
        <v>24904960.550000001</v>
      </c>
      <c r="AF1235" s="2">
        <v>0</v>
      </c>
      <c r="AG1235" s="14">
        <f>SUMIF('consultant-gross'!D:D,eslam.data!AQ1235,'consultant-gross'!F:F)</f>
        <v>0</v>
      </c>
      <c r="AH1235" s="14">
        <f>SUMIF('consultant-gross'!D:D,eslam.data!AQ1235,'consultant-gross'!G:G)</f>
        <v>0</v>
      </c>
      <c r="AI1235" s="14">
        <f>SUMIF('consultant-net'!D:D,eslam.data!AQ1235,'consultant-net'!F:F)</f>
        <v>0</v>
      </c>
      <c r="AJ1235" s="2">
        <f>VLOOKUP(A1235,'eslam-to-invoicing'!A:B,2,0)</f>
        <v>0</v>
      </c>
      <c r="AQ1235" s="2" t="str">
        <f t="shared" si="168"/>
        <v>PSP Substation9</v>
      </c>
      <c r="AR1235" s="2" t="str">
        <f t="shared" si="169"/>
        <v>09</v>
      </c>
    </row>
    <row r="1236" spans="1:44" hidden="1" x14ac:dyDescent="0.3">
      <c r="A1236" s="6" t="s">
        <v>20</v>
      </c>
      <c r="B1236" s="32">
        <f>VLOOKUP(A1236,Sheet1!A:B,2,0)</f>
        <v>1</v>
      </c>
      <c r="C1236" s="6">
        <v>10</v>
      </c>
      <c r="D1236" s="25"/>
      <c r="E1236" s="2">
        <v>4978707.75</v>
      </c>
      <c r="F1236" s="26">
        <f>_xlfn.MAXIFS('data-from-invoicing'!E:E,'data-from-invoicing'!D:D,eslam.data!AR1236)</f>
        <v>0</v>
      </c>
      <c r="G1236" s="2">
        <f t="shared" si="166"/>
        <v>-4978707.75</v>
      </c>
      <c r="H1236" s="2"/>
      <c r="I1236" s="23"/>
      <c r="J1236" s="2">
        <f>SUMIF('collection only'!D:D,eslam.data!AQ1236,'collection only'!E:E)</f>
        <v>3264225.8</v>
      </c>
      <c r="K1236" s="26">
        <f>SUMIF('data-from-invoicing'!D:D,eslam.data!AR1236,'data-from-invoicing'!F:F)</f>
        <v>0</v>
      </c>
      <c r="L1236" s="2">
        <f t="shared" si="167"/>
        <v>-3264225.8</v>
      </c>
      <c r="M1236" s="2"/>
      <c r="Q1236" s="23"/>
      <c r="R1236" s="2">
        <v>3808343.08</v>
      </c>
      <c r="S1236" s="1">
        <v>43555</v>
      </c>
      <c r="T1236" s="1">
        <v>43555</v>
      </c>
      <c r="U1236" s="1">
        <v>43558</v>
      </c>
      <c r="V1236">
        <v>30</v>
      </c>
      <c r="W1236" s="1">
        <v>43588</v>
      </c>
      <c r="X1236" s="1">
        <v>43578</v>
      </c>
      <c r="Y1236" s="2">
        <v>29883668.300000001</v>
      </c>
      <c r="AF1236" s="2">
        <v>0</v>
      </c>
      <c r="AG1236" s="14">
        <f>SUMIF('consultant-gross'!D:D,eslam.data!AQ1236,'consultant-gross'!F:F)</f>
        <v>4978707.75</v>
      </c>
      <c r="AH1236" s="14">
        <f>SUMIF('consultant-gross'!D:D,eslam.data!AQ1236,'consultant-gross'!G:G)</f>
        <v>29883668.300000001</v>
      </c>
      <c r="AI1236" s="14">
        <f>SUMIF('consultant-net'!D:D,eslam.data!AQ1236,'consultant-net'!F:F)</f>
        <v>3808343.08</v>
      </c>
      <c r="AJ1236" s="2">
        <f>VLOOKUP(A1236,'eslam-to-invoicing'!A:B,2,0)</f>
        <v>0</v>
      </c>
      <c r="AQ1236" s="2" t="str">
        <f t="shared" si="168"/>
        <v>PSP Substation10</v>
      </c>
      <c r="AR1236" s="2" t="str">
        <f t="shared" si="169"/>
        <v>010</v>
      </c>
    </row>
    <row r="1237" spans="1:44" hidden="1" x14ac:dyDescent="0.3">
      <c r="A1237" s="6" t="s">
        <v>20</v>
      </c>
      <c r="B1237" s="6">
        <f>VLOOKUP(A1237,Sheet1!A:B,2,0)</f>
        <v>1</v>
      </c>
      <c r="C1237" s="6">
        <v>11</v>
      </c>
      <c r="D1237" s="25"/>
      <c r="F1237" s="26">
        <f>_xlfn.MAXIFS('data-from-invoicing'!E:E,'data-from-invoicing'!D:D,eslam.data!AR1237)</f>
        <v>0</v>
      </c>
      <c r="G1237" s="2">
        <f t="shared" si="166"/>
        <v>0</v>
      </c>
      <c r="H1237" s="2"/>
      <c r="I1237" s="23"/>
      <c r="J1237" s="2">
        <f>SUMIF('collection only'!D:D,eslam.data!AQ1237,'collection only'!E:E)</f>
        <v>2606365.14</v>
      </c>
      <c r="K1237" s="26">
        <f>SUMIF('data-from-invoicing'!D:D,eslam.data!AR1237,'data-from-invoicing'!F:F)</f>
        <v>0</v>
      </c>
      <c r="L1237" s="2">
        <f t="shared" si="167"/>
        <v>-2606365.14</v>
      </c>
      <c r="M1237" s="2"/>
      <c r="Q1237" s="23"/>
      <c r="S1237" s="1">
        <v>43646</v>
      </c>
      <c r="T1237" s="1">
        <v>43641</v>
      </c>
      <c r="U1237" s="1">
        <v>43821</v>
      </c>
      <c r="V1237">
        <v>30</v>
      </c>
      <c r="W1237" s="1">
        <v>43851</v>
      </c>
      <c r="AF1237" s="2">
        <v>0</v>
      </c>
      <c r="AG1237" s="14">
        <f>SUMIF('consultant-gross'!D:D,eslam.data!AQ1237,'consultant-gross'!F:F)</f>
        <v>0</v>
      </c>
      <c r="AH1237" s="14">
        <f>SUMIF('consultant-gross'!D:D,eslam.data!AQ1237,'consultant-gross'!G:G)</f>
        <v>0</v>
      </c>
      <c r="AI1237" s="14">
        <f>SUMIF('consultant-net'!D:D,eslam.data!AQ1237,'consultant-net'!F:F)</f>
        <v>0</v>
      </c>
      <c r="AJ1237" s="2">
        <f>VLOOKUP(A1237,'eslam-to-invoicing'!A:B,2,0)</f>
        <v>0</v>
      </c>
      <c r="AQ1237" s="2" t="str">
        <f t="shared" si="168"/>
        <v>PSP Substation11</v>
      </c>
      <c r="AR1237" s="2" t="str">
        <f t="shared" si="169"/>
        <v>011</v>
      </c>
    </row>
    <row r="1238" spans="1:44" hidden="1" x14ac:dyDescent="0.3">
      <c r="A1238" s="6" t="s">
        <v>20</v>
      </c>
      <c r="B1238" s="32">
        <f>VLOOKUP(A1238,Sheet1!A:B,2,0)</f>
        <v>1</v>
      </c>
      <c r="C1238" s="6">
        <v>12</v>
      </c>
      <c r="D1238" s="25"/>
      <c r="E1238" s="2">
        <v>54510.720883313566</v>
      </c>
      <c r="F1238" s="26">
        <f>_xlfn.MAXIFS('data-from-invoicing'!E:E,'data-from-invoicing'!D:D,eslam.data!AR1238)</f>
        <v>0</v>
      </c>
      <c r="G1238" s="2">
        <f t="shared" si="166"/>
        <v>-54510.720883313566</v>
      </c>
      <c r="H1238" s="2"/>
      <c r="I1238" s="23"/>
      <c r="J1238" s="2">
        <f>SUMIF('collection only'!D:D,eslam.data!AQ1238,'collection only'!E:E)</f>
        <v>28515</v>
      </c>
      <c r="K1238" s="26">
        <f>SUMIF('data-from-invoicing'!D:D,eslam.data!AR1238,'data-from-invoicing'!F:F)</f>
        <v>0</v>
      </c>
      <c r="L1238" s="2">
        <f t="shared" si="167"/>
        <v>-28515</v>
      </c>
      <c r="M1238" s="2"/>
      <c r="Q1238" s="23"/>
      <c r="R1238" s="2">
        <v>28515</v>
      </c>
      <c r="S1238" s="1">
        <v>43646</v>
      </c>
      <c r="T1238" s="1">
        <v>43641</v>
      </c>
      <c r="U1238" s="1">
        <v>44171</v>
      </c>
      <c r="V1238">
        <v>30</v>
      </c>
      <c r="W1238" s="1">
        <v>44201</v>
      </c>
      <c r="X1238" s="1">
        <v>44174</v>
      </c>
      <c r="Y1238" s="2">
        <v>32341773.95088331</v>
      </c>
      <c r="AF1238" s="2">
        <v>0</v>
      </c>
      <c r="AG1238" s="14">
        <f>SUMIF('consultant-gross'!D:D,eslam.data!AQ1238,'consultant-gross'!F:F)</f>
        <v>0</v>
      </c>
      <c r="AH1238" s="14">
        <f>SUMIF('consultant-gross'!D:D,eslam.data!AQ1238,'consultant-gross'!G:G)</f>
        <v>0</v>
      </c>
      <c r="AI1238" s="14">
        <f>SUMIF('consultant-net'!D:D,eslam.data!AQ1238,'consultant-net'!F:F)</f>
        <v>0</v>
      </c>
      <c r="AJ1238" s="2">
        <f>VLOOKUP(A1238,'eslam-to-invoicing'!A:B,2,0)</f>
        <v>0</v>
      </c>
      <c r="AQ1238" s="2" t="str">
        <f t="shared" si="168"/>
        <v>PSP Substation12</v>
      </c>
      <c r="AR1238" s="2" t="str">
        <f t="shared" si="169"/>
        <v>012</v>
      </c>
    </row>
    <row r="1239" spans="1:44" hidden="1" x14ac:dyDescent="0.3">
      <c r="A1239" s="6" t="s">
        <v>135</v>
      </c>
      <c r="B1239" s="32">
        <f>VLOOKUP(A1239,Sheet1!A:B,2,0)</f>
        <v>1</v>
      </c>
      <c r="C1239" s="6">
        <v>1</v>
      </c>
      <c r="D1239" s="25"/>
      <c r="E1239" s="2">
        <v>1098993.1000000001</v>
      </c>
      <c r="F1239" s="26">
        <f>_xlfn.MAXIFS('data-from-invoicing'!E:E,'data-from-invoicing'!D:D,eslam.data!AR1239)</f>
        <v>824244.82</v>
      </c>
      <c r="G1239" s="2">
        <f t="shared" si="166"/>
        <v>-274748.28000000014</v>
      </c>
      <c r="H1239" s="2"/>
      <c r="I1239" s="23"/>
      <c r="J1239" s="2">
        <f>SUMIF('collection only'!D:D,eslam.data!AQ1239,'collection only'!E:E)</f>
        <v>947881.6</v>
      </c>
      <c r="K1239" s="26">
        <f>SUMIF('data-from-invoicing'!D:D,eslam.data!AR1239,'data-from-invoicing'!F:F)</f>
        <v>2843644.65</v>
      </c>
      <c r="L1239" s="2">
        <f t="shared" si="167"/>
        <v>1895763.0499999998</v>
      </c>
      <c r="M1239" s="2"/>
      <c r="Q1239" s="23"/>
      <c r="R1239" s="2">
        <v>947881.6</v>
      </c>
      <c r="S1239" s="1">
        <v>45351</v>
      </c>
      <c r="T1239" s="1">
        <v>45351</v>
      </c>
      <c r="U1239" s="1">
        <v>45356</v>
      </c>
      <c r="V1239">
        <v>57</v>
      </c>
      <c r="W1239" s="1">
        <v>45413</v>
      </c>
      <c r="X1239" s="1">
        <v>45369</v>
      </c>
      <c r="Y1239" s="2">
        <v>1098993.1000000001</v>
      </c>
      <c r="AD1239" s="2">
        <v>54949.66</v>
      </c>
      <c r="AF1239" s="2">
        <v>0</v>
      </c>
      <c r="AG1239" s="14">
        <f>SUMIF('consultant-gross'!D:D,eslam.data!AQ1239,'consultant-gross'!F:F)</f>
        <v>1098993.1000000001</v>
      </c>
      <c r="AH1239" s="14">
        <f>SUMIF('consultant-gross'!D:D,eslam.data!AQ1239,'consultant-gross'!G:G)</f>
        <v>1098993.1000000001</v>
      </c>
      <c r="AI1239" s="14">
        <f>SUMIF('consultant-net'!D:D,eslam.data!AQ1239,'consultant-net'!F:F)</f>
        <v>947881.6</v>
      </c>
      <c r="AJ1239" s="2" t="str">
        <f>VLOOKUP(A1239,'eslam-to-invoicing'!A:B,2,0)</f>
        <v>Rabigh PP - Piling Works</v>
      </c>
      <c r="AQ1239" s="2" t="str">
        <f t="shared" si="168"/>
        <v>Rabigh Ext. - Piles1</v>
      </c>
      <c r="AR1239" s="2" t="str">
        <f t="shared" si="169"/>
        <v>Rabigh PP - Piling Works1</v>
      </c>
    </row>
    <row r="1240" spans="1:44" hidden="1" x14ac:dyDescent="0.3">
      <c r="A1240" s="6" t="s">
        <v>135</v>
      </c>
      <c r="B1240" s="32">
        <f>VLOOKUP(A1240,Sheet1!A:B,2,0)</f>
        <v>1</v>
      </c>
      <c r="C1240" s="6">
        <v>2</v>
      </c>
      <c r="D1240" s="25"/>
      <c r="E1240" s="2">
        <v>1361202.3</v>
      </c>
      <c r="F1240" s="26">
        <f>_xlfn.MAXIFS('data-from-invoicing'!E:E,'data-from-invoicing'!D:D,eslam.data!AR1240)</f>
        <v>833736.43</v>
      </c>
      <c r="G1240" s="2">
        <f t="shared" si="166"/>
        <v>-527465.87</v>
      </c>
      <c r="H1240" s="2"/>
      <c r="I1240" s="23"/>
      <c r="J1240" s="2">
        <f>SUMIF('collection only'!D:D,eslam.data!AQ1240,'collection only'!E:E)</f>
        <v>1174037</v>
      </c>
      <c r="K1240" s="26">
        <f>SUMIF('data-from-invoicing'!D:D,eslam.data!AR1240,'data-from-invoicing'!F:F)</f>
        <v>3091630.75</v>
      </c>
      <c r="L1240" s="2">
        <f t="shared" si="167"/>
        <v>1917593.75</v>
      </c>
      <c r="M1240" s="2"/>
      <c r="Q1240" s="23"/>
      <c r="R1240" s="2">
        <v>1174036.98</v>
      </c>
      <c r="S1240" s="1">
        <v>45412</v>
      </c>
      <c r="T1240" s="1">
        <v>45406</v>
      </c>
      <c r="U1240" s="1">
        <v>45406</v>
      </c>
      <c r="V1240">
        <v>57</v>
      </c>
      <c r="W1240" s="1">
        <v>45463</v>
      </c>
      <c r="X1240" s="1">
        <v>45414</v>
      </c>
      <c r="Y1240" s="2">
        <v>2460195.4</v>
      </c>
      <c r="AD1240" s="2">
        <v>123009.77</v>
      </c>
      <c r="AF1240" s="2">
        <v>0</v>
      </c>
      <c r="AG1240" s="14">
        <f>SUMIF('consultant-gross'!D:D,eslam.data!AQ1240,'consultant-gross'!F:F)</f>
        <v>1361202.2999999998</v>
      </c>
      <c r="AH1240" s="14">
        <f>SUMIF('consultant-gross'!D:D,eslam.data!AQ1240,'consultant-gross'!G:G)</f>
        <v>2460195.4</v>
      </c>
      <c r="AI1240" s="14">
        <f>SUMIF('consultant-net'!D:D,eslam.data!AQ1240,'consultant-net'!F:F)</f>
        <v>1174036.98</v>
      </c>
      <c r="AJ1240" s="2" t="str">
        <f>VLOOKUP(A1240,'eslam-to-invoicing'!A:B,2,0)</f>
        <v>Rabigh PP - Piling Works</v>
      </c>
      <c r="AQ1240" s="2" t="str">
        <f t="shared" si="168"/>
        <v>Rabigh Ext. - Piles2</v>
      </c>
      <c r="AR1240" s="2" t="str">
        <f t="shared" si="169"/>
        <v>Rabigh PP - Piling Works2</v>
      </c>
    </row>
    <row r="1241" spans="1:44" hidden="1" x14ac:dyDescent="0.3">
      <c r="A1241" s="6" t="s">
        <v>135</v>
      </c>
      <c r="B1241" s="32">
        <f>VLOOKUP(A1241,Sheet1!A:B,2,0)</f>
        <v>1</v>
      </c>
      <c r="C1241" s="6">
        <v>3</v>
      </c>
      <c r="D1241" s="25"/>
      <c r="F1241" s="26">
        <f>_xlfn.MAXIFS('data-from-invoicing'!E:E,'data-from-invoicing'!D:D,eslam.data!AR1241)</f>
        <v>840198</v>
      </c>
      <c r="G1241" s="2">
        <f t="shared" si="166"/>
        <v>840198</v>
      </c>
      <c r="H1241" s="2"/>
      <c r="I1241" s="23"/>
      <c r="J1241" s="2">
        <f>SUMIF('collection only'!D:D,eslam.data!AQ1241,'collection only'!E:E)</f>
        <v>966227</v>
      </c>
      <c r="K1241" s="26">
        <f>SUMIF('data-from-invoicing'!D:D,eslam.data!AR1241,'data-from-invoicing'!F:F)</f>
        <v>2898683.1</v>
      </c>
      <c r="L1241" s="2">
        <f t="shared" si="167"/>
        <v>1932456.1</v>
      </c>
      <c r="M1241" s="2"/>
      <c r="Q1241" s="23"/>
      <c r="S1241" s="1">
        <v>45412</v>
      </c>
      <c r="T1241" s="1">
        <v>45426</v>
      </c>
      <c r="U1241" s="1">
        <v>45426</v>
      </c>
      <c r="V1241">
        <v>57</v>
      </c>
      <c r="W1241" s="1">
        <v>45483</v>
      </c>
      <c r="AF1241" s="2">
        <v>0</v>
      </c>
      <c r="AG1241" s="14">
        <f>SUMIF('consultant-gross'!D:D,eslam.data!AQ1241,'consultant-gross'!F:F)</f>
        <v>0</v>
      </c>
      <c r="AH1241" s="14">
        <f>SUMIF('consultant-gross'!D:D,eslam.data!AQ1241,'consultant-gross'!G:G)</f>
        <v>0</v>
      </c>
      <c r="AI1241" s="14">
        <f>SUMIF('consultant-net'!D:D,eslam.data!AQ1241,'consultant-net'!F:F)</f>
        <v>0</v>
      </c>
      <c r="AJ1241" s="2" t="str">
        <f>VLOOKUP(A1241,'eslam-to-invoicing'!A:B,2,0)</f>
        <v>Rabigh PP - Piling Works</v>
      </c>
      <c r="AQ1241" s="2" t="str">
        <f t="shared" si="168"/>
        <v>Rabigh Ext. - Piles3</v>
      </c>
      <c r="AR1241" s="2" t="str">
        <f t="shared" si="169"/>
        <v>Rabigh PP - Piling Works3</v>
      </c>
    </row>
    <row r="1242" spans="1:44" hidden="1" x14ac:dyDescent="0.3">
      <c r="A1242" s="6" t="s">
        <v>135</v>
      </c>
      <c r="B1242" s="32">
        <f>VLOOKUP(A1242,Sheet1!A:B,2,0)</f>
        <v>1</v>
      </c>
      <c r="C1242" s="6">
        <v>4</v>
      </c>
      <c r="D1242" s="25"/>
      <c r="E1242" s="2">
        <v>2071949.5</v>
      </c>
      <c r="F1242" s="26">
        <f>_xlfn.MAXIFS('data-from-invoicing'!E:E,'data-from-invoicing'!D:D,eslam.data!AR1242)</f>
        <v>1553962.12</v>
      </c>
      <c r="G1242" s="2">
        <f t="shared" si="166"/>
        <v>-517987.37999999989</v>
      </c>
      <c r="H1242" s="2"/>
      <c r="I1242" s="23"/>
      <c r="J1242" s="2">
        <f>SUMIF('collection only'!D:D,eslam.data!AQ1242,'collection only'!E:E)</f>
        <v>1787056</v>
      </c>
      <c r="K1242" s="26">
        <f>SUMIF('data-from-invoicing'!D:D,eslam.data!AR1242,'data-from-invoicing'!F:F)</f>
        <v>5361169.32</v>
      </c>
      <c r="L1242" s="2">
        <f t="shared" si="167"/>
        <v>3574113.3200000003</v>
      </c>
      <c r="M1242" s="2"/>
      <c r="Q1242" s="23"/>
      <c r="R1242" s="2">
        <v>1787056.4437500001</v>
      </c>
      <c r="S1242" s="1">
        <v>45443</v>
      </c>
      <c r="T1242" s="1">
        <v>45444</v>
      </c>
      <c r="U1242" s="1">
        <v>45453</v>
      </c>
      <c r="V1242">
        <v>57</v>
      </c>
      <c r="W1242" s="1">
        <v>45510</v>
      </c>
      <c r="X1242" s="1">
        <v>45481</v>
      </c>
      <c r="Y1242" s="2">
        <v>5652409</v>
      </c>
      <c r="AD1242" s="2">
        <v>282620.45</v>
      </c>
      <c r="AF1242" s="2">
        <v>0</v>
      </c>
      <c r="AG1242" s="14">
        <f>SUMIF('consultant-gross'!D:D,eslam.data!AQ1242,'consultant-gross'!F:F)</f>
        <v>2071949.5</v>
      </c>
      <c r="AH1242" s="14">
        <f>SUMIF('consultant-gross'!D:D,eslam.data!AQ1242,'consultant-gross'!G:G)</f>
        <v>5652409</v>
      </c>
      <c r="AI1242" s="14">
        <f>SUMIF('consultant-net'!D:D,eslam.data!AQ1242,'consultant-net'!F:F)</f>
        <v>1787056.4437499999</v>
      </c>
      <c r="AJ1242" s="2" t="str">
        <f>VLOOKUP(A1242,'eslam-to-invoicing'!A:B,2,0)</f>
        <v>Rabigh PP - Piling Works</v>
      </c>
      <c r="AQ1242" s="2" t="str">
        <f t="shared" si="168"/>
        <v>Rabigh Ext. - Piles4</v>
      </c>
      <c r="AR1242" s="2" t="str">
        <f t="shared" si="169"/>
        <v>Rabigh PP - Piling Works4</v>
      </c>
    </row>
    <row r="1243" spans="1:44" hidden="1" x14ac:dyDescent="0.3">
      <c r="A1243" s="6" t="s">
        <v>135</v>
      </c>
      <c r="B1243" s="32">
        <f>VLOOKUP(A1243,Sheet1!A:B,2,0)</f>
        <v>1</v>
      </c>
      <c r="C1243" s="6">
        <v>5</v>
      </c>
      <c r="D1243" s="25"/>
      <c r="F1243" s="26">
        <f>_xlfn.MAXIFS('data-from-invoicing'!E:E,'data-from-invoicing'!D:D,eslam.data!AR1243)</f>
        <v>983150.55</v>
      </c>
      <c r="G1243" s="2">
        <f t="shared" si="166"/>
        <v>983150.55</v>
      </c>
      <c r="H1243" s="2"/>
      <c r="I1243" s="23"/>
      <c r="J1243" s="2">
        <f>SUMIF('collection only'!D:D,eslam.data!AQ1243,'collection only'!E:E)</f>
        <v>1130623</v>
      </c>
      <c r="K1243" s="26">
        <f>SUMIF('data-from-invoicing'!D:D,eslam.data!AR1243,'data-from-invoicing'!F:F)</f>
        <v>3391869.3899999997</v>
      </c>
      <c r="L1243" s="2">
        <f t="shared" si="167"/>
        <v>2261246.3899999997</v>
      </c>
      <c r="M1243" s="2"/>
      <c r="Q1243" s="23"/>
      <c r="S1243" s="1">
        <v>45473</v>
      </c>
      <c r="T1243" s="1">
        <v>45473</v>
      </c>
      <c r="U1243" s="1">
        <v>45483</v>
      </c>
      <c r="V1243">
        <v>57</v>
      </c>
      <c r="W1243" s="1">
        <v>45540</v>
      </c>
      <c r="AF1243" s="2">
        <v>0</v>
      </c>
      <c r="AG1243" s="14">
        <f>SUMIF('consultant-gross'!D:D,eslam.data!AQ1243,'consultant-gross'!F:F)</f>
        <v>0</v>
      </c>
      <c r="AH1243" s="14">
        <f>SUMIF('consultant-gross'!D:D,eslam.data!AQ1243,'consultant-gross'!G:G)</f>
        <v>0</v>
      </c>
      <c r="AI1243" s="14">
        <f>SUMIF('consultant-net'!D:D,eslam.data!AQ1243,'consultant-net'!F:F)</f>
        <v>0</v>
      </c>
      <c r="AJ1243" s="2" t="str">
        <f>VLOOKUP(A1243,'eslam-to-invoicing'!A:B,2,0)</f>
        <v>Rabigh PP - Piling Works</v>
      </c>
      <c r="AQ1243" s="2" t="str">
        <f t="shared" si="168"/>
        <v>Rabigh Ext. - Piles5</v>
      </c>
      <c r="AR1243" s="2" t="str">
        <f t="shared" si="169"/>
        <v>Rabigh PP - Piling Works5</v>
      </c>
    </row>
    <row r="1244" spans="1:44" hidden="1" x14ac:dyDescent="0.3">
      <c r="A1244" s="6" t="s">
        <v>135</v>
      </c>
      <c r="B1244" s="32">
        <f>VLOOKUP(A1244,Sheet1!A:B,2,0)</f>
        <v>1</v>
      </c>
      <c r="C1244" s="6">
        <v>6</v>
      </c>
      <c r="D1244" s="25"/>
      <c r="F1244" s="26">
        <f>_xlfn.MAXIFS('data-from-invoicing'!E:E,'data-from-invoicing'!D:D,eslam.data!AR1244)</f>
        <v>1751171.77</v>
      </c>
      <c r="G1244" s="2">
        <f t="shared" si="166"/>
        <v>1751171.77</v>
      </c>
      <c r="H1244" s="2"/>
      <c r="I1244" s="23"/>
      <c r="J1244" s="2">
        <f>SUMIF('collection only'!D:D,eslam.data!AQ1244,'collection only'!E:E)</f>
        <v>2013847.54</v>
      </c>
      <c r="K1244" s="26">
        <f>SUMIF('data-from-invoicing'!D:D,eslam.data!AR1244,'data-from-invoicing'!F:F)</f>
        <v>6041514.1200000001</v>
      </c>
      <c r="L1244" s="2">
        <f t="shared" si="167"/>
        <v>4027666.58</v>
      </c>
      <c r="M1244" s="2"/>
      <c r="Q1244" s="23"/>
      <c r="S1244" s="1">
        <v>45504</v>
      </c>
      <c r="T1244" s="1">
        <v>45504</v>
      </c>
      <c r="U1244" s="1">
        <v>45518</v>
      </c>
      <c r="V1244">
        <v>57</v>
      </c>
      <c r="W1244" s="1">
        <v>45575</v>
      </c>
      <c r="AF1244" s="2">
        <v>0</v>
      </c>
      <c r="AG1244" s="14">
        <f>SUMIF('consultant-gross'!D:D,eslam.data!AQ1244,'consultant-gross'!F:F)</f>
        <v>0</v>
      </c>
      <c r="AH1244" s="14">
        <f>SUMIF('consultant-gross'!D:D,eslam.data!AQ1244,'consultant-gross'!G:G)</f>
        <v>0</v>
      </c>
      <c r="AI1244" s="14">
        <f>SUMIF('consultant-net'!D:D,eslam.data!AQ1244,'consultant-net'!F:F)</f>
        <v>0</v>
      </c>
      <c r="AJ1244" s="2" t="str">
        <f>VLOOKUP(A1244,'eslam-to-invoicing'!A:B,2,0)</f>
        <v>Rabigh PP - Piling Works</v>
      </c>
      <c r="AQ1244" s="2" t="str">
        <f t="shared" si="168"/>
        <v>Rabigh Ext. - Piles6</v>
      </c>
      <c r="AR1244" s="2" t="str">
        <f t="shared" si="169"/>
        <v>Rabigh PP - Piling Works6</v>
      </c>
    </row>
    <row r="1245" spans="1:44" hidden="1" x14ac:dyDescent="0.3">
      <c r="A1245" s="6" t="s">
        <v>135</v>
      </c>
      <c r="B1245" s="32">
        <f>VLOOKUP(A1245,Sheet1!A:B,2,0)</f>
        <v>1</v>
      </c>
      <c r="C1245" s="6">
        <v>7</v>
      </c>
      <c r="D1245" s="25"/>
      <c r="F1245" s="26">
        <f>_xlfn.MAXIFS('data-from-invoicing'!E:E,'data-from-invoicing'!D:D,eslam.data!AR1245)</f>
        <v>2703528.67</v>
      </c>
      <c r="G1245" s="2">
        <f t="shared" si="166"/>
        <v>2703528.67</v>
      </c>
      <c r="H1245" s="2"/>
      <c r="I1245" s="23"/>
      <c r="J1245" s="2">
        <f>SUMIF('collection only'!D:D,eslam.data!AQ1245,'collection only'!E:E)</f>
        <v>0</v>
      </c>
      <c r="K1245" s="26">
        <f>SUMIF('data-from-invoicing'!D:D,eslam.data!AR1245,'data-from-invoicing'!F:F)</f>
        <v>9327173.9100000001</v>
      </c>
      <c r="L1245" s="2">
        <f t="shared" si="167"/>
        <v>9327173.9100000001</v>
      </c>
      <c r="M1245" s="2"/>
      <c r="Q1245" s="23"/>
      <c r="S1245" s="1">
        <v>45535</v>
      </c>
      <c r="T1245" s="1">
        <v>45535</v>
      </c>
      <c r="U1245" s="1">
        <v>45542</v>
      </c>
      <c r="V1245">
        <v>57</v>
      </c>
      <c r="W1245" s="1">
        <v>45599</v>
      </c>
      <c r="AF1245" s="2">
        <v>0</v>
      </c>
      <c r="AG1245" s="14">
        <f>SUMIF('consultant-gross'!D:D,eslam.data!AQ1245,'consultant-gross'!F:F)</f>
        <v>0</v>
      </c>
      <c r="AH1245" s="14">
        <f>SUMIF('consultant-gross'!D:D,eslam.data!AQ1245,'consultant-gross'!G:G)</f>
        <v>0</v>
      </c>
      <c r="AI1245" s="14">
        <f>SUMIF('consultant-net'!D:D,eslam.data!AQ1245,'consultant-net'!F:F)</f>
        <v>0</v>
      </c>
      <c r="AJ1245" s="2" t="str">
        <f>VLOOKUP(A1245,'eslam-to-invoicing'!A:B,2,0)</f>
        <v>Rabigh PP - Piling Works</v>
      </c>
      <c r="AQ1245" s="2" t="str">
        <f t="shared" si="168"/>
        <v>Rabigh Ext. - Piles7</v>
      </c>
      <c r="AR1245" s="2" t="str">
        <f t="shared" si="169"/>
        <v>Rabigh PP - Piling Works7</v>
      </c>
    </row>
    <row r="1246" spans="1:44" hidden="1" x14ac:dyDescent="0.3">
      <c r="A1246" s="6" t="s">
        <v>135</v>
      </c>
      <c r="B1246" s="6">
        <f>VLOOKUP(A1246,Sheet1!A:B,2,0)</f>
        <v>1</v>
      </c>
      <c r="C1246" s="6">
        <v>8</v>
      </c>
      <c r="D1246" s="25"/>
      <c r="F1246" s="26">
        <f>_xlfn.MAXIFS('data-from-invoicing'!E:E,'data-from-invoicing'!D:D,eslam.data!AR1246)</f>
        <v>0</v>
      </c>
      <c r="G1246" s="2">
        <f t="shared" si="166"/>
        <v>0</v>
      </c>
      <c r="H1246" s="2"/>
      <c r="I1246" s="23"/>
      <c r="J1246" s="2">
        <f>SUMIF('collection only'!D:D,eslam.data!AQ1246,'collection only'!E:E)</f>
        <v>0</v>
      </c>
      <c r="K1246" s="26">
        <f>SUMIF('data-from-invoicing'!D:D,eslam.data!AR1246,'data-from-invoicing'!F:F)</f>
        <v>0</v>
      </c>
      <c r="L1246" s="2">
        <f t="shared" si="167"/>
        <v>0</v>
      </c>
      <c r="M1246" s="2"/>
      <c r="Q1246" s="23"/>
      <c r="S1246" s="1">
        <v>45565</v>
      </c>
      <c r="T1246" s="1">
        <v>45565</v>
      </c>
      <c r="U1246" s="1">
        <v>45584</v>
      </c>
      <c r="V1246">
        <v>57</v>
      </c>
      <c r="W1246" s="1">
        <v>45641</v>
      </c>
      <c r="AF1246" s="2">
        <v>0</v>
      </c>
      <c r="AG1246" s="14">
        <f>SUMIF('consultant-gross'!D:D,eslam.data!AQ1246,'consultant-gross'!F:F)</f>
        <v>0</v>
      </c>
      <c r="AH1246" s="14">
        <f>SUMIF('consultant-gross'!D:D,eslam.data!AQ1246,'consultant-gross'!G:G)</f>
        <v>0</v>
      </c>
      <c r="AI1246" s="14">
        <f>SUMIF('consultant-net'!D:D,eslam.data!AQ1246,'consultant-net'!F:F)</f>
        <v>0</v>
      </c>
      <c r="AJ1246" s="2" t="str">
        <f>VLOOKUP(A1246,'eslam-to-invoicing'!A:B,2,0)</f>
        <v>Rabigh PP - Piling Works</v>
      </c>
      <c r="AQ1246" s="2" t="str">
        <f t="shared" si="168"/>
        <v>Rabigh Ext. - Piles8</v>
      </c>
      <c r="AR1246" s="2" t="str">
        <f t="shared" si="169"/>
        <v>Rabigh PP - Piling Works8</v>
      </c>
    </row>
    <row r="1247" spans="1:44" hidden="1" x14ac:dyDescent="0.3">
      <c r="A1247" s="6" t="s">
        <v>146</v>
      </c>
      <c r="B1247" s="32">
        <f>VLOOKUP(A1247,Sheet1!A:B,2,0)</f>
        <v>1</v>
      </c>
      <c r="C1247" s="6">
        <v>1</v>
      </c>
      <c r="D1247" s="25"/>
      <c r="E1247" s="2">
        <v>2561755.35</v>
      </c>
      <c r="F1247" s="26">
        <f>_xlfn.MAXIFS('data-from-invoicing'!E:E,'data-from-invoicing'!D:D,eslam.data!AR1247)</f>
        <v>2313265.08</v>
      </c>
      <c r="G1247" s="2">
        <f t="shared" si="166"/>
        <v>-248490.27000000002</v>
      </c>
      <c r="H1247" s="2"/>
      <c r="I1247" s="23"/>
      <c r="J1247" s="2">
        <f>SUMIF('collection only'!D:D,eslam.data!AQ1247,'collection only'!E:E)</f>
        <v>2660254.84</v>
      </c>
      <c r="K1247" s="26">
        <f>SUMIF('data-from-invoicing'!D:D,eslam.data!AR1247,'data-from-invoicing'!F:F)</f>
        <v>7980764.4900000002</v>
      </c>
      <c r="L1247" s="2">
        <f t="shared" si="167"/>
        <v>5320509.6500000004</v>
      </c>
      <c r="M1247" s="2"/>
      <c r="Q1247" s="23"/>
      <c r="R1247" s="2">
        <v>2283164.46</v>
      </c>
      <c r="S1247" s="1">
        <v>45473</v>
      </c>
      <c r="T1247" s="1">
        <v>45473</v>
      </c>
      <c r="U1247" s="1">
        <v>45482</v>
      </c>
      <c r="V1247">
        <v>75</v>
      </c>
      <c r="W1247" s="1">
        <v>45557</v>
      </c>
      <c r="X1247" s="1">
        <v>45483</v>
      </c>
      <c r="Y1247" s="2">
        <v>2561755.35</v>
      </c>
      <c r="AD1247" s="2">
        <v>128087.77</v>
      </c>
      <c r="AF1247" s="2">
        <v>0</v>
      </c>
      <c r="AG1247" s="14">
        <f>SUMIF('consultant-gross'!D:D,eslam.data!AQ1247,'consultant-gross'!F:F)</f>
        <v>0</v>
      </c>
      <c r="AH1247" s="14">
        <f>SUMIF('consultant-gross'!D:D,eslam.data!AQ1247,'consultant-gross'!G:G)</f>
        <v>0</v>
      </c>
      <c r="AI1247" s="14">
        <f>SUMIF('consultant-net'!D:D,eslam.data!AQ1247,'consultant-net'!F:F)</f>
        <v>0</v>
      </c>
      <c r="AJ1247" s="2" t="str">
        <f>VLOOKUP(A1247,'eslam-to-invoicing'!A:B,2,0)</f>
        <v>Rabigh CCPP-Civil</v>
      </c>
      <c r="AQ1247" s="2" t="str">
        <f t="shared" si="168"/>
        <v>Rabigh Ext. -Building1</v>
      </c>
      <c r="AR1247" s="2" t="str">
        <f t="shared" si="169"/>
        <v>Rabigh CCPP-Civil1</v>
      </c>
    </row>
    <row r="1248" spans="1:44" hidden="1" x14ac:dyDescent="0.3">
      <c r="A1248" s="6" t="s">
        <v>146</v>
      </c>
      <c r="B1248" s="32">
        <f>VLOOKUP(A1248,Sheet1!A:B,2,0)</f>
        <v>1</v>
      </c>
      <c r="C1248" s="6">
        <v>2</v>
      </c>
      <c r="D1248" s="25"/>
      <c r="E1248" s="2">
        <v>5727560.3399999999</v>
      </c>
      <c r="F1248" s="26">
        <f>_xlfn.MAXIFS('data-from-invoicing'!E:E,'data-from-invoicing'!D:D,eslam.data!AR1248)</f>
        <v>4110954.32</v>
      </c>
      <c r="G1248" s="2">
        <f t="shared" si="166"/>
        <v>-1616606.02</v>
      </c>
      <c r="H1248" s="2"/>
      <c r="I1248" s="23"/>
      <c r="J1248" s="2">
        <f>SUMIF('collection only'!D:D,eslam.data!AQ1248,'collection only'!E:E)</f>
        <v>4708047.7699999996</v>
      </c>
      <c r="K1248" s="26">
        <f>SUMIF('data-from-invoicing'!D:D,eslam.data!AR1248,'data-from-invoicing'!F:F)</f>
        <v>14182792.41</v>
      </c>
      <c r="L1248" s="2">
        <f t="shared" si="167"/>
        <v>9474744.6400000006</v>
      </c>
      <c r="M1248" s="2"/>
      <c r="Q1248" s="23"/>
      <c r="R1248" s="2">
        <v>4957387.2204</v>
      </c>
      <c r="S1248" s="1">
        <v>45504</v>
      </c>
      <c r="T1248" s="1">
        <v>45504</v>
      </c>
      <c r="U1248" s="1">
        <v>45509</v>
      </c>
      <c r="V1248">
        <v>75</v>
      </c>
      <c r="W1248" s="1">
        <v>45584</v>
      </c>
      <c r="X1248" s="1">
        <v>45529</v>
      </c>
      <c r="Y1248" s="2">
        <v>8289315.6900000004</v>
      </c>
      <c r="AD1248" s="2">
        <v>414465.78450000013</v>
      </c>
      <c r="AF1248" s="2">
        <v>0</v>
      </c>
      <c r="AG1248" s="14">
        <f>SUMIF('consultant-gross'!D:D,eslam.data!AQ1248,'consultant-gross'!F:F)</f>
        <v>5727560.3399999999</v>
      </c>
      <c r="AH1248" s="14">
        <f>SUMIF('consultant-gross'!D:D,eslam.data!AQ1248,'consultant-gross'!G:G)</f>
        <v>8289315.6900000004</v>
      </c>
      <c r="AI1248" s="14">
        <f>SUMIF('consultant-net'!D:D,eslam.data!AQ1248,'consultant-net'!F:F)</f>
        <v>4957387.2204</v>
      </c>
      <c r="AJ1248" s="2" t="str">
        <f>VLOOKUP(A1248,'eslam-to-invoicing'!A:B,2,0)</f>
        <v>Rabigh CCPP-Civil</v>
      </c>
      <c r="AQ1248" s="2" t="str">
        <f t="shared" si="168"/>
        <v>Rabigh Ext. -Building2</v>
      </c>
      <c r="AR1248" s="2" t="str">
        <f t="shared" si="169"/>
        <v>Rabigh CCPP-Civil2</v>
      </c>
    </row>
    <row r="1249" spans="1:44" hidden="1" x14ac:dyDescent="0.3">
      <c r="A1249" s="6" t="s">
        <v>146</v>
      </c>
      <c r="B1249" s="32">
        <f>VLOOKUP(A1249,Sheet1!A:B,2,0)</f>
        <v>1</v>
      </c>
      <c r="C1249" s="6">
        <v>3</v>
      </c>
      <c r="D1249" s="25"/>
      <c r="E1249" s="2">
        <v>5121658.3299999991</v>
      </c>
      <c r="F1249" s="26">
        <f>_xlfn.MAXIFS('data-from-invoicing'!E:E,'data-from-invoicing'!D:D,eslam.data!AR1249)</f>
        <v>3935285.21</v>
      </c>
      <c r="G1249" s="2">
        <f t="shared" si="166"/>
        <v>-1186373.1199999992</v>
      </c>
      <c r="H1249" s="2"/>
      <c r="I1249" s="23"/>
      <c r="J1249" s="2">
        <f>SUMIF('collection only'!D:D,eslam.data!AQ1249,'collection only'!E:E)</f>
        <v>0</v>
      </c>
      <c r="K1249" s="26">
        <f>SUMIF('data-from-invoicing'!D:D,eslam.data!AR1249,'data-from-invoicing'!F:F)</f>
        <v>18102311.960000001</v>
      </c>
      <c r="L1249" s="2">
        <f t="shared" si="167"/>
        <v>18102311.960000001</v>
      </c>
      <c r="M1249" s="2"/>
      <c r="Q1249" s="23"/>
      <c r="R1249" s="2">
        <v>4088042.3344374979</v>
      </c>
      <c r="S1249" s="1">
        <v>45535</v>
      </c>
      <c r="T1249" s="1">
        <v>45535</v>
      </c>
      <c r="U1249" s="1">
        <v>45540</v>
      </c>
      <c r="V1249">
        <v>75</v>
      </c>
      <c r="W1249" s="1">
        <v>45615</v>
      </c>
      <c r="X1249" s="1">
        <v>45554</v>
      </c>
      <c r="Y1249" s="2">
        <v>13410974.02</v>
      </c>
      <c r="AD1249" s="2">
        <v>670548.701</v>
      </c>
      <c r="AF1249" s="2">
        <v>0</v>
      </c>
      <c r="AG1249" s="14">
        <f>SUMIF('consultant-gross'!D:D,eslam.data!AQ1249,'consultant-gross'!F:F)</f>
        <v>5121658.3299999991</v>
      </c>
      <c r="AH1249" s="14">
        <f>SUMIF('consultant-gross'!D:D,eslam.data!AQ1249,'consultant-gross'!G:G)</f>
        <v>13410974.02</v>
      </c>
      <c r="AI1249" s="14">
        <f>SUMIF('consultant-net'!D:D,eslam.data!AQ1249,'consultant-net'!F:F)</f>
        <v>4088042.3344374984</v>
      </c>
      <c r="AJ1249" s="2" t="str">
        <f>VLOOKUP(A1249,'eslam-to-invoicing'!A:B,2,0)</f>
        <v>Rabigh CCPP-Civil</v>
      </c>
      <c r="AQ1249" s="2" t="str">
        <f t="shared" si="168"/>
        <v>Rabigh Ext. -Building3</v>
      </c>
      <c r="AR1249" s="2" t="str">
        <f t="shared" si="169"/>
        <v>Rabigh CCPP-Civil3</v>
      </c>
    </row>
    <row r="1250" spans="1:44" hidden="1" x14ac:dyDescent="0.3">
      <c r="A1250" s="6" t="s">
        <v>146</v>
      </c>
      <c r="B1250" s="32">
        <f>VLOOKUP(A1250,Sheet1!A:B,2,0)</f>
        <v>1</v>
      </c>
      <c r="C1250" s="6">
        <v>4</v>
      </c>
      <c r="D1250" s="25"/>
      <c r="E1250" s="2">
        <v>6246650.2199999988</v>
      </c>
      <c r="F1250" s="26">
        <f>_xlfn.MAXIFS('data-from-invoicing'!E:E,'data-from-invoicing'!D:D,eslam.data!AR1250)</f>
        <v>0</v>
      </c>
      <c r="G1250" s="2">
        <f t="shared" si="166"/>
        <v>-6246650.2199999988</v>
      </c>
      <c r="H1250" s="2"/>
      <c r="I1250" s="23"/>
      <c r="J1250" s="2">
        <f>SUMIF('collection only'!D:D,eslam.data!AQ1250,'collection only'!E:E)</f>
        <v>0</v>
      </c>
      <c r="K1250" s="26">
        <f>SUMIF('data-from-invoicing'!D:D,eslam.data!AR1250,'data-from-invoicing'!F:F)</f>
        <v>0</v>
      </c>
      <c r="L1250" s="2">
        <f t="shared" si="167"/>
        <v>0</v>
      </c>
      <c r="M1250" s="2"/>
      <c r="Q1250" s="23"/>
      <c r="R1250" s="2">
        <v>4796196.0024249982</v>
      </c>
      <c r="S1250" s="1">
        <v>45565</v>
      </c>
      <c r="T1250" s="1">
        <v>45565</v>
      </c>
      <c r="U1250" s="1">
        <v>45571</v>
      </c>
      <c r="V1250">
        <v>75</v>
      </c>
      <c r="W1250" s="1">
        <v>45646</v>
      </c>
      <c r="X1250" s="1">
        <v>45588</v>
      </c>
      <c r="Y1250" s="2">
        <v>19657624.239999998</v>
      </c>
      <c r="AD1250" s="2">
        <v>982881.21199999994</v>
      </c>
      <c r="AF1250" s="2">
        <v>0</v>
      </c>
      <c r="AG1250" s="14">
        <f>SUMIF('consultant-gross'!D:D,eslam.data!AQ1250,'consultant-gross'!F:F)</f>
        <v>6246650.2199999988</v>
      </c>
      <c r="AH1250" s="14">
        <f>SUMIF('consultant-gross'!D:D,eslam.data!AQ1250,'consultant-gross'!G:G)</f>
        <v>19657624.239999998</v>
      </c>
      <c r="AI1250" s="14">
        <f>SUMIF('consultant-net'!D:D,eslam.data!AQ1250,'consultant-net'!F:F)</f>
        <v>4796196.0024249982</v>
      </c>
      <c r="AJ1250" s="2" t="str">
        <f>VLOOKUP(A1250,'eslam-to-invoicing'!A:B,2,0)</f>
        <v>Rabigh CCPP-Civil</v>
      </c>
      <c r="AQ1250" s="2" t="str">
        <f t="shared" si="168"/>
        <v>Rabigh Ext. -Building4</v>
      </c>
      <c r="AR1250" s="2" t="str">
        <f t="shared" si="169"/>
        <v>Rabigh CCPP-Civil4</v>
      </c>
    </row>
    <row r="1251" spans="1:44" hidden="1" x14ac:dyDescent="0.3">
      <c r="A1251" s="6" t="s">
        <v>146</v>
      </c>
      <c r="B1251" s="6">
        <f>VLOOKUP(A1251,Sheet1!A:B,2,0)</f>
        <v>1</v>
      </c>
      <c r="C1251" s="6">
        <v>5</v>
      </c>
      <c r="D1251" s="25"/>
      <c r="F1251" s="26">
        <f>_xlfn.MAXIFS('data-from-invoicing'!E:E,'data-from-invoicing'!D:D,eslam.data!AR1251)</f>
        <v>0</v>
      </c>
      <c r="G1251" s="2">
        <f t="shared" si="166"/>
        <v>0</v>
      </c>
      <c r="H1251" s="2"/>
      <c r="I1251" s="23"/>
      <c r="J1251" s="2">
        <f>SUMIF('collection only'!D:D,eslam.data!AQ1251,'collection only'!E:E)</f>
        <v>0</v>
      </c>
      <c r="K1251" s="26">
        <f>SUMIF('data-from-invoicing'!D:D,eslam.data!AR1251,'data-from-invoicing'!F:F)</f>
        <v>0</v>
      </c>
      <c r="L1251" s="2">
        <f t="shared" si="167"/>
        <v>0</v>
      </c>
      <c r="M1251" s="2"/>
      <c r="Q1251" s="23"/>
      <c r="S1251" s="1">
        <v>45596</v>
      </c>
      <c r="T1251" s="1">
        <v>45596</v>
      </c>
      <c r="U1251" s="1">
        <v>45599</v>
      </c>
      <c r="V1251">
        <v>75</v>
      </c>
      <c r="W1251" s="1">
        <v>45674</v>
      </c>
      <c r="AF1251" s="2">
        <v>0</v>
      </c>
      <c r="AG1251" s="14">
        <f>SUMIF('consultant-gross'!D:D,eslam.data!AQ1251,'consultant-gross'!F:F)</f>
        <v>0</v>
      </c>
      <c r="AH1251" s="14">
        <f>SUMIF('consultant-gross'!D:D,eslam.data!AQ1251,'consultant-gross'!G:G)</f>
        <v>0</v>
      </c>
      <c r="AI1251" s="14">
        <f>SUMIF('consultant-net'!D:D,eslam.data!AQ1251,'consultant-net'!F:F)</f>
        <v>0</v>
      </c>
      <c r="AJ1251" s="2" t="str">
        <f>VLOOKUP(A1251,'eslam-to-invoicing'!A:B,2,0)</f>
        <v>Rabigh CCPP-Civil</v>
      </c>
      <c r="AQ1251" s="2" t="str">
        <f t="shared" si="168"/>
        <v>Rabigh Ext. -Building5</v>
      </c>
      <c r="AR1251" s="2" t="str">
        <f t="shared" si="169"/>
        <v>Rabigh CCPP-Civil5</v>
      </c>
    </row>
    <row r="1252" spans="1:44" hidden="1" x14ac:dyDescent="0.3">
      <c r="A1252" s="6" t="s">
        <v>93</v>
      </c>
      <c r="B1252" s="6">
        <f>VLOOKUP(A1252,Sheet1!A:B,2,0)</f>
        <v>1</v>
      </c>
      <c r="C1252" s="6">
        <v>1</v>
      </c>
      <c r="D1252" s="25"/>
      <c r="F1252" s="26">
        <f>_xlfn.MAXIFS('data-from-invoicing'!E:E,'data-from-invoicing'!D:D,eslam.data!AR1252)</f>
        <v>0</v>
      </c>
      <c r="G1252" s="2">
        <f t="shared" si="166"/>
        <v>0</v>
      </c>
      <c r="H1252" s="2"/>
      <c r="I1252" s="23"/>
      <c r="J1252" s="2">
        <f>SUMIF('collection only'!D:D,eslam.data!AQ1252,'collection only'!E:E)</f>
        <v>10000000</v>
      </c>
      <c r="K1252" s="26">
        <f>SUMIF('data-from-invoicing'!D:D,eslam.data!AR1252,'data-from-invoicing'!F:F)</f>
        <v>0</v>
      </c>
      <c r="L1252" s="2">
        <f t="shared" si="167"/>
        <v>-10000000</v>
      </c>
      <c r="M1252" s="2"/>
      <c r="N1252" s="2">
        <v>10000000</v>
      </c>
      <c r="Q1252" s="23"/>
      <c r="S1252" s="1">
        <v>44681</v>
      </c>
      <c r="T1252" s="1">
        <v>44676</v>
      </c>
      <c r="U1252" s="1">
        <v>44676</v>
      </c>
      <c r="V1252">
        <v>30</v>
      </c>
      <c r="W1252" s="1">
        <v>44706</v>
      </c>
      <c r="AF1252" s="2">
        <v>0</v>
      </c>
      <c r="AG1252" s="14">
        <f>SUMIF('consultant-gross'!D:D,eslam.data!AQ1252,'consultant-gross'!F:F)</f>
        <v>0</v>
      </c>
      <c r="AH1252" s="14">
        <f>SUMIF('consultant-gross'!D:D,eslam.data!AQ1252,'consultant-gross'!G:G)</f>
        <v>0</v>
      </c>
      <c r="AI1252" s="14">
        <f>SUMIF('consultant-net'!D:D,eslam.data!AQ1252,'consultant-net'!F:F)</f>
        <v>0</v>
      </c>
      <c r="AJ1252" s="2">
        <f>VLOOKUP(A1252,'eslam-to-invoicing'!A:B,2,0)</f>
        <v>0</v>
      </c>
      <c r="AQ1252" s="2" t="str">
        <f t="shared" si="168"/>
        <v>Radamis-Concrete1</v>
      </c>
      <c r="AR1252" s="2" t="str">
        <f t="shared" si="169"/>
        <v>01</v>
      </c>
    </row>
    <row r="1253" spans="1:44" hidden="1" x14ac:dyDescent="0.3">
      <c r="A1253" s="6" t="s">
        <v>93</v>
      </c>
      <c r="B1253" s="6">
        <f>VLOOKUP(A1253,Sheet1!A:B,2,0)</f>
        <v>1</v>
      </c>
      <c r="C1253" s="6">
        <v>2</v>
      </c>
      <c r="D1253" s="25"/>
      <c r="F1253" s="26">
        <f>_xlfn.MAXIFS('data-from-invoicing'!E:E,'data-from-invoicing'!D:D,eslam.data!AR1253)</f>
        <v>0</v>
      </c>
      <c r="G1253" s="2">
        <f t="shared" si="166"/>
        <v>0</v>
      </c>
      <c r="H1253" s="2"/>
      <c r="I1253" s="23"/>
      <c r="J1253" s="2">
        <f>SUMIF('collection only'!D:D,eslam.data!AQ1253,'collection only'!E:E)</f>
        <v>10000000</v>
      </c>
      <c r="K1253" s="26">
        <f>SUMIF('data-from-invoicing'!D:D,eslam.data!AR1253,'data-from-invoicing'!F:F)</f>
        <v>0</v>
      </c>
      <c r="L1253" s="2">
        <f t="shared" si="167"/>
        <v>-10000000</v>
      </c>
      <c r="M1253" s="2"/>
      <c r="N1253" s="2">
        <v>10000000</v>
      </c>
      <c r="Q1253" s="23"/>
      <c r="S1253" s="1">
        <v>44712</v>
      </c>
      <c r="T1253" s="1">
        <v>44706</v>
      </c>
      <c r="U1253" s="1">
        <v>44707</v>
      </c>
      <c r="V1253">
        <v>30</v>
      </c>
      <c r="W1253" s="1">
        <v>44737</v>
      </c>
      <c r="AF1253" s="2">
        <v>0</v>
      </c>
      <c r="AG1253" s="14">
        <f>SUMIF('consultant-gross'!D:D,eslam.data!AQ1253,'consultant-gross'!F:F)</f>
        <v>0</v>
      </c>
      <c r="AH1253" s="14">
        <f>SUMIF('consultant-gross'!D:D,eslam.data!AQ1253,'consultant-gross'!G:G)</f>
        <v>0</v>
      </c>
      <c r="AI1253" s="14">
        <f>SUMIF('consultant-net'!D:D,eslam.data!AQ1253,'consultant-net'!F:F)</f>
        <v>0</v>
      </c>
      <c r="AJ1253" s="2">
        <f>VLOOKUP(A1253,'eslam-to-invoicing'!A:B,2,0)</f>
        <v>0</v>
      </c>
      <c r="AQ1253" s="2" t="str">
        <f t="shared" si="168"/>
        <v>Radamis-Concrete2</v>
      </c>
      <c r="AR1253" s="2" t="str">
        <f t="shared" si="169"/>
        <v>02</v>
      </c>
    </row>
    <row r="1254" spans="1:44" hidden="1" x14ac:dyDescent="0.3">
      <c r="A1254" s="6" t="s">
        <v>93</v>
      </c>
      <c r="B1254" s="6">
        <f>VLOOKUP(A1254,Sheet1!A:B,2,0)</f>
        <v>1</v>
      </c>
      <c r="C1254" s="6">
        <v>3</v>
      </c>
      <c r="D1254" s="25"/>
      <c r="F1254" s="26">
        <f>_xlfn.MAXIFS('data-from-invoicing'!E:E,'data-from-invoicing'!D:D,eslam.data!AR1254)</f>
        <v>0</v>
      </c>
      <c r="G1254" s="2">
        <f t="shared" si="166"/>
        <v>0</v>
      </c>
      <c r="H1254" s="2"/>
      <c r="I1254" s="23"/>
      <c r="J1254" s="2">
        <f>SUMIF('collection only'!D:D,eslam.data!AQ1254,'collection only'!E:E)</f>
        <v>0</v>
      </c>
      <c r="K1254" s="26">
        <f>SUMIF('data-from-invoicing'!D:D,eslam.data!AR1254,'data-from-invoicing'!F:F)</f>
        <v>0</v>
      </c>
      <c r="L1254" s="2">
        <f t="shared" si="167"/>
        <v>0</v>
      </c>
      <c r="M1254" s="2"/>
      <c r="Q1254" s="23"/>
      <c r="S1254" s="1">
        <v>44742</v>
      </c>
      <c r="T1254" s="1">
        <v>44749</v>
      </c>
      <c r="U1254" s="1">
        <v>44745</v>
      </c>
      <c r="V1254">
        <v>30</v>
      </c>
      <c r="W1254" s="1">
        <v>44775</v>
      </c>
      <c r="AF1254" s="2">
        <v>0</v>
      </c>
      <c r="AG1254" s="14">
        <f>SUMIF('consultant-gross'!D:D,eslam.data!AQ1254,'consultant-gross'!F:F)</f>
        <v>0</v>
      </c>
      <c r="AH1254" s="14">
        <f>SUMIF('consultant-gross'!D:D,eslam.data!AQ1254,'consultant-gross'!G:G)</f>
        <v>0</v>
      </c>
      <c r="AI1254" s="14">
        <f>SUMIF('consultant-net'!D:D,eslam.data!AQ1254,'consultant-net'!F:F)</f>
        <v>0</v>
      </c>
      <c r="AJ1254" s="2">
        <f>VLOOKUP(A1254,'eslam-to-invoicing'!A:B,2,0)</f>
        <v>0</v>
      </c>
      <c r="AQ1254" s="2" t="str">
        <f t="shared" si="168"/>
        <v>Radamis-Concrete3</v>
      </c>
      <c r="AR1254" s="2" t="str">
        <f t="shared" si="169"/>
        <v>03</v>
      </c>
    </row>
    <row r="1255" spans="1:44" hidden="1" x14ac:dyDescent="0.3">
      <c r="A1255" s="6" t="s">
        <v>93</v>
      </c>
      <c r="B1255" s="6">
        <f>VLOOKUP(A1255,Sheet1!A:B,2,0)</f>
        <v>1</v>
      </c>
      <c r="C1255" s="6">
        <v>4</v>
      </c>
      <c r="D1255" s="25"/>
      <c r="F1255" s="26">
        <f>_xlfn.MAXIFS('data-from-invoicing'!E:E,'data-from-invoicing'!D:D,eslam.data!AR1255)</f>
        <v>0</v>
      </c>
      <c r="G1255" s="2">
        <f t="shared" si="166"/>
        <v>0</v>
      </c>
      <c r="H1255" s="2"/>
      <c r="I1255" s="23"/>
      <c r="J1255" s="2">
        <f>SUMIF('collection only'!D:D,eslam.data!AQ1255,'collection only'!E:E)</f>
        <v>0</v>
      </c>
      <c r="K1255" s="26">
        <f>SUMIF('data-from-invoicing'!D:D,eslam.data!AR1255,'data-from-invoicing'!F:F)</f>
        <v>0</v>
      </c>
      <c r="L1255" s="2">
        <f t="shared" si="167"/>
        <v>0</v>
      </c>
      <c r="M1255" s="2"/>
      <c r="Q1255" s="23"/>
      <c r="S1255" s="1">
        <v>44773</v>
      </c>
      <c r="T1255" s="1">
        <v>44773</v>
      </c>
      <c r="U1255" s="1">
        <v>44787</v>
      </c>
      <c r="V1255">
        <v>30</v>
      </c>
      <c r="W1255" s="1">
        <v>44817</v>
      </c>
      <c r="AF1255" s="2">
        <v>0</v>
      </c>
      <c r="AG1255" s="14">
        <f>SUMIF('consultant-gross'!D:D,eslam.data!AQ1255,'consultant-gross'!F:F)</f>
        <v>0</v>
      </c>
      <c r="AH1255" s="14">
        <f>SUMIF('consultant-gross'!D:D,eslam.data!AQ1255,'consultant-gross'!G:G)</f>
        <v>0</v>
      </c>
      <c r="AI1255" s="14">
        <f>SUMIF('consultant-net'!D:D,eslam.data!AQ1255,'consultant-net'!F:F)</f>
        <v>0</v>
      </c>
      <c r="AJ1255" s="2">
        <f>VLOOKUP(A1255,'eslam-to-invoicing'!A:B,2,0)</f>
        <v>0</v>
      </c>
      <c r="AQ1255" s="2" t="str">
        <f t="shared" si="168"/>
        <v>Radamis-Concrete4</v>
      </c>
      <c r="AR1255" s="2" t="str">
        <f t="shared" si="169"/>
        <v>04</v>
      </c>
    </row>
    <row r="1256" spans="1:44" hidden="1" x14ac:dyDescent="0.3">
      <c r="A1256" s="6" t="s">
        <v>93</v>
      </c>
      <c r="B1256" s="6">
        <f>VLOOKUP(A1256,Sheet1!A:B,2,0)</f>
        <v>1</v>
      </c>
      <c r="C1256" s="6">
        <v>5</v>
      </c>
      <c r="D1256" s="25"/>
      <c r="F1256" s="26">
        <f>_xlfn.MAXIFS('data-from-invoicing'!E:E,'data-from-invoicing'!D:D,eslam.data!AR1256)</f>
        <v>0</v>
      </c>
      <c r="G1256" s="2">
        <f t="shared" si="166"/>
        <v>0</v>
      </c>
      <c r="H1256" s="2"/>
      <c r="I1256" s="23"/>
      <c r="J1256" s="2">
        <f>SUMIF('collection only'!D:D,eslam.data!AQ1256,'collection only'!E:E)</f>
        <v>0</v>
      </c>
      <c r="K1256" s="26">
        <f>SUMIF('data-from-invoicing'!D:D,eslam.data!AR1256,'data-from-invoicing'!F:F)</f>
        <v>0</v>
      </c>
      <c r="L1256" s="2">
        <f t="shared" si="167"/>
        <v>0</v>
      </c>
      <c r="M1256" s="2"/>
      <c r="Q1256" s="23"/>
      <c r="S1256" s="1">
        <v>44804</v>
      </c>
      <c r="T1256" s="1">
        <v>44804</v>
      </c>
      <c r="U1256" s="1">
        <v>44811</v>
      </c>
      <c r="V1256">
        <v>30</v>
      </c>
      <c r="W1256" s="1">
        <v>44841</v>
      </c>
      <c r="AF1256" s="2">
        <v>0</v>
      </c>
      <c r="AG1256" s="14">
        <f>SUMIF('consultant-gross'!D:D,eslam.data!AQ1256,'consultant-gross'!F:F)</f>
        <v>0</v>
      </c>
      <c r="AH1256" s="14">
        <f>SUMIF('consultant-gross'!D:D,eslam.data!AQ1256,'consultant-gross'!G:G)</f>
        <v>0</v>
      </c>
      <c r="AI1256" s="14">
        <f>SUMIF('consultant-net'!D:D,eslam.data!AQ1256,'consultant-net'!F:F)</f>
        <v>0</v>
      </c>
      <c r="AJ1256" s="2">
        <f>VLOOKUP(A1256,'eslam-to-invoicing'!A:B,2,0)</f>
        <v>0</v>
      </c>
      <c r="AQ1256" s="2" t="str">
        <f t="shared" si="168"/>
        <v>Radamis-Concrete5</v>
      </c>
      <c r="AR1256" s="2" t="str">
        <f t="shared" si="169"/>
        <v>05</v>
      </c>
    </row>
    <row r="1257" spans="1:44" hidden="1" x14ac:dyDescent="0.3">
      <c r="A1257" s="6" t="s">
        <v>93</v>
      </c>
      <c r="B1257" s="6">
        <f>VLOOKUP(A1257,Sheet1!A:B,2,0)</f>
        <v>1</v>
      </c>
      <c r="C1257" s="6">
        <v>6</v>
      </c>
      <c r="D1257" s="25"/>
      <c r="F1257" s="26">
        <f>_xlfn.MAXIFS('data-from-invoicing'!E:E,'data-from-invoicing'!D:D,eslam.data!AR1257)</f>
        <v>0</v>
      </c>
      <c r="G1257" s="2">
        <f t="shared" si="166"/>
        <v>0</v>
      </c>
      <c r="H1257" s="2"/>
      <c r="I1257" s="23"/>
      <c r="J1257" s="2">
        <f>SUMIF('collection only'!D:D,eslam.data!AQ1257,'collection only'!E:E)</f>
        <v>0</v>
      </c>
      <c r="K1257" s="26">
        <f>SUMIF('data-from-invoicing'!D:D,eslam.data!AR1257,'data-from-invoicing'!F:F)</f>
        <v>0</v>
      </c>
      <c r="L1257" s="2">
        <f t="shared" si="167"/>
        <v>0</v>
      </c>
      <c r="M1257" s="2"/>
      <c r="Q1257" s="23"/>
      <c r="S1257" s="1">
        <v>44834</v>
      </c>
      <c r="T1257" s="1">
        <v>44834</v>
      </c>
      <c r="U1257" s="1">
        <v>44841</v>
      </c>
      <c r="V1257">
        <v>30</v>
      </c>
      <c r="W1257" s="1">
        <v>44871</v>
      </c>
      <c r="AF1257" s="2">
        <v>0</v>
      </c>
      <c r="AG1257" s="14">
        <f>SUMIF('consultant-gross'!D:D,eslam.data!AQ1257,'consultant-gross'!F:F)</f>
        <v>0</v>
      </c>
      <c r="AH1257" s="14">
        <f>SUMIF('consultant-gross'!D:D,eslam.data!AQ1257,'consultant-gross'!G:G)</f>
        <v>0</v>
      </c>
      <c r="AI1257" s="14">
        <f>SUMIF('consultant-net'!D:D,eslam.data!AQ1257,'consultant-net'!F:F)</f>
        <v>0</v>
      </c>
      <c r="AJ1257" s="2">
        <f>VLOOKUP(A1257,'eslam-to-invoicing'!A:B,2,0)</f>
        <v>0</v>
      </c>
      <c r="AQ1257" s="2" t="str">
        <f t="shared" si="168"/>
        <v>Radamis-Concrete6</v>
      </c>
      <c r="AR1257" s="2" t="str">
        <f t="shared" si="169"/>
        <v>06</v>
      </c>
    </row>
    <row r="1258" spans="1:44" hidden="1" x14ac:dyDescent="0.3">
      <c r="A1258" s="6" t="s">
        <v>93</v>
      </c>
      <c r="B1258" s="6">
        <f>VLOOKUP(A1258,Sheet1!A:B,2,0)</f>
        <v>1</v>
      </c>
      <c r="C1258" s="6">
        <v>7</v>
      </c>
      <c r="D1258" s="25"/>
      <c r="F1258" s="26">
        <f>_xlfn.MAXIFS('data-from-invoicing'!E:E,'data-from-invoicing'!D:D,eslam.data!AR1258)</f>
        <v>0</v>
      </c>
      <c r="G1258" s="2">
        <f t="shared" si="166"/>
        <v>0</v>
      </c>
      <c r="H1258" s="2"/>
      <c r="I1258" s="23"/>
      <c r="J1258" s="2">
        <f>SUMIF('collection only'!D:D,eslam.data!AQ1258,'collection only'!E:E)</f>
        <v>0</v>
      </c>
      <c r="K1258" s="26">
        <f>SUMIF('data-from-invoicing'!D:D,eslam.data!AR1258,'data-from-invoicing'!F:F)</f>
        <v>0</v>
      </c>
      <c r="L1258" s="2">
        <f t="shared" si="167"/>
        <v>0</v>
      </c>
      <c r="M1258" s="2"/>
      <c r="Q1258" s="23"/>
      <c r="S1258" s="1">
        <v>44865</v>
      </c>
      <c r="T1258" s="1">
        <v>44865</v>
      </c>
      <c r="U1258" s="1">
        <v>44862</v>
      </c>
      <c r="V1258">
        <v>30</v>
      </c>
      <c r="W1258" s="1">
        <v>44892</v>
      </c>
      <c r="AF1258" s="2">
        <v>0</v>
      </c>
      <c r="AG1258" s="14">
        <f>SUMIF('consultant-gross'!D:D,eslam.data!AQ1258,'consultant-gross'!F:F)</f>
        <v>0</v>
      </c>
      <c r="AH1258" s="14">
        <f>SUMIF('consultant-gross'!D:D,eslam.data!AQ1258,'consultant-gross'!G:G)</f>
        <v>0</v>
      </c>
      <c r="AI1258" s="14">
        <f>SUMIF('consultant-net'!D:D,eslam.data!AQ1258,'consultant-net'!F:F)</f>
        <v>0</v>
      </c>
      <c r="AJ1258" s="2">
        <f>VLOOKUP(A1258,'eslam-to-invoicing'!A:B,2,0)</f>
        <v>0</v>
      </c>
      <c r="AQ1258" s="2" t="str">
        <f t="shared" si="168"/>
        <v>Radamis-Concrete7</v>
      </c>
      <c r="AR1258" s="2" t="str">
        <f t="shared" si="169"/>
        <v>07</v>
      </c>
    </row>
    <row r="1259" spans="1:44" hidden="1" x14ac:dyDescent="0.3">
      <c r="A1259" s="6" t="s">
        <v>93</v>
      </c>
      <c r="B1259" s="6">
        <f>VLOOKUP(A1259,Sheet1!A:B,2,0)</f>
        <v>1</v>
      </c>
      <c r="C1259" s="6">
        <v>8</v>
      </c>
      <c r="D1259" s="25"/>
      <c r="F1259" s="26">
        <f>_xlfn.MAXIFS('data-from-invoicing'!E:E,'data-from-invoicing'!D:D,eslam.data!AR1259)</f>
        <v>0</v>
      </c>
      <c r="G1259" s="2">
        <f t="shared" si="166"/>
        <v>0</v>
      </c>
      <c r="H1259" s="2"/>
      <c r="I1259" s="23"/>
      <c r="J1259" s="2">
        <f>SUMIF('collection only'!D:D,eslam.data!AQ1259,'collection only'!E:E)</f>
        <v>0</v>
      </c>
      <c r="K1259" s="26">
        <f>SUMIF('data-from-invoicing'!D:D,eslam.data!AR1259,'data-from-invoicing'!F:F)</f>
        <v>0</v>
      </c>
      <c r="L1259" s="2">
        <f t="shared" si="167"/>
        <v>0</v>
      </c>
      <c r="M1259" s="2"/>
      <c r="Q1259" s="23"/>
      <c r="S1259" s="1">
        <v>44926</v>
      </c>
      <c r="T1259" s="1">
        <v>44920</v>
      </c>
      <c r="U1259" s="1">
        <v>44927</v>
      </c>
      <c r="V1259">
        <v>30</v>
      </c>
      <c r="W1259" s="1">
        <v>44957</v>
      </c>
      <c r="AF1259" s="2">
        <v>0</v>
      </c>
      <c r="AG1259" s="14">
        <f>SUMIF('consultant-gross'!D:D,eslam.data!AQ1259,'consultant-gross'!F:F)</f>
        <v>0</v>
      </c>
      <c r="AH1259" s="14">
        <f>SUMIF('consultant-gross'!D:D,eslam.data!AQ1259,'consultant-gross'!G:G)</f>
        <v>0</v>
      </c>
      <c r="AI1259" s="14">
        <f>SUMIF('consultant-net'!D:D,eslam.data!AQ1259,'consultant-net'!F:F)</f>
        <v>0</v>
      </c>
      <c r="AJ1259" s="2">
        <f>VLOOKUP(A1259,'eslam-to-invoicing'!A:B,2,0)</f>
        <v>0</v>
      </c>
      <c r="AQ1259" s="2" t="str">
        <f t="shared" si="168"/>
        <v>Radamis-Concrete8</v>
      </c>
      <c r="AR1259" s="2" t="str">
        <f t="shared" si="169"/>
        <v>08</v>
      </c>
    </row>
    <row r="1260" spans="1:44" hidden="1" x14ac:dyDescent="0.3">
      <c r="A1260" s="6" t="s">
        <v>93</v>
      </c>
      <c r="B1260" s="6">
        <f>VLOOKUP(A1260,Sheet1!A:B,2,0)</f>
        <v>1</v>
      </c>
      <c r="C1260" s="6">
        <v>9</v>
      </c>
      <c r="D1260" s="25"/>
      <c r="F1260" s="26">
        <f>_xlfn.MAXIFS('data-from-invoicing'!E:E,'data-from-invoicing'!D:D,eslam.data!AR1260)</f>
        <v>0</v>
      </c>
      <c r="G1260" s="2">
        <f t="shared" si="166"/>
        <v>0</v>
      </c>
      <c r="H1260" s="2"/>
      <c r="I1260" s="23"/>
      <c r="J1260" s="2">
        <f>SUMIF('collection only'!D:D,eslam.data!AQ1260,'collection only'!E:E)</f>
        <v>0</v>
      </c>
      <c r="K1260" s="26">
        <f>SUMIF('data-from-invoicing'!D:D,eslam.data!AR1260,'data-from-invoicing'!F:F)</f>
        <v>0</v>
      </c>
      <c r="L1260" s="2">
        <f t="shared" si="167"/>
        <v>0</v>
      </c>
      <c r="M1260" s="2"/>
      <c r="Q1260" s="23"/>
      <c r="S1260" s="1">
        <v>44957</v>
      </c>
      <c r="T1260" s="1">
        <v>44951</v>
      </c>
      <c r="U1260" s="1">
        <v>44956</v>
      </c>
      <c r="V1260">
        <v>30</v>
      </c>
      <c r="W1260" s="1">
        <v>44986</v>
      </c>
      <c r="AF1260" s="2">
        <v>0</v>
      </c>
      <c r="AG1260" s="14">
        <f>SUMIF('consultant-gross'!D:D,eslam.data!AQ1260,'consultant-gross'!F:F)</f>
        <v>0</v>
      </c>
      <c r="AH1260" s="14">
        <f>SUMIF('consultant-gross'!D:D,eslam.data!AQ1260,'consultant-gross'!G:G)</f>
        <v>0</v>
      </c>
      <c r="AI1260" s="14">
        <f>SUMIF('consultant-net'!D:D,eslam.data!AQ1260,'consultant-net'!F:F)</f>
        <v>0</v>
      </c>
      <c r="AJ1260" s="2">
        <f>VLOOKUP(A1260,'eslam-to-invoicing'!A:B,2,0)</f>
        <v>0</v>
      </c>
      <c r="AQ1260" s="2" t="str">
        <f t="shared" si="168"/>
        <v>Radamis-Concrete9</v>
      </c>
      <c r="AR1260" s="2" t="str">
        <f t="shared" si="169"/>
        <v>09</v>
      </c>
    </row>
    <row r="1261" spans="1:44" hidden="1" x14ac:dyDescent="0.3">
      <c r="A1261" s="6" t="s">
        <v>93</v>
      </c>
      <c r="B1261" s="6">
        <f>VLOOKUP(A1261,Sheet1!A:B,2,0)</f>
        <v>1</v>
      </c>
      <c r="C1261" s="6">
        <v>10</v>
      </c>
      <c r="D1261" s="25"/>
      <c r="F1261" s="26">
        <f>_xlfn.MAXIFS('data-from-invoicing'!E:E,'data-from-invoicing'!D:D,eslam.data!AR1261)</f>
        <v>0</v>
      </c>
      <c r="G1261" s="2">
        <f t="shared" si="166"/>
        <v>0</v>
      </c>
      <c r="H1261" s="2"/>
      <c r="I1261" s="23"/>
      <c r="J1261" s="2">
        <f>SUMIF('collection only'!D:D,eslam.data!AQ1261,'collection only'!E:E)</f>
        <v>0</v>
      </c>
      <c r="K1261" s="26">
        <f>SUMIF('data-from-invoicing'!D:D,eslam.data!AR1261,'data-from-invoicing'!F:F)</f>
        <v>0</v>
      </c>
      <c r="L1261" s="2">
        <f t="shared" si="167"/>
        <v>0</v>
      </c>
      <c r="M1261" s="2"/>
      <c r="Q1261" s="23"/>
      <c r="S1261" s="1">
        <v>44985</v>
      </c>
      <c r="T1261" s="1">
        <v>44982</v>
      </c>
      <c r="U1261" s="1">
        <v>44987</v>
      </c>
      <c r="V1261">
        <v>30</v>
      </c>
      <c r="W1261" s="1">
        <v>45017</v>
      </c>
      <c r="AF1261" s="2">
        <v>0</v>
      </c>
      <c r="AG1261" s="14">
        <f>SUMIF('consultant-gross'!D:D,eslam.data!AQ1261,'consultant-gross'!F:F)</f>
        <v>0</v>
      </c>
      <c r="AH1261" s="14">
        <f>SUMIF('consultant-gross'!D:D,eslam.data!AQ1261,'consultant-gross'!G:G)</f>
        <v>0</v>
      </c>
      <c r="AI1261" s="14">
        <f>SUMIF('consultant-net'!D:D,eslam.data!AQ1261,'consultant-net'!F:F)</f>
        <v>0</v>
      </c>
      <c r="AJ1261" s="2">
        <f>VLOOKUP(A1261,'eslam-to-invoicing'!A:B,2,0)</f>
        <v>0</v>
      </c>
      <c r="AQ1261" s="2" t="str">
        <f t="shared" si="168"/>
        <v>Radamis-Concrete10</v>
      </c>
      <c r="AR1261" s="2" t="str">
        <f t="shared" si="169"/>
        <v>010</v>
      </c>
    </row>
    <row r="1262" spans="1:44" hidden="1" x14ac:dyDescent="0.3">
      <c r="A1262" s="6" t="s">
        <v>93</v>
      </c>
      <c r="B1262" s="6">
        <f>VLOOKUP(A1262,Sheet1!A:B,2,0)</f>
        <v>1</v>
      </c>
      <c r="C1262" s="6">
        <v>11</v>
      </c>
      <c r="D1262" s="25"/>
      <c r="F1262" s="26">
        <f>_xlfn.MAXIFS('data-from-invoicing'!E:E,'data-from-invoicing'!D:D,eslam.data!AR1262)</f>
        <v>0</v>
      </c>
      <c r="G1262" s="2">
        <f t="shared" si="166"/>
        <v>0</v>
      </c>
      <c r="H1262" s="2"/>
      <c r="I1262" s="23"/>
      <c r="J1262" s="2">
        <f>SUMIF('collection only'!D:D,eslam.data!AQ1262,'collection only'!E:E)</f>
        <v>0</v>
      </c>
      <c r="K1262" s="26">
        <f>SUMIF('data-from-invoicing'!D:D,eslam.data!AR1262,'data-from-invoicing'!F:F)</f>
        <v>0</v>
      </c>
      <c r="L1262" s="2">
        <f t="shared" si="167"/>
        <v>0</v>
      </c>
      <c r="M1262" s="2"/>
      <c r="Q1262" s="23"/>
      <c r="S1262" s="1">
        <v>45016</v>
      </c>
      <c r="T1262" s="1">
        <v>45010</v>
      </c>
      <c r="U1262" s="1">
        <v>45018</v>
      </c>
      <c r="V1262">
        <v>30</v>
      </c>
      <c r="W1262" s="1">
        <v>45048</v>
      </c>
      <c r="AF1262" s="2">
        <v>0</v>
      </c>
      <c r="AG1262" s="14">
        <f>SUMIF('consultant-gross'!D:D,eslam.data!AQ1262,'consultant-gross'!F:F)</f>
        <v>0</v>
      </c>
      <c r="AH1262" s="14">
        <f>SUMIF('consultant-gross'!D:D,eslam.data!AQ1262,'consultant-gross'!G:G)</f>
        <v>0</v>
      </c>
      <c r="AI1262" s="14">
        <f>SUMIF('consultant-net'!D:D,eslam.data!AQ1262,'consultant-net'!F:F)</f>
        <v>0</v>
      </c>
      <c r="AJ1262" s="2">
        <f>VLOOKUP(A1262,'eslam-to-invoicing'!A:B,2,0)</f>
        <v>0</v>
      </c>
      <c r="AQ1262" s="2" t="str">
        <f t="shared" si="168"/>
        <v>Radamis-Concrete11</v>
      </c>
      <c r="AR1262" s="2" t="str">
        <f t="shared" si="169"/>
        <v>011</v>
      </c>
    </row>
    <row r="1263" spans="1:44" hidden="1" x14ac:dyDescent="0.3">
      <c r="A1263" s="6" t="s">
        <v>93</v>
      </c>
      <c r="B1263" s="6">
        <f>VLOOKUP(A1263,Sheet1!A:B,2,0)</f>
        <v>1</v>
      </c>
      <c r="C1263" s="6">
        <v>12</v>
      </c>
      <c r="D1263" s="25"/>
      <c r="F1263" s="26">
        <f>_xlfn.MAXIFS('data-from-invoicing'!E:E,'data-from-invoicing'!D:D,eslam.data!AR1263)</f>
        <v>0</v>
      </c>
      <c r="G1263" s="2">
        <f t="shared" si="166"/>
        <v>0</v>
      </c>
      <c r="H1263" s="2"/>
      <c r="I1263" s="23"/>
      <c r="J1263" s="2">
        <f>SUMIF('collection only'!D:D,eslam.data!AQ1263,'collection only'!E:E)</f>
        <v>0</v>
      </c>
      <c r="K1263" s="26">
        <f>SUMIF('data-from-invoicing'!D:D,eslam.data!AR1263,'data-from-invoicing'!F:F)</f>
        <v>0</v>
      </c>
      <c r="L1263" s="2">
        <f t="shared" si="167"/>
        <v>0</v>
      </c>
      <c r="M1263" s="2"/>
      <c r="Q1263" s="23"/>
      <c r="S1263" s="1">
        <v>45046</v>
      </c>
      <c r="T1263" s="1">
        <v>45041</v>
      </c>
      <c r="U1263" s="1">
        <v>45050</v>
      </c>
      <c r="V1263">
        <v>30</v>
      </c>
      <c r="W1263" s="1">
        <v>45080</v>
      </c>
      <c r="AF1263" s="2">
        <v>0</v>
      </c>
      <c r="AG1263" s="14">
        <f>SUMIF('consultant-gross'!D:D,eslam.data!AQ1263,'consultant-gross'!F:F)</f>
        <v>0</v>
      </c>
      <c r="AH1263" s="14">
        <f>SUMIF('consultant-gross'!D:D,eslam.data!AQ1263,'consultant-gross'!G:G)</f>
        <v>0</v>
      </c>
      <c r="AI1263" s="14">
        <f>SUMIF('consultant-net'!D:D,eslam.data!AQ1263,'consultant-net'!F:F)</f>
        <v>0</v>
      </c>
      <c r="AJ1263" s="2">
        <f>VLOOKUP(A1263,'eslam-to-invoicing'!A:B,2,0)</f>
        <v>0</v>
      </c>
      <c r="AQ1263" s="2" t="str">
        <f t="shared" si="168"/>
        <v>Radamis-Concrete12</v>
      </c>
      <c r="AR1263" s="2" t="str">
        <f t="shared" si="169"/>
        <v>012</v>
      </c>
    </row>
    <row r="1264" spans="1:44" hidden="1" x14ac:dyDescent="0.3">
      <c r="A1264" s="6" t="s">
        <v>93</v>
      </c>
      <c r="B1264" s="6">
        <f>VLOOKUP(A1264,Sheet1!A:B,2,0)</f>
        <v>1</v>
      </c>
      <c r="C1264" s="6">
        <v>13</v>
      </c>
      <c r="D1264" s="25"/>
      <c r="F1264" s="26">
        <f>_xlfn.MAXIFS('data-from-invoicing'!E:E,'data-from-invoicing'!D:D,eslam.data!AR1264)</f>
        <v>0</v>
      </c>
      <c r="G1264" s="2">
        <f t="shared" si="166"/>
        <v>0</v>
      </c>
      <c r="H1264" s="2"/>
      <c r="I1264" s="23"/>
      <c r="J1264" s="2">
        <f>SUMIF('collection only'!D:D,eslam.data!AQ1264,'collection only'!E:E)</f>
        <v>0</v>
      </c>
      <c r="K1264" s="26">
        <f>SUMIF('data-from-invoicing'!D:D,eslam.data!AR1264,'data-from-invoicing'!F:F)</f>
        <v>0</v>
      </c>
      <c r="L1264" s="2">
        <f t="shared" si="167"/>
        <v>0</v>
      </c>
      <c r="M1264" s="2"/>
      <c r="Q1264" s="23"/>
      <c r="S1264" s="1">
        <v>45077</v>
      </c>
      <c r="T1264" s="1">
        <v>45071</v>
      </c>
      <c r="U1264" s="1">
        <v>45077</v>
      </c>
      <c r="V1264">
        <v>30</v>
      </c>
      <c r="W1264" s="1">
        <v>45107</v>
      </c>
      <c r="AF1264" s="2">
        <v>0</v>
      </c>
      <c r="AG1264" s="14">
        <f>SUMIF('consultant-gross'!D:D,eslam.data!AQ1264,'consultant-gross'!F:F)</f>
        <v>0</v>
      </c>
      <c r="AH1264" s="14">
        <f>SUMIF('consultant-gross'!D:D,eslam.data!AQ1264,'consultant-gross'!G:G)</f>
        <v>0</v>
      </c>
      <c r="AI1264" s="14">
        <f>SUMIF('consultant-net'!D:D,eslam.data!AQ1264,'consultant-net'!F:F)</f>
        <v>0</v>
      </c>
      <c r="AJ1264" s="2">
        <f>VLOOKUP(A1264,'eslam-to-invoicing'!A:B,2,0)</f>
        <v>0</v>
      </c>
      <c r="AQ1264" s="2" t="str">
        <f t="shared" si="168"/>
        <v>Radamis-Concrete13</v>
      </c>
      <c r="AR1264" s="2" t="str">
        <f t="shared" si="169"/>
        <v>013</v>
      </c>
    </row>
    <row r="1265" spans="1:44" hidden="1" x14ac:dyDescent="0.3">
      <c r="A1265" s="6" t="s">
        <v>93</v>
      </c>
      <c r="B1265" s="6">
        <f>VLOOKUP(A1265,Sheet1!A:B,2,0)</f>
        <v>1</v>
      </c>
      <c r="C1265" s="6">
        <v>14</v>
      </c>
      <c r="D1265" s="25"/>
      <c r="F1265" s="26">
        <f>_xlfn.MAXIFS('data-from-invoicing'!E:E,'data-from-invoicing'!D:D,eslam.data!AR1265)</f>
        <v>0</v>
      </c>
      <c r="G1265" s="2">
        <f t="shared" si="166"/>
        <v>0</v>
      </c>
      <c r="H1265" s="2"/>
      <c r="I1265" s="23"/>
      <c r="J1265" s="2">
        <f>SUMIF('collection only'!D:D,eslam.data!AQ1265,'collection only'!E:E)</f>
        <v>0</v>
      </c>
      <c r="K1265" s="26">
        <f>SUMIF('data-from-invoicing'!D:D,eslam.data!AR1265,'data-from-invoicing'!F:F)</f>
        <v>0</v>
      </c>
      <c r="L1265" s="2">
        <f t="shared" si="167"/>
        <v>0</v>
      </c>
      <c r="M1265" s="2"/>
      <c r="Q1265" s="23"/>
      <c r="S1265" s="1">
        <v>45107</v>
      </c>
      <c r="T1265" s="1">
        <v>45097</v>
      </c>
      <c r="U1265" s="1">
        <v>45101</v>
      </c>
      <c r="V1265">
        <v>30</v>
      </c>
      <c r="W1265" s="1">
        <v>45131</v>
      </c>
      <c r="AF1265" s="2">
        <v>0</v>
      </c>
      <c r="AG1265" s="14">
        <f>SUMIF('consultant-gross'!D:D,eslam.data!AQ1265,'consultant-gross'!F:F)</f>
        <v>0</v>
      </c>
      <c r="AH1265" s="14">
        <f>SUMIF('consultant-gross'!D:D,eslam.data!AQ1265,'consultant-gross'!G:G)</f>
        <v>0</v>
      </c>
      <c r="AI1265" s="14">
        <f>SUMIF('consultant-net'!D:D,eslam.data!AQ1265,'consultant-net'!F:F)</f>
        <v>0</v>
      </c>
      <c r="AJ1265" s="2">
        <f>VLOOKUP(A1265,'eslam-to-invoicing'!A:B,2,0)</f>
        <v>0</v>
      </c>
      <c r="AQ1265" s="2" t="str">
        <f t="shared" si="168"/>
        <v>Radamis-Concrete14</v>
      </c>
      <c r="AR1265" s="2" t="str">
        <f t="shared" si="169"/>
        <v>014</v>
      </c>
    </row>
    <row r="1266" spans="1:44" hidden="1" x14ac:dyDescent="0.3">
      <c r="A1266" s="6" t="s">
        <v>93</v>
      </c>
      <c r="B1266" s="6">
        <f>VLOOKUP(A1266,Sheet1!A:B,2,0)</f>
        <v>1</v>
      </c>
      <c r="C1266" s="6">
        <v>15</v>
      </c>
      <c r="D1266" s="25"/>
      <c r="F1266" s="26">
        <f>_xlfn.MAXIFS('data-from-invoicing'!E:E,'data-from-invoicing'!D:D,eslam.data!AR1266)</f>
        <v>0</v>
      </c>
      <c r="G1266" s="2">
        <f t="shared" si="166"/>
        <v>0</v>
      </c>
      <c r="H1266" s="2"/>
      <c r="I1266" s="23"/>
      <c r="J1266" s="2">
        <f>SUMIF('collection only'!D:D,eslam.data!AQ1266,'collection only'!E:E)</f>
        <v>0</v>
      </c>
      <c r="K1266" s="26">
        <f>SUMIF('data-from-invoicing'!D:D,eslam.data!AR1266,'data-from-invoicing'!F:F)</f>
        <v>0</v>
      </c>
      <c r="L1266" s="2">
        <f t="shared" si="167"/>
        <v>0</v>
      </c>
      <c r="M1266" s="2"/>
      <c r="Q1266" s="23"/>
      <c r="S1266" s="1">
        <v>45138</v>
      </c>
      <c r="T1266" s="1">
        <v>45132</v>
      </c>
      <c r="U1266" s="1">
        <v>45143</v>
      </c>
      <c r="V1266">
        <v>30</v>
      </c>
      <c r="W1266" s="1">
        <v>45173</v>
      </c>
      <c r="AF1266" s="2">
        <v>0</v>
      </c>
      <c r="AG1266" s="14">
        <f>SUMIF('consultant-gross'!D:D,eslam.data!AQ1266,'consultant-gross'!F:F)</f>
        <v>0</v>
      </c>
      <c r="AH1266" s="14">
        <f>SUMIF('consultant-gross'!D:D,eslam.data!AQ1266,'consultant-gross'!G:G)</f>
        <v>0</v>
      </c>
      <c r="AI1266" s="14">
        <f>SUMIF('consultant-net'!D:D,eslam.data!AQ1266,'consultant-net'!F:F)</f>
        <v>0</v>
      </c>
      <c r="AJ1266" s="2">
        <f>VLOOKUP(A1266,'eslam-to-invoicing'!A:B,2,0)</f>
        <v>0</v>
      </c>
      <c r="AQ1266" s="2" t="str">
        <f t="shared" si="168"/>
        <v>Radamis-Concrete15</v>
      </c>
      <c r="AR1266" s="2" t="str">
        <f t="shared" si="169"/>
        <v>015</v>
      </c>
    </row>
    <row r="1267" spans="1:44" hidden="1" x14ac:dyDescent="0.3">
      <c r="A1267" s="6" t="s">
        <v>93</v>
      </c>
      <c r="B1267" s="6">
        <f>VLOOKUP(A1267,Sheet1!A:B,2,0)</f>
        <v>1</v>
      </c>
      <c r="C1267" s="6">
        <v>16</v>
      </c>
      <c r="D1267" s="25"/>
      <c r="F1267" s="26">
        <f>_xlfn.MAXIFS('data-from-invoicing'!E:E,'data-from-invoicing'!D:D,eslam.data!AR1267)</f>
        <v>0</v>
      </c>
      <c r="G1267" s="2">
        <f t="shared" si="166"/>
        <v>0</v>
      </c>
      <c r="H1267" s="2"/>
      <c r="I1267" s="23"/>
      <c r="J1267" s="2">
        <f>SUMIF('collection only'!D:D,eslam.data!AQ1267,'collection only'!E:E)</f>
        <v>0</v>
      </c>
      <c r="K1267" s="26">
        <f>SUMIF('data-from-invoicing'!D:D,eslam.data!AR1267,'data-from-invoicing'!F:F)</f>
        <v>0</v>
      </c>
      <c r="L1267" s="2">
        <f t="shared" si="167"/>
        <v>0</v>
      </c>
      <c r="M1267" s="2"/>
      <c r="Q1267" s="23"/>
      <c r="S1267" s="1">
        <v>45169</v>
      </c>
      <c r="T1267" s="1">
        <v>45163</v>
      </c>
      <c r="U1267" s="1">
        <v>45174</v>
      </c>
      <c r="V1267">
        <v>30</v>
      </c>
      <c r="W1267" s="1">
        <v>45204</v>
      </c>
      <c r="AF1267" s="2">
        <v>0</v>
      </c>
      <c r="AG1267" s="14">
        <f>SUMIF('consultant-gross'!D:D,eslam.data!AQ1267,'consultant-gross'!F:F)</f>
        <v>0</v>
      </c>
      <c r="AH1267" s="14">
        <f>SUMIF('consultant-gross'!D:D,eslam.data!AQ1267,'consultant-gross'!G:G)</f>
        <v>0</v>
      </c>
      <c r="AI1267" s="14">
        <f>SUMIF('consultant-net'!D:D,eslam.data!AQ1267,'consultant-net'!F:F)</f>
        <v>0</v>
      </c>
      <c r="AJ1267" s="2">
        <f>VLOOKUP(A1267,'eslam-to-invoicing'!A:B,2,0)</f>
        <v>0</v>
      </c>
      <c r="AQ1267" s="2" t="str">
        <f t="shared" si="168"/>
        <v>Radamis-Concrete16</v>
      </c>
      <c r="AR1267" s="2" t="str">
        <f t="shared" si="169"/>
        <v>016</v>
      </c>
    </row>
    <row r="1268" spans="1:44" hidden="1" x14ac:dyDescent="0.3">
      <c r="A1268" s="6" t="s">
        <v>93</v>
      </c>
      <c r="B1268" s="6">
        <f>VLOOKUP(A1268,Sheet1!A:B,2,0)</f>
        <v>1</v>
      </c>
      <c r="C1268" s="6">
        <v>17</v>
      </c>
      <c r="D1268" s="25"/>
      <c r="F1268" s="26">
        <f>_xlfn.MAXIFS('data-from-invoicing'!E:E,'data-from-invoicing'!D:D,eslam.data!AR1268)</f>
        <v>0</v>
      </c>
      <c r="G1268" s="2">
        <f t="shared" si="166"/>
        <v>0</v>
      </c>
      <c r="H1268" s="2"/>
      <c r="I1268" s="23"/>
      <c r="J1268" s="2">
        <f>SUMIF('collection only'!D:D,eslam.data!AQ1268,'collection only'!E:E)</f>
        <v>0</v>
      </c>
      <c r="K1268" s="26">
        <f>SUMIF('data-from-invoicing'!D:D,eslam.data!AR1268,'data-from-invoicing'!F:F)</f>
        <v>0</v>
      </c>
      <c r="L1268" s="2">
        <f t="shared" si="167"/>
        <v>0</v>
      </c>
      <c r="M1268" s="2"/>
      <c r="Q1268" s="23"/>
      <c r="S1268" s="1">
        <v>45199</v>
      </c>
      <c r="T1268" s="1">
        <v>45194</v>
      </c>
      <c r="U1268" s="1">
        <v>45204</v>
      </c>
      <c r="V1268">
        <v>30</v>
      </c>
      <c r="W1268" s="1">
        <v>45234</v>
      </c>
      <c r="AF1268" s="2">
        <v>0</v>
      </c>
      <c r="AG1268" s="14">
        <f>SUMIF('consultant-gross'!D:D,eslam.data!AQ1268,'consultant-gross'!F:F)</f>
        <v>0</v>
      </c>
      <c r="AH1268" s="14">
        <f>SUMIF('consultant-gross'!D:D,eslam.data!AQ1268,'consultant-gross'!G:G)</f>
        <v>0</v>
      </c>
      <c r="AI1268" s="14">
        <f>SUMIF('consultant-net'!D:D,eslam.data!AQ1268,'consultant-net'!F:F)</f>
        <v>0</v>
      </c>
      <c r="AJ1268" s="2">
        <f>VLOOKUP(A1268,'eslam-to-invoicing'!A:B,2,0)</f>
        <v>0</v>
      </c>
      <c r="AQ1268" s="2" t="str">
        <f t="shared" si="168"/>
        <v>Radamis-Concrete17</v>
      </c>
      <c r="AR1268" s="2" t="str">
        <f t="shared" si="169"/>
        <v>017</v>
      </c>
    </row>
    <row r="1269" spans="1:44" hidden="1" x14ac:dyDescent="0.3">
      <c r="A1269" s="6" t="s">
        <v>93</v>
      </c>
      <c r="B1269" s="6">
        <f>VLOOKUP(A1269,Sheet1!A:B,2,0)</f>
        <v>1</v>
      </c>
      <c r="C1269" s="6">
        <v>18</v>
      </c>
      <c r="D1269" s="25"/>
      <c r="F1269" s="26">
        <f>_xlfn.MAXIFS('data-from-invoicing'!E:E,'data-from-invoicing'!D:D,eslam.data!AR1269)</f>
        <v>0</v>
      </c>
      <c r="G1269" s="2">
        <f t="shared" si="166"/>
        <v>0</v>
      </c>
      <c r="H1269" s="2"/>
      <c r="I1269" s="23"/>
      <c r="J1269" s="2">
        <f>SUMIF('collection only'!D:D,eslam.data!AQ1269,'collection only'!E:E)</f>
        <v>0</v>
      </c>
      <c r="K1269" s="26">
        <f>SUMIF('data-from-invoicing'!D:D,eslam.data!AR1269,'data-from-invoicing'!F:F)</f>
        <v>0</v>
      </c>
      <c r="L1269" s="2">
        <f t="shared" si="167"/>
        <v>0</v>
      </c>
      <c r="M1269" s="2"/>
      <c r="Q1269" s="23"/>
      <c r="S1269" s="1">
        <v>45230</v>
      </c>
      <c r="T1269" s="1">
        <v>45224</v>
      </c>
      <c r="U1269" s="1">
        <v>45239</v>
      </c>
      <c r="V1269">
        <v>30</v>
      </c>
      <c r="W1269" s="1">
        <v>45269</v>
      </c>
      <c r="AF1269" s="2">
        <v>0</v>
      </c>
      <c r="AG1269" s="14">
        <f>SUMIF('consultant-gross'!D:D,eslam.data!AQ1269,'consultant-gross'!F:F)</f>
        <v>0</v>
      </c>
      <c r="AH1269" s="14">
        <f>SUMIF('consultant-gross'!D:D,eslam.data!AQ1269,'consultant-gross'!G:G)</f>
        <v>0</v>
      </c>
      <c r="AI1269" s="14">
        <f>SUMIF('consultant-net'!D:D,eslam.data!AQ1269,'consultant-net'!F:F)</f>
        <v>0</v>
      </c>
      <c r="AJ1269" s="2">
        <f>VLOOKUP(A1269,'eslam-to-invoicing'!A:B,2,0)</f>
        <v>0</v>
      </c>
      <c r="AQ1269" s="2" t="str">
        <f t="shared" si="168"/>
        <v>Radamis-Concrete18</v>
      </c>
      <c r="AR1269" s="2" t="str">
        <f t="shared" si="169"/>
        <v>018</v>
      </c>
    </row>
    <row r="1270" spans="1:44" hidden="1" x14ac:dyDescent="0.3">
      <c r="A1270" s="6" t="s">
        <v>93</v>
      </c>
      <c r="B1270" s="6">
        <f>VLOOKUP(A1270,Sheet1!A:B,2,0)</f>
        <v>1</v>
      </c>
      <c r="C1270" s="6">
        <v>19</v>
      </c>
      <c r="D1270" s="25"/>
      <c r="F1270" s="26">
        <f>_xlfn.MAXIFS('data-from-invoicing'!E:E,'data-from-invoicing'!D:D,eslam.data!AR1270)</f>
        <v>0</v>
      </c>
      <c r="G1270" s="2">
        <f t="shared" si="166"/>
        <v>0</v>
      </c>
      <c r="H1270" s="2"/>
      <c r="I1270" s="23"/>
      <c r="J1270" s="2">
        <f>SUMIF('collection only'!D:D,eslam.data!AQ1270,'collection only'!E:E)</f>
        <v>0</v>
      </c>
      <c r="K1270" s="26">
        <f>SUMIF('data-from-invoicing'!D:D,eslam.data!AR1270,'data-from-invoicing'!F:F)</f>
        <v>0</v>
      </c>
      <c r="L1270" s="2">
        <f t="shared" si="167"/>
        <v>0</v>
      </c>
      <c r="M1270" s="2"/>
      <c r="Q1270" s="23"/>
      <c r="S1270" s="1">
        <v>45260</v>
      </c>
      <c r="T1270" s="1">
        <v>45255</v>
      </c>
      <c r="U1270" s="1">
        <v>45265</v>
      </c>
      <c r="V1270">
        <v>30</v>
      </c>
      <c r="W1270" s="1">
        <v>45295</v>
      </c>
      <c r="AF1270" s="2">
        <v>0</v>
      </c>
      <c r="AG1270" s="14">
        <f>SUMIF('consultant-gross'!D:D,eslam.data!AQ1270,'consultant-gross'!F:F)</f>
        <v>0</v>
      </c>
      <c r="AH1270" s="14">
        <f>SUMIF('consultant-gross'!D:D,eslam.data!AQ1270,'consultant-gross'!G:G)</f>
        <v>0</v>
      </c>
      <c r="AI1270" s="14">
        <f>SUMIF('consultant-net'!D:D,eslam.data!AQ1270,'consultant-net'!F:F)</f>
        <v>0</v>
      </c>
      <c r="AJ1270" s="2">
        <f>VLOOKUP(A1270,'eslam-to-invoicing'!A:B,2,0)</f>
        <v>0</v>
      </c>
      <c r="AQ1270" s="2" t="str">
        <f t="shared" si="168"/>
        <v>Radamis-Concrete19</v>
      </c>
      <c r="AR1270" s="2" t="str">
        <f t="shared" si="169"/>
        <v>019</v>
      </c>
    </row>
    <row r="1271" spans="1:44" hidden="1" x14ac:dyDescent="0.3">
      <c r="A1271" s="6" t="s">
        <v>93</v>
      </c>
      <c r="B1271" s="6">
        <f>VLOOKUP(A1271,Sheet1!A:B,2,0)</f>
        <v>1</v>
      </c>
      <c r="C1271" s="6">
        <v>20</v>
      </c>
      <c r="D1271" s="25"/>
      <c r="F1271" s="26">
        <f>_xlfn.MAXIFS('data-from-invoicing'!E:E,'data-from-invoicing'!D:D,eslam.data!AR1271)</f>
        <v>0</v>
      </c>
      <c r="G1271" s="2">
        <f t="shared" si="166"/>
        <v>0</v>
      </c>
      <c r="H1271" s="2"/>
      <c r="I1271" s="23"/>
      <c r="J1271" s="2">
        <f>SUMIF('collection only'!D:D,eslam.data!AQ1271,'collection only'!E:E)</f>
        <v>0</v>
      </c>
      <c r="K1271" s="26">
        <f>SUMIF('data-from-invoicing'!D:D,eslam.data!AR1271,'data-from-invoicing'!F:F)</f>
        <v>0</v>
      </c>
      <c r="L1271" s="2">
        <f t="shared" si="167"/>
        <v>0</v>
      </c>
      <c r="M1271" s="2"/>
      <c r="Q1271" s="23"/>
      <c r="S1271" s="1">
        <v>45291</v>
      </c>
      <c r="T1271" s="1">
        <v>45285</v>
      </c>
      <c r="U1271" s="1">
        <v>45296</v>
      </c>
      <c r="V1271">
        <v>30</v>
      </c>
      <c r="W1271" s="1">
        <v>45326</v>
      </c>
      <c r="AF1271" s="2">
        <v>0</v>
      </c>
      <c r="AG1271" s="14">
        <f>SUMIF('consultant-gross'!D:D,eslam.data!AQ1271,'consultant-gross'!F:F)</f>
        <v>0</v>
      </c>
      <c r="AH1271" s="14">
        <f>SUMIF('consultant-gross'!D:D,eslam.data!AQ1271,'consultant-gross'!G:G)</f>
        <v>0</v>
      </c>
      <c r="AI1271" s="14">
        <f>SUMIF('consultant-net'!D:D,eslam.data!AQ1271,'consultant-net'!F:F)</f>
        <v>0</v>
      </c>
      <c r="AJ1271" s="2">
        <f>VLOOKUP(A1271,'eslam-to-invoicing'!A:B,2,0)</f>
        <v>0</v>
      </c>
      <c r="AQ1271" s="2" t="str">
        <f t="shared" si="168"/>
        <v>Radamis-Concrete20</v>
      </c>
      <c r="AR1271" s="2" t="str">
        <f t="shared" si="169"/>
        <v>020</v>
      </c>
    </row>
    <row r="1272" spans="1:44" hidden="1" x14ac:dyDescent="0.3">
      <c r="A1272" s="6" t="s">
        <v>93</v>
      </c>
      <c r="B1272" s="6">
        <f>VLOOKUP(A1272,Sheet1!A:B,2,0)</f>
        <v>1</v>
      </c>
      <c r="C1272" s="6">
        <v>21</v>
      </c>
      <c r="D1272" s="25"/>
      <c r="F1272" s="26">
        <f>_xlfn.MAXIFS('data-from-invoicing'!E:E,'data-from-invoicing'!D:D,eslam.data!AR1272)</f>
        <v>0</v>
      </c>
      <c r="G1272" s="2">
        <f t="shared" si="166"/>
        <v>0</v>
      </c>
      <c r="H1272" s="2"/>
      <c r="I1272" s="23"/>
      <c r="J1272" s="2">
        <f>SUMIF('collection only'!D:D,eslam.data!AQ1272,'collection only'!E:E)</f>
        <v>0</v>
      </c>
      <c r="K1272" s="26">
        <f>SUMIF('data-from-invoicing'!D:D,eslam.data!AR1272,'data-from-invoicing'!F:F)</f>
        <v>0</v>
      </c>
      <c r="L1272" s="2">
        <f t="shared" si="167"/>
        <v>0</v>
      </c>
      <c r="M1272" s="2"/>
      <c r="Q1272" s="23"/>
      <c r="S1272" s="1">
        <v>45322</v>
      </c>
      <c r="T1272" s="1">
        <v>45316</v>
      </c>
      <c r="U1272" s="1">
        <v>45327</v>
      </c>
      <c r="V1272">
        <v>30</v>
      </c>
      <c r="W1272" s="1">
        <v>45357</v>
      </c>
      <c r="AF1272" s="2">
        <v>0</v>
      </c>
      <c r="AG1272" s="14">
        <f>SUMIF('consultant-gross'!D:D,eslam.data!AQ1272,'consultant-gross'!F:F)</f>
        <v>0</v>
      </c>
      <c r="AH1272" s="14">
        <f>SUMIF('consultant-gross'!D:D,eslam.data!AQ1272,'consultant-gross'!G:G)</f>
        <v>0</v>
      </c>
      <c r="AI1272" s="14">
        <f>SUMIF('consultant-net'!D:D,eslam.data!AQ1272,'consultant-net'!F:F)</f>
        <v>0</v>
      </c>
      <c r="AJ1272" s="2">
        <f>VLOOKUP(A1272,'eslam-to-invoicing'!A:B,2,0)</f>
        <v>0</v>
      </c>
      <c r="AQ1272" s="2" t="str">
        <f t="shared" si="168"/>
        <v>Radamis-Concrete21</v>
      </c>
      <c r="AR1272" s="2" t="str">
        <f t="shared" si="169"/>
        <v>021</v>
      </c>
    </row>
    <row r="1273" spans="1:44" hidden="1" x14ac:dyDescent="0.3">
      <c r="A1273" s="6" t="s">
        <v>93</v>
      </c>
      <c r="B1273" s="6">
        <f>VLOOKUP(A1273,Sheet1!A:B,2,0)</f>
        <v>1</v>
      </c>
      <c r="C1273" s="6">
        <v>22</v>
      </c>
      <c r="D1273" s="25"/>
      <c r="F1273" s="26">
        <f>_xlfn.MAXIFS('data-from-invoicing'!E:E,'data-from-invoicing'!D:D,eslam.data!AR1273)</f>
        <v>0</v>
      </c>
      <c r="G1273" s="2">
        <f t="shared" si="166"/>
        <v>0</v>
      </c>
      <c r="H1273" s="2"/>
      <c r="I1273" s="23"/>
      <c r="J1273" s="2">
        <f>SUMIF('collection only'!D:D,eslam.data!AQ1273,'collection only'!E:E)</f>
        <v>0</v>
      </c>
      <c r="K1273" s="26">
        <f>SUMIF('data-from-invoicing'!D:D,eslam.data!AR1273,'data-from-invoicing'!F:F)</f>
        <v>0</v>
      </c>
      <c r="L1273" s="2">
        <f t="shared" si="167"/>
        <v>0</v>
      </c>
      <c r="M1273" s="2"/>
      <c r="Q1273" s="23"/>
      <c r="S1273" s="1">
        <v>45351</v>
      </c>
      <c r="T1273" s="1">
        <v>45347</v>
      </c>
      <c r="U1273" s="1">
        <v>45356</v>
      </c>
      <c r="V1273">
        <v>30</v>
      </c>
      <c r="W1273" s="1">
        <v>45386</v>
      </c>
      <c r="AF1273" s="2">
        <v>0</v>
      </c>
      <c r="AG1273" s="14">
        <f>SUMIF('consultant-gross'!D:D,eslam.data!AQ1273,'consultant-gross'!F:F)</f>
        <v>0</v>
      </c>
      <c r="AH1273" s="14">
        <f>SUMIF('consultant-gross'!D:D,eslam.data!AQ1273,'consultant-gross'!G:G)</f>
        <v>0</v>
      </c>
      <c r="AI1273" s="14">
        <f>SUMIF('consultant-net'!D:D,eslam.data!AQ1273,'consultant-net'!F:F)</f>
        <v>0</v>
      </c>
      <c r="AJ1273" s="2">
        <f>VLOOKUP(A1273,'eslam-to-invoicing'!A:B,2,0)</f>
        <v>0</v>
      </c>
      <c r="AQ1273" s="2" t="str">
        <f t="shared" si="168"/>
        <v>Radamis-Concrete22</v>
      </c>
      <c r="AR1273" s="2" t="str">
        <f t="shared" si="169"/>
        <v>022</v>
      </c>
    </row>
    <row r="1274" spans="1:44" hidden="1" x14ac:dyDescent="0.3">
      <c r="A1274" s="6" t="s">
        <v>93</v>
      </c>
      <c r="B1274" s="6">
        <f>VLOOKUP(A1274,Sheet1!A:B,2,0)</f>
        <v>1</v>
      </c>
      <c r="C1274" s="6">
        <v>23</v>
      </c>
      <c r="D1274" s="25"/>
      <c r="F1274" s="26">
        <f>_xlfn.MAXIFS('data-from-invoicing'!E:E,'data-from-invoicing'!D:D,eslam.data!AR1274)</f>
        <v>0</v>
      </c>
      <c r="G1274" s="2">
        <f t="shared" si="166"/>
        <v>0</v>
      </c>
      <c r="H1274" s="2"/>
      <c r="I1274" s="23"/>
      <c r="J1274" s="2">
        <f>SUMIF('collection only'!D:D,eslam.data!AQ1274,'collection only'!E:E)</f>
        <v>0</v>
      </c>
      <c r="K1274" s="26">
        <f>SUMIF('data-from-invoicing'!D:D,eslam.data!AR1274,'data-from-invoicing'!F:F)</f>
        <v>0</v>
      </c>
      <c r="L1274" s="2">
        <f t="shared" si="167"/>
        <v>0</v>
      </c>
      <c r="M1274" s="2"/>
      <c r="Q1274" s="23"/>
      <c r="S1274" s="1">
        <v>45382</v>
      </c>
      <c r="T1274" s="1">
        <v>45376</v>
      </c>
      <c r="U1274" s="1">
        <v>45387</v>
      </c>
      <c r="V1274">
        <v>30</v>
      </c>
      <c r="W1274" s="1">
        <v>45417</v>
      </c>
      <c r="AF1274" s="2">
        <v>0</v>
      </c>
      <c r="AG1274" s="14">
        <f>SUMIF('consultant-gross'!D:D,eslam.data!AQ1274,'consultant-gross'!F:F)</f>
        <v>0</v>
      </c>
      <c r="AH1274" s="14">
        <f>SUMIF('consultant-gross'!D:D,eslam.data!AQ1274,'consultant-gross'!G:G)</f>
        <v>0</v>
      </c>
      <c r="AI1274" s="14">
        <f>SUMIF('consultant-net'!D:D,eslam.data!AQ1274,'consultant-net'!F:F)</f>
        <v>0</v>
      </c>
      <c r="AJ1274" s="2">
        <f>VLOOKUP(A1274,'eslam-to-invoicing'!A:B,2,0)</f>
        <v>0</v>
      </c>
      <c r="AQ1274" s="2" t="str">
        <f t="shared" si="168"/>
        <v>Radamis-Concrete23</v>
      </c>
      <c r="AR1274" s="2" t="str">
        <f t="shared" si="169"/>
        <v>023</v>
      </c>
    </row>
    <row r="1275" spans="1:44" hidden="1" x14ac:dyDescent="0.3">
      <c r="A1275" s="6" t="s">
        <v>93</v>
      </c>
      <c r="B1275" s="6">
        <f>VLOOKUP(A1275,Sheet1!A:B,2,0)</f>
        <v>1</v>
      </c>
      <c r="C1275" s="6">
        <v>24</v>
      </c>
      <c r="D1275" s="25"/>
      <c r="F1275" s="26">
        <f>_xlfn.MAXIFS('data-from-invoicing'!E:E,'data-from-invoicing'!D:D,eslam.data!AR1275)</f>
        <v>0</v>
      </c>
      <c r="G1275" s="2">
        <f t="shared" si="166"/>
        <v>0</v>
      </c>
      <c r="H1275" s="2"/>
      <c r="I1275" s="23"/>
      <c r="J1275" s="2">
        <f>SUMIF('collection only'!D:D,eslam.data!AQ1275,'collection only'!E:E)</f>
        <v>0</v>
      </c>
      <c r="K1275" s="26">
        <f>SUMIF('data-from-invoicing'!D:D,eslam.data!AR1275,'data-from-invoicing'!F:F)</f>
        <v>0</v>
      </c>
      <c r="L1275" s="2">
        <f t="shared" si="167"/>
        <v>0</v>
      </c>
      <c r="M1275" s="2"/>
      <c r="Q1275" s="23"/>
      <c r="S1275" s="1">
        <v>45412</v>
      </c>
      <c r="T1275" s="1">
        <v>45407</v>
      </c>
      <c r="U1275" s="1">
        <v>45417</v>
      </c>
      <c r="V1275">
        <v>30</v>
      </c>
      <c r="W1275" s="1">
        <v>45447</v>
      </c>
      <c r="AF1275" s="2">
        <v>0</v>
      </c>
      <c r="AG1275" s="14">
        <f>SUMIF('consultant-gross'!D:D,eslam.data!AQ1275,'consultant-gross'!F:F)</f>
        <v>0</v>
      </c>
      <c r="AH1275" s="14">
        <f>SUMIF('consultant-gross'!D:D,eslam.data!AQ1275,'consultant-gross'!G:G)</f>
        <v>0</v>
      </c>
      <c r="AI1275" s="14">
        <f>SUMIF('consultant-net'!D:D,eslam.data!AQ1275,'consultant-net'!F:F)</f>
        <v>0</v>
      </c>
      <c r="AJ1275" s="2">
        <f>VLOOKUP(A1275,'eslam-to-invoicing'!A:B,2,0)</f>
        <v>0</v>
      </c>
      <c r="AQ1275" s="2" t="str">
        <f t="shared" si="168"/>
        <v>Radamis-Concrete24</v>
      </c>
      <c r="AR1275" s="2" t="str">
        <f t="shared" si="169"/>
        <v>024</v>
      </c>
    </row>
    <row r="1276" spans="1:44" hidden="1" x14ac:dyDescent="0.3">
      <c r="A1276" s="6" t="s">
        <v>93</v>
      </c>
      <c r="B1276" s="6">
        <f>VLOOKUP(A1276,Sheet1!A:B,2,0)</f>
        <v>1</v>
      </c>
      <c r="C1276" s="6">
        <v>25</v>
      </c>
      <c r="D1276" s="25"/>
      <c r="F1276" s="26">
        <f>_xlfn.MAXIFS('data-from-invoicing'!E:E,'data-from-invoicing'!D:D,eslam.data!AR1276)</f>
        <v>0</v>
      </c>
      <c r="G1276" s="2">
        <f t="shared" si="166"/>
        <v>0</v>
      </c>
      <c r="H1276" s="2"/>
      <c r="I1276" s="23"/>
      <c r="J1276" s="2">
        <f>SUMIF('collection only'!D:D,eslam.data!AQ1276,'collection only'!E:E)</f>
        <v>0</v>
      </c>
      <c r="K1276" s="26">
        <f>SUMIF('data-from-invoicing'!D:D,eslam.data!AR1276,'data-from-invoicing'!F:F)</f>
        <v>0</v>
      </c>
      <c r="L1276" s="2">
        <f t="shared" si="167"/>
        <v>0</v>
      </c>
      <c r="M1276" s="2"/>
      <c r="Q1276" s="23"/>
      <c r="S1276" s="1">
        <v>45443</v>
      </c>
      <c r="T1276" s="1">
        <v>45437</v>
      </c>
      <c r="U1276" s="1">
        <v>45448</v>
      </c>
      <c r="V1276">
        <v>30</v>
      </c>
      <c r="W1276" s="1">
        <v>45478</v>
      </c>
      <c r="AF1276" s="2">
        <v>0</v>
      </c>
      <c r="AG1276" s="14">
        <f>SUMIF('consultant-gross'!D:D,eslam.data!AQ1276,'consultant-gross'!F:F)</f>
        <v>0</v>
      </c>
      <c r="AH1276" s="14">
        <f>SUMIF('consultant-gross'!D:D,eslam.data!AQ1276,'consultant-gross'!G:G)</f>
        <v>0</v>
      </c>
      <c r="AI1276" s="14">
        <f>SUMIF('consultant-net'!D:D,eslam.data!AQ1276,'consultant-net'!F:F)</f>
        <v>0</v>
      </c>
      <c r="AJ1276" s="2">
        <f>VLOOKUP(A1276,'eslam-to-invoicing'!A:B,2,0)</f>
        <v>0</v>
      </c>
      <c r="AQ1276" s="2" t="str">
        <f t="shared" si="168"/>
        <v>Radamis-Concrete25</v>
      </c>
      <c r="AR1276" s="2" t="str">
        <f t="shared" si="169"/>
        <v>025</v>
      </c>
    </row>
    <row r="1277" spans="1:44" hidden="1" x14ac:dyDescent="0.3">
      <c r="A1277" s="6" t="s">
        <v>93</v>
      </c>
      <c r="B1277" s="6">
        <f>VLOOKUP(A1277,Sheet1!A:B,2,0)</f>
        <v>1</v>
      </c>
      <c r="C1277" s="6">
        <v>26</v>
      </c>
      <c r="D1277" s="25"/>
      <c r="F1277" s="26">
        <f>_xlfn.MAXIFS('data-from-invoicing'!E:E,'data-from-invoicing'!D:D,eslam.data!AR1277)</f>
        <v>0</v>
      </c>
      <c r="G1277" s="2">
        <f t="shared" si="166"/>
        <v>0</v>
      </c>
      <c r="H1277" s="2"/>
      <c r="I1277" s="23"/>
      <c r="J1277" s="2">
        <f>SUMIF('collection only'!D:D,eslam.data!AQ1277,'collection only'!E:E)</f>
        <v>0</v>
      </c>
      <c r="K1277" s="26">
        <f>SUMIF('data-from-invoicing'!D:D,eslam.data!AR1277,'data-from-invoicing'!F:F)</f>
        <v>0</v>
      </c>
      <c r="L1277" s="2">
        <f t="shared" si="167"/>
        <v>0</v>
      </c>
      <c r="M1277" s="2"/>
      <c r="Q1277" s="23"/>
      <c r="S1277" s="1">
        <v>45473</v>
      </c>
      <c r="T1277" s="1">
        <v>45468</v>
      </c>
      <c r="U1277" s="1">
        <v>45478</v>
      </c>
      <c r="V1277">
        <v>30</v>
      </c>
      <c r="W1277" s="1">
        <v>45508</v>
      </c>
      <c r="AF1277" s="2">
        <v>0</v>
      </c>
      <c r="AG1277" s="14">
        <f>SUMIF('consultant-gross'!D:D,eslam.data!AQ1277,'consultant-gross'!F:F)</f>
        <v>0</v>
      </c>
      <c r="AH1277" s="14">
        <f>SUMIF('consultant-gross'!D:D,eslam.data!AQ1277,'consultant-gross'!G:G)</f>
        <v>0</v>
      </c>
      <c r="AI1277" s="14">
        <f>SUMIF('consultant-net'!D:D,eslam.data!AQ1277,'consultant-net'!F:F)</f>
        <v>0</v>
      </c>
      <c r="AJ1277" s="2">
        <f>VLOOKUP(A1277,'eslam-to-invoicing'!A:B,2,0)</f>
        <v>0</v>
      </c>
      <c r="AQ1277" s="2" t="str">
        <f t="shared" si="168"/>
        <v>Radamis-Concrete26</v>
      </c>
      <c r="AR1277" s="2" t="str">
        <f t="shared" si="169"/>
        <v>026</v>
      </c>
    </row>
    <row r="1278" spans="1:44" hidden="1" x14ac:dyDescent="0.3">
      <c r="A1278" s="6" t="s">
        <v>93</v>
      </c>
      <c r="B1278" s="6">
        <f>VLOOKUP(A1278,Sheet1!A:B,2,0)</f>
        <v>1</v>
      </c>
      <c r="C1278" s="6">
        <v>27</v>
      </c>
      <c r="D1278" s="25"/>
      <c r="F1278" s="26">
        <f>_xlfn.MAXIFS('data-from-invoicing'!E:E,'data-from-invoicing'!D:D,eslam.data!AR1278)</f>
        <v>0</v>
      </c>
      <c r="G1278" s="2">
        <f t="shared" si="166"/>
        <v>0</v>
      </c>
      <c r="H1278" s="2"/>
      <c r="I1278" s="23"/>
      <c r="J1278" s="2">
        <f>SUMIF('collection only'!D:D,eslam.data!AQ1278,'collection only'!E:E)</f>
        <v>0</v>
      </c>
      <c r="K1278" s="26">
        <f>SUMIF('data-from-invoicing'!D:D,eslam.data!AR1278,'data-from-invoicing'!F:F)</f>
        <v>0</v>
      </c>
      <c r="L1278" s="2">
        <f t="shared" si="167"/>
        <v>0</v>
      </c>
      <c r="M1278" s="2"/>
      <c r="Q1278" s="23"/>
      <c r="S1278" s="1">
        <v>45504</v>
      </c>
      <c r="T1278" s="1">
        <v>45498</v>
      </c>
      <c r="U1278" s="1">
        <v>45509</v>
      </c>
      <c r="V1278">
        <v>30</v>
      </c>
      <c r="W1278" s="1">
        <v>45539</v>
      </c>
      <c r="AF1278" s="2">
        <v>0</v>
      </c>
      <c r="AG1278" s="14">
        <f>SUMIF('consultant-gross'!D:D,eslam.data!AQ1278,'consultant-gross'!F:F)</f>
        <v>0</v>
      </c>
      <c r="AH1278" s="14">
        <f>SUMIF('consultant-gross'!D:D,eslam.data!AQ1278,'consultant-gross'!G:G)</f>
        <v>0</v>
      </c>
      <c r="AI1278" s="14">
        <f>SUMIF('consultant-net'!D:D,eslam.data!AQ1278,'consultant-net'!F:F)</f>
        <v>0</v>
      </c>
      <c r="AJ1278" s="2">
        <f>VLOOKUP(A1278,'eslam-to-invoicing'!A:B,2,0)</f>
        <v>0</v>
      </c>
      <c r="AQ1278" s="2" t="str">
        <f t="shared" si="168"/>
        <v>Radamis-Concrete27</v>
      </c>
      <c r="AR1278" s="2" t="str">
        <f t="shared" si="169"/>
        <v>027</v>
      </c>
    </row>
    <row r="1279" spans="1:44" hidden="1" x14ac:dyDescent="0.3">
      <c r="A1279" s="6" t="s">
        <v>93</v>
      </c>
      <c r="B1279" s="6">
        <f>VLOOKUP(A1279,Sheet1!A:B,2,0)</f>
        <v>1</v>
      </c>
      <c r="C1279" s="6">
        <v>28</v>
      </c>
      <c r="D1279" s="25"/>
      <c r="F1279" s="26">
        <f>_xlfn.MAXIFS('data-from-invoicing'!E:E,'data-from-invoicing'!D:D,eslam.data!AR1279)</f>
        <v>0</v>
      </c>
      <c r="G1279" s="2">
        <f t="shared" si="166"/>
        <v>0</v>
      </c>
      <c r="H1279" s="2"/>
      <c r="I1279" s="23"/>
      <c r="J1279" s="2">
        <f>SUMIF('collection only'!D:D,eslam.data!AQ1279,'collection only'!E:E)</f>
        <v>0</v>
      </c>
      <c r="K1279" s="26">
        <f>SUMIF('data-from-invoicing'!D:D,eslam.data!AR1279,'data-from-invoicing'!F:F)</f>
        <v>0</v>
      </c>
      <c r="L1279" s="2">
        <f t="shared" si="167"/>
        <v>0</v>
      </c>
      <c r="M1279" s="2"/>
      <c r="Q1279" s="23"/>
      <c r="S1279" s="1">
        <v>45535</v>
      </c>
      <c r="T1279" s="1">
        <v>45529</v>
      </c>
      <c r="U1279" s="1">
        <v>45540</v>
      </c>
      <c r="V1279">
        <v>30</v>
      </c>
      <c r="W1279" s="1">
        <v>45570</v>
      </c>
      <c r="AF1279" s="2">
        <v>0</v>
      </c>
      <c r="AG1279" s="14">
        <f>SUMIF('consultant-gross'!D:D,eslam.data!AQ1279,'consultant-gross'!F:F)</f>
        <v>0</v>
      </c>
      <c r="AH1279" s="14">
        <f>SUMIF('consultant-gross'!D:D,eslam.data!AQ1279,'consultant-gross'!G:G)</f>
        <v>0</v>
      </c>
      <c r="AI1279" s="14">
        <f>SUMIF('consultant-net'!D:D,eslam.data!AQ1279,'consultant-net'!F:F)</f>
        <v>0</v>
      </c>
      <c r="AJ1279" s="2">
        <f>VLOOKUP(A1279,'eslam-to-invoicing'!A:B,2,0)</f>
        <v>0</v>
      </c>
      <c r="AQ1279" s="2" t="str">
        <f t="shared" si="168"/>
        <v>Radamis-Concrete28</v>
      </c>
      <c r="AR1279" s="2" t="str">
        <f t="shared" si="169"/>
        <v>028</v>
      </c>
    </row>
    <row r="1280" spans="1:44" hidden="1" x14ac:dyDescent="0.3">
      <c r="A1280" s="6" t="s">
        <v>93</v>
      </c>
      <c r="B1280" s="6">
        <f>VLOOKUP(A1280,Sheet1!A:B,2,0)</f>
        <v>1</v>
      </c>
      <c r="C1280" s="6">
        <v>29</v>
      </c>
      <c r="D1280" s="25"/>
      <c r="F1280" s="26">
        <f>_xlfn.MAXIFS('data-from-invoicing'!E:E,'data-from-invoicing'!D:D,eslam.data!AR1280)</f>
        <v>0</v>
      </c>
      <c r="G1280" s="2">
        <f t="shared" si="166"/>
        <v>0</v>
      </c>
      <c r="H1280" s="2"/>
      <c r="I1280" s="23"/>
      <c r="J1280" s="2">
        <f>SUMIF('collection only'!D:D,eslam.data!AQ1280,'collection only'!E:E)</f>
        <v>0</v>
      </c>
      <c r="K1280" s="26">
        <f>SUMIF('data-from-invoicing'!D:D,eslam.data!AR1280,'data-from-invoicing'!F:F)</f>
        <v>0</v>
      </c>
      <c r="L1280" s="2">
        <f t="shared" si="167"/>
        <v>0</v>
      </c>
      <c r="M1280" s="2"/>
      <c r="Q1280" s="23"/>
      <c r="S1280" s="1">
        <v>45565</v>
      </c>
      <c r="T1280" s="1">
        <v>45560</v>
      </c>
      <c r="U1280" s="1">
        <v>45570</v>
      </c>
      <c r="V1280">
        <v>30</v>
      </c>
      <c r="W1280" s="1">
        <v>45600</v>
      </c>
      <c r="AF1280" s="2">
        <v>0</v>
      </c>
      <c r="AG1280" s="14">
        <f>SUMIF('consultant-gross'!D:D,eslam.data!AQ1280,'consultant-gross'!F:F)</f>
        <v>0</v>
      </c>
      <c r="AH1280" s="14">
        <f>SUMIF('consultant-gross'!D:D,eslam.data!AQ1280,'consultant-gross'!G:G)</f>
        <v>0</v>
      </c>
      <c r="AI1280" s="14">
        <f>SUMIF('consultant-net'!D:D,eslam.data!AQ1280,'consultant-net'!F:F)</f>
        <v>0</v>
      </c>
      <c r="AJ1280" s="2">
        <f>VLOOKUP(A1280,'eslam-to-invoicing'!A:B,2,0)</f>
        <v>0</v>
      </c>
      <c r="AQ1280" s="2" t="str">
        <f t="shared" si="168"/>
        <v>Radamis-Concrete29</v>
      </c>
      <c r="AR1280" s="2" t="str">
        <f t="shared" si="169"/>
        <v>029</v>
      </c>
    </row>
    <row r="1281" spans="1:44" hidden="1" x14ac:dyDescent="0.3">
      <c r="A1281" s="6" t="s">
        <v>93</v>
      </c>
      <c r="B1281" s="6">
        <f>VLOOKUP(A1281,Sheet1!A:B,2,0)</f>
        <v>1</v>
      </c>
      <c r="C1281" s="6">
        <v>30</v>
      </c>
      <c r="D1281" s="25"/>
      <c r="F1281" s="26">
        <f>_xlfn.MAXIFS('data-from-invoicing'!E:E,'data-from-invoicing'!D:D,eslam.data!AR1281)</f>
        <v>0</v>
      </c>
      <c r="G1281" s="2">
        <f t="shared" si="166"/>
        <v>0</v>
      </c>
      <c r="H1281" s="2"/>
      <c r="I1281" s="23"/>
      <c r="J1281" s="2">
        <f>SUMIF('collection only'!D:D,eslam.data!AQ1281,'collection only'!E:E)</f>
        <v>0</v>
      </c>
      <c r="K1281" s="26">
        <f>SUMIF('data-from-invoicing'!D:D,eslam.data!AR1281,'data-from-invoicing'!F:F)</f>
        <v>0</v>
      </c>
      <c r="L1281" s="2">
        <f t="shared" si="167"/>
        <v>0</v>
      </c>
      <c r="M1281" s="2"/>
      <c r="Q1281" s="23"/>
      <c r="S1281" s="1">
        <v>45596</v>
      </c>
      <c r="T1281" s="1">
        <v>45590</v>
      </c>
      <c r="U1281" s="1">
        <v>45601</v>
      </c>
      <c r="V1281">
        <v>30</v>
      </c>
      <c r="W1281" s="1">
        <v>45631</v>
      </c>
      <c r="AF1281" s="2">
        <v>0</v>
      </c>
      <c r="AG1281" s="14">
        <f>SUMIF('consultant-gross'!D:D,eslam.data!AQ1281,'consultant-gross'!F:F)</f>
        <v>0</v>
      </c>
      <c r="AH1281" s="14">
        <f>SUMIF('consultant-gross'!D:D,eslam.data!AQ1281,'consultant-gross'!G:G)</f>
        <v>0</v>
      </c>
      <c r="AI1281" s="14">
        <f>SUMIF('consultant-net'!D:D,eslam.data!AQ1281,'consultant-net'!F:F)</f>
        <v>0</v>
      </c>
      <c r="AJ1281" s="2">
        <f>VLOOKUP(A1281,'eslam-to-invoicing'!A:B,2,0)</f>
        <v>0</v>
      </c>
      <c r="AQ1281" s="2" t="str">
        <f t="shared" si="168"/>
        <v>Radamis-Concrete30</v>
      </c>
      <c r="AR1281" s="2" t="str">
        <f t="shared" si="169"/>
        <v>030</v>
      </c>
    </row>
    <row r="1282" spans="1:44" hidden="1" x14ac:dyDescent="0.3">
      <c r="A1282" s="6" t="s">
        <v>133</v>
      </c>
      <c r="B1282" s="6">
        <f>VLOOKUP(A1282,Sheet1!A:B,2,0)</f>
        <v>1</v>
      </c>
      <c r="C1282" s="6">
        <v>1</v>
      </c>
      <c r="D1282" s="25"/>
      <c r="F1282" s="26">
        <f>_xlfn.MAXIFS('data-from-invoicing'!E:E,'data-from-invoicing'!D:D,eslam.data!AR1282)</f>
        <v>0</v>
      </c>
      <c r="G1282" s="2">
        <f t="shared" si="166"/>
        <v>0</v>
      </c>
      <c r="H1282" s="2"/>
      <c r="I1282" s="23"/>
      <c r="J1282" s="2">
        <f>SUMIF('collection only'!D:D,eslam.data!AQ1282,'collection only'!E:E)</f>
        <v>0</v>
      </c>
      <c r="K1282" s="26">
        <f>SUMIF('data-from-invoicing'!D:D,eslam.data!AR1282,'data-from-invoicing'!F:F)</f>
        <v>0</v>
      </c>
      <c r="L1282" s="2">
        <f t="shared" si="167"/>
        <v>0</v>
      </c>
      <c r="M1282" s="2"/>
      <c r="Q1282" s="23"/>
      <c r="S1282" s="1">
        <v>45230</v>
      </c>
      <c r="T1282" s="1">
        <v>45224</v>
      </c>
      <c r="U1282" s="1">
        <v>45239</v>
      </c>
      <c r="V1282">
        <v>30</v>
      </c>
      <c r="W1282" s="1">
        <v>45269</v>
      </c>
      <c r="AF1282" s="2">
        <v>0</v>
      </c>
      <c r="AG1282" s="14">
        <f>SUMIF('consultant-gross'!D:D,eslam.data!AQ1282,'consultant-gross'!F:F)</f>
        <v>0</v>
      </c>
      <c r="AH1282" s="14">
        <f>SUMIF('consultant-gross'!D:D,eslam.data!AQ1282,'consultant-gross'!G:G)</f>
        <v>0</v>
      </c>
      <c r="AI1282" s="14">
        <f>SUMIF('consultant-net'!D:D,eslam.data!AQ1282,'consultant-net'!F:F)</f>
        <v>0</v>
      </c>
      <c r="AJ1282" s="2">
        <f>VLOOKUP(A1282,'eslam-to-invoicing'!A:B,2,0)</f>
        <v>0</v>
      </c>
      <c r="AQ1282" s="2" t="str">
        <f t="shared" si="168"/>
        <v>Radamis-H1 Main Builidng1</v>
      </c>
      <c r="AR1282" s="2" t="str">
        <f t="shared" si="169"/>
        <v>01</v>
      </c>
    </row>
    <row r="1283" spans="1:44" hidden="1" x14ac:dyDescent="0.3">
      <c r="A1283" s="6" t="s">
        <v>133</v>
      </c>
      <c r="B1283" s="6">
        <f>VLOOKUP(A1283,Sheet1!A:B,2,0)</f>
        <v>1</v>
      </c>
      <c r="C1283" s="6">
        <v>2</v>
      </c>
      <c r="D1283" s="25"/>
      <c r="F1283" s="26">
        <f>_xlfn.MAXIFS('data-from-invoicing'!E:E,'data-from-invoicing'!D:D,eslam.data!AR1283)</f>
        <v>0</v>
      </c>
      <c r="G1283" s="2">
        <f t="shared" si="166"/>
        <v>0</v>
      </c>
      <c r="H1283" s="2"/>
      <c r="I1283" s="23"/>
      <c r="J1283" s="2">
        <f>SUMIF('collection only'!D:D,eslam.data!AQ1283,'collection only'!E:E)</f>
        <v>0</v>
      </c>
      <c r="K1283" s="26">
        <f>SUMIF('data-from-invoicing'!D:D,eslam.data!AR1283,'data-from-invoicing'!F:F)</f>
        <v>0</v>
      </c>
      <c r="L1283" s="2">
        <f t="shared" si="167"/>
        <v>0</v>
      </c>
      <c r="M1283" s="2"/>
      <c r="Q1283" s="23"/>
      <c r="S1283" s="1">
        <v>45260</v>
      </c>
      <c r="T1283" s="1">
        <v>45255</v>
      </c>
      <c r="U1283" s="1">
        <v>45265</v>
      </c>
      <c r="V1283">
        <v>30</v>
      </c>
      <c r="W1283" s="1">
        <v>45295</v>
      </c>
      <c r="AF1283" s="2">
        <v>0</v>
      </c>
      <c r="AG1283" s="14">
        <f>SUMIF('consultant-gross'!D:D,eslam.data!AQ1283,'consultant-gross'!F:F)</f>
        <v>0</v>
      </c>
      <c r="AH1283" s="14">
        <f>SUMIF('consultant-gross'!D:D,eslam.data!AQ1283,'consultant-gross'!G:G)</f>
        <v>0</v>
      </c>
      <c r="AI1283" s="14">
        <f>SUMIF('consultant-net'!D:D,eslam.data!AQ1283,'consultant-net'!F:F)</f>
        <v>0</v>
      </c>
      <c r="AJ1283" s="2">
        <f>VLOOKUP(A1283,'eslam-to-invoicing'!A:B,2,0)</f>
        <v>0</v>
      </c>
      <c r="AQ1283" s="2" t="str">
        <f t="shared" si="168"/>
        <v>Radamis-H1 Main Builidng2</v>
      </c>
      <c r="AR1283" s="2" t="str">
        <f t="shared" si="169"/>
        <v>02</v>
      </c>
    </row>
    <row r="1284" spans="1:44" hidden="1" x14ac:dyDescent="0.3">
      <c r="A1284" s="6" t="s">
        <v>133</v>
      </c>
      <c r="B1284" s="6">
        <f>VLOOKUP(A1284,Sheet1!A:B,2,0)</f>
        <v>1</v>
      </c>
      <c r="C1284" s="6">
        <v>3</v>
      </c>
      <c r="D1284" s="25"/>
      <c r="F1284" s="26">
        <f>_xlfn.MAXIFS('data-from-invoicing'!E:E,'data-from-invoicing'!D:D,eslam.data!AR1284)</f>
        <v>0</v>
      </c>
      <c r="G1284" s="2">
        <f t="shared" si="166"/>
        <v>0</v>
      </c>
      <c r="H1284" s="2"/>
      <c r="I1284" s="23"/>
      <c r="J1284" s="2">
        <f>SUMIF('collection only'!D:D,eslam.data!AQ1284,'collection only'!E:E)</f>
        <v>0</v>
      </c>
      <c r="K1284" s="26">
        <f>SUMIF('data-from-invoicing'!D:D,eslam.data!AR1284,'data-from-invoicing'!F:F)</f>
        <v>0</v>
      </c>
      <c r="L1284" s="2">
        <f t="shared" si="167"/>
        <v>0</v>
      </c>
      <c r="M1284" s="2"/>
      <c r="Q1284" s="23"/>
      <c r="S1284" s="1">
        <v>45291</v>
      </c>
      <c r="T1284" s="1">
        <v>45285</v>
      </c>
      <c r="U1284" s="1">
        <v>45296</v>
      </c>
      <c r="V1284">
        <v>30</v>
      </c>
      <c r="W1284" s="1">
        <v>45326</v>
      </c>
      <c r="AF1284" s="2">
        <v>0</v>
      </c>
      <c r="AG1284" s="14">
        <f>SUMIF('consultant-gross'!D:D,eslam.data!AQ1284,'consultant-gross'!F:F)</f>
        <v>0</v>
      </c>
      <c r="AH1284" s="14">
        <f>SUMIF('consultant-gross'!D:D,eslam.data!AQ1284,'consultant-gross'!G:G)</f>
        <v>0</v>
      </c>
      <c r="AI1284" s="14">
        <f>SUMIF('consultant-net'!D:D,eslam.data!AQ1284,'consultant-net'!F:F)</f>
        <v>0</v>
      </c>
      <c r="AJ1284" s="2">
        <f>VLOOKUP(A1284,'eslam-to-invoicing'!A:B,2,0)</f>
        <v>0</v>
      </c>
      <c r="AQ1284" s="2" t="str">
        <f t="shared" si="168"/>
        <v>Radamis-H1 Main Builidng3</v>
      </c>
      <c r="AR1284" s="2" t="str">
        <f t="shared" si="169"/>
        <v>03</v>
      </c>
    </row>
    <row r="1285" spans="1:44" hidden="1" x14ac:dyDescent="0.3">
      <c r="A1285" s="6" t="s">
        <v>133</v>
      </c>
      <c r="B1285" s="6">
        <f>VLOOKUP(A1285,Sheet1!A:B,2,0)</f>
        <v>1</v>
      </c>
      <c r="C1285" s="6">
        <v>4</v>
      </c>
      <c r="D1285" s="25"/>
      <c r="F1285" s="26">
        <f>_xlfn.MAXIFS('data-from-invoicing'!E:E,'data-from-invoicing'!D:D,eslam.data!AR1285)</f>
        <v>0</v>
      </c>
      <c r="G1285" s="2">
        <f t="shared" si="166"/>
        <v>0</v>
      </c>
      <c r="H1285" s="2"/>
      <c r="I1285" s="23"/>
      <c r="J1285" s="2">
        <f>SUMIF('collection only'!D:D,eslam.data!AQ1285,'collection only'!E:E)</f>
        <v>0</v>
      </c>
      <c r="K1285" s="26">
        <f>SUMIF('data-from-invoicing'!D:D,eslam.data!AR1285,'data-from-invoicing'!F:F)</f>
        <v>0</v>
      </c>
      <c r="L1285" s="2">
        <f t="shared" si="167"/>
        <v>0</v>
      </c>
      <c r="M1285" s="2"/>
      <c r="Q1285" s="23"/>
      <c r="S1285" s="1">
        <v>45322</v>
      </c>
      <c r="T1285" s="1">
        <v>45316</v>
      </c>
      <c r="U1285" s="1">
        <v>45327</v>
      </c>
      <c r="V1285">
        <v>30</v>
      </c>
      <c r="W1285" s="1">
        <v>45357</v>
      </c>
      <c r="AF1285" s="2">
        <v>0</v>
      </c>
      <c r="AG1285" s="14">
        <f>SUMIF('consultant-gross'!D:D,eslam.data!AQ1285,'consultant-gross'!F:F)</f>
        <v>0</v>
      </c>
      <c r="AH1285" s="14">
        <f>SUMIF('consultant-gross'!D:D,eslam.data!AQ1285,'consultant-gross'!G:G)</f>
        <v>0</v>
      </c>
      <c r="AI1285" s="14">
        <f>SUMIF('consultant-net'!D:D,eslam.data!AQ1285,'consultant-net'!F:F)</f>
        <v>0</v>
      </c>
      <c r="AJ1285" s="2">
        <f>VLOOKUP(A1285,'eslam-to-invoicing'!A:B,2,0)</f>
        <v>0</v>
      </c>
      <c r="AQ1285" s="2" t="str">
        <f t="shared" si="168"/>
        <v>Radamis-H1 Main Builidng4</v>
      </c>
      <c r="AR1285" s="2" t="str">
        <f t="shared" si="169"/>
        <v>04</v>
      </c>
    </row>
    <row r="1286" spans="1:44" hidden="1" x14ac:dyDescent="0.3">
      <c r="A1286" s="6" t="s">
        <v>133</v>
      </c>
      <c r="B1286" s="6">
        <f>VLOOKUP(A1286,Sheet1!A:B,2,0)</f>
        <v>1</v>
      </c>
      <c r="C1286" s="6">
        <v>5</v>
      </c>
      <c r="D1286" s="25"/>
      <c r="F1286" s="26">
        <f>_xlfn.MAXIFS('data-from-invoicing'!E:E,'data-from-invoicing'!D:D,eslam.data!AR1286)</f>
        <v>0</v>
      </c>
      <c r="G1286" s="2">
        <f t="shared" si="166"/>
        <v>0</v>
      </c>
      <c r="H1286" s="2"/>
      <c r="I1286" s="23"/>
      <c r="J1286" s="2">
        <f>SUMIF('collection only'!D:D,eslam.data!AQ1286,'collection only'!E:E)</f>
        <v>0</v>
      </c>
      <c r="K1286" s="26">
        <f>SUMIF('data-from-invoicing'!D:D,eslam.data!AR1286,'data-from-invoicing'!F:F)</f>
        <v>0</v>
      </c>
      <c r="L1286" s="2">
        <f t="shared" si="167"/>
        <v>0</v>
      </c>
      <c r="M1286" s="2"/>
      <c r="Q1286" s="23"/>
      <c r="S1286" s="1">
        <v>45351</v>
      </c>
      <c r="T1286" s="1">
        <v>45347</v>
      </c>
      <c r="U1286" s="1">
        <v>45356</v>
      </c>
      <c r="V1286">
        <v>30</v>
      </c>
      <c r="W1286" s="1">
        <v>45386</v>
      </c>
      <c r="AF1286" s="2">
        <v>0</v>
      </c>
      <c r="AG1286" s="14">
        <f>SUMIF('consultant-gross'!D:D,eslam.data!AQ1286,'consultant-gross'!F:F)</f>
        <v>0</v>
      </c>
      <c r="AH1286" s="14">
        <f>SUMIF('consultant-gross'!D:D,eslam.data!AQ1286,'consultant-gross'!G:G)</f>
        <v>0</v>
      </c>
      <c r="AI1286" s="14">
        <f>SUMIF('consultant-net'!D:D,eslam.data!AQ1286,'consultant-net'!F:F)</f>
        <v>0</v>
      </c>
      <c r="AJ1286" s="2">
        <f>VLOOKUP(A1286,'eslam-to-invoicing'!A:B,2,0)</f>
        <v>0</v>
      </c>
      <c r="AQ1286" s="2" t="str">
        <f t="shared" si="168"/>
        <v>Radamis-H1 Main Builidng5</v>
      </c>
      <c r="AR1286" s="2" t="str">
        <f t="shared" si="169"/>
        <v>05</v>
      </c>
    </row>
    <row r="1287" spans="1:44" hidden="1" x14ac:dyDescent="0.3">
      <c r="A1287" s="6" t="s">
        <v>133</v>
      </c>
      <c r="B1287" s="6">
        <f>VLOOKUP(A1287,Sheet1!A:B,2,0)</f>
        <v>1</v>
      </c>
      <c r="C1287" s="6">
        <v>6</v>
      </c>
      <c r="D1287" s="25"/>
      <c r="F1287" s="26">
        <f>_xlfn.MAXIFS('data-from-invoicing'!E:E,'data-from-invoicing'!D:D,eslam.data!AR1287)</f>
        <v>0</v>
      </c>
      <c r="G1287" s="2">
        <f t="shared" si="166"/>
        <v>0</v>
      </c>
      <c r="H1287" s="2"/>
      <c r="I1287" s="23"/>
      <c r="J1287" s="2">
        <f>SUMIF('collection only'!D:D,eslam.data!AQ1287,'collection only'!E:E)</f>
        <v>0</v>
      </c>
      <c r="K1287" s="26">
        <f>SUMIF('data-from-invoicing'!D:D,eslam.data!AR1287,'data-from-invoicing'!F:F)</f>
        <v>0</v>
      </c>
      <c r="L1287" s="2">
        <f t="shared" si="167"/>
        <v>0</v>
      </c>
      <c r="M1287" s="2"/>
      <c r="Q1287" s="23"/>
      <c r="S1287" s="1">
        <v>45382</v>
      </c>
      <c r="T1287" s="1">
        <v>45376</v>
      </c>
      <c r="U1287" s="1">
        <v>45387</v>
      </c>
      <c r="V1287">
        <v>30</v>
      </c>
      <c r="W1287" s="1">
        <v>45417</v>
      </c>
      <c r="AF1287" s="2">
        <v>0</v>
      </c>
      <c r="AG1287" s="14">
        <f>SUMIF('consultant-gross'!D:D,eslam.data!AQ1287,'consultant-gross'!F:F)</f>
        <v>0</v>
      </c>
      <c r="AH1287" s="14">
        <f>SUMIF('consultant-gross'!D:D,eslam.data!AQ1287,'consultant-gross'!G:G)</f>
        <v>0</v>
      </c>
      <c r="AI1287" s="14">
        <f>SUMIF('consultant-net'!D:D,eslam.data!AQ1287,'consultant-net'!F:F)</f>
        <v>0</v>
      </c>
      <c r="AJ1287" s="2">
        <f>VLOOKUP(A1287,'eslam-to-invoicing'!A:B,2,0)</f>
        <v>0</v>
      </c>
      <c r="AQ1287" s="2" t="str">
        <f t="shared" si="168"/>
        <v>Radamis-H1 Main Builidng6</v>
      </c>
      <c r="AR1287" s="2" t="str">
        <f t="shared" si="169"/>
        <v>06</v>
      </c>
    </row>
    <row r="1288" spans="1:44" hidden="1" x14ac:dyDescent="0.3">
      <c r="A1288" s="6" t="s">
        <v>133</v>
      </c>
      <c r="B1288" s="6">
        <f>VLOOKUP(A1288,Sheet1!A:B,2,0)</f>
        <v>1</v>
      </c>
      <c r="C1288" s="6">
        <v>7</v>
      </c>
      <c r="D1288" s="25"/>
      <c r="F1288" s="26">
        <f>_xlfn.MAXIFS('data-from-invoicing'!E:E,'data-from-invoicing'!D:D,eslam.data!AR1288)</f>
        <v>0</v>
      </c>
      <c r="G1288" s="2">
        <f t="shared" si="166"/>
        <v>0</v>
      </c>
      <c r="H1288" s="2"/>
      <c r="I1288" s="23"/>
      <c r="J1288" s="2">
        <f>SUMIF('collection only'!D:D,eslam.data!AQ1288,'collection only'!E:E)</f>
        <v>0</v>
      </c>
      <c r="K1288" s="26">
        <f>SUMIF('data-from-invoicing'!D:D,eslam.data!AR1288,'data-from-invoicing'!F:F)</f>
        <v>0</v>
      </c>
      <c r="L1288" s="2">
        <f t="shared" si="167"/>
        <v>0</v>
      </c>
      <c r="M1288" s="2"/>
      <c r="Q1288" s="23"/>
      <c r="S1288" s="1">
        <v>45412</v>
      </c>
      <c r="T1288" s="1">
        <v>45407</v>
      </c>
      <c r="U1288" s="1">
        <v>45417</v>
      </c>
      <c r="V1288">
        <v>30</v>
      </c>
      <c r="W1288" s="1">
        <v>45447</v>
      </c>
      <c r="AF1288" s="2">
        <v>0</v>
      </c>
      <c r="AG1288" s="14">
        <f>SUMIF('consultant-gross'!D:D,eslam.data!AQ1288,'consultant-gross'!F:F)</f>
        <v>0</v>
      </c>
      <c r="AH1288" s="14">
        <f>SUMIF('consultant-gross'!D:D,eslam.data!AQ1288,'consultant-gross'!G:G)</f>
        <v>0</v>
      </c>
      <c r="AI1288" s="14">
        <f>SUMIF('consultant-net'!D:D,eslam.data!AQ1288,'consultant-net'!F:F)</f>
        <v>0</v>
      </c>
      <c r="AJ1288" s="2">
        <f>VLOOKUP(A1288,'eslam-to-invoicing'!A:B,2,0)</f>
        <v>0</v>
      </c>
      <c r="AQ1288" s="2" t="str">
        <f t="shared" si="168"/>
        <v>Radamis-H1 Main Builidng7</v>
      </c>
      <c r="AR1288" s="2" t="str">
        <f t="shared" si="169"/>
        <v>07</v>
      </c>
    </row>
    <row r="1289" spans="1:44" hidden="1" x14ac:dyDescent="0.3">
      <c r="A1289" s="6" t="s">
        <v>133</v>
      </c>
      <c r="B1289" s="6">
        <f>VLOOKUP(A1289,Sheet1!A:B,2,0)</f>
        <v>1</v>
      </c>
      <c r="C1289" s="6">
        <v>8</v>
      </c>
      <c r="D1289" s="25"/>
      <c r="F1289" s="26">
        <f>_xlfn.MAXIFS('data-from-invoicing'!E:E,'data-from-invoicing'!D:D,eslam.data!AR1289)</f>
        <v>0</v>
      </c>
      <c r="G1289" s="2">
        <f t="shared" si="166"/>
        <v>0</v>
      </c>
      <c r="H1289" s="2"/>
      <c r="I1289" s="23"/>
      <c r="J1289" s="2">
        <f>SUMIF('collection only'!D:D,eslam.data!AQ1289,'collection only'!E:E)</f>
        <v>0</v>
      </c>
      <c r="K1289" s="26">
        <f>SUMIF('data-from-invoicing'!D:D,eslam.data!AR1289,'data-from-invoicing'!F:F)</f>
        <v>0</v>
      </c>
      <c r="L1289" s="2">
        <f t="shared" si="167"/>
        <v>0</v>
      </c>
      <c r="M1289" s="2"/>
      <c r="Q1289" s="23"/>
      <c r="S1289" s="1">
        <v>45443</v>
      </c>
      <c r="T1289" s="1">
        <v>45437</v>
      </c>
      <c r="U1289" s="1">
        <v>45448</v>
      </c>
      <c r="V1289">
        <v>30</v>
      </c>
      <c r="W1289" s="1">
        <v>45478</v>
      </c>
      <c r="AF1289" s="2">
        <v>0</v>
      </c>
      <c r="AG1289" s="14">
        <f>SUMIF('consultant-gross'!D:D,eslam.data!AQ1289,'consultant-gross'!F:F)</f>
        <v>0</v>
      </c>
      <c r="AH1289" s="14">
        <f>SUMIF('consultant-gross'!D:D,eslam.data!AQ1289,'consultant-gross'!G:G)</f>
        <v>0</v>
      </c>
      <c r="AI1289" s="14">
        <f>SUMIF('consultant-net'!D:D,eslam.data!AQ1289,'consultant-net'!F:F)</f>
        <v>0</v>
      </c>
      <c r="AJ1289" s="2">
        <f>VLOOKUP(A1289,'eslam-to-invoicing'!A:B,2,0)</f>
        <v>0</v>
      </c>
      <c r="AQ1289" s="2" t="str">
        <f t="shared" si="168"/>
        <v>Radamis-H1 Main Builidng8</v>
      </c>
      <c r="AR1289" s="2" t="str">
        <f t="shared" si="169"/>
        <v>08</v>
      </c>
    </row>
    <row r="1290" spans="1:44" hidden="1" x14ac:dyDescent="0.3">
      <c r="A1290" s="6" t="s">
        <v>133</v>
      </c>
      <c r="B1290" s="6">
        <f>VLOOKUP(A1290,Sheet1!A:B,2,0)</f>
        <v>1</v>
      </c>
      <c r="C1290" s="6">
        <v>9</v>
      </c>
      <c r="D1290" s="25"/>
      <c r="F1290" s="26">
        <f>_xlfn.MAXIFS('data-from-invoicing'!E:E,'data-from-invoicing'!D:D,eslam.data!AR1290)</f>
        <v>0</v>
      </c>
      <c r="G1290" s="2">
        <f t="shared" si="166"/>
        <v>0</v>
      </c>
      <c r="H1290" s="2"/>
      <c r="I1290" s="23"/>
      <c r="J1290" s="2">
        <f>SUMIF('collection only'!D:D,eslam.data!AQ1290,'collection only'!E:E)</f>
        <v>0</v>
      </c>
      <c r="K1290" s="26">
        <f>SUMIF('data-from-invoicing'!D:D,eslam.data!AR1290,'data-from-invoicing'!F:F)</f>
        <v>0</v>
      </c>
      <c r="L1290" s="2">
        <f t="shared" si="167"/>
        <v>0</v>
      </c>
      <c r="M1290" s="2"/>
      <c r="Q1290" s="23"/>
      <c r="S1290" s="1">
        <v>45473</v>
      </c>
      <c r="T1290" s="1">
        <v>45468</v>
      </c>
      <c r="U1290" s="1">
        <v>45478</v>
      </c>
      <c r="V1290">
        <v>30</v>
      </c>
      <c r="W1290" s="1">
        <v>45508</v>
      </c>
      <c r="AF1290" s="2">
        <v>0</v>
      </c>
      <c r="AG1290" s="14">
        <f>SUMIF('consultant-gross'!D:D,eslam.data!AQ1290,'consultant-gross'!F:F)</f>
        <v>0</v>
      </c>
      <c r="AH1290" s="14">
        <f>SUMIF('consultant-gross'!D:D,eslam.data!AQ1290,'consultant-gross'!G:G)</f>
        <v>0</v>
      </c>
      <c r="AI1290" s="14">
        <f>SUMIF('consultant-net'!D:D,eslam.data!AQ1290,'consultant-net'!F:F)</f>
        <v>0</v>
      </c>
      <c r="AJ1290" s="2">
        <f>VLOOKUP(A1290,'eslam-to-invoicing'!A:B,2,0)</f>
        <v>0</v>
      </c>
      <c r="AQ1290" s="2" t="str">
        <f t="shared" si="168"/>
        <v>Radamis-H1 Main Builidng9</v>
      </c>
      <c r="AR1290" s="2" t="str">
        <f t="shared" si="169"/>
        <v>09</v>
      </c>
    </row>
    <row r="1291" spans="1:44" hidden="1" x14ac:dyDescent="0.3">
      <c r="A1291" s="6" t="s">
        <v>133</v>
      </c>
      <c r="B1291" s="6">
        <f>VLOOKUP(A1291,Sheet1!A:B,2,0)</f>
        <v>1</v>
      </c>
      <c r="C1291" s="6">
        <v>10</v>
      </c>
      <c r="D1291" s="25"/>
      <c r="F1291" s="26">
        <f>_xlfn.MAXIFS('data-from-invoicing'!E:E,'data-from-invoicing'!D:D,eslam.data!AR1291)</f>
        <v>0</v>
      </c>
      <c r="G1291" s="2">
        <f t="shared" si="166"/>
        <v>0</v>
      </c>
      <c r="H1291" s="2"/>
      <c r="I1291" s="23"/>
      <c r="J1291" s="2">
        <f>SUMIF('collection only'!D:D,eslam.data!AQ1291,'collection only'!E:E)</f>
        <v>0</v>
      </c>
      <c r="K1291" s="26">
        <f>SUMIF('data-from-invoicing'!D:D,eslam.data!AR1291,'data-from-invoicing'!F:F)</f>
        <v>0</v>
      </c>
      <c r="L1291" s="2">
        <f t="shared" si="167"/>
        <v>0</v>
      </c>
      <c r="M1291" s="2"/>
      <c r="Q1291" s="23"/>
      <c r="S1291" s="1">
        <v>45504</v>
      </c>
      <c r="T1291" s="1">
        <v>45498</v>
      </c>
      <c r="U1291" s="1">
        <v>45509</v>
      </c>
      <c r="V1291">
        <v>30</v>
      </c>
      <c r="W1291" s="1">
        <v>45539</v>
      </c>
      <c r="AF1291" s="2">
        <v>0</v>
      </c>
      <c r="AG1291" s="14">
        <f>SUMIF('consultant-gross'!D:D,eslam.data!AQ1291,'consultant-gross'!F:F)</f>
        <v>0</v>
      </c>
      <c r="AH1291" s="14">
        <f>SUMIF('consultant-gross'!D:D,eslam.data!AQ1291,'consultant-gross'!G:G)</f>
        <v>0</v>
      </c>
      <c r="AI1291" s="14">
        <f>SUMIF('consultant-net'!D:D,eslam.data!AQ1291,'consultant-net'!F:F)</f>
        <v>0</v>
      </c>
      <c r="AJ1291" s="2">
        <f>VLOOKUP(A1291,'eslam-to-invoicing'!A:B,2,0)</f>
        <v>0</v>
      </c>
      <c r="AQ1291" s="2" t="str">
        <f t="shared" si="168"/>
        <v>Radamis-H1 Main Builidng10</v>
      </c>
      <c r="AR1291" s="2" t="str">
        <f t="shared" si="169"/>
        <v>010</v>
      </c>
    </row>
    <row r="1292" spans="1:44" hidden="1" x14ac:dyDescent="0.3">
      <c r="A1292" s="6" t="s">
        <v>133</v>
      </c>
      <c r="B1292" s="6">
        <f>VLOOKUP(A1292,Sheet1!A:B,2,0)</f>
        <v>1</v>
      </c>
      <c r="C1292" s="6">
        <v>11</v>
      </c>
      <c r="D1292" s="25"/>
      <c r="F1292" s="26">
        <f>_xlfn.MAXIFS('data-from-invoicing'!E:E,'data-from-invoicing'!D:D,eslam.data!AR1292)</f>
        <v>0</v>
      </c>
      <c r="G1292" s="2">
        <f t="shared" si="166"/>
        <v>0</v>
      </c>
      <c r="H1292" s="2"/>
      <c r="I1292" s="23"/>
      <c r="J1292" s="2">
        <f>SUMIF('collection only'!D:D,eslam.data!AQ1292,'collection only'!E:E)</f>
        <v>0</v>
      </c>
      <c r="K1292" s="26">
        <f>SUMIF('data-from-invoicing'!D:D,eslam.data!AR1292,'data-from-invoicing'!F:F)</f>
        <v>0</v>
      </c>
      <c r="L1292" s="2">
        <f t="shared" si="167"/>
        <v>0</v>
      </c>
      <c r="M1292" s="2"/>
      <c r="Q1292" s="23"/>
      <c r="S1292" s="1">
        <v>45535</v>
      </c>
      <c r="T1292" s="1">
        <v>45529</v>
      </c>
      <c r="U1292" s="1">
        <v>45540</v>
      </c>
      <c r="V1292">
        <v>30</v>
      </c>
      <c r="W1292" s="1">
        <v>45570</v>
      </c>
      <c r="AF1292" s="2">
        <v>0</v>
      </c>
      <c r="AG1292" s="14">
        <f>SUMIF('consultant-gross'!D:D,eslam.data!AQ1292,'consultant-gross'!F:F)</f>
        <v>0</v>
      </c>
      <c r="AH1292" s="14">
        <f>SUMIF('consultant-gross'!D:D,eslam.data!AQ1292,'consultant-gross'!G:G)</f>
        <v>0</v>
      </c>
      <c r="AI1292" s="14">
        <f>SUMIF('consultant-net'!D:D,eslam.data!AQ1292,'consultant-net'!F:F)</f>
        <v>0</v>
      </c>
      <c r="AJ1292" s="2">
        <f>VLOOKUP(A1292,'eslam-to-invoicing'!A:B,2,0)</f>
        <v>0</v>
      </c>
      <c r="AQ1292" s="2" t="str">
        <f t="shared" si="168"/>
        <v>Radamis-H1 Main Builidng11</v>
      </c>
      <c r="AR1292" s="2" t="str">
        <f t="shared" si="169"/>
        <v>011</v>
      </c>
    </row>
    <row r="1293" spans="1:44" hidden="1" x14ac:dyDescent="0.3">
      <c r="A1293" s="6" t="s">
        <v>133</v>
      </c>
      <c r="B1293" s="6">
        <f>VLOOKUP(A1293,Sheet1!A:B,2,0)</f>
        <v>1</v>
      </c>
      <c r="C1293" s="6">
        <v>12</v>
      </c>
      <c r="D1293" s="25"/>
      <c r="F1293" s="26">
        <f>_xlfn.MAXIFS('data-from-invoicing'!E:E,'data-from-invoicing'!D:D,eslam.data!AR1293)</f>
        <v>0</v>
      </c>
      <c r="G1293" s="2">
        <f t="shared" si="166"/>
        <v>0</v>
      </c>
      <c r="H1293" s="2"/>
      <c r="I1293" s="23"/>
      <c r="J1293" s="2">
        <f>SUMIF('collection only'!D:D,eslam.data!AQ1293,'collection only'!E:E)</f>
        <v>0</v>
      </c>
      <c r="K1293" s="26">
        <f>SUMIF('data-from-invoicing'!D:D,eslam.data!AR1293,'data-from-invoicing'!F:F)</f>
        <v>0</v>
      </c>
      <c r="L1293" s="2">
        <f t="shared" si="167"/>
        <v>0</v>
      </c>
      <c r="M1293" s="2"/>
      <c r="Q1293" s="23"/>
      <c r="S1293" s="1">
        <v>45565</v>
      </c>
      <c r="T1293" s="1">
        <v>45560</v>
      </c>
      <c r="U1293" s="1">
        <v>45570</v>
      </c>
      <c r="V1293">
        <v>30</v>
      </c>
      <c r="W1293" s="1">
        <v>45600</v>
      </c>
      <c r="AF1293" s="2">
        <v>0</v>
      </c>
      <c r="AG1293" s="14">
        <f>SUMIF('consultant-gross'!D:D,eslam.data!AQ1293,'consultant-gross'!F:F)</f>
        <v>0</v>
      </c>
      <c r="AH1293" s="14">
        <f>SUMIF('consultant-gross'!D:D,eslam.data!AQ1293,'consultant-gross'!G:G)</f>
        <v>0</v>
      </c>
      <c r="AI1293" s="14">
        <f>SUMIF('consultant-net'!D:D,eslam.data!AQ1293,'consultant-net'!F:F)</f>
        <v>0</v>
      </c>
      <c r="AJ1293" s="2">
        <f>VLOOKUP(A1293,'eslam-to-invoicing'!A:B,2,0)</f>
        <v>0</v>
      </c>
      <c r="AQ1293" s="2" t="str">
        <f t="shared" si="168"/>
        <v>Radamis-H1 Main Builidng12</v>
      </c>
      <c r="AR1293" s="2" t="str">
        <f t="shared" si="169"/>
        <v>012</v>
      </c>
    </row>
    <row r="1294" spans="1:44" hidden="1" x14ac:dyDescent="0.3">
      <c r="A1294" s="6" t="s">
        <v>133</v>
      </c>
      <c r="B1294" s="6">
        <f>VLOOKUP(A1294,Sheet1!A:B,2,0)</f>
        <v>1</v>
      </c>
      <c r="C1294" s="6">
        <v>13</v>
      </c>
      <c r="D1294" s="25"/>
      <c r="F1294" s="26">
        <f>_xlfn.MAXIFS('data-from-invoicing'!E:E,'data-from-invoicing'!D:D,eslam.data!AR1294)</f>
        <v>0</v>
      </c>
      <c r="G1294" s="2">
        <f t="shared" si="166"/>
        <v>0</v>
      </c>
      <c r="H1294" s="2"/>
      <c r="I1294" s="23"/>
      <c r="J1294" s="2">
        <f>SUMIF('collection only'!D:D,eslam.data!AQ1294,'collection only'!E:E)</f>
        <v>0</v>
      </c>
      <c r="K1294" s="26">
        <f>SUMIF('data-from-invoicing'!D:D,eslam.data!AR1294,'data-from-invoicing'!F:F)</f>
        <v>0</v>
      </c>
      <c r="L1294" s="2">
        <f t="shared" si="167"/>
        <v>0</v>
      </c>
      <c r="M1294" s="2"/>
      <c r="Q1294" s="23"/>
      <c r="S1294" s="1">
        <v>45596</v>
      </c>
      <c r="T1294" s="1">
        <v>45590</v>
      </c>
      <c r="U1294" s="1">
        <v>45601</v>
      </c>
      <c r="V1294">
        <v>30</v>
      </c>
      <c r="W1294" s="1">
        <v>45631</v>
      </c>
      <c r="AF1294" s="2">
        <v>0</v>
      </c>
      <c r="AG1294" s="14">
        <f>SUMIF('consultant-gross'!D:D,eslam.data!AQ1294,'consultant-gross'!F:F)</f>
        <v>0</v>
      </c>
      <c r="AH1294" s="14">
        <f>SUMIF('consultant-gross'!D:D,eslam.data!AQ1294,'consultant-gross'!G:G)</f>
        <v>0</v>
      </c>
      <c r="AI1294" s="14">
        <f>SUMIF('consultant-net'!D:D,eslam.data!AQ1294,'consultant-net'!F:F)</f>
        <v>0</v>
      </c>
      <c r="AJ1294" s="2">
        <f>VLOOKUP(A1294,'eslam-to-invoicing'!A:B,2,0)</f>
        <v>0</v>
      </c>
      <c r="AQ1294" s="2" t="str">
        <f t="shared" si="168"/>
        <v>Radamis-H1 Main Builidng13</v>
      </c>
      <c r="AR1294" s="2" t="str">
        <f t="shared" si="169"/>
        <v>013</v>
      </c>
    </row>
    <row r="1295" spans="1:44" hidden="1" x14ac:dyDescent="0.3">
      <c r="A1295" s="6" t="s">
        <v>122</v>
      </c>
      <c r="B1295" s="6">
        <f>VLOOKUP(A1295,Sheet1!A:B,2,0)</f>
        <v>1</v>
      </c>
      <c r="C1295" s="6">
        <v>1</v>
      </c>
      <c r="D1295" s="25"/>
      <c r="F1295" s="26">
        <f>_xlfn.MAXIFS('data-from-invoicing'!E:E,'data-from-invoicing'!D:D,eslam.data!AR1295)</f>
        <v>0</v>
      </c>
      <c r="G1295" s="2">
        <f t="shared" si="166"/>
        <v>0</v>
      </c>
      <c r="H1295" s="2"/>
      <c r="I1295" s="23"/>
      <c r="J1295" s="2">
        <f>SUMIF('collection only'!D:D,eslam.data!AQ1295,'collection only'!E:E)</f>
        <v>250000</v>
      </c>
      <c r="K1295" s="26">
        <f>SUMIF('data-from-invoicing'!D:D,eslam.data!AR1295,'data-from-invoicing'!F:F)</f>
        <v>0</v>
      </c>
      <c r="L1295" s="2">
        <f t="shared" si="167"/>
        <v>-250000</v>
      </c>
      <c r="M1295" s="2"/>
      <c r="N1295" s="2">
        <v>250000</v>
      </c>
      <c r="Q1295" s="23"/>
      <c r="S1295" s="1">
        <v>45107</v>
      </c>
      <c r="T1295" s="1">
        <v>45097</v>
      </c>
      <c r="U1295" s="1">
        <v>45101</v>
      </c>
      <c r="V1295">
        <v>30</v>
      </c>
      <c r="W1295" s="1">
        <v>45131</v>
      </c>
      <c r="AF1295" s="2">
        <v>0</v>
      </c>
      <c r="AG1295" s="14">
        <f>SUMIF('consultant-gross'!D:D,eslam.data!AQ1295,'consultant-gross'!F:F)</f>
        <v>0</v>
      </c>
      <c r="AH1295" s="14">
        <f>SUMIF('consultant-gross'!D:D,eslam.data!AQ1295,'consultant-gross'!G:G)</f>
        <v>0</v>
      </c>
      <c r="AI1295" s="14">
        <f>SUMIF('consultant-net'!D:D,eslam.data!AQ1295,'consultant-net'!F:F)</f>
        <v>0</v>
      </c>
      <c r="AJ1295" s="2">
        <f>VLOOKUP(A1295,'eslam-to-invoicing'!A:B,2,0)</f>
        <v>0</v>
      </c>
      <c r="AQ1295" s="2" t="str">
        <f t="shared" si="168"/>
        <v>Radamis-Rooms Fitout1</v>
      </c>
      <c r="AR1295" s="2" t="str">
        <f t="shared" si="169"/>
        <v>01</v>
      </c>
    </row>
    <row r="1296" spans="1:44" hidden="1" x14ac:dyDescent="0.3">
      <c r="A1296" s="6" t="s">
        <v>122</v>
      </c>
      <c r="B1296" s="6">
        <f>VLOOKUP(A1296,Sheet1!A:B,2,0)</f>
        <v>1</v>
      </c>
      <c r="C1296" s="6">
        <v>2</v>
      </c>
      <c r="D1296" s="25"/>
      <c r="F1296" s="26">
        <f>_xlfn.MAXIFS('data-from-invoicing'!E:E,'data-from-invoicing'!D:D,eslam.data!AR1296)</f>
        <v>0</v>
      </c>
      <c r="G1296" s="2">
        <f t="shared" si="166"/>
        <v>0</v>
      </c>
      <c r="H1296" s="2"/>
      <c r="I1296" s="23"/>
      <c r="J1296" s="2">
        <f>SUMIF('collection only'!D:D,eslam.data!AQ1296,'collection only'!E:E)</f>
        <v>500000</v>
      </c>
      <c r="K1296" s="26">
        <f>SUMIF('data-from-invoicing'!D:D,eslam.data!AR1296,'data-from-invoicing'!F:F)</f>
        <v>0</v>
      </c>
      <c r="L1296" s="2">
        <f t="shared" si="167"/>
        <v>-500000</v>
      </c>
      <c r="M1296" s="2"/>
      <c r="N1296" s="2">
        <v>500000</v>
      </c>
      <c r="Q1296" s="23"/>
      <c r="S1296" s="1">
        <v>45138</v>
      </c>
      <c r="T1296" s="1">
        <v>45127</v>
      </c>
      <c r="U1296" s="1">
        <v>45143</v>
      </c>
      <c r="V1296">
        <v>30</v>
      </c>
      <c r="W1296" s="1">
        <v>45173</v>
      </c>
      <c r="AF1296" s="2">
        <v>0</v>
      </c>
      <c r="AG1296" s="14">
        <f>SUMIF('consultant-gross'!D:D,eslam.data!AQ1296,'consultant-gross'!F:F)</f>
        <v>0</v>
      </c>
      <c r="AH1296" s="14">
        <f>SUMIF('consultant-gross'!D:D,eslam.data!AQ1296,'consultant-gross'!G:G)</f>
        <v>0</v>
      </c>
      <c r="AI1296" s="14">
        <f>SUMIF('consultant-net'!D:D,eslam.data!AQ1296,'consultant-net'!F:F)</f>
        <v>0</v>
      </c>
      <c r="AJ1296" s="2">
        <f>VLOOKUP(A1296,'eslam-to-invoicing'!A:B,2,0)</f>
        <v>0</v>
      </c>
      <c r="AQ1296" s="2" t="str">
        <f t="shared" si="168"/>
        <v>Radamis-Rooms Fitout2</v>
      </c>
      <c r="AR1296" s="2" t="str">
        <f t="shared" si="169"/>
        <v>02</v>
      </c>
    </row>
    <row r="1297" spans="1:44" hidden="1" x14ac:dyDescent="0.3">
      <c r="A1297" s="6" t="s">
        <v>122</v>
      </c>
      <c r="B1297" s="6">
        <f>VLOOKUP(A1297,Sheet1!A:B,2,0)</f>
        <v>1</v>
      </c>
      <c r="C1297" s="6">
        <v>3</v>
      </c>
      <c r="D1297" s="25"/>
      <c r="F1297" s="26">
        <f>_xlfn.MAXIFS('data-from-invoicing'!E:E,'data-from-invoicing'!D:D,eslam.data!AR1297)</f>
        <v>0</v>
      </c>
      <c r="G1297" s="2">
        <f t="shared" ref="G1297:G1360" si="170">F1297-E1297</f>
        <v>0</v>
      </c>
      <c r="H1297" s="2"/>
      <c r="I1297" s="23"/>
      <c r="J1297" s="2">
        <f>SUMIF('collection only'!D:D,eslam.data!AQ1297,'collection only'!E:E)</f>
        <v>15000000</v>
      </c>
      <c r="K1297" s="26">
        <f>SUMIF('data-from-invoicing'!D:D,eslam.data!AR1297,'data-from-invoicing'!F:F)</f>
        <v>0</v>
      </c>
      <c r="L1297" s="2">
        <f t="shared" ref="L1297:L1360" si="171">K1297-J1297</f>
        <v>-15000000</v>
      </c>
      <c r="M1297" s="2"/>
      <c r="N1297" s="2">
        <v>15000000</v>
      </c>
      <c r="Q1297" s="23"/>
      <c r="S1297" s="1">
        <v>45169</v>
      </c>
      <c r="T1297" s="1">
        <v>45163</v>
      </c>
      <c r="U1297" s="1">
        <v>45174</v>
      </c>
      <c r="V1297">
        <v>30</v>
      </c>
      <c r="W1297" s="1">
        <v>45204</v>
      </c>
      <c r="AF1297" s="2">
        <v>0</v>
      </c>
      <c r="AG1297" s="14">
        <f>SUMIF('consultant-gross'!D:D,eslam.data!AQ1297,'consultant-gross'!F:F)</f>
        <v>0</v>
      </c>
      <c r="AH1297" s="14">
        <f>SUMIF('consultant-gross'!D:D,eslam.data!AQ1297,'consultant-gross'!G:G)</f>
        <v>0</v>
      </c>
      <c r="AI1297" s="14">
        <f>SUMIF('consultant-net'!D:D,eslam.data!AQ1297,'consultant-net'!F:F)</f>
        <v>0</v>
      </c>
      <c r="AJ1297" s="2">
        <f>VLOOKUP(A1297,'eslam-to-invoicing'!A:B,2,0)</f>
        <v>0</v>
      </c>
      <c r="AQ1297" s="2" t="str">
        <f t="shared" ref="AQ1297:AQ1360" si="172">A1297&amp;C1297</f>
        <v>Radamis-Rooms Fitout3</v>
      </c>
      <c r="AR1297" s="2" t="str">
        <f t="shared" ref="AR1297:AR1360" si="173">AJ1297&amp;C1297</f>
        <v>03</v>
      </c>
    </row>
    <row r="1298" spans="1:44" hidden="1" x14ac:dyDescent="0.3">
      <c r="A1298" s="6" t="s">
        <v>122</v>
      </c>
      <c r="B1298" s="6">
        <f>VLOOKUP(A1298,Sheet1!A:B,2,0)</f>
        <v>1</v>
      </c>
      <c r="C1298" s="6">
        <v>4</v>
      </c>
      <c r="D1298" s="25"/>
      <c r="F1298" s="26">
        <f>_xlfn.MAXIFS('data-from-invoicing'!E:E,'data-from-invoicing'!D:D,eslam.data!AR1298)</f>
        <v>0</v>
      </c>
      <c r="G1298" s="2">
        <f t="shared" si="170"/>
        <v>0</v>
      </c>
      <c r="H1298" s="2"/>
      <c r="I1298" s="23"/>
      <c r="J1298" s="2">
        <f>SUMIF('collection only'!D:D,eslam.data!AQ1298,'collection only'!E:E)</f>
        <v>4000000</v>
      </c>
      <c r="K1298" s="26">
        <f>SUMIF('data-from-invoicing'!D:D,eslam.data!AR1298,'data-from-invoicing'!F:F)</f>
        <v>0</v>
      </c>
      <c r="L1298" s="2">
        <f t="shared" si="171"/>
        <v>-4000000</v>
      </c>
      <c r="M1298" s="2"/>
      <c r="N1298" s="2">
        <v>4000000</v>
      </c>
      <c r="Q1298" s="23"/>
      <c r="S1298" s="1">
        <v>45199</v>
      </c>
      <c r="T1298" s="1">
        <v>45194</v>
      </c>
      <c r="U1298" s="1">
        <v>45204</v>
      </c>
      <c r="V1298">
        <v>30</v>
      </c>
      <c r="W1298" s="1">
        <v>45234</v>
      </c>
      <c r="AF1298" s="2">
        <v>0</v>
      </c>
      <c r="AG1298" s="14">
        <f>SUMIF('consultant-gross'!D:D,eslam.data!AQ1298,'consultant-gross'!F:F)</f>
        <v>0</v>
      </c>
      <c r="AH1298" s="14">
        <f>SUMIF('consultant-gross'!D:D,eslam.data!AQ1298,'consultant-gross'!G:G)</f>
        <v>0</v>
      </c>
      <c r="AI1298" s="14">
        <f>SUMIF('consultant-net'!D:D,eslam.data!AQ1298,'consultant-net'!F:F)</f>
        <v>0</v>
      </c>
      <c r="AJ1298" s="2">
        <f>VLOOKUP(A1298,'eslam-to-invoicing'!A:B,2,0)</f>
        <v>0</v>
      </c>
      <c r="AQ1298" s="2" t="str">
        <f t="shared" si="172"/>
        <v>Radamis-Rooms Fitout4</v>
      </c>
      <c r="AR1298" s="2" t="str">
        <f t="shared" si="173"/>
        <v>04</v>
      </c>
    </row>
    <row r="1299" spans="1:44" hidden="1" x14ac:dyDescent="0.3">
      <c r="A1299" s="6" t="s">
        <v>122</v>
      </c>
      <c r="B1299" s="6">
        <f>VLOOKUP(A1299,Sheet1!A:B,2,0)</f>
        <v>1</v>
      </c>
      <c r="C1299" s="6">
        <v>5</v>
      </c>
      <c r="D1299" s="25"/>
      <c r="F1299" s="26">
        <f>_xlfn.MAXIFS('data-from-invoicing'!E:E,'data-from-invoicing'!D:D,eslam.data!AR1299)</f>
        <v>0</v>
      </c>
      <c r="G1299" s="2">
        <f t="shared" si="170"/>
        <v>0</v>
      </c>
      <c r="H1299" s="2"/>
      <c r="I1299" s="23"/>
      <c r="J1299" s="2">
        <f>SUMIF('collection only'!D:D,eslam.data!AQ1299,'collection only'!E:E)</f>
        <v>0</v>
      </c>
      <c r="K1299" s="26">
        <f>SUMIF('data-from-invoicing'!D:D,eslam.data!AR1299,'data-from-invoicing'!F:F)</f>
        <v>0</v>
      </c>
      <c r="L1299" s="2">
        <f t="shared" si="171"/>
        <v>0</v>
      </c>
      <c r="M1299" s="2"/>
      <c r="Q1299" s="23"/>
      <c r="S1299" s="1">
        <v>45230</v>
      </c>
      <c r="T1299" s="1">
        <v>45224</v>
      </c>
      <c r="U1299" s="1">
        <v>45239</v>
      </c>
      <c r="V1299">
        <v>30</v>
      </c>
      <c r="W1299" s="1">
        <v>45269</v>
      </c>
      <c r="AF1299" s="2">
        <v>0</v>
      </c>
      <c r="AG1299" s="14">
        <f>SUMIF('consultant-gross'!D:D,eslam.data!AQ1299,'consultant-gross'!F:F)</f>
        <v>0</v>
      </c>
      <c r="AH1299" s="14">
        <f>SUMIF('consultant-gross'!D:D,eslam.data!AQ1299,'consultant-gross'!G:G)</f>
        <v>0</v>
      </c>
      <c r="AI1299" s="14">
        <f>SUMIF('consultant-net'!D:D,eslam.data!AQ1299,'consultant-net'!F:F)</f>
        <v>0</v>
      </c>
      <c r="AJ1299" s="2">
        <f>VLOOKUP(A1299,'eslam-to-invoicing'!A:B,2,0)</f>
        <v>0</v>
      </c>
      <c r="AQ1299" s="2" t="str">
        <f t="shared" si="172"/>
        <v>Radamis-Rooms Fitout5</v>
      </c>
      <c r="AR1299" s="2" t="str">
        <f t="shared" si="173"/>
        <v>05</v>
      </c>
    </row>
    <row r="1300" spans="1:44" hidden="1" x14ac:dyDescent="0.3">
      <c r="A1300" s="6" t="s">
        <v>122</v>
      </c>
      <c r="B1300" s="6">
        <f>VLOOKUP(A1300,Sheet1!A:B,2,0)</f>
        <v>1</v>
      </c>
      <c r="C1300" s="6">
        <v>6</v>
      </c>
      <c r="D1300" s="25"/>
      <c r="F1300" s="26">
        <f>_xlfn.MAXIFS('data-from-invoicing'!E:E,'data-from-invoicing'!D:D,eslam.data!AR1300)</f>
        <v>0</v>
      </c>
      <c r="G1300" s="2">
        <f t="shared" si="170"/>
        <v>0</v>
      </c>
      <c r="H1300" s="2"/>
      <c r="I1300" s="23"/>
      <c r="J1300" s="2">
        <f>SUMIF('collection only'!D:D,eslam.data!AQ1300,'collection only'!E:E)</f>
        <v>0</v>
      </c>
      <c r="K1300" s="26">
        <f>SUMIF('data-from-invoicing'!D:D,eslam.data!AR1300,'data-from-invoicing'!F:F)</f>
        <v>0</v>
      </c>
      <c r="L1300" s="2">
        <f t="shared" si="171"/>
        <v>0</v>
      </c>
      <c r="M1300" s="2"/>
      <c r="Q1300" s="23"/>
      <c r="S1300" s="1">
        <v>45260</v>
      </c>
      <c r="T1300" s="1">
        <v>45255</v>
      </c>
      <c r="U1300" s="1">
        <v>45265</v>
      </c>
      <c r="V1300">
        <v>30</v>
      </c>
      <c r="W1300" s="1">
        <v>45295</v>
      </c>
      <c r="AF1300" s="2">
        <v>0</v>
      </c>
      <c r="AG1300" s="14">
        <f>SUMIF('consultant-gross'!D:D,eslam.data!AQ1300,'consultant-gross'!F:F)</f>
        <v>0</v>
      </c>
      <c r="AH1300" s="14">
        <f>SUMIF('consultant-gross'!D:D,eslam.data!AQ1300,'consultant-gross'!G:G)</f>
        <v>0</v>
      </c>
      <c r="AI1300" s="14">
        <f>SUMIF('consultant-net'!D:D,eslam.data!AQ1300,'consultant-net'!F:F)</f>
        <v>0</v>
      </c>
      <c r="AJ1300" s="2">
        <f>VLOOKUP(A1300,'eslam-to-invoicing'!A:B,2,0)</f>
        <v>0</v>
      </c>
      <c r="AQ1300" s="2" t="str">
        <f t="shared" si="172"/>
        <v>Radamis-Rooms Fitout6</v>
      </c>
      <c r="AR1300" s="2" t="str">
        <f t="shared" si="173"/>
        <v>06</v>
      </c>
    </row>
    <row r="1301" spans="1:44" hidden="1" x14ac:dyDescent="0.3">
      <c r="A1301" s="6" t="s">
        <v>122</v>
      </c>
      <c r="B1301" s="6">
        <f>VLOOKUP(A1301,Sheet1!A:B,2,0)</f>
        <v>1</v>
      </c>
      <c r="C1301" s="6">
        <v>7</v>
      </c>
      <c r="D1301" s="25"/>
      <c r="F1301" s="26">
        <f>_xlfn.MAXIFS('data-from-invoicing'!E:E,'data-from-invoicing'!D:D,eslam.data!AR1301)</f>
        <v>0</v>
      </c>
      <c r="G1301" s="2">
        <f t="shared" si="170"/>
        <v>0</v>
      </c>
      <c r="H1301" s="2"/>
      <c r="I1301" s="23"/>
      <c r="J1301" s="2">
        <f>SUMIF('collection only'!D:D,eslam.data!AQ1301,'collection only'!E:E)</f>
        <v>0</v>
      </c>
      <c r="K1301" s="26">
        <f>SUMIF('data-from-invoicing'!D:D,eslam.data!AR1301,'data-from-invoicing'!F:F)</f>
        <v>0</v>
      </c>
      <c r="L1301" s="2">
        <f t="shared" si="171"/>
        <v>0</v>
      </c>
      <c r="M1301" s="2"/>
      <c r="Q1301" s="23"/>
      <c r="S1301" s="1">
        <v>45291</v>
      </c>
      <c r="T1301" s="1">
        <v>45285</v>
      </c>
      <c r="U1301" s="1">
        <v>45296</v>
      </c>
      <c r="V1301">
        <v>30</v>
      </c>
      <c r="W1301" s="1">
        <v>45326</v>
      </c>
      <c r="AF1301" s="2">
        <v>0</v>
      </c>
      <c r="AG1301" s="14">
        <f>SUMIF('consultant-gross'!D:D,eslam.data!AQ1301,'consultant-gross'!F:F)</f>
        <v>0</v>
      </c>
      <c r="AH1301" s="14">
        <f>SUMIF('consultant-gross'!D:D,eslam.data!AQ1301,'consultant-gross'!G:G)</f>
        <v>0</v>
      </c>
      <c r="AI1301" s="14">
        <f>SUMIF('consultant-net'!D:D,eslam.data!AQ1301,'consultant-net'!F:F)</f>
        <v>0</v>
      </c>
      <c r="AJ1301" s="2">
        <f>VLOOKUP(A1301,'eslam-to-invoicing'!A:B,2,0)</f>
        <v>0</v>
      </c>
      <c r="AQ1301" s="2" t="str">
        <f t="shared" si="172"/>
        <v>Radamis-Rooms Fitout7</v>
      </c>
      <c r="AR1301" s="2" t="str">
        <f t="shared" si="173"/>
        <v>07</v>
      </c>
    </row>
    <row r="1302" spans="1:44" hidden="1" x14ac:dyDescent="0.3">
      <c r="A1302" s="6" t="s">
        <v>122</v>
      </c>
      <c r="B1302" s="6">
        <f>VLOOKUP(A1302,Sheet1!A:B,2,0)</f>
        <v>1</v>
      </c>
      <c r="C1302" s="6">
        <v>8</v>
      </c>
      <c r="D1302" s="25"/>
      <c r="F1302" s="26">
        <f>_xlfn.MAXIFS('data-from-invoicing'!E:E,'data-from-invoicing'!D:D,eslam.data!AR1302)</f>
        <v>0</v>
      </c>
      <c r="G1302" s="2">
        <f t="shared" si="170"/>
        <v>0</v>
      </c>
      <c r="H1302" s="2"/>
      <c r="I1302" s="23"/>
      <c r="J1302" s="2">
        <f>SUMIF('collection only'!D:D,eslam.data!AQ1302,'collection only'!E:E)</f>
        <v>0</v>
      </c>
      <c r="K1302" s="26">
        <f>SUMIF('data-from-invoicing'!D:D,eslam.data!AR1302,'data-from-invoicing'!F:F)</f>
        <v>0</v>
      </c>
      <c r="L1302" s="2">
        <f t="shared" si="171"/>
        <v>0</v>
      </c>
      <c r="M1302" s="2"/>
      <c r="Q1302" s="23"/>
      <c r="S1302" s="1">
        <v>45322</v>
      </c>
      <c r="T1302" s="1">
        <v>45316</v>
      </c>
      <c r="U1302" s="1">
        <v>45329</v>
      </c>
      <c r="V1302">
        <v>30</v>
      </c>
      <c r="W1302" s="1">
        <v>45359</v>
      </c>
      <c r="AF1302" s="2">
        <v>0</v>
      </c>
      <c r="AG1302" s="14">
        <f>SUMIF('consultant-gross'!D:D,eslam.data!AQ1302,'consultant-gross'!F:F)</f>
        <v>0</v>
      </c>
      <c r="AH1302" s="14">
        <f>SUMIF('consultant-gross'!D:D,eslam.data!AQ1302,'consultant-gross'!G:G)</f>
        <v>0</v>
      </c>
      <c r="AI1302" s="14">
        <f>SUMIF('consultant-net'!D:D,eslam.data!AQ1302,'consultant-net'!F:F)</f>
        <v>0</v>
      </c>
      <c r="AJ1302" s="2">
        <f>VLOOKUP(A1302,'eslam-to-invoicing'!A:B,2,0)</f>
        <v>0</v>
      </c>
      <c r="AQ1302" s="2" t="str">
        <f t="shared" si="172"/>
        <v>Radamis-Rooms Fitout8</v>
      </c>
      <c r="AR1302" s="2" t="str">
        <f t="shared" si="173"/>
        <v>08</v>
      </c>
    </row>
    <row r="1303" spans="1:44" hidden="1" x14ac:dyDescent="0.3">
      <c r="A1303" s="6" t="s">
        <v>122</v>
      </c>
      <c r="B1303" s="6">
        <f>VLOOKUP(A1303,Sheet1!A:B,2,0)</f>
        <v>1</v>
      </c>
      <c r="C1303" s="6">
        <v>9</v>
      </c>
      <c r="D1303" s="25"/>
      <c r="F1303" s="26">
        <f>_xlfn.MAXIFS('data-from-invoicing'!E:E,'data-from-invoicing'!D:D,eslam.data!AR1303)</f>
        <v>0</v>
      </c>
      <c r="G1303" s="2">
        <f t="shared" si="170"/>
        <v>0</v>
      </c>
      <c r="H1303" s="2"/>
      <c r="I1303" s="23"/>
      <c r="J1303" s="2">
        <f>SUMIF('collection only'!D:D,eslam.data!AQ1303,'collection only'!E:E)</f>
        <v>0</v>
      </c>
      <c r="K1303" s="26">
        <f>SUMIF('data-from-invoicing'!D:D,eslam.data!AR1303,'data-from-invoicing'!F:F)</f>
        <v>0</v>
      </c>
      <c r="L1303" s="2">
        <f t="shared" si="171"/>
        <v>0</v>
      </c>
      <c r="M1303" s="2"/>
      <c r="Q1303" s="23"/>
      <c r="S1303" s="1">
        <v>45351</v>
      </c>
      <c r="T1303" s="1">
        <v>45347</v>
      </c>
      <c r="U1303" s="1">
        <v>45356</v>
      </c>
      <c r="V1303">
        <v>30</v>
      </c>
      <c r="W1303" s="1">
        <v>45386</v>
      </c>
      <c r="AF1303" s="2">
        <v>0</v>
      </c>
      <c r="AG1303" s="14">
        <f>SUMIF('consultant-gross'!D:D,eslam.data!AQ1303,'consultant-gross'!F:F)</f>
        <v>0</v>
      </c>
      <c r="AH1303" s="14">
        <f>SUMIF('consultant-gross'!D:D,eslam.data!AQ1303,'consultant-gross'!G:G)</f>
        <v>0</v>
      </c>
      <c r="AI1303" s="14">
        <f>SUMIF('consultant-net'!D:D,eslam.data!AQ1303,'consultant-net'!F:F)</f>
        <v>0</v>
      </c>
      <c r="AJ1303" s="2">
        <f>VLOOKUP(A1303,'eslam-to-invoicing'!A:B,2,0)</f>
        <v>0</v>
      </c>
      <c r="AQ1303" s="2" t="str">
        <f t="shared" si="172"/>
        <v>Radamis-Rooms Fitout9</v>
      </c>
      <c r="AR1303" s="2" t="str">
        <f t="shared" si="173"/>
        <v>09</v>
      </c>
    </row>
    <row r="1304" spans="1:44" hidden="1" x14ac:dyDescent="0.3">
      <c r="A1304" s="6" t="s">
        <v>122</v>
      </c>
      <c r="B1304" s="6">
        <f>VLOOKUP(A1304,Sheet1!A:B,2,0)</f>
        <v>1</v>
      </c>
      <c r="C1304" s="6">
        <v>10</v>
      </c>
      <c r="D1304" s="25"/>
      <c r="F1304" s="26">
        <f>_xlfn.MAXIFS('data-from-invoicing'!E:E,'data-from-invoicing'!D:D,eslam.data!AR1304)</f>
        <v>0</v>
      </c>
      <c r="G1304" s="2">
        <f t="shared" si="170"/>
        <v>0</v>
      </c>
      <c r="H1304" s="2"/>
      <c r="I1304" s="23"/>
      <c r="J1304" s="2">
        <f>SUMIF('collection only'!D:D,eslam.data!AQ1304,'collection only'!E:E)</f>
        <v>0</v>
      </c>
      <c r="K1304" s="26">
        <f>SUMIF('data-from-invoicing'!D:D,eslam.data!AR1304,'data-from-invoicing'!F:F)</f>
        <v>0</v>
      </c>
      <c r="L1304" s="2">
        <f t="shared" si="171"/>
        <v>0</v>
      </c>
      <c r="M1304" s="2"/>
      <c r="Q1304" s="23"/>
      <c r="S1304" s="1">
        <v>45382</v>
      </c>
      <c r="T1304" s="1">
        <v>45376</v>
      </c>
      <c r="U1304" s="1">
        <v>45387</v>
      </c>
      <c r="V1304">
        <v>30</v>
      </c>
      <c r="W1304" s="1">
        <v>45417</v>
      </c>
      <c r="AF1304" s="2">
        <v>0</v>
      </c>
      <c r="AG1304" s="14">
        <f>SUMIF('consultant-gross'!D:D,eslam.data!AQ1304,'consultant-gross'!F:F)</f>
        <v>0</v>
      </c>
      <c r="AH1304" s="14">
        <f>SUMIF('consultant-gross'!D:D,eslam.data!AQ1304,'consultant-gross'!G:G)</f>
        <v>0</v>
      </c>
      <c r="AI1304" s="14">
        <f>SUMIF('consultant-net'!D:D,eslam.data!AQ1304,'consultant-net'!F:F)</f>
        <v>0</v>
      </c>
      <c r="AJ1304" s="2">
        <f>VLOOKUP(A1304,'eslam-to-invoicing'!A:B,2,0)</f>
        <v>0</v>
      </c>
      <c r="AQ1304" s="2" t="str">
        <f t="shared" si="172"/>
        <v>Radamis-Rooms Fitout10</v>
      </c>
      <c r="AR1304" s="2" t="str">
        <f t="shared" si="173"/>
        <v>010</v>
      </c>
    </row>
    <row r="1305" spans="1:44" hidden="1" x14ac:dyDescent="0.3">
      <c r="A1305" s="6" t="s">
        <v>122</v>
      </c>
      <c r="B1305" s="6">
        <f>VLOOKUP(A1305,Sheet1!A:B,2,0)</f>
        <v>1</v>
      </c>
      <c r="C1305" s="6">
        <v>11</v>
      </c>
      <c r="D1305" s="25"/>
      <c r="F1305" s="26">
        <f>_xlfn.MAXIFS('data-from-invoicing'!E:E,'data-from-invoicing'!D:D,eslam.data!AR1305)</f>
        <v>0</v>
      </c>
      <c r="G1305" s="2">
        <f t="shared" si="170"/>
        <v>0</v>
      </c>
      <c r="H1305" s="2"/>
      <c r="I1305" s="23"/>
      <c r="J1305" s="2">
        <f>SUMIF('collection only'!D:D,eslam.data!AQ1305,'collection only'!E:E)</f>
        <v>0</v>
      </c>
      <c r="K1305" s="26">
        <f>SUMIF('data-from-invoicing'!D:D,eslam.data!AR1305,'data-from-invoicing'!F:F)</f>
        <v>0</v>
      </c>
      <c r="L1305" s="2">
        <f t="shared" si="171"/>
        <v>0</v>
      </c>
      <c r="M1305" s="2"/>
      <c r="Q1305" s="23"/>
      <c r="S1305" s="1">
        <v>45412</v>
      </c>
      <c r="T1305" s="1">
        <v>45407</v>
      </c>
      <c r="U1305" s="1">
        <v>45417</v>
      </c>
      <c r="V1305">
        <v>30</v>
      </c>
      <c r="W1305" s="1">
        <v>45447</v>
      </c>
      <c r="AF1305" s="2">
        <v>0</v>
      </c>
      <c r="AG1305" s="14">
        <f>SUMIF('consultant-gross'!D:D,eslam.data!AQ1305,'consultant-gross'!F:F)</f>
        <v>0</v>
      </c>
      <c r="AH1305" s="14">
        <f>SUMIF('consultant-gross'!D:D,eslam.data!AQ1305,'consultant-gross'!G:G)</f>
        <v>0</v>
      </c>
      <c r="AI1305" s="14">
        <f>SUMIF('consultant-net'!D:D,eslam.data!AQ1305,'consultant-net'!F:F)</f>
        <v>0</v>
      </c>
      <c r="AJ1305" s="2">
        <f>VLOOKUP(A1305,'eslam-to-invoicing'!A:B,2,0)</f>
        <v>0</v>
      </c>
      <c r="AQ1305" s="2" t="str">
        <f t="shared" si="172"/>
        <v>Radamis-Rooms Fitout11</v>
      </c>
      <c r="AR1305" s="2" t="str">
        <f t="shared" si="173"/>
        <v>011</v>
      </c>
    </row>
    <row r="1306" spans="1:44" hidden="1" x14ac:dyDescent="0.3">
      <c r="A1306" s="6" t="s">
        <v>122</v>
      </c>
      <c r="B1306" s="6">
        <f>VLOOKUP(A1306,Sheet1!A:B,2,0)</f>
        <v>1</v>
      </c>
      <c r="C1306" s="6">
        <v>12</v>
      </c>
      <c r="D1306" s="25"/>
      <c r="F1306" s="26">
        <f>_xlfn.MAXIFS('data-from-invoicing'!E:E,'data-from-invoicing'!D:D,eslam.data!AR1306)</f>
        <v>0</v>
      </c>
      <c r="G1306" s="2">
        <f t="shared" si="170"/>
        <v>0</v>
      </c>
      <c r="H1306" s="2"/>
      <c r="I1306" s="23"/>
      <c r="J1306" s="2">
        <f>SUMIF('collection only'!D:D,eslam.data!AQ1306,'collection only'!E:E)</f>
        <v>0</v>
      </c>
      <c r="K1306" s="26">
        <f>SUMIF('data-from-invoicing'!D:D,eslam.data!AR1306,'data-from-invoicing'!F:F)</f>
        <v>0</v>
      </c>
      <c r="L1306" s="2">
        <f t="shared" si="171"/>
        <v>0</v>
      </c>
      <c r="M1306" s="2"/>
      <c r="Q1306" s="23"/>
      <c r="S1306" s="1">
        <v>45443</v>
      </c>
      <c r="T1306" s="1">
        <v>45437</v>
      </c>
      <c r="U1306" s="1">
        <v>45448</v>
      </c>
      <c r="V1306">
        <v>30</v>
      </c>
      <c r="W1306" s="1">
        <v>45478</v>
      </c>
      <c r="AF1306" s="2">
        <v>0</v>
      </c>
      <c r="AG1306" s="14">
        <f>SUMIF('consultant-gross'!D:D,eslam.data!AQ1306,'consultant-gross'!F:F)</f>
        <v>0</v>
      </c>
      <c r="AH1306" s="14">
        <f>SUMIF('consultant-gross'!D:D,eslam.data!AQ1306,'consultant-gross'!G:G)</f>
        <v>0</v>
      </c>
      <c r="AI1306" s="14">
        <f>SUMIF('consultant-net'!D:D,eslam.data!AQ1306,'consultant-net'!F:F)</f>
        <v>0</v>
      </c>
      <c r="AJ1306" s="2">
        <f>VLOOKUP(A1306,'eslam-to-invoicing'!A:B,2,0)</f>
        <v>0</v>
      </c>
      <c r="AQ1306" s="2" t="str">
        <f t="shared" si="172"/>
        <v>Radamis-Rooms Fitout12</v>
      </c>
      <c r="AR1306" s="2" t="str">
        <f t="shared" si="173"/>
        <v>012</v>
      </c>
    </row>
    <row r="1307" spans="1:44" hidden="1" x14ac:dyDescent="0.3">
      <c r="A1307" s="6" t="s">
        <v>122</v>
      </c>
      <c r="B1307" s="6">
        <f>VLOOKUP(A1307,Sheet1!A:B,2,0)</f>
        <v>1</v>
      </c>
      <c r="C1307" s="6">
        <v>13</v>
      </c>
      <c r="D1307" s="25"/>
      <c r="F1307" s="26">
        <f>_xlfn.MAXIFS('data-from-invoicing'!E:E,'data-from-invoicing'!D:D,eslam.data!AR1307)</f>
        <v>0</v>
      </c>
      <c r="G1307" s="2">
        <f t="shared" si="170"/>
        <v>0</v>
      </c>
      <c r="H1307" s="2"/>
      <c r="I1307" s="23"/>
      <c r="J1307" s="2">
        <f>SUMIF('collection only'!D:D,eslam.data!AQ1307,'collection only'!E:E)</f>
        <v>0</v>
      </c>
      <c r="K1307" s="26">
        <f>SUMIF('data-from-invoicing'!D:D,eslam.data!AR1307,'data-from-invoicing'!F:F)</f>
        <v>0</v>
      </c>
      <c r="L1307" s="2">
        <f t="shared" si="171"/>
        <v>0</v>
      </c>
      <c r="M1307" s="2"/>
      <c r="Q1307" s="23"/>
      <c r="S1307" s="1">
        <v>45473</v>
      </c>
      <c r="T1307" s="1">
        <v>45468</v>
      </c>
      <c r="U1307" s="1">
        <v>45478</v>
      </c>
      <c r="V1307">
        <v>30</v>
      </c>
      <c r="W1307" s="1">
        <v>45508</v>
      </c>
      <c r="AF1307" s="2">
        <v>0</v>
      </c>
      <c r="AG1307" s="14">
        <f>SUMIF('consultant-gross'!D:D,eslam.data!AQ1307,'consultant-gross'!F:F)</f>
        <v>0</v>
      </c>
      <c r="AH1307" s="14">
        <f>SUMIF('consultant-gross'!D:D,eslam.data!AQ1307,'consultant-gross'!G:G)</f>
        <v>0</v>
      </c>
      <c r="AI1307" s="14">
        <f>SUMIF('consultant-net'!D:D,eslam.data!AQ1307,'consultant-net'!F:F)</f>
        <v>0</v>
      </c>
      <c r="AJ1307" s="2">
        <f>VLOOKUP(A1307,'eslam-to-invoicing'!A:B,2,0)</f>
        <v>0</v>
      </c>
      <c r="AQ1307" s="2" t="str">
        <f t="shared" si="172"/>
        <v>Radamis-Rooms Fitout13</v>
      </c>
      <c r="AR1307" s="2" t="str">
        <f t="shared" si="173"/>
        <v>013</v>
      </c>
    </row>
    <row r="1308" spans="1:44" hidden="1" x14ac:dyDescent="0.3">
      <c r="A1308" s="6" t="s">
        <v>122</v>
      </c>
      <c r="B1308" s="6">
        <f>VLOOKUP(A1308,Sheet1!A:B,2,0)</f>
        <v>1</v>
      </c>
      <c r="C1308" s="6">
        <v>14</v>
      </c>
      <c r="D1308" s="25"/>
      <c r="F1308" s="26">
        <f>_xlfn.MAXIFS('data-from-invoicing'!E:E,'data-from-invoicing'!D:D,eslam.data!AR1308)</f>
        <v>0</v>
      </c>
      <c r="G1308" s="2">
        <f t="shared" si="170"/>
        <v>0</v>
      </c>
      <c r="H1308" s="2"/>
      <c r="I1308" s="23"/>
      <c r="J1308" s="2">
        <f>SUMIF('collection only'!D:D,eslam.data!AQ1308,'collection only'!E:E)</f>
        <v>0</v>
      </c>
      <c r="K1308" s="26">
        <f>SUMIF('data-from-invoicing'!D:D,eslam.data!AR1308,'data-from-invoicing'!F:F)</f>
        <v>0</v>
      </c>
      <c r="L1308" s="2">
        <f t="shared" si="171"/>
        <v>0</v>
      </c>
      <c r="M1308" s="2"/>
      <c r="Q1308" s="23"/>
      <c r="S1308" s="1">
        <v>45504</v>
      </c>
      <c r="T1308" s="1">
        <v>45498</v>
      </c>
      <c r="U1308" s="1">
        <v>45509</v>
      </c>
      <c r="V1308">
        <v>30</v>
      </c>
      <c r="W1308" s="1">
        <v>45539</v>
      </c>
      <c r="AF1308" s="2">
        <v>0</v>
      </c>
      <c r="AG1308" s="14">
        <f>SUMIF('consultant-gross'!D:D,eslam.data!AQ1308,'consultant-gross'!F:F)</f>
        <v>0</v>
      </c>
      <c r="AH1308" s="14">
        <f>SUMIF('consultant-gross'!D:D,eslam.data!AQ1308,'consultant-gross'!G:G)</f>
        <v>0</v>
      </c>
      <c r="AI1308" s="14">
        <f>SUMIF('consultant-net'!D:D,eslam.data!AQ1308,'consultant-net'!F:F)</f>
        <v>0</v>
      </c>
      <c r="AJ1308" s="2">
        <f>VLOOKUP(A1308,'eslam-to-invoicing'!A:B,2,0)</f>
        <v>0</v>
      </c>
      <c r="AQ1308" s="2" t="str">
        <f t="shared" si="172"/>
        <v>Radamis-Rooms Fitout14</v>
      </c>
      <c r="AR1308" s="2" t="str">
        <f t="shared" si="173"/>
        <v>014</v>
      </c>
    </row>
    <row r="1309" spans="1:44" hidden="1" x14ac:dyDescent="0.3">
      <c r="A1309" s="6" t="s">
        <v>122</v>
      </c>
      <c r="B1309" s="6">
        <f>VLOOKUP(A1309,Sheet1!A:B,2,0)</f>
        <v>1</v>
      </c>
      <c r="C1309" s="6">
        <v>15</v>
      </c>
      <c r="D1309" s="25"/>
      <c r="F1309" s="26">
        <f>_xlfn.MAXIFS('data-from-invoicing'!E:E,'data-from-invoicing'!D:D,eslam.data!AR1309)</f>
        <v>0</v>
      </c>
      <c r="G1309" s="2">
        <f t="shared" si="170"/>
        <v>0</v>
      </c>
      <c r="H1309" s="2"/>
      <c r="I1309" s="23"/>
      <c r="J1309" s="2">
        <f>SUMIF('collection only'!D:D,eslam.data!AQ1309,'collection only'!E:E)</f>
        <v>0</v>
      </c>
      <c r="K1309" s="26">
        <f>SUMIF('data-from-invoicing'!D:D,eslam.data!AR1309,'data-from-invoicing'!F:F)</f>
        <v>0</v>
      </c>
      <c r="L1309" s="2">
        <f t="shared" si="171"/>
        <v>0</v>
      </c>
      <c r="M1309" s="2"/>
      <c r="Q1309" s="23"/>
      <c r="S1309" s="1">
        <v>45535</v>
      </c>
      <c r="T1309" s="1">
        <v>45529</v>
      </c>
      <c r="U1309" s="1">
        <v>45540</v>
      </c>
      <c r="V1309">
        <v>30</v>
      </c>
      <c r="W1309" s="1">
        <v>45570</v>
      </c>
      <c r="AF1309" s="2">
        <v>0</v>
      </c>
      <c r="AG1309" s="14">
        <f>SUMIF('consultant-gross'!D:D,eslam.data!AQ1309,'consultant-gross'!F:F)</f>
        <v>0</v>
      </c>
      <c r="AH1309" s="14">
        <f>SUMIF('consultant-gross'!D:D,eslam.data!AQ1309,'consultant-gross'!G:G)</f>
        <v>0</v>
      </c>
      <c r="AI1309" s="14">
        <f>SUMIF('consultant-net'!D:D,eslam.data!AQ1309,'consultant-net'!F:F)</f>
        <v>0</v>
      </c>
      <c r="AJ1309" s="2">
        <f>VLOOKUP(A1309,'eslam-to-invoicing'!A:B,2,0)</f>
        <v>0</v>
      </c>
      <c r="AQ1309" s="2" t="str">
        <f t="shared" si="172"/>
        <v>Radamis-Rooms Fitout15</v>
      </c>
      <c r="AR1309" s="2" t="str">
        <f t="shared" si="173"/>
        <v>015</v>
      </c>
    </row>
    <row r="1310" spans="1:44" hidden="1" x14ac:dyDescent="0.3">
      <c r="A1310" s="6" t="s">
        <v>122</v>
      </c>
      <c r="B1310" s="6">
        <f>VLOOKUP(A1310,Sheet1!A:B,2,0)</f>
        <v>1</v>
      </c>
      <c r="C1310" s="6">
        <v>16</v>
      </c>
      <c r="D1310" s="25"/>
      <c r="F1310" s="26">
        <f>_xlfn.MAXIFS('data-from-invoicing'!E:E,'data-from-invoicing'!D:D,eslam.data!AR1310)</f>
        <v>0</v>
      </c>
      <c r="G1310" s="2">
        <f t="shared" si="170"/>
        <v>0</v>
      </c>
      <c r="H1310" s="2"/>
      <c r="I1310" s="23"/>
      <c r="J1310" s="2">
        <f>SUMIF('collection only'!D:D,eslam.data!AQ1310,'collection only'!E:E)</f>
        <v>0</v>
      </c>
      <c r="K1310" s="26">
        <f>SUMIF('data-from-invoicing'!D:D,eslam.data!AR1310,'data-from-invoicing'!F:F)</f>
        <v>0</v>
      </c>
      <c r="L1310" s="2">
        <f t="shared" si="171"/>
        <v>0</v>
      </c>
      <c r="M1310" s="2"/>
      <c r="Q1310" s="23"/>
      <c r="S1310" s="1">
        <v>45565</v>
      </c>
      <c r="T1310" s="1">
        <v>45560</v>
      </c>
      <c r="U1310" s="1">
        <v>45570</v>
      </c>
      <c r="V1310">
        <v>30</v>
      </c>
      <c r="W1310" s="1">
        <v>45600</v>
      </c>
      <c r="AF1310" s="2">
        <v>0</v>
      </c>
      <c r="AG1310" s="14">
        <f>SUMIF('consultant-gross'!D:D,eslam.data!AQ1310,'consultant-gross'!F:F)</f>
        <v>0</v>
      </c>
      <c r="AH1310" s="14">
        <f>SUMIF('consultant-gross'!D:D,eslam.data!AQ1310,'consultant-gross'!G:G)</f>
        <v>0</v>
      </c>
      <c r="AI1310" s="14">
        <f>SUMIF('consultant-net'!D:D,eslam.data!AQ1310,'consultant-net'!F:F)</f>
        <v>0</v>
      </c>
      <c r="AJ1310" s="2">
        <f>VLOOKUP(A1310,'eslam-to-invoicing'!A:B,2,0)</f>
        <v>0</v>
      </c>
      <c r="AQ1310" s="2" t="str">
        <f t="shared" si="172"/>
        <v>Radamis-Rooms Fitout16</v>
      </c>
      <c r="AR1310" s="2" t="str">
        <f t="shared" si="173"/>
        <v>016</v>
      </c>
    </row>
    <row r="1311" spans="1:44" hidden="1" x14ac:dyDescent="0.3">
      <c r="A1311" s="6" t="s">
        <v>122</v>
      </c>
      <c r="B1311" s="6">
        <f>VLOOKUP(A1311,Sheet1!A:B,2,0)</f>
        <v>1</v>
      </c>
      <c r="C1311" s="6">
        <v>17</v>
      </c>
      <c r="D1311" s="25"/>
      <c r="F1311" s="26">
        <f>_xlfn.MAXIFS('data-from-invoicing'!E:E,'data-from-invoicing'!D:D,eslam.data!AR1311)</f>
        <v>0</v>
      </c>
      <c r="G1311" s="2">
        <f t="shared" si="170"/>
        <v>0</v>
      </c>
      <c r="H1311" s="2"/>
      <c r="I1311" s="23"/>
      <c r="J1311" s="2">
        <f>SUMIF('collection only'!D:D,eslam.data!AQ1311,'collection only'!E:E)</f>
        <v>0</v>
      </c>
      <c r="K1311" s="26">
        <f>SUMIF('data-from-invoicing'!D:D,eslam.data!AR1311,'data-from-invoicing'!F:F)</f>
        <v>0</v>
      </c>
      <c r="L1311" s="2">
        <f t="shared" si="171"/>
        <v>0</v>
      </c>
      <c r="M1311" s="2"/>
      <c r="Q1311" s="23"/>
      <c r="S1311" s="1">
        <v>45596</v>
      </c>
      <c r="T1311" s="1">
        <v>45590</v>
      </c>
      <c r="U1311" s="1">
        <v>45601</v>
      </c>
      <c r="V1311">
        <v>30</v>
      </c>
      <c r="W1311" s="1">
        <v>45631</v>
      </c>
      <c r="AF1311" s="2">
        <v>0</v>
      </c>
      <c r="AG1311" s="14">
        <f>SUMIF('consultant-gross'!D:D,eslam.data!AQ1311,'consultant-gross'!F:F)</f>
        <v>0</v>
      </c>
      <c r="AH1311" s="14">
        <f>SUMIF('consultant-gross'!D:D,eslam.data!AQ1311,'consultant-gross'!G:G)</f>
        <v>0</v>
      </c>
      <c r="AI1311" s="14">
        <f>SUMIF('consultant-net'!D:D,eslam.data!AQ1311,'consultant-net'!F:F)</f>
        <v>0</v>
      </c>
      <c r="AJ1311" s="2">
        <f>VLOOKUP(A1311,'eslam-to-invoicing'!A:B,2,0)</f>
        <v>0</v>
      </c>
      <c r="AQ1311" s="2" t="str">
        <f t="shared" si="172"/>
        <v>Radamis-Rooms Fitout17</v>
      </c>
      <c r="AR1311" s="2" t="str">
        <f t="shared" si="173"/>
        <v>017</v>
      </c>
    </row>
    <row r="1312" spans="1:44" hidden="1" x14ac:dyDescent="0.3">
      <c r="A1312" s="6" t="s">
        <v>98</v>
      </c>
      <c r="B1312" s="6">
        <f>VLOOKUP(A1312,Sheet1!A:B,2,0)</f>
        <v>1</v>
      </c>
      <c r="C1312" s="6">
        <v>1</v>
      </c>
      <c r="D1312" s="25"/>
      <c r="F1312" s="26">
        <f>_xlfn.MAXIFS('data-from-invoicing'!E:E,'data-from-invoicing'!D:D,eslam.data!AR1312)</f>
        <v>0</v>
      </c>
      <c r="G1312" s="2">
        <f t="shared" si="170"/>
        <v>0</v>
      </c>
      <c r="H1312" s="2"/>
      <c r="I1312" s="23"/>
      <c r="J1312" s="2">
        <f>SUMIF('collection only'!D:D,eslam.data!AQ1312,'collection only'!E:E)</f>
        <v>0</v>
      </c>
      <c r="K1312" s="26">
        <f>SUMIF('data-from-invoicing'!D:D,eslam.data!AR1312,'data-from-invoicing'!F:F)</f>
        <v>0</v>
      </c>
      <c r="L1312" s="2">
        <f t="shared" si="171"/>
        <v>0</v>
      </c>
      <c r="M1312" s="2"/>
      <c r="Q1312" s="23"/>
      <c r="S1312" s="1">
        <v>44804</v>
      </c>
      <c r="T1312" s="1">
        <v>44804</v>
      </c>
      <c r="U1312" s="1">
        <v>44811</v>
      </c>
      <c r="V1312">
        <v>30</v>
      </c>
      <c r="W1312" s="1">
        <v>44841</v>
      </c>
      <c r="AF1312" s="2">
        <v>0</v>
      </c>
      <c r="AG1312" s="14">
        <f>SUMIF('consultant-gross'!D:D,eslam.data!AQ1312,'consultant-gross'!F:F)</f>
        <v>0</v>
      </c>
      <c r="AH1312" s="14">
        <f>SUMIF('consultant-gross'!D:D,eslam.data!AQ1312,'consultant-gross'!G:G)</f>
        <v>0</v>
      </c>
      <c r="AI1312" s="14">
        <f>SUMIF('consultant-net'!D:D,eslam.data!AQ1312,'consultant-net'!F:F)</f>
        <v>0</v>
      </c>
      <c r="AJ1312" s="2">
        <f>VLOOKUP(A1312,'eslam-to-invoicing'!A:B,2,0)</f>
        <v>0</v>
      </c>
      <c r="AQ1312" s="2" t="str">
        <f t="shared" si="172"/>
        <v>Radamis-Villas Finishes1</v>
      </c>
      <c r="AR1312" s="2" t="str">
        <f t="shared" si="173"/>
        <v>01</v>
      </c>
    </row>
    <row r="1313" spans="1:44" hidden="1" x14ac:dyDescent="0.3">
      <c r="A1313" s="6" t="s">
        <v>98</v>
      </c>
      <c r="B1313" s="6">
        <f>VLOOKUP(A1313,Sheet1!A:B,2,0)</f>
        <v>1</v>
      </c>
      <c r="C1313" s="6">
        <v>2</v>
      </c>
      <c r="D1313" s="25"/>
      <c r="F1313" s="26">
        <f>_xlfn.MAXIFS('data-from-invoicing'!E:E,'data-from-invoicing'!D:D,eslam.data!AR1313)</f>
        <v>0</v>
      </c>
      <c r="G1313" s="2">
        <f t="shared" si="170"/>
        <v>0</v>
      </c>
      <c r="H1313" s="2"/>
      <c r="I1313" s="23"/>
      <c r="J1313" s="2">
        <f>SUMIF('collection only'!D:D,eslam.data!AQ1313,'collection only'!E:E)</f>
        <v>0</v>
      </c>
      <c r="K1313" s="26">
        <f>SUMIF('data-from-invoicing'!D:D,eslam.data!AR1313,'data-from-invoicing'!F:F)</f>
        <v>0</v>
      </c>
      <c r="L1313" s="2">
        <f t="shared" si="171"/>
        <v>0</v>
      </c>
      <c r="M1313" s="2"/>
      <c r="Q1313" s="23"/>
      <c r="S1313" s="1">
        <v>44834</v>
      </c>
      <c r="T1313" s="1">
        <v>44834</v>
      </c>
      <c r="U1313" s="1">
        <v>44841</v>
      </c>
      <c r="V1313">
        <v>30</v>
      </c>
      <c r="W1313" s="1">
        <v>44871</v>
      </c>
      <c r="AF1313" s="2">
        <v>0</v>
      </c>
      <c r="AG1313" s="14">
        <f>SUMIF('consultant-gross'!D:D,eslam.data!AQ1313,'consultant-gross'!F:F)</f>
        <v>0</v>
      </c>
      <c r="AH1313" s="14">
        <f>SUMIF('consultant-gross'!D:D,eslam.data!AQ1313,'consultant-gross'!G:G)</f>
        <v>0</v>
      </c>
      <c r="AI1313" s="14">
        <f>SUMIF('consultant-net'!D:D,eslam.data!AQ1313,'consultant-net'!F:F)</f>
        <v>0</v>
      </c>
      <c r="AJ1313" s="2">
        <f>VLOOKUP(A1313,'eslam-to-invoicing'!A:B,2,0)</f>
        <v>0</v>
      </c>
      <c r="AQ1313" s="2" t="str">
        <f t="shared" si="172"/>
        <v>Radamis-Villas Finishes2</v>
      </c>
      <c r="AR1313" s="2" t="str">
        <f t="shared" si="173"/>
        <v>02</v>
      </c>
    </row>
    <row r="1314" spans="1:44" hidden="1" x14ac:dyDescent="0.3">
      <c r="A1314" s="6" t="s">
        <v>98</v>
      </c>
      <c r="B1314" s="6">
        <f>VLOOKUP(A1314,Sheet1!A:B,2,0)</f>
        <v>1</v>
      </c>
      <c r="C1314" s="6">
        <v>3</v>
      </c>
      <c r="D1314" s="25"/>
      <c r="F1314" s="26">
        <f>_xlfn.MAXIFS('data-from-invoicing'!E:E,'data-from-invoicing'!D:D,eslam.data!AR1314)</f>
        <v>0</v>
      </c>
      <c r="G1314" s="2">
        <f t="shared" si="170"/>
        <v>0</v>
      </c>
      <c r="H1314" s="2"/>
      <c r="I1314" s="23"/>
      <c r="J1314" s="2">
        <f>SUMIF('collection only'!D:D,eslam.data!AQ1314,'collection only'!E:E)</f>
        <v>0</v>
      </c>
      <c r="K1314" s="26">
        <f>SUMIF('data-from-invoicing'!D:D,eslam.data!AR1314,'data-from-invoicing'!F:F)</f>
        <v>0</v>
      </c>
      <c r="L1314" s="2">
        <f t="shared" si="171"/>
        <v>0</v>
      </c>
      <c r="M1314" s="2"/>
      <c r="Q1314" s="23"/>
      <c r="S1314" s="1">
        <v>44865</v>
      </c>
      <c r="T1314" s="1">
        <v>44865</v>
      </c>
      <c r="U1314" s="1">
        <v>44862</v>
      </c>
      <c r="V1314">
        <v>30</v>
      </c>
      <c r="W1314" s="1">
        <v>44892</v>
      </c>
      <c r="AF1314" s="2">
        <v>0</v>
      </c>
      <c r="AG1314" s="14">
        <f>SUMIF('consultant-gross'!D:D,eslam.data!AQ1314,'consultant-gross'!F:F)</f>
        <v>0</v>
      </c>
      <c r="AH1314" s="14">
        <f>SUMIF('consultant-gross'!D:D,eslam.data!AQ1314,'consultant-gross'!G:G)</f>
        <v>0</v>
      </c>
      <c r="AI1314" s="14">
        <f>SUMIF('consultant-net'!D:D,eslam.data!AQ1314,'consultant-net'!F:F)</f>
        <v>0</v>
      </c>
      <c r="AJ1314" s="2">
        <f>VLOOKUP(A1314,'eslam-to-invoicing'!A:B,2,0)</f>
        <v>0</v>
      </c>
      <c r="AQ1314" s="2" t="str">
        <f t="shared" si="172"/>
        <v>Radamis-Villas Finishes3</v>
      </c>
      <c r="AR1314" s="2" t="str">
        <f t="shared" si="173"/>
        <v>03</v>
      </c>
    </row>
    <row r="1315" spans="1:44" hidden="1" x14ac:dyDescent="0.3">
      <c r="A1315" s="6" t="s">
        <v>98</v>
      </c>
      <c r="B1315" s="6">
        <f>VLOOKUP(A1315,Sheet1!A:B,2,0)</f>
        <v>1</v>
      </c>
      <c r="C1315" s="6">
        <v>4</v>
      </c>
      <c r="D1315" s="25"/>
      <c r="F1315" s="26">
        <f>_xlfn.MAXIFS('data-from-invoicing'!E:E,'data-from-invoicing'!D:D,eslam.data!AR1315)</f>
        <v>0</v>
      </c>
      <c r="G1315" s="2">
        <f t="shared" si="170"/>
        <v>0</v>
      </c>
      <c r="H1315" s="2"/>
      <c r="I1315" s="23"/>
      <c r="J1315" s="2">
        <f>SUMIF('collection only'!D:D,eslam.data!AQ1315,'collection only'!E:E)</f>
        <v>0</v>
      </c>
      <c r="K1315" s="26">
        <f>SUMIF('data-from-invoicing'!D:D,eslam.data!AR1315,'data-from-invoicing'!F:F)</f>
        <v>0</v>
      </c>
      <c r="L1315" s="2">
        <f t="shared" si="171"/>
        <v>0</v>
      </c>
      <c r="M1315" s="2"/>
      <c r="Q1315" s="23"/>
      <c r="S1315" s="1">
        <v>44926</v>
      </c>
      <c r="T1315" s="1">
        <v>44920</v>
      </c>
      <c r="U1315" s="1">
        <v>44927</v>
      </c>
      <c r="V1315">
        <v>30</v>
      </c>
      <c r="W1315" s="1">
        <v>44957</v>
      </c>
      <c r="AF1315" s="2">
        <v>0</v>
      </c>
      <c r="AG1315" s="14">
        <f>SUMIF('consultant-gross'!D:D,eslam.data!AQ1315,'consultant-gross'!F:F)</f>
        <v>0</v>
      </c>
      <c r="AH1315" s="14">
        <f>SUMIF('consultant-gross'!D:D,eslam.data!AQ1315,'consultant-gross'!G:G)</f>
        <v>0</v>
      </c>
      <c r="AI1315" s="14">
        <f>SUMIF('consultant-net'!D:D,eslam.data!AQ1315,'consultant-net'!F:F)</f>
        <v>0</v>
      </c>
      <c r="AJ1315" s="2">
        <f>VLOOKUP(A1315,'eslam-to-invoicing'!A:B,2,0)</f>
        <v>0</v>
      </c>
      <c r="AQ1315" s="2" t="str">
        <f t="shared" si="172"/>
        <v>Radamis-Villas Finishes4</v>
      </c>
      <c r="AR1315" s="2" t="str">
        <f t="shared" si="173"/>
        <v>04</v>
      </c>
    </row>
    <row r="1316" spans="1:44" hidden="1" x14ac:dyDescent="0.3">
      <c r="A1316" s="6" t="s">
        <v>98</v>
      </c>
      <c r="B1316" s="6">
        <f>VLOOKUP(A1316,Sheet1!A:B,2,0)</f>
        <v>1</v>
      </c>
      <c r="C1316" s="6">
        <v>5</v>
      </c>
      <c r="D1316" s="25"/>
      <c r="F1316" s="26">
        <f>_xlfn.MAXIFS('data-from-invoicing'!E:E,'data-from-invoicing'!D:D,eslam.data!AR1316)</f>
        <v>0</v>
      </c>
      <c r="G1316" s="2">
        <f t="shared" si="170"/>
        <v>0</v>
      </c>
      <c r="H1316" s="2"/>
      <c r="I1316" s="23"/>
      <c r="J1316" s="2">
        <f>SUMIF('collection only'!D:D,eslam.data!AQ1316,'collection only'!E:E)</f>
        <v>0</v>
      </c>
      <c r="K1316" s="26">
        <f>SUMIF('data-from-invoicing'!D:D,eslam.data!AR1316,'data-from-invoicing'!F:F)</f>
        <v>0</v>
      </c>
      <c r="L1316" s="2">
        <f t="shared" si="171"/>
        <v>0</v>
      </c>
      <c r="M1316" s="2"/>
      <c r="Q1316" s="23"/>
      <c r="S1316" s="1">
        <v>44957</v>
      </c>
      <c r="T1316" s="1">
        <v>44956</v>
      </c>
      <c r="U1316" s="1">
        <v>44956</v>
      </c>
      <c r="V1316">
        <v>30</v>
      </c>
      <c r="W1316" s="1">
        <v>44986</v>
      </c>
      <c r="AF1316" s="2">
        <v>0</v>
      </c>
      <c r="AG1316" s="14">
        <f>SUMIF('consultant-gross'!D:D,eslam.data!AQ1316,'consultant-gross'!F:F)</f>
        <v>0</v>
      </c>
      <c r="AH1316" s="14">
        <f>SUMIF('consultant-gross'!D:D,eslam.data!AQ1316,'consultant-gross'!G:G)</f>
        <v>0</v>
      </c>
      <c r="AI1316" s="14">
        <f>SUMIF('consultant-net'!D:D,eslam.data!AQ1316,'consultant-net'!F:F)</f>
        <v>0</v>
      </c>
      <c r="AJ1316" s="2">
        <f>VLOOKUP(A1316,'eslam-to-invoicing'!A:B,2,0)</f>
        <v>0</v>
      </c>
      <c r="AQ1316" s="2" t="str">
        <f t="shared" si="172"/>
        <v>Radamis-Villas Finishes5</v>
      </c>
      <c r="AR1316" s="2" t="str">
        <f t="shared" si="173"/>
        <v>05</v>
      </c>
    </row>
    <row r="1317" spans="1:44" hidden="1" x14ac:dyDescent="0.3">
      <c r="A1317" s="6" t="s">
        <v>98</v>
      </c>
      <c r="B1317" s="6">
        <f>VLOOKUP(A1317,Sheet1!A:B,2,0)</f>
        <v>1</v>
      </c>
      <c r="C1317" s="6">
        <v>6</v>
      </c>
      <c r="D1317" s="25"/>
      <c r="F1317" s="26">
        <f>_xlfn.MAXIFS('data-from-invoicing'!E:E,'data-from-invoicing'!D:D,eslam.data!AR1317)</f>
        <v>0</v>
      </c>
      <c r="G1317" s="2">
        <f t="shared" si="170"/>
        <v>0</v>
      </c>
      <c r="H1317" s="2"/>
      <c r="I1317" s="23"/>
      <c r="J1317" s="2">
        <f>SUMIF('collection only'!D:D,eslam.data!AQ1317,'collection only'!E:E)</f>
        <v>0</v>
      </c>
      <c r="K1317" s="26">
        <f>SUMIF('data-from-invoicing'!D:D,eslam.data!AR1317,'data-from-invoicing'!F:F)</f>
        <v>0</v>
      </c>
      <c r="L1317" s="2">
        <f t="shared" si="171"/>
        <v>0</v>
      </c>
      <c r="M1317" s="2"/>
      <c r="Q1317" s="23"/>
      <c r="S1317" s="1">
        <v>44985</v>
      </c>
      <c r="T1317" s="1">
        <v>44982</v>
      </c>
      <c r="U1317" s="1">
        <v>44987</v>
      </c>
      <c r="V1317">
        <v>30</v>
      </c>
      <c r="W1317" s="1">
        <v>45017</v>
      </c>
      <c r="AF1317" s="2">
        <v>0</v>
      </c>
      <c r="AG1317" s="14">
        <f>SUMIF('consultant-gross'!D:D,eslam.data!AQ1317,'consultant-gross'!F:F)</f>
        <v>0</v>
      </c>
      <c r="AH1317" s="14">
        <f>SUMIF('consultant-gross'!D:D,eslam.data!AQ1317,'consultant-gross'!G:G)</f>
        <v>0</v>
      </c>
      <c r="AI1317" s="14">
        <f>SUMIF('consultant-net'!D:D,eslam.data!AQ1317,'consultant-net'!F:F)</f>
        <v>0</v>
      </c>
      <c r="AJ1317" s="2">
        <f>VLOOKUP(A1317,'eslam-to-invoicing'!A:B,2,0)</f>
        <v>0</v>
      </c>
      <c r="AQ1317" s="2" t="str">
        <f t="shared" si="172"/>
        <v>Radamis-Villas Finishes6</v>
      </c>
      <c r="AR1317" s="2" t="str">
        <f t="shared" si="173"/>
        <v>06</v>
      </c>
    </row>
    <row r="1318" spans="1:44" hidden="1" x14ac:dyDescent="0.3">
      <c r="A1318" s="6" t="s">
        <v>98</v>
      </c>
      <c r="B1318" s="6">
        <f>VLOOKUP(A1318,Sheet1!A:B,2,0)</f>
        <v>1</v>
      </c>
      <c r="C1318" s="6">
        <v>7</v>
      </c>
      <c r="D1318" s="25"/>
      <c r="F1318" s="26">
        <f>_xlfn.MAXIFS('data-from-invoicing'!E:E,'data-from-invoicing'!D:D,eslam.data!AR1318)</f>
        <v>0</v>
      </c>
      <c r="G1318" s="2">
        <f t="shared" si="170"/>
        <v>0</v>
      </c>
      <c r="H1318" s="2"/>
      <c r="I1318" s="23"/>
      <c r="J1318" s="2">
        <f>SUMIF('collection only'!D:D,eslam.data!AQ1318,'collection only'!E:E)</f>
        <v>0</v>
      </c>
      <c r="K1318" s="26">
        <f>SUMIF('data-from-invoicing'!D:D,eslam.data!AR1318,'data-from-invoicing'!F:F)</f>
        <v>0</v>
      </c>
      <c r="L1318" s="2">
        <f t="shared" si="171"/>
        <v>0</v>
      </c>
      <c r="M1318" s="2"/>
      <c r="Q1318" s="23"/>
      <c r="S1318" s="1">
        <v>45016</v>
      </c>
      <c r="T1318" s="1">
        <v>45010</v>
      </c>
      <c r="U1318" s="1">
        <v>45018</v>
      </c>
      <c r="V1318">
        <v>30</v>
      </c>
      <c r="W1318" s="1">
        <v>45048</v>
      </c>
      <c r="AF1318" s="2">
        <v>0</v>
      </c>
      <c r="AG1318" s="14">
        <f>SUMIF('consultant-gross'!D:D,eslam.data!AQ1318,'consultant-gross'!F:F)</f>
        <v>0</v>
      </c>
      <c r="AH1318" s="14">
        <f>SUMIF('consultant-gross'!D:D,eslam.data!AQ1318,'consultant-gross'!G:G)</f>
        <v>0</v>
      </c>
      <c r="AI1318" s="14">
        <f>SUMIF('consultant-net'!D:D,eslam.data!AQ1318,'consultant-net'!F:F)</f>
        <v>0</v>
      </c>
      <c r="AJ1318" s="2">
        <f>VLOOKUP(A1318,'eslam-to-invoicing'!A:B,2,0)</f>
        <v>0</v>
      </c>
      <c r="AQ1318" s="2" t="str">
        <f t="shared" si="172"/>
        <v>Radamis-Villas Finishes7</v>
      </c>
      <c r="AR1318" s="2" t="str">
        <f t="shared" si="173"/>
        <v>07</v>
      </c>
    </row>
    <row r="1319" spans="1:44" hidden="1" x14ac:dyDescent="0.3">
      <c r="A1319" s="6" t="s">
        <v>98</v>
      </c>
      <c r="B1319" s="6">
        <f>VLOOKUP(A1319,Sheet1!A:B,2,0)</f>
        <v>1</v>
      </c>
      <c r="C1319" s="6">
        <v>8</v>
      </c>
      <c r="D1319" s="25"/>
      <c r="F1319" s="26">
        <f>_xlfn.MAXIFS('data-from-invoicing'!E:E,'data-from-invoicing'!D:D,eslam.data!AR1319)</f>
        <v>0</v>
      </c>
      <c r="G1319" s="2">
        <f t="shared" si="170"/>
        <v>0</v>
      </c>
      <c r="H1319" s="2"/>
      <c r="I1319" s="23"/>
      <c r="J1319" s="2">
        <f>SUMIF('collection only'!D:D,eslam.data!AQ1319,'collection only'!E:E)</f>
        <v>0</v>
      </c>
      <c r="K1319" s="26">
        <f>SUMIF('data-from-invoicing'!D:D,eslam.data!AR1319,'data-from-invoicing'!F:F)</f>
        <v>0</v>
      </c>
      <c r="L1319" s="2">
        <f t="shared" si="171"/>
        <v>0</v>
      </c>
      <c r="M1319" s="2"/>
      <c r="Q1319" s="23"/>
      <c r="S1319" s="1">
        <v>45046</v>
      </c>
      <c r="T1319" s="1">
        <v>45041</v>
      </c>
      <c r="U1319" s="1">
        <v>45050</v>
      </c>
      <c r="V1319">
        <v>30</v>
      </c>
      <c r="W1319" s="1">
        <v>45080</v>
      </c>
      <c r="AF1319" s="2">
        <v>0</v>
      </c>
      <c r="AG1319" s="14">
        <f>SUMIF('consultant-gross'!D:D,eslam.data!AQ1319,'consultant-gross'!F:F)</f>
        <v>0</v>
      </c>
      <c r="AH1319" s="14">
        <f>SUMIF('consultant-gross'!D:D,eslam.data!AQ1319,'consultant-gross'!G:G)</f>
        <v>0</v>
      </c>
      <c r="AI1319" s="14">
        <f>SUMIF('consultant-net'!D:D,eslam.data!AQ1319,'consultant-net'!F:F)</f>
        <v>0</v>
      </c>
      <c r="AJ1319" s="2">
        <f>VLOOKUP(A1319,'eslam-to-invoicing'!A:B,2,0)</f>
        <v>0</v>
      </c>
      <c r="AQ1319" s="2" t="str">
        <f t="shared" si="172"/>
        <v>Radamis-Villas Finishes8</v>
      </c>
      <c r="AR1319" s="2" t="str">
        <f t="shared" si="173"/>
        <v>08</v>
      </c>
    </row>
    <row r="1320" spans="1:44" hidden="1" x14ac:dyDescent="0.3">
      <c r="A1320" s="6" t="s">
        <v>98</v>
      </c>
      <c r="B1320" s="6">
        <f>VLOOKUP(A1320,Sheet1!A:B,2,0)</f>
        <v>1</v>
      </c>
      <c r="C1320" s="6">
        <v>9</v>
      </c>
      <c r="D1320" s="25"/>
      <c r="F1320" s="26">
        <f>_xlfn.MAXIFS('data-from-invoicing'!E:E,'data-from-invoicing'!D:D,eslam.data!AR1320)</f>
        <v>0</v>
      </c>
      <c r="G1320" s="2">
        <f t="shared" si="170"/>
        <v>0</v>
      </c>
      <c r="H1320" s="2"/>
      <c r="I1320" s="23"/>
      <c r="J1320" s="2">
        <f>SUMIF('collection only'!D:D,eslam.data!AQ1320,'collection only'!E:E)</f>
        <v>0</v>
      </c>
      <c r="K1320" s="26">
        <f>SUMIF('data-from-invoicing'!D:D,eslam.data!AR1320,'data-from-invoicing'!F:F)</f>
        <v>0</v>
      </c>
      <c r="L1320" s="2">
        <f t="shared" si="171"/>
        <v>0</v>
      </c>
      <c r="M1320" s="2"/>
      <c r="Q1320" s="23"/>
      <c r="S1320" s="1">
        <v>45077</v>
      </c>
      <c r="T1320" s="1">
        <v>45071</v>
      </c>
      <c r="U1320" s="1">
        <v>45077</v>
      </c>
      <c r="V1320">
        <v>30</v>
      </c>
      <c r="W1320" s="1">
        <v>45107</v>
      </c>
      <c r="AF1320" s="2">
        <v>0</v>
      </c>
      <c r="AG1320" s="14">
        <f>SUMIF('consultant-gross'!D:D,eslam.data!AQ1320,'consultant-gross'!F:F)</f>
        <v>0</v>
      </c>
      <c r="AH1320" s="14">
        <f>SUMIF('consultant-gross'!D:D,eslam.data!AQ1320,'consultant-gross'!G:G)</f>
        <v>0</v>
      </c>
      <c r="AI1320" s="14">
        <f>SUMIF('consultant-net'!D:D,eslam.data!AQ1320,'consultant-net'!F:F)</f>
        <v>0</v>
      </c>
      <c r="AJ1320" s="2">
        <f>VLOOKUP(A1320,'eslam-to-invoicing'!A:B,2,0)</f>
        <v>0</v>
      </c>
      <c r="AQ1320" s="2" t="str">
        <f t="shared" si="172"/>
        <v>Radamis-Villas Finishes9</v>
      </c>
      <c r="AR1320" s="2" t="str">
        <f t="shared" si="173"/>
        <v>09</v>
      </c>
    </row>
    <row r="1321" spans="1:44" hidden="1" x14ac:dyDescent="0.3">
      <c r="A1321" s="6" t="s">
        <v>98</v>
      </c>
      <c r="B1321" s="6">
        <f>VLOOKUP(A1321,Sheet1!A:B,2,0)</f>
        <v>1</v>
      </c>
      <c r="C1321" s="6">
        <v>10</v>
      </c>
      <c r="D1321" s="25"/>
      <c r="F1321" s="26">
        <f>_xlfn.MAXIFS('data-from-invoicing'!E:E,'data-from-invoicing'!D:D,eslam.data!AR1321)</f>
        <v>0</v>
      </c>
      <c r="G1321" s="2">
        <f t="shared" si="170"/>
        <v>0</v>
      </c>
      <c r="H1321" s="2"/>
      <c r="I1321" s="23"/>
      <c r="J1321" s="2">
        <f>SUMIF('collection only'!D:D,eslam.data!AQ1321,'collection only'!E:E)</f>
        <v>0</v>
      </c>
      <c r="K1321" s="26">
        <f>SUMIF('data-from-invoicing'!D:D,eslam.data!AR1321,'data-from-invoicing'!F:F)</f>
        <v>0</v>
      </c>
      <c r="L1321" s="2">
        <f t="shared" si="171"/>
        <v>0</v>
      </c>
      <c r="M1321" s="2"/>
      <c r="Q1321" s="23"/>
      <c r="S1321" s="1">
        <v>45107</v>
      </c>
      <c r="T1321" s="1">
        <v>45097</v>
      </c>
      <c r="U1321" s="1">
        <v>45101</v>
      </c>
      <c r="V1321">
        <v>30</v>
      </c>
      <c r="W1321" s="1">
        <v>45131</v>
      </c>
      <c r="AF1321" s="2">
        <v>0</v>
      </c>
      <c r="AG1321" s="14">
        <f>SUMIF('consultant-gross'!D:D,eslam.data!AQ1321,'consultant-gross'!F:F)</f>
        <v>0</v>
      </c>
      <c r="AH1321" s="14">
        <f>SUMIF('consultant-gross'!D:D,eslam.data!AQ1321,'consultant-gross'!G:G)</f>
        <v>0</v>
      </c>
      <c r="AI1321" s="14">
        <f>SUMIF('consultant-net'!D:D,eslam.data!AQ1321,'consultant-net'!F:F)</f>
        <v>0</v>
      </c>
      <c r="AJ1321" s="2">
        <f>VLOOKUP(A1321,'eslam-to-invoicing'!A:B,2,0)</f>
        <v>0</v>
      </c>
      <c r="AQ1321" s="2" t="str">
        <f t="shared" si="172"/>
        <v>Radamis-Villas Finishes10</v>
      </c>
      <c r="AR1321" s="2" t="str">
        <f t="shared" si="173"/>
        <v>010</v>
      </c>
    </row>
    <row r="1322" spans="1:44" hidden="1" x14ac:dyDescent="0.3">
      <c r="A1322" s="6" t="s">
        <v>98</v>
      </c>
      <c r="B1322" s="6">
        <f>VLOOKUP(A1322,Sheet1!A:B,2,0)</f>
        <v>1</v>
      </c>
      <c r="C1322" s="6">
        <v>11</v>
      </c>
      <c r="D1322" s="25"/>
      <c r="F1322" s="26">
        <f>_xlfn.MAXIFS('data-from-invoicing'!E:E,'data-from-invoicing'!D:D,eslam.data!AR1322)</f>
        <v>0</v>
      </c>
      <c r="G1322" s="2">
        <f t="shared" si="170"/>
        <v>0</v>
      </c>
      <c r="H1322" s="2"/>
      <c r="I1322" s="23"/>
      <c r="J1322" s="2">
        <f>SUMIF('collection only'!D:D,eslam.data!AQ1322,'collection only'!E:E)</f>
        <v>0</v>
      </c>
      <c r="K1322" s="26">
        <f>SUMIF('data-from-invoicing'!D:D,eslam.data!AR1322,'data-from-invoicing'!F:F)</f>
        <v>0</v>
      </c>
      <c r="L1322" s="2">
        <f t="shared" si="171"/>
        <v>0</v>
      </c>
      <c r="M1322" s="2"/>
      <c r="Q1322" s="23"/>
      <c r="S1322" s="1">
        <v>45138</v>
      </c>
      <c r="T1322" s="1">
        <v>45132</v>
      </c>
      <c r="U1322" s="1">
        <v>45143</v>
      </c>
      <c r="V1322">
        <v>30</v>
      </c>
      <c r="W1322" s="1">
        <v>45173</v>
      </c>
      <c r="AF1322" s="2">
        <v>0</v>
      </c>
      <c r="AG1322" s="14">
        <f>SUMIF('consultant-gross'!D:D,eslam.data!AQ1322,'consultant-gross'!F:F)</f>
        <v>0</v>
      </c>
      <c r="AH1322" s="14">
        <f>SUMIF('consultant-gross'!D:D,eslam.data!AQ1322,'consultant-gross'!G:G)</f>
        <v>0</v>
      </c>
      <c r="AI1322" s="14">
        <f>SUMIF('consultant-net'!D:D,eslam.data!AQ1322,'consultant-net'!F:F)</f>
        <v>0</v>
      </c>
      <c r="AJ1322" s="2">
        <f>VLOOKUP(A1322,'eslam-to-invoicing'!A:B,2,0)</f>
        <v>0</v>
      </c>
      <c r="AQ1322" s="2" t="str">
        <f t="shared" si="172"/>
        <v>Radamis-Villas Finishes11</v>
      </c>
      <c r="AR1322" s="2" t="str">
        <f t="shared" si="173"/>
        <v>011</v>
      </c>
    </row>
    <row r="1323" spans="1:44" hidden="1" x14ac:dyDescent="0.3">
      <c r="A1323" s="6" t="s">
        <v>98</v>
      </c>
      <c r="B1323" s="6">
        <f>VLOOKUP(A1323,Sheet1!A:B,2,0)</f>
        <v>1</v>
      </c>
      <c r="C1323" s="6">
        <v>12</v>
      </c>
      <c r="D1323" s="25"/>
      <c r="F1323" s="26">
        <f>_xlfn.MAXIFS('data-from-invoicing'!E:E,'data-from-invoicing'!D:D,eslam.data!AR1323)</f>
        <v>0</v>
      </c>
      <c r="G1323" s="2">
        <f t="shared" si="170"/>
        <v>0</v>
      </c>
      <c r="H1323" s="2"/>
      <c r="I1323" s="23"/>
      <c r="J1323" s="2">
        <f>SUMIF('collection only'!D:D,eslam.data!AQ1323,'collection only'!E:E)</f>
        <v>0</v>
      </c>
      <c r="K1323" s="26">
        <f>SUMIF('data-from-invoicing'!D:D,eslam.data!AR1323,'data-from-invoicing'!F:F)</f>
        <v>0</v>
      </c>
      <c r="L1323" s="2">
        <f t="shared" si="171"/>
        <v>0</v>
      </c>
      <c r="M1323" s="2"/>
      <c r="Q1323" s="23"/>
      <c r="S1323" s="1">
        <v>45169</v>
      </c>
      <c r="T1323" s="1">
        <v>45163</v>
      </c>
      <c r="U1323" s="1">
        <v>45174</v>
      </c>
      <c r="V1323">
        <v>30</v>
      </c>
      <c r="W1323" s="1">
        <v>45204</v>
      </c>
      <c r="AF1323" s="2">
        <v>0</v>
      </c>
      <c r="AG1323" s="14">
        <f>SUMIF('consultant-gross'!D:D,eslam.data!AQ1323,'consultant-gross'!F:F)</f>
        <v>0</v>
      </c>
      <c r="AH1323" s="14">
        <f>SUMIF('consultant-gross'!D:D,eslam.data!AQ1323,'consultant-gross'!G:G)</f>
        <v>0</v>
      </c>
      <c r="AI1323" s="14">
        <f>SUMIF('consultant-net'!D:D,eslam.data!AQ1323,'consultant-net'!F:F)</f>
        <v>0</v>
      </c>
      <c r="AJ1323" s="2">
        <f>VLOOKUP(A1323,'eslam-to-invoicing'!A:B,2,0)</f>
        <v>0</v>
      </c>
      <c r="AQ1323" s="2" t="str">
        <f t="shared" si="172"/>
        <v>Radamis-Villas Finishes12</v>
      </c>
      <c r="AR1323" s="2" t="str">
        <f t="shared" si="173"/>
        <v>012</v>
      </c>
    </row>
    <row r="1324" spans="1:44" hidden="1" x14ac:dyDescent="0.3">
      <c r="A1324" s="6" t="s">
        <v>98</v>
      </c>
      <c r="B1324" s="6">
        <f>VLOOKUP(A1324,Sheet1!A:B,2,0)</f>
        <v>1</v>
      </c>
      <c r="C1324" s="6">
        <v>13</v>
      </c>
      <c r="D1324" s="25"/>
      <c r="F1324" s="26">
        <f>_xlfn.MAXIFS('data-from-invoicing'!E:E,'data-from-invoicing'!D:D,eslam.data!AR1324)</f>
        <v>0</v>
      </c>
      <c r="G1324" s="2">
        <f t="shared" si="170"/>
        <v>0</v>
      </c>
      <c r="H1324" s="2"/>
      <c r="I1324" s="23"/>
      <c r="J1324" s="2">
        <f>SUMIF('collection only'!D:D,eslam.data!AQ1324,'collection only'!E:E)</f>
        <v>0</v>
      </c>
      <c r="K1324" s="26">
        <f>SUMIF('data-from-invoicing'!D:D,eslam.data!AR1324,'data-from-invoicing'!F:F)</f>
        <v>0</v>
      </c>
      <c r="L1324" s="2">
        <f t="shared" si="171"/>
        <v>0</v>
      </c>
      <c r="M1324" s="2"/>
      <c r="Q1324" s="23"/>
      <c r="S1324" s="1">
        <v>45199</v>
      </c>
      <c r="T1324" s="1">
        <v>45194</v>
      </c>
      <c r="U1324" s="1">
        <v>45204</v>
      </c>
      <c r="V1324">
        <v>30</v>
      </c>
      <c r="W1324" s="1">
        <v>45234</v>
      </c>
      <c r="AF1324" s="2">
        <v>0</v>
      </c>
      <c r="AG1324" s="14">
        <f>SUMIF('consultant-gross'!D:D,eslam.data!AQ1324,'consultant-gross'!F:F)</f>
        <v>0</v>
      </c>
      <c r="AH1324" s="14">
        <f>SUMIF('consultant-gross'!D:D,eslam.data!AQ1324,'consultant-gross'!G:G)</f>
        <v>0</v>
      </c>
      <c r="AI1324" s="14">
        <f>SUMIF('consultant-net'!D:D,eslam.data!AQ1324,'consultant-net'!F:F)</f>
        <v>0</v>
      </c>
      <c r="AJ1324" s="2">
        <f>VLOOKUP(A1324,'eslam-to-invoicing'!A:B,2,0)</f>
        <v>0</v>
      </c>
      <c r="AQ1324" s="2" t="str">
        <f t="shared" si="172"/>
        <v>Radamis-Villas Finishes13</v>
      </c>
      <c r="AR1324" s="2" t="str">
        <f t="shared" si="173"/>
        <v>013</v>
      </c>
    </row>
    <row r="1325" spans="1:44" hidden="1" x14ac:dyDescent="0.3">
      <c r="A1325" s="6" t="s">
        <v>98</v>
      </c>
      <c r="B1325" s="6">
        <f>VLOOKUP(A1325,Sheet1!A:B,2,0)</f>
        <v>1</v>
      </c>
      <c r="C1325" s="6">
        <v>14</v>
      </c>
      <c r="D1325" s="25"/>
      <c r="F1325" s="26">
        <f>_xlfn.MAXIFS('data-from-invoicing'!E:E,'data-from-invoicing'!D:D,eslam.data!AR1325)</f>
        <v>0</v>
      </c>
      <c r="G1325" s="2">
        <f t="shared" si="170"/>
        <v>0</v>
      </c>
      <c r="H1325" s="2"/>
      <c r="I1325" s="23"/>
      <c r="J1325" s="2">
        <f>SUMIF('collection only'!D:D,eslam.data!AQ1325,'collection only'!E:E)</f>
        <v>0</v>
      </c>
      <c r="K1325" s="26">
        <f>SUMIF('data-from-invoicing'!D:D,eslam.data!AR1325,'data-from-invoicing'!F:F)</f>
        <v>0</v>
      </c>
      <c r="L1325" s="2">
        <f t="shared" si="171"/>
        <v>0</v>
      </c>
      <c r="M1325" s="2"/>
      <c r="Q1325" s="23"/>
      <c r="S1325" s="1">
        <v>45230</v>
      </c>
      <c r="T1325" s="1">
        <v>45224</v>
      </c>
      <c r="U1325" s="1">
        <v>45239</v>
      </c>
      <c r="V1325">
        <v>30</v>
      </c>
      <c r="W1325" s="1">
        <v>45269</v>
      </c>
      <c r="AF1325" s="2">
        <v>0</v>
      </c>
      <c r="AG1325" s="14">
        <f>SUMIF('consultant-gross'!D:D,eslam.data!AQ1325,'consultant-gross'!F:F)</f>
        <v>0</v>
      </c>
      <c r="AH1325" s="14">
        <f>SUMIF('consultant-gross'!D:D,eslam.data!AQ1325,'consultant-gross'!G:G)</f>
        <v>0</v>
      </c>
      <c r="AI1325" s="14">
        <f>SUMIF('consultant-net'!D:D,eslam.data!AQ1325,'consultant-net'!F:F)</f>
        <v>0</v>
      </c>
      <c r="AJ1325" s="2">
        <f>VLOOKUP(A1325,'eslam-to-invoicing'!A:B,2,0)</f>
        <v>0</v>
      </c>
      <c r="AQ1325" s="2" t="str">
        <f t="shared" si="172"/>
        <v>Radamis-Villas Finishes14</v>
      </c>
      <c r="AR1325" s="2" t="str">
        <f t="shared" si="173"/>
        <v>014</v>
      </c>
    </row>
    <row r="1326" spans="1:44" hidden="1" x14ac:dyDescent="0.3">
      <c r="A1326" s="6" t="s">
        <v>98</v>
      </c>
      <c r="B1326" s="6">
        <f>VLOOKUP(A1326,Sheet1!A:B,2,0)</f>
        <v>1</v>
      </c>
      <c r="C1326" s="6">
        <v>15</v>
      </c>
      <c r="D1326" s="25"/>
      <c r="F1326" s="26">
        <f>_xlfn.MAXIFS('data-from-invoicing'!E:E,'data-from-invoicing'!D:D,eslam.data!AR1326)</f>
        <v>0</v>
      </c>
      <c r="G1326" s="2">
        <f t="shared" si="170"/>
        <v>0</v>
      </c>
      <c r="H1326" s="2"/>
      <c r="I1326" s="23"/>
      <c r="J1326" s="2">
        <f>SUMIF('collection only'!D:D,eslam.data!AQ1326,'collection only'!E:E)</f>
        <v>0</v>
      </c>
      <c r="K1326" s="26">
        <f>SUMIF('data-from-invoicing'!D:D,eslam.data!AR1326,'data-from-invoicing'!F:F)</f>
        <v>0</v>
      </c>
      <c r="L1326" s="2">
        <f t="shared" si="171"/>
        <v>0</v>
      </c>
      <c r="M1326" s="2"/>
      <c r="Q1326" s="23"/>
      <c r="S1326" s="1">
        <v>45260</v>
      </c>
      <c r="T1326" s="1">
        <v>45255</v>
      </c>
      <c r="U1326" s="1">
        <v>45265</v>
      </c>
      <c r="V1326">
        <v>30</v>
      </c>
      <c r="W1326" s="1">
        <v>45295</v>
      </c>
      <c r="AF1326" s="2">
        <v>0</v>
      </c>
      <c r="AG1326" s="14">
        <f>SUMIF('consultant-gross'!D:D,eslam.data!AQ1326,'consultant-gross'!F:F)</f>
        <v>0</v>
      </c>
      <c r="AH1326" s="14">
        <f>SUMIF('consultant-gross'!D:D,eslam.data!AQ1326,'consultant-gross'!G:G)</f>
        <v>0</v>
      </c>
      <c r="AI1326" s="14">
        <f>SUMIF('consultant-net'!D:D,eslam.data!AQ1326,'consultant-net'!F:F)</f>
        <v>0</v>
      </c>
      <c r="AJ1326" s="2">
        <f>VLOOKUP(A1326,'eslam-to-invoicing'!A:B,2,0)</f>
        <v>0</v>
      </c>
      <c r="AQ1326" s="2" t="str">
        <f t="shared" si="172"/>
        <v>Radamis-Villas Finishes15</v>
      </c>
      <c r="AR1326" s="2" t="str">
        <f t="shared" si="173"/>
        <v>015</v>
      </c>
    </row>
    <row r="1327" spans="1:44" hidden="1" x14ac:dyDescent="0.3">
      <c r="A1327" s="6" t="s">
        <v>98</v>
      </c>
      <c r="B1327" s="6">
        <f>VLOOKUP(A1327,Sheet1!A:B,2,0)</f>
        <v>1</v>
      </c>
      <c r="C1327" s="6">
        <v>16</v>
      </c>
      <c r="D1327" s="25"/>
      <c r="F1327" s="26">
        <f>_xlfn.MAXIFS('data-from-invoicing'!E:E,'data-from-invoicing'!D:D,eslam.data!AR1327)</f>
        <v>0</v>
      </c>
      <c r="G1327" s="2">
        <f t="shared" si="170"/>
        <v>0</v>
      </c>
      <c r="H1327" s="2"/>
      <c r="I1327" s="23"/>
      <c r="J1327" s="2">
        <f>SUMIF('collection only'!D:D,eslam.data!AQ1327,'collection only'!E:E)</f>
        <v>0</v>
      </c>
      <c r="K1327" s="26">
        <f>SUMIF('data-from-invoicing'!D:D,eslam.data!AR1327,'data-from-invoicing'!F:F)</f>
        <v>0</v>
      </c>
      <c r="L1327" s="2">
        <f t="shared" si="171"/>
        <v>0</v>
      </c>
      <c r="M1327" s="2"/>
      <c r="Q1327" s="23"/>
      <c r="S1327" s="1">
        <v>45291</v>
      </c>
      <c r="T1327" s="1">
        <v>45285</v>
      </c>
      <c r="U1327" s="1">
        <v>45296</v>
      </c>
      <c r="V1327">
        <v>30</v>
      </c>
      <c r="W1327" s="1">
        <v>45326</v>
      </c>
      <c r="AF1327" s="2">
        <v>0</v>
      </c>
      <c r="AG1327" s="14">
        <f>SUMIF('consultant-gross'!D:D,eslam.data!AQ1327,'consultant-gross'!F:F)</f>
        <v>0</v>
      </c>
      <c r="AH1327" s="14">
        <f>SUMIF('consultant-gross'!D:D,eslam.data!AQ1327,'consultant-gross'!G:G)</f>
        <v>0</v>
      </c>
      <c r="AI1327" s="14">
        <f>SUMIF('consultant-net'!D:D,eslam.data!AQ1327,'consultant-net'!F:F)</f>
        <v>0</v>
      </c>
      <c r="AJ1327" s="2">
        <f>VLOOKUP(A1327,'eslam-to-invoicing'!A:B,2,0)</f>
        <v>0</v>
      </c>
      <c r="AQ1327" s="2" t="str">
        <f t="shared" si="172"/>
        <v>Radamis-Villas Finishes16</v>
      </c>
      <c r="AR1327" s="2" t="str">
        <f t="shared" si="173"/>
        <v>016</v>
      </c>
    </row>
    <row r="1328" spans="1:44" hidden="1" x14ac:dyDescent="0.3">
      <c r="A1328" s="6" t="s">
        <v>98</v>
      </c>
      <c r="B1328" s="6">
        <f>VLOOKUP(A1328,Sheet1!A:B,2,0)</f>
        <v>1</v>
      </c>
      <c r="C1328" s="6">
        <v>17</v>
      </c>
      <c r="D1328" s="25"/>
      <c r="F1328" s="26">
        <f>_xlfn.MAXIFS('data-from-invoicing'!E:E,'data-from-invoicing'!D:D,eslam.data!AR1328)</f>
        <v>0</v>
      </c>
      <c r="G1328" s="2">
        <f t="shared" si="170"/>
        <v>0</v>
      </c>
      <c r="H1328" s="2"/>
      <c r="I1328" s="23"/>
      <c r="J1328" s="2">
        <f>SUMIF('collection only'!D:D,eslam.data!AQ1328,'collection only'!E:E)</f>
        <v>0</v>
      </c>
      <c r="K1328" s="26">
        <f>SUMIF('data-from-invoicing'!D:D,eslam.data!AR1328,'data-from-invoicing'!F:F)</f>
        <v>0</v>
      </c>
      <c r="L1328" s="2">
        <f t="shared" si="171"/>
        <v>0</v>
      </c>
      <c r="M1328" s="2"/>
      <c r="Q1328" s="23"/>
      <c r="S1328" s="1">
        <v>45322</v>
      </c>
      <c r="T1328" s="1">
        <v>45316</v>
      </c>
      <c r="U1328" s="1">
        <v>45327</v>
      </c>
      <c r="V1328">
        <v>30</v>
      </c>
      <c r="W1328" s="1">
        <v>45357</v>
      </c>
      <c r="AF1328" s="2">
        <v>0</v>
      </c>
      <c r="AG1328" s="14">
        <f>SUMIF('consultant-gross'!D:D,eslam.data!AQ1328,'consultant-gross'!F:F)</f>
        <v>0</v>
      </c>
      <c r="AH1328" s="14">
        <f>SUMIF('consultant-gross'!D:D,eslam.data!AQ1328,'consultant-gross'!G:G)</f>
        <v>0</v>
      </c>
      <c r="AI1328" s="14">
        <f>SUMIF('consultant-net'!D:D,eslam.data!AQ1328,'consultant-net'!F:F)</f>
        <v>0</v>
      </c>
      <c r="AJ1328" s="2">
        <f>VLOOKUP(A1328,'eslam-to-invoicing'!A:B,2,0)</f>
        <v>0</v>
      </c>
      <c r="AQ1328" s="2" t="str">
        <f t="shared" si="172"/>
        <v>Radamis-Villas Finishes17</v>
      </c>
      <c r="AR1328" s="2" t="str">
        <f t="shared" si="173"/>
        <v>017</v>
      </c>
    </row>
    <row r="1329" spans="1:44" hidden="1" x14ac:dyDescent="0.3">
      <c r="A1329" s="6" t="s">
        <v>98</v>
      </c>
      <c r="B1329" s="6">
        <f>VLOOKUP(A1329,Sheet1!A:B,2,0)</f>
        <v>1</v>
      </c>
      <c r="C1329" s="6">
        <v>18</v>
      </c>
      <c r="D1329" s="25"/>
      <c r="F1329" s="26">
        <f>_xlfn.MAXIFS('data-from-invoicing'!E:E,'data-from-invoicing'!D:D,eslam.data!AR1329)</f>
        <v>0</v>
      </c>
      <c r="G1329" s="2">
        <f t="shared" si="170"/>
        <v>0</v>
      </c>
      <c r="H1329" s="2"/>
      <c r="I1329" s="23"/>
      <c r="J1329" s="2">
        <f>SUMIF('collection only'!D:D,eslam.data!AQ1329,'collection only'!E:E)</f>
        <v>0</v>
      </c>
      <c r="K1329" s="26">
        <f>SUMIF('data-from-invoicing'!D:D,eslam.data!AR1329,'data-from-invoicing'!F:F)</f>
        <v>0</v>
      </c>
      <c r="L1329" s="2">
        <f t="shared" si="171"/>
        <v>0</v>
      </c>
      <c r="M1329" s="2"/>
      <c r="Q1329" s="23"/>
      <c r="S1329" s="1">
        <v>45351</v>
      </c>
      <c r="T1329" s="1">
        <v>45347</v>
      </c>
      <c r="U1329" s="1">
        <v>45356</v>
      </c>
      <c r="V1329">
        <v>30</v>
      </c>
      <c r="W1329" s="1">
        <v>45386</v>
      </c>
      <c r="AF1329" s="2">
        <v>0</v>
      </c>
      <c r="AG1329" s="14">
        <f>SUMIF('consultant-gross'!D:D,eslam.data!AQ1329,'consultant-gross'!F:F)</f>
        <v>0</v>
      </c>
      <c r="AH1329" s="14">
        <f>SUMIF('consultant-gross'!D:D,eslam.data!AQ1329,'consultant-gross'!G:G)</f>
        <v>0</v>
      </c>
      <c r="AI1329" s="14">
        <f>SUMIF('consultant-net'!D:D,eslam.data!AQ1329,'consultant-net'!F:F)</f>
        <v>0</v>
      </c>
      <c r="AJ1329" s="2">
        <f>VLOOKUP(A1329,'eslam-to-invoicing'!A:B,2,0)</f>
        <v>0</v>
      </c>
      <c r="AQ1329" s="2" t="str">
        <f t="shared" si="172"/>
        <v>Radamis-Villas Finishes18</v>
      </c>
      <c r="AR1329" s="2" t="str">
        <f t="shared" si="173"/>
        <v>018</v>
      </c>
    </row>
    <row r="1330" spans="1:44" hidden="1" x14ac:dyDescent="0.3">
      <c r="A1330" s="6" t="s">
        <v>98</v>
      </c>
      <c r="B1330" s="6">
        <f>VLOOKUP(A1330,Sheet1!A:B,2,0)</f>
        <v>1</v>
      </c>
      <c r="C1330" s="6">
        <v>19</v>
      </c>
      <c r="D1330" s="25"/>
      <c r="F1330" s="26">
        <f>_xlfn.MAXIFS('data-from-invoicing'!E:E,'data-from-invoicing'!D:D,eslam.data!AR1330)</f>
        <v>0</v>
      </c>
      <c r="G1330" s="2">
        <f t="shared" si="170"/>
        <v>0</v>
      </c>
      <c r="H1330" s="2"/>
      <c r="I1330" s="23"/>
      <c r="J1330" s="2">
        <f>SUMIF('collection only'!D:D,eslam.data!AQ1330,'collection only'!E:E)</f>
        <v>0</v>
      </c>
      <c r="K1330" s="26">
        <f>SUMIF('data-from-invoicing'!D:D,eslam.data!AR1330,'data-from-invoicing'!F:F)</f>
        <v>0</v>
      </c>
      <c r="L1330" s="2">
        <f t="shared" si="171"/>
        <v>0</v>
      </c>
      <c r="M1330" s="2"/>
      <c r="Q1330" s="23"/>
      <c r="S1330" s="1">
        <v>45382</v>
      </c>
      <c r="T1330" s="1">
        <v>45376</v>
      </c>
      <c r="U1330" s="1">
        <v>45387</v>
      </c>
      <c r="V1330">
        <v>30</v>
      </c>
      <c r="W1330" s="1">
        <v>45417</v>
      </c>
      <c r="AF1330" s="2">
        <v>0</v>
      </c>
      <c r="AG1330" s="14">
        <f>SUMIF('consultant-gross'!D:D,eslam.data!AQ1330,'consultant-gross'!F:F)</f>
        <v>0</v>
      </c>
      <c r="AH1330" s="14">
        <f>SUMIF('consultant-gross'!D:D,eslam.data!AQ1330,'consultant-gross'!G:G)</f>
        <v>0</v>
      </c>
      <c r="AI1330" s="14">
        <f>SUMIF('consultant-net'!D:D,eslam.data!AQ1330,'consultant-net'!F:F)</f>
        <v>0</v>
      </c>
      <c r="AJ1330" s="2">
        <f>VLOOKUP(A1330,'eslam-to-invoicing'!A:B,2,0)</f>
        <v>0</v>
      </c>
      <c r="AQ1330" s="2" t="str">
        <f t="shared" si="172"/>
        <v>Radamis-Villas Finishes19</v>
      </c>
      <c r="AR1330" s="2" t="str">
        <f t="shared" si="173"/>
        <v>019</v>
      </c>
    </row>
    <row r="1331" spans="1:44" hidden="1" x14ac:dyDescent="0.3">
      <c r="A1331" s="6" t="s">
        <v>98</v>
      </c>
      <c r="B1331" s="6">
        <f>VLOOKUP(A1331,Sheet1!A:B,2,0)</f>
        <v>1</v>
      </c>
      <c r="C1331" s="6">
        <v>20</v>
      </c>
      <c r="D1331" s="25"/>
      <c r="F1331" s="26">
        <f>_xlfn.MAXIFS('data-from-invoicing'!E:E,'data-from-invoicing'!D:D,eslam.data!AR1331)</f>
        <v>0</v>
      </c>
      <c r="G1331" s="2">
        <f t="shared" si="170"/>
        <v>0</v>
      </c>
      <c r="H1331" s="2"/>
      <c r="I1331" s="23"/>
      <c r="J1331" s="2">
        <f>SUMIF('collection only'!D:D,eslam.data!AQ1331,'collection only'!E:E)</f>
        <v>0</v>
      </c>
      <c r="K1331" s="26">
        <f>SUMIF('data-from-invoicing'!D:D,eslam.data!AR1331,'data-from-invoicing'!F:F)</f>
        <v>0</v>
      </c>
      <c r="L1331" s="2">
        <f t="shared" si="171"/>
        <v>0</v>
      </c>
      <c r="M1331" s="2"/>
      <c r="Q1331" s="23"/>
      <c r="S1331" s="1">
        <v>45412</v>
      </c>
      <c r="T1331" s="1">
        <v>45407</v>
      </c>
      <c r="U1331" s="1">
        <v>45417</v>
      </c>
      <c r="V1331">
        <v>30</v>
      </c>
      <c r="W1331" s="1">
        <v>45447</v>
      </c>
      <c r="AF1331" s="2">
        <v>0</v>
      </c>
      <c r="AG1331" s="14">
        <f>SUMIF('consultant-gross'!D:D,eslam.data!AQ1331,'consultant-gross'!F:F)</f>
        <v>0</v>
      </c>
      <c r="AH1331" s="14">
        <f>SUMIF('consultant-gross'!D:D,eslam.data!AQ1331,'consultant-gross'!G:G)</f>
        <v>0</v>
      </c>
      <c r="AI1331" s="14">
        <f>SUMIF('consultant-net'!D:D,eslam.data!AQ1331,'consultant-net'!F:F)</f>
        <v>0</v>
      </c>
      <c r="AJ1331" s="2">
        <f>VLOOKUP(A1331,'eslam-to-invoicing'!A:B,2,0)</f>
        <v>0</v>
      </c>
      <c r="AQ1331" s="2" t="str">
        <f t="shared" si="172"/>
        <v>Radamis-Villas Finishes20</v>
      </c>
      <c r="AR1331" s="2" t="str">
        <f t="shared" si="173"/>
        <v>020</v>
      </c>
    </row>
    <row r="1332" spans="1:44" hidden="1" x14ac:dyDescent="0.3">
      <c r="A1332" s="6" t="s">
        <v>98</v>
      </c>
      <c r="B1332" s="6">
        <f>VLOOKUP(A1332,Sheet1!A:B,2,0)</f>
        <v>1</v>
      </c>
      <c r="C1332" s="6">
        <v>21</v>
      </c>
      <c r="D1332" s="25"/>
      <c r="F1332" s="26">
        <f>_xlfn.MAXIFS('data-from-invoicing'!E:E,'data-from-invoicing'!D:D,eslam.data!AR1332)</f>
        <v>0</v>
      </c>
      <c r="G1332" s="2">
        <f t="shared" si="170"/>
        <v>0</v>
      </c>
      <c r="H1332" s="2"/>
      <c r="I1332" s="23"/>
      <c r="J1332" s="2">
        <f>SUMIF('collection only'!D:D,eslam.data!AQ1332,'collection only'!E:E)</f>
        <v>0</v>
      </c>
      <c r="K1332" s="26">
        <f>SUMIF('data-from-invoicing'!D:D,eslam.data!AR1332,'data-from-invoicing'!F:F)</f>
        <v>0</v>
      </c>
      <c r="L1332" s="2">
        <f t="shared" si="171"/>
        <v>0</v>
      </c>
      <c r="M1332" s="2"/>
      <c r="Q1332" s="23"/>
      <c r="S1332" s="1">
        <v>45443</v>
      </c>
      <c r="T1332" s="1">
        <v>45437</v>
      </c>
      <c r="U1332" s="1">
        <v>45448</v>
      </c>
      <c r="V1332">
        <v>30</v>
      </c>
      <c r="W1332" s="1">
        <v>45478</v>
      </c>
      <c r="AF1332" s="2">
        <v>0</v>
      </c>
      <c r="AG1332" s="14">
        <f>SUMIF('consultant-gross'!D:D,eslam.data!AQ1332,'consultant-gross'!F:F)</f>
        <v>0</v>
      </c>
      <c r="AH1332" s="14">
        <f>SUMIF('consultant-gross'!D:D,eslam.data!AQ1332,'consultant-gross'!G:G)</f>
        <v>0</v>
      </c>
      <c r="AI1332" s="14">
        <f>SUMIF('consultant-net'!D:D,eslam.data!AQ1332,'consultant-net'!F:F)</f>
        <v>0</v>
      </c>
      <c r="AJ1332" s="2">
        <f>VLOOKUP(A1332,'eslam-to-invoicing'!A:B,2,0)</f>
        <v>0</v>
      </c>
      <c r="AQ1332" s="2" t="str">
        <f t="shared" si="172"/>
        <v>Radamis-Villas Finishes21</v>
      </c>
      <c r="AR1332" s="2" t="str">
        <f t="shared" si="173"/>
        <v>021</v>
      </c>
    </row>
    <row r="1333" spans="1:44" hidden="1" x14ac:dyDescent="0.3">
      <c r="A1333" s="6" t="s">
        <v>98</v>
      </c>
      <c r="B1333" s="6">
        <f>VLOOKUP(A1333,Sheet1!A:B,2,0)</f>
        <v>1</v>
      </c>
      <c r="C1333" s="6">
        <v>22</v>
      </c>
      <c r="D1333" s="25"/>
      <c r="F1333" s="26">
        <f>_xlfn.MAXIFS('data-from-invoicing'!E:E,'data-from-invoicing'!D:D,eslam.data!AR1333)</f>
        <v>0</v>
      </c>
      <c r="G1333" s="2">
        <f t="shared" si="170"/>
        <v>0</v>
      </c>
      <c r="H1333" s="2"/>
      <c r="I1333" s="23"/>
      <c r="J1333" s="2">
        <f>SUMIF('collection only'!D:D,eslam.data!AQ1333,'collection only'!E:E)</f>
        <v>0</v>
      </c>
      <c r="K1333" s="26">
        <f>SUMIF('data-from-invoicing'!D:D,eslam.data!AR1333,'data-from-invoicing'!F:F)</f>
        <v>0</v>
      </c>
      <c r="L1333" s="2">
        <f t="shared" si="171"/>
        <v>0</v>
      </c>
      <c r="M1333" s="2"/>
      <c r="Q1333" s="23"/>
      <c r="S1333" s="1">
        <v>45473</v>
      </c>
      <c r="T1333" s="1">
        <v>45468</v>
      </c>
      <c r="U1333" s="1">
        <v>45478</v>
      </c>
      <c r="V1333">
        <v>30</v>
      </c>
      <c r="W1333" s="1">
        <v>45508</v>
      </c>
      <c r="AF1333" s="2">
        <v>0</v>
      </c>
      <c r="AG1333" s="14">
        <f>SUMIF('consultant-gross'!D:D,eslam.data!AQ1333,'consultant-gross'!F:F)</f>
        <v>0</v>
      </c>
      <c r="AH1333" s="14">
        <f>SUMIF('consultant-gross'!D:D,eslam.data!AQ1333,'consultant-gross'!G:G)</f>
        <v>0</v>
      </c>
      <c r="AI1333" s="14">
        <f>SUMIF('consultant-net'!D:D,eslam.data!AQ1333,'consultant-net'!F:F)</f>
        <v>0</v>
      </c>
      <c r="AJ1333" s="2">
        <f>VLOOKUP(A1333,'eslam-to-invoicing'!A:B,2,0)</f>
        <v>0</v>
      </c>
      <c r="AQ1333" s="2" t="str">
        <f t="shared" si="172"/>
        <v>Radamis-Villas Finishes22</v>
      </c>
      <c r="AR1333" s="2" t="str">
        <f t="shared" si="173"/>
        <v>022</v>
      </c>
    </row>
    <row r="1334" spans="1:44" hidden="1" x14ac:dyDescent="0.3">
      <c r="A1334" s="6" t="s">
        <v>98</v>
      </c>
      <c r="B1334" s="6">
        <f>VLOOKUP(A1334,Sheet1!A:B,2,0)</f>
        <v>1</v>
      </c>
      <c r="C1334" s="6">
        <v>23</v>
      </c>
      <c r="D1334" s="25"/>
      <c r="F1334" s="26">
        <f>_xlfn.MAXIFS('data-from-invoicing'!E:E,'data-from-invoicing'!D:D,eslam.data!AR1334)</f>
        <v>0</v>
      </c>
      <c r="G1334" s="2">
        <f t="shared" si="170"/>
        <v>0</v>
      </c>
      <c r="H1334" s="2"/>
      <c r="I1334" s="23"/>
      <c r="J1334" s="2">
        <f>SUMIF('collection only'!D:D,eslam.data!AQ1334,'collection only'!E:E)</f>
        <v>0</v>
      </c>
      <c r="K1334" s="26">
        <f>SUMIF('data-from-invoicing'!D:D,eslam.data!AR1334,'data-from-invoicing'!F:F)</f>
        <v>0</v>
      </c>
      <c r="L1334" s="2">
        <f t="shared" si="171"/>
        <v>0</v>
      </c>
      <c r="M1334" s="2"/>
      <c r="Q1334" s="23"/>
      <c r="S1334" s="1">
        <v>45504</v>
      </c>
      <c r="T1334" s="1">
        <v>45498</v>
      </c>
      <c r="U1334" s="1">
        <v>45509</v>
      </c>
      <c r="V1334">
        <v>30</v>
      </c>
      <c r="W1334" s="1">
        <v>45539</v>
      </c>
      <c r="AF1334" s="2">
        <v>0</v>
      </c>
      <c r="AG1334" s="14">
        <f>SUMIF('consultant-gross'!D:D,eslam.data!AQ1334,'consultant-gross'!F:F)</f>
        <v>0</v>
      </c>
      <c r="AH1334" s="14">
        <f>SUMIF('consultant-gross'!D:D,eslam.data!AQ1334,'consultant-gross'!G:G)</f>
        <v>0</v>
      </c>
      <c r="AI1334" s="14">
        <f>SUMIF('consultant-net'!D:D,eslam.data!AQ1334,'consultant-net'!F:F)</f>
        <v>0</v>
      </c>
      <c r="AJ1334" s="2">
        <f>VLOOKUP(A1334,'eslam-to-invoicing'!A:B,2,0)</f>
        <v>0</v>
      </c>
      <c r="AQ1334" s="2" t="str">
        <f t="shared" si="172"/>
        <v>Radamis-Villas Finishes23</v>
      </c>
      <c r="AR1334" s="2" t="str">
        <f t="shared" si="173"/>
        <v>023</v>
      </c>
    </row>
    <row r="1335" spans="1:44" hidden="1" x14ac:dyDescent="0.3">
      <c r="A1335" s="6" t="s">
        <v>98</v>
      </c>
      <c r="B1335" s="6">
        <f>VLOOKUP(A1335,Sheet1!A:B,2,0)</f>
        <v>1</v>
      </c>
      <c r="C1335" s="6">
        <v>24</v>
      </c>
      <c r="D1335" s="25"/>
      <c r="F1335" s="26">
        <f>_xlfn.MAXIFS('data-from-invoicing'!E:E,'data-from-invoicing'!D:D,eslam.data!AR1335)</f>
        <v>0</v>
      </c>
      <c r="G1335" s="2">
        <f t="shared" si="170"/>
        <v>0</v>
      </c>
      <c r="H1335" s="2"/>
      <c r="I1335" s="23"/>
      <c r="J1335" s="2">
        <f>SUMIF('collection only'!D:D,eslam.data!AQ1335,'collection only'!E:E)</f>
        <v>0</v>
      </c>
      <c r="K1335" s="26">
        <f>SUMIF('data-from-invoicing'!D:D,eslam.data!AR1335,'data-from-invoicing'!F:F)</f>
        <v>0</v>
      </c>
      <c r="L1335" s="2">
        <f t="shared" si="171"/>
        <v>0</v>
      </c>
      <c r="M1335" s="2"/>
      <c r="Q1335" s="23"/>
      <c r="S1335" s="1">
        <v>45535</v>
      </c>
      <c r="T1335" s="1">
        <v>45529</v>
      </c>
      <c r="U1335" s="1">
        <v>45540</v>
      </c>
      <c r="V1335">
        <v>30</v>
      </c>
      <c r="W1335" s="1">
        <v>45570</v>
      </c>
      <c r="AF1335" s="2">
        <v>0</v>
      </c>
      <c r="AG1335" s="14">
        <f>SUMIF('consultant-gross'!D:D,eslam.data!AQ1335,'consultant-gross'!F:F)</f>
        <v>0</v>
      </c>
      <c r="AH1335" s="14">
        <f>SUMIF('consultant-gross'!D:D,eslam.data!AQ1335,'consultant-gross'!G:G)</f>
        <v>0</v>
      </c>
      <c r="AI1335" s="14">
        <f>SUMIF('consultant-net'!D:D,eslam.data!AQ1335,'consultant-net'!F:F)</f>
        <v>0</v>
      </c>
      <c r="AJ1335" s="2">
        <f>VLOOKUP(A1335,'eslam-to-invoicing'!A:B,2,0)</f>
        <v>0</v>
      </c>
      <c r="AQ1335" s="2" t="str">
        <f t="shared" si="172"/>
        <v>Radamis-Villas Finishes24</v>
      </c>
      <c r="AR1335" s="2" t="str">
        <f t="shared" si="173"/>
        <v>024</v>
      </c>
    </row>
    <row r="1336" spans="1:44" hidden="1" x14ac:dyDescent="0.3">
      <c r="A1336" s="6" t="s">
        <v>98</v>
      </c>
      <c r="B1336" s="6">
        <f>VLOOKUP(A1336,Sheet1!A:B,2,0)</f>
        <v>1</v>
      </c>
      <c r="C1336" s="6">
        <v>25</v>
      </c>
      <c r="D1336" s="25"/>
      <c r="F1336" s="26">
        <f>_xlfn.MAXIFS('data-from-invoicing'!E:E,'data-from-invoicing'!D:D,eslam.data!AR1336)</f>
        <v>0</v>
      </c>
      <c r="G1336" s="2">
        <f t="shared" si="170"/>
        <v>0</v>
      </c>
      <c r="H1336" s="2"/>
      <c r="I1336" s="23"/>
      <c r="J1336" s="2">
        <f>SUMIF('collection only'!D:D,eslam.data!AQ1336,'collection only'!E:E)</f>
        <v>0</v>
      </c>
      <c r="K1336" s="26">
        <f>SUMIF('data-from-invoicing'!D:D,eslam.data!AR1336,'data-from-invoicing'!F:F)</f>
        <v>0</v>
      </c>
      <c r="L1336" s="2">
        <f t="shared" si="171"/>
        <v>0</v>
      </c>
      <c r="M1336" s="2"/>
      <c r="Q1336" s="23"/>
      <c r="S1336" s="1">
        <v>45565</v>
      </c>
      <c r="T1336" s="1">
        <v>45560</v>
      </c>
      <c r="U1336" s="1">
        <v>45570</v>
      </c>
      <c r="V1336">
        <v>30</v>
      </c>
      <c r="W1336" s="1">
        <v>45600</v>
      </c>
      <c r="AF1336" s="2">
        <v>0</v>
      </c>
      <c r="AG1336" s="14">
        <f>SUMIF('consultant-gross'!D:D,eslam.data!AQ1336,'consultant-gross'!F:F)</f>
        <v>0</v>
      </c>
      <c r="AH1336" s="14">
        <f>SUMIF('consultant-gross'!D:D,eslam.data!AQ1336,'consultant-gross'!G:G)</f>
        <v>0</v>
      </c>
      <c r="AI1336" s="14">
        <f>SUMIF('consultant-net'!D:D,eslam.data!AQ1336,'consultant-net'!F:F)</f>
        <v>0</v>
      </c>
      <c r="AJ1336" s="2">
        <f>VLOOKUP(A1336,'eslam-to-invoicing'!A:B,2,0)</f>
        <v>0</v>
      </c>
      <c r="AQ1336" s="2" t="str">
        <f t="shared" si="172"/>
        <v>Radamis-Villas Finishes25</v>
      </c>
      <c r="AR1336" s="2" t="str">
        <f t="shared" si="173"/>
        <v>025</v>
      </c>
    </row>
    <row r="1337" spans="1:44" hidden="1" x14ac:dyDescent="0.3">
      <c r="A1337" s="6" t="s">
        <v>98</v>
      </c>
      <c r="B1337" s="6">
        <f>VLOOKUP(A1337,Sheet1!A:B,2,0)</f>
        <v>1</v>
      </c>
      <c r="C1337" s="6">
        <v>26</v>
      </c>
      <c r="D1337" s="25"/>
      <c r="F1337" s="26">
        <f>_xlfn.MAXIFS('data-from-invoicing'!E:E,'data-from-invoicing'!D:D,eslam.data!AR1337)</f>
        <v>0</v>
      </c>
      <c r="G1337" s="2">
        <f t="shared" si="170"/>
        <v>0</v>
      </c>
      <c r="H1337" s="2"/>
      <c r="I1337" s="23"/>
      <c r="J1337" s="2">
        <f>SUMIF('collection only'!D:D,eslam.data!AQ1337,'collection only'!E:E)</f>
        <v>0</v>
      </c>
      <c r="K1337" s="26">
        <f>SUMIF('data-from-invoicing'!D:D,eslam.data!AR1337,'data-from-invoicing'!F:F)</f>
        <v>0</v>
      </c>
      <c r="L1337" s="2">
        <f t="shared" si="171"/>
        <v>0</v>
      </c>
      <c r="M1337" s="2"/>
      <c r="Q1337" s="23"/>
      <c r="S1337" s="1">
        <v>45596</v>
      </c>
      <c r="T1337" s="1">
        <v>45590</v>
      </c>
      <c r="U1337" s="1">
        <v>45601</v>
      </c>
      <c r="V1337">
        <v>30</v>
      </c>
      <c r="W1337" s="1">
        <v>45631</v>
      </c>
      <c r="AF1337" s="2">
        <v>0</v>
      </c>
      <c r="AG1337" s="14">
        <f>SUMIF('consultant-gross'!D:D,eslam.data!AQ1337,'consultant-gross'!F:F)</f>
        <v>0</v>
      </c>
      <c r="AH1337" s="14">
        <f>SUMIF('consultant-gross'!D:D,eslam.data!AQ1337,'consultant-gross'!G:G)</f>
        <v>0</v>
      </c>
      <c r="AI1337" s="14">
        <f>SUMIF('consultant-net'!D:D,eslam.data!AQ1337,'consultant-net'!F:F)</f>
        <v>0</v>
      </c>
      <c r="AJ1337" s="2">
        <f>VLOOKUP(A1337,'eslam-to-invoicing'!A:B,2,0)</f>
        <v>0</v>
      </c>
      <c r="AQ1337" s="2" t="str">
        <f t="shared" si="172"/>
        <v>Radamis-Villas Finishes26</v>
      </c>
      <c r="AR1337" s="2" t="str">
        <f t="shared" si="173"/>
        <v>026</v>
      </c>
    </row>
    <row r="1338" spans="1:44" hidden="1" x14ac:dyDescent="0.3">
      <c r="A1338" s="6" t="s">
        <v>147</v>
      </c>
      <c r="B1338" s="32">
        <f>VLOOKUP(A1338,Sheet1!A:B,2,0)</f>
        <v>1</v>
      </c>
      <c r="C1338" s="6">
        <v>1</v>
      </c>
      <c r="D1338" s="25"/>
      <c r="E1338" s="2">
        <v>3172518.714883721</v>
      </c>
      <c r="F1338" s="26">
        <f>_xlfn.MAXIFS('data-from-invoicing'!E:E,'data-from-invoicing'!D:D,eslam.data!AR1338)</f>
        <v>2538014.9700000002</v>
      </c>
      <c r="G1338" s="2">
        <f t="shared" si="170"/>
        <v>-634503.74488372076</v>
      </c>
      <c r="H1338" s="2"/>
      <c r="I1338" s="23"/>
      <c r="J1338" s="2">
        <f>SUMIF('collection only'!D:D,eslam.data!AQ1338,'collection only'!E:E)</f>
        <v>5218717</v>
      </c>
      <c r="K1338" s="26">
        <f>SUMIF('data-from-invoicing'!D:D,eslam.data!AR1338,'data-from-invoicing'!F:F)</f>
        <v>8756151.6600000001</v>
      </c>
      <c r="L1338" s="2">
        <f t="shared" si="171"/>
        <v>3537434.66</v>
      </c>
      <c r="M1338" s="2"/>
      <c r="Q1338" s="23"/>
      <c r="R1338" s="2">
        <v>3648396.5221162778</v>
      </c>
      <c r="S1338" s="1">
        <v>45412</v>
      </c>
      <c r="T1338" s="1">
        <v>45412</v>
      </c>
      <c r="U1338" s="1">
        <v>45435</v>
      </c>
      <c r="V1338">
        <v>70</v>
      </c>
      <c r="W1338" s="1">
        <v>45505</v>
      </c>
      <c r="X1338" s="1">
        <v>45435</v>
      </c>
      <c r="Y1338" s="2">
        <v>3172518.714883721</v>
      </c>
      <c r="AF1338" s="2">
        <v>0</v>
      </c>
      <c r="AG1338" s="14">
        <f>SUMIF('consultant-gross'!D:D,eslam.data!AQ1338,'consultant-gross'!F:F)</f>
        <v>3172518.7148837205</v>
      </c>
      <c r="AH1338" s="14">
        <f>SUMIF('consultant-gross'!D:D,eslam.data!AQ1338,'consultant-gross'!G:G)</f>
        <v>3172518.7148837205</v>
      </c>
      <c r="AI1338" s="14">
        <f>SUMIF('consultant-net'!D:D,eslam.data!AQ1338,'consultant-net'!F:F)</f>
        <v>3648396.5221162783</v>
      </c>
      <c r="AJ1338" s="2" t="str">
        <f>VLOOKUP(A1338,'eslam-to-invoicing'!A:B,2,0)</f>
        <v>Red Sea Museum-Bab El-Bunt</v>
      </c>
      <c r="AQ1338" s="2" t="str">
        <f t="shared" si="172"/>
        <v>Red Sea Museum1</v>
      </c>
      <c r="AR1338" s="2" t="str">
        <f t="shared" si="173"/>
        <v>Red Sea Museum-Bab El-Bunt1</v>
      </c>
    </row>
    <row r="1339" spans="1:44" hidden="1" x14ac:dyDescent="0.3">
      <c r="A1339" s="6" t="s">
        <v>147</v>
      </c>
      <c r="B1339" s="32">
        <f>VLOOKUP(A1339,Sheet1!A:B,2,0)</f>
        <v>1</v>
      </c>
      <c r="C1339" s="6">
        <v>2</v>
      </c>
      <c r="D1339" s="25"/>
      <c r="E1339" s="2">
        <v>2298644.285116279</v>
      </c>
      <c r="F1339" s="26">
        <f>_xlfn.MAXIFS('data-from-invoicing'!E:E,'data-from-invoicing'!D:D,eslam.data!AR1339)</f>
        <v>1838915.59</v>
      </c>
      <c r="G1339" s="2">
        <f t="shared" si="170"/>
        <v>-459728.69511627895</v>
      </c>
      <c r="H1339" s="2"/>
      <c r="I1339" s="23"/>
      <c r="J1339" s="2">
        <f>SUMIF('collection only'!D:D,eslam.data!AQ1339,'collection only'!E:E)</f>
        <v>4414752.93</v>
      </c>
      <c r="K1339" s="26">
        <f>SUMIF('data-from-invoicing'!D:D,eslam.data!AR1339,'data-from-invoicing'!F:F)</f>
        <v>6344258.7599999998</v>
      </c>
      <c r="L1339" s="2">
        <f t="shared" si="171"/>
        <v>1929505.83</v>
      </c>
      <c r="M1339" s="2"/>
      <c r="Q1339" s="23"/>
      <c r="R1339" s="2">
        <v>2114752.9300000002</v>
      </c>
      <c r="S1339" s="1">
        <v>45443</v>
      </c>
      <c r="T1339" s="1">
        <v>45443</v>
      </c>
      <c r="U1339" s="1">
        <v>45435</v>
      </c>
      <c r="V1339">
        <v>70</v>
      </c>
      <c r="W1339" s="1">
        <v>45505</v>
      </c>
      <c r="X1339" s="1">
        <v>45525</v>
      </c>
      <c r="Y1339" s="2">
        <v>5471163</v>
      </c>
      <c r="AD1339" s="2">
        <v>114932</v>
      </c>
      <c r="AE1339" s="2">
        <v>114932</v>
      </c>
      <c r="AF1339" s="2">
        <v>0</v>
      </c>
      <c r="AG1339" s="14">
        <f>SUMIF('consultant-gross'!D:D,eslam.data!AQ1339,'consultant-gross'!F:F)</f>
        <v>2298644.2851162795</v>
      </c>
      <c r="AH1339" s="14">
        <f>SUMIF('consultant-gross'!D:D,eslam.data!AQ1339,'consultant-gross'!G:G)</f>
        <v>5471163</v>
      </c>
      <c r="AI1339" s="14">
        <f>SUMIF('consultant-net'!D:D,eslam.data!AQ1339,'consultant-net'!F:F)</f>
        <v>2114752.9300000002</v>
      </c>
      <c r="AJ1339" s="2" t="str">
        <f>VLOOKUP(A1339,'eslam-to-invoicing'!A:B,2,0)</f>
        <v>Red Sea Museum-Bab El-Bunt</v>
      </c>
      <c r="AQ1339" s="2" t="str">
        <f t="shared" si="172"/>
        <v>Red Sea Museum2</v>
      </c>
      <c r="AR1339" s="2" t="str">
        <f t="shared" si="173"/>
        <v>Red Sea Museum-Bab El-Bunt2</v>
      </c>
    </row>
    <row r="1340" spans="1:44" hidden="1" x14ac:dyDescent="0.3">
      <c r="A1340" s="6" t="s">
        <v>147</v>
      </c>
      <c r="B1340" s="32">
        <f>VLOOKUP(A1340,Sheet1!A:B,2,0)</f>
        <v>1</v>
      </c>
      <c r="C1340" s="6">
        <v>3</v>
      </c>
      <c r="D1340" s="25"/>
      <c r="E1340" s="2">
        <v>1331566</v>
      </c>
      <c r="F1340" s="26">
        <f>_xlfn.MAXIFS('data-from-invoicing'!E:E,'data-from-invoicing'!D:D,eslam.data!AR1340)</f>
        <v>1065253.06</v>
      </c>
      <c r="G1340" s="2">
        <f t="shared" si="170"/>
        <v>-266312.93999999994</v>
      </c>
      <c r="H1340" s="2"/>
      <c r="I1340" s="23"/>
      <c r="J1340" s="2">
        <f>SUMIF('collection only'!D:D,eslam.data!AQ1340,'collection only'!E:E)</f>
        <v>4443406</v>
      </c>
      <c r="K1340" s="26">
        <f>SUMIF('data-from-invoicing'!D:D,eslam.data!AR1340,'data-from-invoicing'!F:F)</f>
        <v>3675123.09</v>
      </c>
      <c r="L1340" s="2">
        <f t="shared" si="171"/>
        <v>-768282.91000000015</v>
      </c>
      <c r="M1340" s="2"/>
      <c r="Q1340" s="23"/>
      <c r="R1340" s="2">
        <v>1225041</v>
      </c>
      <c r="S1340" s="1">
        <v>45535</v>
      </c>
      <c r="T1340" s="1">
        <v>45537</v>
      </c>
      <c r="U1340" s="1">
        <v>45537</v>
      </c>
      <c r="V1340">
        <v>70</v>
      </c>
      <c r="W1340" s="1">
        <v>45607</v>
      </c>
      <c r="X1340" s="1">
        <v>45537</v>
      </c>
      <c r="Y1340" s="2">
        <v>6802729</v>
      </c>
      <c r="AF1340" s="2">
        <v>0</v>
      </c>
      <c r="AG1340" s="14">
        <f>SUMIF('consultant-gross'!D:D,eslam.data!AQ1340,'consultant-gross'!F:F)</f>
        <v>1331566</v>
      </c>
      <c r="AH1340" s="14">
        <f>SUMIF('consultant-gross'!D:D,eslam.data!AQ1340,'consultant-gross'!G:G)</f>
        <v>6802729</v>
      </c>
      <c r="AI1340" s="14">
        <f>SUMIF('consultant-net'!D:D,eslam.data!AQ1340,'consultant-net'!F:F)</f>
        <v>1225041</v>
      </c>
      <c r="AJ1340" s="2" t="str">
        <f>VLOOKUP(A1340,'eslam-to-invoicing'!A:B,2,0)</f>
        <v>Red Sea Museum-Bab El-Bunt</v>
      </c>
      <c r="AQ1340" s="2" t="str">
        <f t="shared" si="172"/>
        <v>Red Sea Museum3</v>
      </c>
      <c r="AR1340" s="2" t="str">
        <f t="shared" si="173"/>
        <v>Red Sea Museum-Bab El-Bunt3</v>
      </c>
    </row>
    <row r="1341" spans="1:44" hidden="1" x14ac:dyDescent="0.3">
      <c r="A1341" s="6" t="s">
        <v>65</v>
      </c>
      <c r="B1341" s="32">
        <f>VLOOKUP(A1341,Sheet1!A:B,2,0)</f>
        <v>2</v>
      </c>
      <c r="C1341" s="6">
        <v>1</v>
      </c>
      <c r="D1341" s="25"/>
      <c r="F1341" s="26">
        <f>_xlfn.MAXIFS('data-from-invoicing'!E:E,'data-from-invoicing'!D:D,eslam.data!AR1341)</f>
        <v>53196756.68</v>
      </c>
      <c r="G1341" s="2">
        <f t="shared" si="170"/>
        <v>53196756.68</v>
      </c>
      <c r="H1341" s="2"/>
      <c r="I1341" s="23"/>
      <c r="J1341" s="2">
        <f>SUMIF('collection only'!D:D,eslam.data!AQ1341,'collection only'!E:E)</f>
        <v>45719198.399999999</v>
      </c>
      <c r="K1341" s="26">
        <f>SUMIF('data-from-invoicing'!D:D,eslam.data!AR1341,'data-from-invoicing'!F:F)</f>
        <v>63763876.260499999</v>
      </c>
      <c r="L1341" s="2">
        <f t="shared" si="171"/>
        <v>18044677.8605</v>
      </c>
      <c r="M1341" s="2"/>
      <c r="Q1341" s="23"/>
      <c r="S1341" s="1">
        <v>44255</v>
      </c>
      <c r="T1341" s="1">
        <v>44247</v>
      </c>
      <c r="U1341" s="1">
        <v>44247</v>
      </c>
      <c r="V1341">
        <v>60</v>
      </c>
      <c r="W1341" s="1">
        <v>44307</v>
      </c>
      <c r="AF1341" s="2">
        <v>0</v>
      </c>
      <c r="AG1341" s="14">
        <f>SUMIF('consultant-gross'!D:D,eslam.data!AQ1341,'consultant-gross'!F:F)</f>
        <v>0</v>
      </c>
      <c r="AH1341" s="14">
        <f>SUMIF('consultant-gross'!D:D,eslam.data!AQ1341,'consultant-gross'!G:G)</f>
        <v>0</v>
      </c>
      <c r="AI1341" s="14">
        <f>SUMIF('consultant-net'!D:D,eslam.data!AQ1341,'consultant-net'!F:F)</f>
        <v>0</v>
      </c>
      <c r="AJ1341" s="2" t="str">
        <f>VLOOKUP(A1341,'eslam-to-invoicing'!A:B,2,0)</f>
        <v>RING ROAD MARYOTIA EXPANSION</v>
      </c>
      <c r="AQ1341" s="2" t="str">
        <f t="shared" si="172"/>
        <v>Ring Road - El Marg1</v>
      </c>
      <c r="AR1341" s="2" t="str">
        <f t="shared" si="173"/>
        <v>RING ROAD MARYOTIA EXPANSION1</v>
      </c>
    </row>
    <row r="1342" spans="1:44" hidden="1" x14ac:dyDescent="0.3">
      <c r="A1342" s="6" t="s">
        <v>65</v>
      </c>
      <c r="B1342" s="32">
        <f>VLOOKUP(A1342,Sheet1!A:B,2,0)</f>
        <v>2</v>
      </c>
      <c r="C1342" s="6">
        <v>2</v>
      </c>
      <c r="D1342" s="25"/>
      <c r="F1342" s="26">
        <f>_xlfn.MAXIFS('data-from-invoicing'!E:E,'data-from-invoicing'!D:D,eslam.data!AR1342)</f>
        <v>25572365.969999999</v>
      </c>
      <c r="G1342" s="2">
        <f t="shared" si="170"/>
        <v>25572365.969999999</v>
      </c>
      <c r="H1342" s="2"/>
      <c r="I1342" s="23"/>
      <c r="J1342" s="2">
        <f>SUMIF('collection only'!D:D,eslam.data!AQ1342,'collection only'!E:E)</f>
        <v>9576635.3000000007</v>
      </c>
      <c r="K1342" s="26">
        <f>SUMIF('data-from-invoicing'!D:D,eslam.data!AR1342,'data-from-invoicing'!F:F)</f>
        <v>19829292.129000001</v>
      </c>
      <c r="L1342" s="2">
        <f t="shared" si="171"/>
        <v>10252656.829</v>
      </c>
      <c r="M1342" s="2"/>
      <c r="Q1342" s="23"/>
      <c r="S1342" s="1">
        <v>44286</v>
      </c>
      <c r="T1342" s="1">
        <v>44301</v>
      </c>
      <c r="U1342" s="1">
        <v>44301</v>
      </c>
      <c r="V1342">
        <v>60</v>
      </c>
      <c r="W1342" s="1">
        <v>44361</v>
      </c>
      <c r="AF1342" s="2">
        <v>0</v>
      </c>
      <c r="AG1342" s="14">
        <f>SUMIF('consultant-gross'!D:D,eslam.data!AQ1342,'consultant-gross'!F:F)</f>
        <v>0</v>
      </c>
      <c r="AH1342" s="14">
        <f>SUMIF('consultant-gross'!D:D,eslam.data!AQ1342,'consultant-gross'!G:G)</f>
        <v>0</v>
      </c>
      <c r="AI1342" s="14">
        <f>SUMIF('consultant-net'!D:D,eslam.data!AQ1342,'consultant-net'!F:F)</f>
        <v>0</v>
      </c>
      <c r="AJ1342" s="2" t="str">
        <f>VLOOKUP(A1342,'eslam-to-invoicing'!A:B,2,0)</f>
        <v>RING ROAD MARYOTIA EXPANSION</v>
      </c>
      <c r="AQ1342" s="2" t="str">
        <f t="shared" si="172"/>
        <v>Ring Road - El Marg2</v>
      </c>
      <c r="AR1342" s="2" t="str">
        <f t="shared" si="173"/>
        <v>RING ROAD MARYOTIA EXPANSION2</v>
      </c>
    </row>
    <row r="1343" spans="1:44" hidden="1" x14ac:dyDescent="0.3">
      <c r="A1343" s="6" t="s">
        <v>65</v>
      </c>
      <c r="B1343" s="32">
        <f>VLOOKUP(A1343,Sheet1!A:B,2,0)</f>
        <v>2</v>
      </c>
      <c r="C1343" s="6">
        <v>3</v>
      </c>
      <c r="D1343" s="25"/>
      <c r="F1343" s="26">
        <f>_xlfn.MAXIFS('data-from-invoicing'!E:E,'data-from-invoicing'!D:D,eslam.data!AR1343)</f>
        <v>16544270.99</v>
      </c>
      <c r="G1343" s="2">
        <f t="shared" si="170"/>
        <v>16544270.99</v>
      </c>
      <c r="H1343" s="2"/>
      <c r="I1343" s="23"/>
      <c r="J1343" s="2">
        <f>SUMIF('collection only'!D:D,eslam.data!AQ1343,'collection only'!E:E)</f>
        <v>13773926.1</v>
      </c>
      <c r="K1343" s="26">
        <f>SUMIF('data-from-invoicing'!D:D,eslam.data!AR1343,'data-from-invoicing'!F:F)</f>
        <v>25943818.8695</v>
      </c>
      <c r="L1343" s="2">
        <f t="shared" si="171"/>
        <v>12169892.7695</v>
      </c>
      <c r="M1343" s="2"/>
      <c r="Q1343" s="23"/>
      <c r="S1343" s="1">
        <v>44316</v>
      </c>
      <c r="T1343" s="1">
        <v>44331</v>
      </c>
      <c r="U1343" s="1">
        <v>44331</v>
      </c>
      <c r="V1343">
        <v>60</v>
      </c>
      <c r="W1343" s="1">
        <v>44391</v>
      </c>
      <c r="AF1343" s="2">
        <v>0</v>
      </c>
      <c r="AG1343" s="14">
        <f>SUMIF('consultant-gross'!D:D,eslam.data!AQ1343,'consultant-gross'!F:F)</f>
        <v>0</v>
      </c>
      <c r="AH1343" s="14">
        <f>SUMIF('consultant-gross'!D:D,eslam.data!AQ1343,'consultant-gross'!G:G)</f>
        <v>0</v>
      </c>
      <c r="AI1343" s="14">
        <f>SUMIF('consultant-net'!D:D,eslam.data!AQ1343,'consultant-net'!F:F)</f>
        <v>0</v>
      </c>
      <c r="AJ1343" s="2" t="str">
        <f>VLOOKUP(A1343,'eslam-to-invoicing'!A:B,2,0)</f>
        <v>RING ROAD MARYOTIA EXPANSION</v>
      </c>
      <c r="AQ1343" s="2" t="str">
        <f t="shared" si="172"/>
        <v>Ring Road - El Marg3</v>
      </c>
      <c r="AR1343" s="2" t="str">
        <f t="shared" si="173"/>
        <v>RING ROAD MARYOTIA EXPANSION3</v>
      </c>
    </row>
    <row r="1344" spans="1:44" hidden="1" x14ac:dyDescent="0.3">
      <c r="A1344" s="6" t="s">
        <v>65</v>
      </c>
      <c r="B1344" s="32">
        <f>VLOOKUP(A1344,Sheet1!A:B,2,0)</f>
        <v>2</v>
      </c>
      <c r="C1344" s="6">
        <v>4</v>
      </c>
      <c r="D1344" s="25"/>
      <c r="F1344" s="26">
        <f>_xlfn.MAXIFS('data-from-invoicing'!E:E,'data-from-invoicing'!D:D,eslam.data!AR1344)</f>
        <v>7006735.3099999996</v>
      </c>
      <c r="G1344" s="2">
        <f t="shared" si="170"/>
        <v>7006735.3099999996</v>
      </c>
      <c r="H1344" s="2"/>
      <c r="I1344" s="23"/>
      <c r="J1344" s="2">
        <f>SUMIF('collection only'!D:D,eslam.data!AQ1344,'collection only'!E:E)</f>
        <v>4525661.3</v>
      </c>
      <c r="K1344" s="26">
        <f>SUMIF('data-from-invoicing'!D:D,eslam.data!AR1344,'data-from-invoicing'!F:F)</f>
        <v>10132951.9</v>
      </c>
      <c r="L1344" s="2">
        <f t="shared" si="171"/>
        <v>5607290.6000000006</v>
      </c>
      <c r="M1344" s="2"/>
      <c r="Q1344" s="23"/>
      <c r="S1344" s="1">
        <v>44347</v>
      </c>
      <c r="T1344" s="1">
        <v>44355</v>
      </c>
      <c r="U1344" s="1">
        <v>44355</v>
      </c>
      <c r="V1344">
        <v>60</v>
      </c>
      <c r="W1344" s="1">
        <v>44415</v>
      </c>
      <c r="AF1344" s="2">
        <v>0</v>
      </c>
      <c r="AG1344" s="14">
        <f>SUMIF('consultant-gross'!D:D,eslam.data!AQ1344,'consultant-gross'!F:F)</f>
        <v>0</v>
      </c>
      <c r="AH1344" s="14">
        <f>SUMIF('consultant-gross'!D:D,eslam.data!AQ1344,'consultant-gross'!G:G)</f>
        <v>0</v>
      </c>
      <c r="AI1344" s="14">
        <f>SUMIF('consultant-net'!D:D,eslam.data!AQ1344,'consultant-net'!F:F)</f>
        <v>0</v>
      </c>
      <c r="AJ1344" s="2" t="str">
        <f>VLOOKUP(A1344,'eslam-to-invoicing'!A:B,2,0)</f>
        <v>RING ROAD MARYOTIA EXPANSION</v>
      </c>
      <c r="AQ1344" s="2" t="str">
        <f t="shared" si="172"/>
        <v>Ring Road - El Marg4</v>
      </c>
      <c r="AR1344" s="2" t="str">
        <f t="shared" si="173"/>
        <v>RING ROAD MARYOTIA EXPANSION4</v>
      </c>
    </row>
    <row r="1345" spans="1:44" hidden="1" x14ac:dyDescent="0.3">
      <c r="A1345" s="6" t="s">
        <v>65</v>
      </c>
      <c r="B1345" s="32">
        <f>VLOOKUP(A1345,Sheet1!A:B,2,0)</f>
        <v>2</v>
      </c>
      <c r="C1345" s="6">
        <v>5</v>
      </c>
      <c r="D1345" s="25"/>
      <c r="F1345" s="26">
        <f>_xlfn.MAXIFS('data-from-invoicing'!E:E,'data-from-invoicing'!D:D,eslam.data!AR1345)</f>
        <v>12516509.050000001</v>
      </c>
      <c r="G1345" s="2">
        <f t="shared" si="170"/>
        <v>12516509.050000001</v>
      </c>
      <c r="H1345" s="2"/>
      <c r="I1345" s="23"/>
      <c r="J1345" s="2">
        <f>SUMIF('collection only'!D:D,eslam.data!AQ1345,'collection only'!E:E)</f>
        <v>2097964.2999999998</v>
      </c>
      <c r="K1345" s="26">
        <f>SUMIF('data-from-invoicing'!D:D,eslam.data!AR1345,'data-from-invoicing'!F:F)</f>
        <v>8684506.2159999982</v>
      </c>
      <c r="L1345" s="2">
        <f t="shared" si="171"/>
        <v>6586541.9159999983</v>
      </c>
      <c r="M1345" s="2"/>
      <c r="Q1345" s="23"/>
      <c r="S1345" s="1">
        <v>44377</v>
      </c>
      <c r="T1345" s="1">
        <v>44377</v>
      </c>
      <c r="U1345" s="1">
        <v>44377</v>
      </c>
      <c r="V1345">
        <v>60</v>
      </c>
      <c r="W1345" s="1">
        <v>44437</v>
      </c>
      <c r="AF1345" s="2">
        <v>0</v>
      </c>
      <c r="AG1345" s="14">
        <f>SUMIF('consultant-gross'!D:D,eslam.data!AQ1345,'consultant-gross'!F:F)</f>
        <v>0</v>
      </c>
      <c r="AH1345" s="14">
        <f>SUMIF('consultant-gross'!D:D,eslam.data!AQ1345,'consultant-gross'!G:G)</f>
        <v>0</v>
      </c>
      <c r="AI1345" s="14">
        <f>SUMIF('consultant-net'!D:D,eslam.data!AQ1345,'consultant-net'!F:F)</f>
        <v>0</v>
      </c>
      <c r="AJ1345" s="2" t="str">
        <f>VLOOKUP(A1345,'eslam-to-invoicing'!A:B,2,0)</f>
        <v>RING ROAD MARYOTIA EXPANSION</v>
      </c>
      <c r="AQ1345" s="2" t="str">
        <f t="shared" si="172"/>
        <v>Ring Road - El Marg5</v>
      </c>
      <c r="AR1345" s="2" t="str">
        <f t="shared" si="173"/>
        <v>RING ROAD MARYOTIA EXPANSION5</v>
      </c>
    </row>
    <row r="1346" spans="1:44" hidden="1" x14ac:dyDescent="0.3">
      <c r="A1346" s="6" t="s">
        <v>65</v>
      </c>
      <c r="B1346" s="32">
        <f>VLOOKUP(A1346,Sheet1!A:B,2,0)</f>
        <v>2</v>
      </c>
      <c r="C1346" s="6">
        <v>6</v>
      </c>
      <c r="D1346" s="25"/>
      <c r="F1346" s="26">
        <f>_xlfn.MAXIFS('data-from-invoicing'!E:E,'data-from-invoicing'!D:D,eslam.data!AR1346)</f>
        <v>9909425.4800000004</v>
      </c>
      <c r="G1346" s="2">
        <f t="shared" si="170"/>
        <v>9909425.4800000004</v>
      </c>
      <c r="H1346" s="2"/>
      <c r="I1346" s="23"/>
      <c r="J1346" s="2">
        <f>SUMIF('collection only'!D:D,eslam.data!AQ1346,'collection only'!E:E)</f>
        <v>1156719</v>
      </c>
      <c r="K1346" s="26">
        <f>SUMIF('data-from-invoicing'!D:D,eslam.data!AR1346,'data-from-invoicing'!F:F)</f>
        <v>7129991.824000001</v>
      </c>
      <c r="L1346" s="2">
        <f t="shared" si="171"/>
        <v>5973272.824000001</v>
      </c>
      <c r="M1346" s="2"/>
      <c r="Q1346" s="23"/>
      <c r="S1346" s="1">
        <v>44408</v>
      </c>
      <c r="T1346" s="1">
        <v>44408</v>
      </c>
      <c r="U1346" s="1">
        <v>44408</v>
      </c>
      <c r="V1346">
        <v>60</v>
      </c>
      <c r="W1346" s="1">
        <v>44468</v>
      </c>
      <c r="AF1346" s="2">
        <v>0</v>
      </c>
      <c r="AG1346" s="14">
        <f>SUMIF('consultant-gross'!D:D,eslam.data!AQ1346,'consultant-gross'!F:F)</f>
        <v>0</v>
      </c>
      <c r="AH1346" s="14">
        <f>SUMIF('consultant-gross'!D:D,eslam.data!AQ1346,'consultant-gross'!G:G)</f>
        <v>0</v>
      </c>
      <c r="AI1346" s="14">
        <f>SUMIF('consultant-net'!D:D,eslam.data!AQ1346,'consultant-net'!F:F)</f>
        <v>0</v>
      </c>
      <c r="AJ1346" s="2" t="str">
        <f>VLOOKUP(A1346,'eslam-to-invoicing'!A:B,2,0)</f>
        <v>RING ROAD MARYOTIA EXPANSION</v>
      </c>
      <c r="AQ1346" s="2" t="str">
        <f t="shared" si="172"/>
        <v>Ring Road - El Marg6</v>
      </c>
      <c r="AR1346" s="2" t="str">
        <f t="shared" si="173"/>
        <v>RING ROAD MARYOTIA EXPANSION6</v>
      </c>
    </row>
    <row r="1347" spans="1:44" hidden="1" x14ac:dyDescent="0.3">
      <c r="A1347" s="6" t="s">
        <v>65</v>
      </c>
      <c r="B1347" s="32">
        <f>VLOOKUP(A1347,Sheet1!A:B,2,0)</f>
        <v>2</v>
      </c>
      <c r="C1347" s="6">
        <v>7</v>
      </c>
      <c r="D1347" s="25"/>
      <c r="F1347" s="26">
        <f>_xlfn.MAXIFS('data-from-invoicing'!E:E,'data-from-invoicing'!D:D,eslam.data!AR1347)</f>
        <v>18579510.809999999</v>
      </c>
      <c r="G1347" s="2">
        <f t="shared" si="170"/>
        <v>18579510.809999999</v>
      </c>
      <c r="H1347" s="2"/>
      <c r="I1347" s="23"/>
      <c r="J1347" s="2">
        <f>SUMIF('collection only'!D:D,eslam.data!AQ1347,'collection only'!E:E)</f>
        <v>2151897.2999999998</v>
      </c>
      <c r="K1347" s="26">
        <f>SUMIF('data-from-invoicing'!D:D,eslam.data!AR1347,'data-from-invoicing'!F:F)</f>
        <v>4667862.0959999999</v>
      </c>
      <c r="L1347" s="2">
        <f t="shared" si="171"/>
        <v>2515964.7960000001</v>
      </c>
      <c r="M1347" s="2"/>
      <c r="Q1347" s="23"/>
      <c r="R1347" s="2">
        <v>25237352</v>
      </c>
      <c r="S1347" s="1">
        <v>44439</v>
      </c>
      <c r="T1347" s="1">
        <v>44439</v>
      </c>
      <c r="U1347" s="1">
        <v>44444</v>
      </c>
      <c r="V1347">
        <v>60</v>
      </c>
      <c r="W1347" s="1">
        <v>44504</v>
      </c>
      <c r="AF1347" s="2">
        <v>0</v>
      </c>
      <c r="AG1347" s="14">
        <f>SUMIF('consultant-gross'!D:D,eslam.data!AQ1347,'consultant-gross'!F:F)</f>
        <v>0</v>
      </c>
      <c r="AH1347" s="14">
        <f>SUMIF('consultant-gross'!D:D,eslam.data!AQ1347,'consultant-gross'!G:G)</f>
        <v>0</v>
      </c>
      <c r="AI1347" s="14">
        <f>SUMIF('consultant-net'!D:D,eslam.data!AQ1347,'consultant-net'!F:F)</f>
        <v>25237352</v>
      </c>
      <c r="AJ1347" s="2" t="str">
        <f>VLOOKUP(A1347,'eslam-to-invoicing'!A:B,2,0)</f>
        <v>RING ROAD MARYOTIA EXPANSION</v>
      </c>
      <c r="AQ1347" s="2" t="str">
        <f t="shared" si="172"/>
        <v>Ring Road - El Marg7</v>
      </c>
      <c r="AR1347" s="2" t="str">
        <f t="shared" si="173"/>
        <v>RING ROAD MARYOTIA EXPANSION7</v>
      </c>
    </row>
    <row r="1348" spans="1:44" hidden="1" x14ac:dyDescent="0.3">
      <c r="A1348" s="6" t="s">
        <v>65</v>
      </c>
      <c r="B1348" s="32">
        <f>VLOOKUP(A1348,Sheet1!A:B,2,0)</f>
        <v>2</v>
      </c>
      <c r="C1348" s="6">
        <v>8</v>
      </c>
      <c r="D1348" s="25"/>
      <c r="E1348" s="2">
        <v>4446069.400000006</v>
      </c>
      <c r="F1348" s="26">
        <f>_xlfn.MAXIFS('data-from-invoicing'!E:E,'data-from-invoicing'!D:D,eslam.data!AR1348)</f>
        <v>4234352.07</v>
      </c>
      <c r="G1348" s="2">
        <f t="shared" si="170"/>
        <v>-211717.33000000566</v>
      </c>
      <c r="H1348" s="2"/>
      <c r="I1348" s="23"/>
      <c r="J1348" s="2">
        <f>SUMIF('collection only'!D:D,eslam.data!AQ1348,'collection only'!E:E)</f>
        <v>3742254.85</v>
      </c>
      <c r="K1348" s="26">
        <f>SUMIF('data-from-invoicing'!D:D,eslam.data!AR1348,'data-from-invoicing'!F:F)</f>
        <v>6443416.8000000007</v>
      </c>
      <c r="L1348" s="2">
        <f t="shared" si="171"/>
        <v>2701161.9500000007</v>
      </c>
      <c r="M1348" s="2"/>
      <c r="Q1348" s="23"/>
      <c r="R1348" s="2">
        <v>3601316.2140000048</v>
      </c>
      <c r="S1348" s="1">
        <v>44469</v>
      </c>
      <c r="T1348" s="1">
        <v>44469</v>
      </c>
      <c r="U1348" s="1">
        <v>44474</v>
      </c>
      <c r="V1348">
        <v>60</v>
      </c>
      <c r="W1348" s="1">
        <v>44534</v>
      </c>
      <c r="X1348" s="1">
        <v>44493</v>
      </c>
      <c r="Y1348" s="2">
        <v>142263915.035</v>
      </c>
      <c r="AF1348" s="2">
        <v>0</v>
      </c>
      <c r="AG1348" s="14">
        <f>SUMIF('consultant-gross'!D:D,eslam.data!AQ1348,'consultant-gross'!F:F)</f>
        <v>0</v>
      </c>
      <c r="AH1348" s="14">
        <f>SUMIF('consultant-gross'!D:D,eslam.data!AQ1348,'consultant-gross'!G:G)</f>
        <v>0</v>
      </c>
      <c r="AI1348" s="14">
        <f>SUMIF('consultant-net'!D:D,eslam.data!AQ1348,'consultant-net'!F:F)</f>
        <v>0</v>
      </c>
      <c r="AJ1348" s="2" t="str">
        <f>VLOOKUP(A1348,'eslam-to-invoicing'!A:B,2,0)</f>
        <v>RING ROAD MARYOTIA EXPANSION</v>
      </c>
      <c r="AQ1348" s="2" t="str">
        <f t="shared" si="172"/>
        <v>Ring Road - El Marg8</v>
      </c>
      <c r="AR1348" s="2" t="str">
        <f t="shared" si="173"/>
        <v>RING ROAD MARYOTIA EXPANSION8</v>
      </c>
    </row>
    <row r="1349" spans="1:44" hidden="1" x14ac:dyDescent="0.3">
      <c r="A1349" s="6" t="s">
        <v>65</v>
      </c>
      <c r="B1349" s="32">
        <f>VLOOKUP(A1349,Sheet1!A:B,2,0)</f>
        <v>2</v>
      </c>
      <c r="C1349" s="6">
        <v>9</v>
      </c>
      <c r="D1349" s="25"/>
      <c r="E1349" s="2">
        <v>4763028.2350000143</v>
      </c>
      <c r="F1349" s="26">
        <f>_xlfn.MAXIFS('data-from-invoicing'!E:E,'data-from-invoicing'!D:D,eslam.data!AR1349)</f>
        <v>9883488.3300000001</v>
      </c>
      <c r="G1349" s="2">
        <f t="shared" si="170"/>
        <v>5120460.0949999858</v>
      </c>
      <c r="H1349" s="2"/>
      <c r="I1349" s="23"/>
      <c r="J1349" s="2">
        <f>SUMIF('collection only'!D:D,eslam.data!AQ1349,'collection only'!E:E)</f>
        <v>4020500.85</v>
      </c>
      <c r="K1349" s="26">
        <f>SUMIF('data-from-invoicing'!D:D,eslam.data!AR1349,'data-from-invoicing'!F:F)</f>
        <v>7876622.2569999993</v>
      </c>
      <c r="L1349" s="2">
        <f t="shared" si="171"/>
        <v>3856121.4069999992</v>
      </c>
      <c r="M1349" s="2"/>
      <c r="Q1349" s="23"/>
      <c r="R1349" s="2">
        <v>3858052.8703500121</v>
      </c>
      <c r="S1349" s="1">
        <v>44500</v>
      </c>
      <c r="T1349" s="1">
        <v>44500</v>
      </c>
      <c r="U1349" s="1">
        <v>44506</v>
      </c>
      <c r="V1349">
        <v>60</v>
      </c>
      <c r="W1349" s="1">
        <v>44566</v>
      </c>
      <c r="X1349" s="1">
        <v>44524</v>
      </c>
      <c r="Y1349" s="2">
        <v>147026943.27000001</v>
      </c>
      <c r="AF1349" s="2">
        <v>0</v>
      </c>
      <c r="AG1349" s="14">
        <f>SUMIF('consultant-gross'!D:D,eslam.data!AQ1349,'consultant-gross'!F:F)</f>
        <v>0</v>
      </c>
      <c r="AH1349" s="14">
        <f>SUMIF('consultant-gross'!D:D,eslam.data!AQ1349,'consultant-gross'!G:G)</f>
        <v>0</v>
      </c>
      <c r="AI1349" s="14">
        <f>SUMIF('consultant-net'!D:D,eslam.data!AQ1349,'consultant-net'!F:F)</f>
        <v>0</v>
      </c>
      <c r="AJ1349" s="2" t="str">
        <f>VLOOKUP(A1349,'eslam-to-invoicing'!A:B,2,0)</f>
        <v>RING ROAD MARYOTIA EXPANSION</v>
      </c>
      <c r="AQ1349" s="2" t="str">
        <f t="shared" si="172"/>
        <v>Ring Road - El Marg9</v>
      </c>
      <c r="AR1349" s="2" t="str">
        <f t="shared" si="173"/>
        <v>RING ROAD MARYOTIA EXPANSION9</v>
      </c>
    </row>
    <row r="1350" spans="1:44" hidden="1" x14ac:dyDescent="0.3">
      <c r="A1350" s="6" t="s">
        <v>65</v>
      </c>
      <c r="B1350" s="32">
        <f>VLOOKUP(A1350,Sheet1!A:B,2,0)</f>
        <v>2</v>
      </c>
      <c r="C1350" s="6">
        <v>10</v>
      </c>
      <c r="D1350" s="25"/>
      <c r="E1350" s="2">
        <v>3312818.459999979</v>
      </c>
      <c r="F1350" s="26">
        <f>_xlfn.MAXIFS('data-from-invoicing'!E:E,'data-from-invoicing'!D:D,eslam.data!AR1350)</f>
        <v>17444582.379999999</v>
      </c>
      <c r="G1350" s="2">
        <f t="shared" si="170"/>
        <v>14131763.92000002</v>
      </c>
      <c r="H1350" s="2"/>
      <c r="I1350" s="23"/>
      <c r="J1350" s="2">
        <f>SUMIF('collection only'!D:D,eslam.data!AQ1350,'collection only'!E:E)</f>
        <v>2795847.4</v>
      </c>
      <c r="K1350" s="26">
        <f>SUMIF('data-from-invoicing'!D:D,eslam.data!AR1350,'data-from-invoicing'!F:F)</f>
        <v>13738602.73</v>
      </c>
      <c r="L1350" s="2">
        <f t="shared" si="171"/>
        <v>10942755.33</v>
      </c>
      <c r="M1350" s="2"/>
      <c r="Q1350" s="23"/>
      <c r="R1350" s="2">
        <v>2683382.9525999832</v>
      </c>
      <c r="S1350" s="1">
        <v>44530</v>
      </c>
      <c r="T1350" s="1">
        <v>44530</v>
      </c>
      <c r="U1350" s="1">
        <v>44538</v>
      </c>
      <c r="V1350">
        <v>60</v>
      </c>
      <c r="W1350" s="1">
        <v>44598</v>
      </c>
      <c r="X1350" s="1">
        <v>44586</v>
      </c>
      <c r="Y1350" s="2">
        <v>150339761.72999999</v>
      </c>
      <c r="AF1350" s="2">
        <v>0</v>
      </c>
      <c r="AG1350" s="14">
        <f>SUMIF('consultant-gross'!D:D,eslam.data!AQ1350,'consultant-gross'!F:F)</f>
        <v>0</v>
      </c>
      <c r="AH1350" s="14">
        <f>SUMIF('consultant-gross'!D:D,eslam.data!AQ1350,'consultant-gross'!G:G)</f>
        <v>0</v>
      </c>
      <c r="AI1350" s="14">
        <f>SUMIF('consultant-net'!D:D,eslam.data!AQ1350,'consultant-net'!F:F)</f>
        <v>0</v>
      </c>
      <c r="AJ1350" s="2" t="str">
        <f>VLOOKUP(A1350,'eslam-to-invoicing'!A:B,2,0)</f>
        <v>RING ROAD MARYOTIA EXPANSION</v>
      </c>
      <c r="AQ1350" s="2" t="str">
        <f t="shared" si="172"/>
        <v>Ring Road - El Marg10</v>
      </c>
      <c r="AR1350" s="2" t="str">
        <f t="shared" si="173"/>
        <v>RING ROAD MARYOTIA EXPANSION10</v>
      </c>
    </row>
    <row r="1351" spans="1:44" hidden="1" x14ac:dyDescent="0.3">
      <c r="A1351" s="6" t="s">
        <v>65</v>
      </c>
      <c r="B1351" s="32">
        <f>VLOOKUP(A1351,Sheet1!A:B,2,0)</f>
        <v>2</v>
      </c>
      <c r="C1351" s="6">
        <v>11</v>
      </c>
      <c r="D1351" s="25"/>
      <c r="F1351" s="26">
        <f>_xlfn.MAXIFS('data-from-invoicing'!E:E,'data-from-invoicing'!D:D,eslam.data!AR1351)</f>
        <v>29094868.160000004</v>
      </c>
      <c r="G1351" s="2">
        <f t="shared" si="170"/>
        <v>29094868.160000004</v>
      </c>
      <c r="H1351" s="2"/>
      <c r="I1351" s="23"/>
      <c r="J1351" s="2">
        <f>SUMIF('collection only'!D:D,eslam.data!AQ1351,'collection only'!E:E)</f>
        <v>1E-4</v>
      </c>
      <c r="K1351" s="26">
        <f>SUMIF('data-from-invoicing'!D:D,eslam.data!AR1351,'data-from-invoicing'!F:F)</f>
        <v>3708396.5700000003</v>
      </c>
      <c r="L1351" s="2">
        <f t="shared" si="171"/>
        <v>3708396.5699000005</v>
      </c>
      <c r="M1351" s="2"/>
      <c r="Q1351" s="23"/>
      <c r="S1351" s="1">
        <v>44592</v>
      </c>
      <c r="T1351" s="1">
        <v>44592</v>
      </c>
      <c r="U1351" s="1">
        <v>44594</v>
      </c>
      <c r="V1351">
        <v>60</v>
      </c>
      <c r="W1351" s="1">
        <v>44654</v>
      </c>
      <c r="AF1351" s="2">
        <v>0</v>
      </c>
      <c r="AG1351" s="14">
        <f>SUMIF('consultant-gross'!D:D,eslam.data!AQ1351,'consultant-gross'!F:F)</f>
        <v>0</v>
      </c>
      <c r="AH1351" s="14">
        <f>SUMIF('consultant-gross'!D:D,eslam.data!AQ1351,'consultant-gross'!G:G)</f>
        <v>0</v>
      </c>
      <c r="AI1351" s="14">
        <f>SUMIF('consultant-net'!D:D,eslam.data!AQ1351,'consultant-net'!F:F)</f>
        <v>0</v>
      </c>
      <c r="AJ1351" s="2" t="str">
        <f>VLOOKUP(A1351,'eslam-to-invoicing'!A:B,2,0)</f>
        <v>RING ROAD MARYOTIA EXPANSION</v>
      </c>
      <c r="AQ1351" s="2" t="str">
        <f t="shared" si="172"/>
        <v>Ring Road - El Marg11</v>
      </c>
      <c r="AR1351" s="2" t="str">
        <f t="shared" si="173"/>
        <v>RING ROAD MARYOTIA EXPANSION11</v>
      </c>
    </row>
    <row r="1352" spans="1:44" hidden="1" x14ac:dyDescent="0.3">
      <c r="A1352" s="6" t="s">
        <v>65</v>
      </c>
      <c r="B1352" s="32">
        <f>VLOOKUP(A1352,Sheet1!A:B,2,0)</f>
        <v>2</v>
      </c>
      <c r="C1352" s="6">
        <v>12</v>
      </c>
      <c r="D1352" s="25"/>
      <c r="F1352" s="26">
        <f>_xlfn.MAXIFS('data-from-invoicing'!E:E,'data-from-invoicing'!D:D,eslam.data!AR1352)</f>
        <v>19159167.620000001</v>
      </c>
      <c r="G1352" s="2">
        <f t="shared" si="170"/>
        <v>19159167.620000001</v>
      </c>
      <c r="H1352" s="2"/>
      <c r="I1352" s="23"/>
      <c r="J1352" s="2">
        <f>SUMIF('collection only'!D:D,eslam.data!AQ1352,'collection only'!E:E)</f>
        <v>1E-4</v>
      </c>
      <c r="K1352" s="26">
        <f>SUMIF('data-from-invoicing'!D:D,eslam.data!AR1352,'data-from-invoicing'!F:F)</f>
        <v>18678770.82</v>
      </c>
      <c r="L1352" s="2">
        <f t="shared" si="171"/>
        <v>18678770.819899999</v>
      </c>
      <c r="M1352" s="2"/>
      <c r="Q1352" s="23"/>
      <c r="S1352" s="1">
        <v>44620</v>
      </c>
      <c r="T1352" s="1">
        <v>44620</v>
      </c>
      <c r="U1352" s="1">
        <v>44622</v>
      </c>
      <c r="V1352">
        <v>60</v>
      </c>
      <c r="W1352" s="1">
        <v>44682</v>
      </c>
      <c r="AF1352" s="2">
        <v>0</v>
      </c>
      <c r="AG1352" s="14">
        <f>SUMIF('consultant-gross'!D:D,eslam.data!AQ1352,'consultant-gross'!F:F)</f>
        <v>0</v>
      </c>
      <c r="AH1352" s="14">
        <f>SUMIF('consultant-gross'!D:D,eslam.data!AQ1352,'consultant-gross'!G:G)</f>
        <v>0</v>
      </c>
      <c r="AI1352" s="14">
        <f>SUMIF('consultant-net'!D:D,eslam.data!AQ1352,'consultant-net'!F:F)</f>
        <v>0</v>
      </c>
      <c r="AJ1352" s="2" t="str">
        <f>VLOOKUP(A1352,'eslam-to-invoicing'!A:B,2,0)</f>
        <v>RING ROAD MARYOTIA EXPANSION</v>
      </c>
      <c r="AQ1352" s="2" t="str">
        <f t="shared" si="172"/>
        <v>Ring Road - El Marg12</v>
      </c>
      <c r="AR1352" s="2" t="str">
        <f t="shared" si="173"/>
        <v>RING ROAD MARYOTIA EXPANSION12</v>
      </c>
    </row>
    <row r="1353" spans="1:44" hidden="1" x14ac:dyDescent="0.3">
      <c r="A1353" s="6" t="s">
        <v>65</v>
      </c>
      <c r="B1353" s="32">
        <f>VLOOKUP(A1353,Sheet1!A:B,2,0)</f>
        <v>2</v>
      </c>
      <c r="C1353" s="6">
        <v>13</v>
      </c>
      <c r="D1353" s="25"/>
      <c r="F1353" s="26">
        <f>_xlfn.MAXIFS('data-from-invoicing'!E:E,'data-from-invoicing'!D:D,eslam.data!AR1353)</f>
        <v>53815173.269999996</v>
      </c>
      <c r="G1353" s="2">
        <f t="shared" si="170"/>
        <v>53815173.269999996</v>
      </c>
      <c r="H1353" s="2"/>
      <c r="I1353" s="23"/>
      <c r="J1353" s="2">
        <f>SUMIF('collection only'!D:D,eslam.data!AQ1353,'collection only'!E:E)</f>
        <v>1E-4</v>
      </c>
      <c r="K1353" s="26">
        <f>SUMIF('data-from-invoicing'!D:D,eslam.data!AR1353,'data-from-invoicing'!F:F)</f>
        <v>41457209.530000001</v>
      </c>
      <c r="L1353" s="2">
        <f t="shared" si="171"/>
        <v>41457209.529899999</v>
      </c>
      <c r="M1353" s="2"/>
      <c r="Q1353" s="23"/>
      <c r="S1353" s="1">
        <v>44712</v>
      </c>
      <c r="T1353" s="1">
        <v>44711</v>
      </c>
      <c r="U1353" s="1">
        <v>44714</v>
      </c>
      <c r="V1353">
        <v>60</v>
      </c>
      <c r="W1353" s="1">
        <v>44774</v>
      </c>
      <c r="AF1353" s="2">
        <v>0</v>
      </c>
      <c r="AG1353" s="14">
        <f>SUMIF('consultant-gross'!D:D,eslam.data!AQ1353,'consultant-gross'!F:F)</f>
        <v>0</v>
      </c>
      <c r="AH1353" s="14">
        <f>SUMIF('consultant-gross'!D:D,eslam.data!AQ1353,'consultant-gross'!G:G)</f>
        <v>0</v>
      </c>
      <c r="AI1353" s="14">
        <f>SUMIF('consultant-net'!D:D,eslam.data!AQ1353,'consultant-net'!F:F)</f>
        <v>0</v>
      </c>
      <c r="AJ1353" s="2" t="str">
        <f>VLOOKUP(A1353,'eslam-to-invoicing'!A:B,2,0)</f>
        <v>RING ROAD MARYOTIA EXPANSION</v>
      </c>
      <c r="AQ1353" s="2" t="str">
        <f t="shared" si="172"/>
        <v>Ring Road - El Marg13</v>
      </c>
      <c r="AR1353" s="2" t="str">
        <f t="shared" si="173"/>
        <v>RING ROAD MARYOTIA EXPANSION13</v>
      </c>
    </row>
    <row r="1354" spans="1:44" hidden="1" x14ac:dyDescent="0.3">
      <c r="A1354" s="6" t="s">
        <v>63</v>
      </c>
      <c r="B1354" s="32">
        <f>VLOOKUP(A1354,Sheet1!A:B,2,0)</f>
        <v>2</v>
      </c>
      <c r="C1354" s="6">
        <v>1</v>
      </c>
      <c r="D1354" s="25"/>
      <c r="F1354" s="26">
        <f>_xlfn.MAXIFS('data-from-invoicing'!E:E,'data-from-invoicing'!D:D,eslam.data!AR1354)</f>
        <v>53196756.68</v>
      </c>
      <c r="G1354" s="2">
        <f t="shared" si="170"/>
        <v>53196756.68</v>
      </c>
      <c r="H1354" s="2"/>
      <c r="I1354" s="23"/>
      <c r="J1354" s="2">
        <f>SUMIF('collection only'!D:D,eslam.data!AQ1354,'collection only'!E:E)</f>
        <v>26333646.739130437</v>
      </c>
      <c r="K1354" s="26">
        <f>SUMIF('data-from-invoicing'!D:D,eslam.data!AR1354,'data-from-invoicing'!F:F)</f>
        <v>63763876.260499999</v>
      </c>
      <c r="L1354" s="2">
        <f t="shared" si="171"/>
        <v>37430229.521369562</v>
      </c>
      <c r="M1354" s="2"/>
      <c r="Q1354" s="23"/>
      <c r="S1354" s="1">
        <v>44074</v>
      </c>
      <c r="T1354" s="1">
        <v>44074</v>
      </c>
      <c r="U1354" s="1">
        <v>44074</v>
      </c>
      <c r="V1354">
        <v>60</v>
      </c>
      <c r="W1354" s="1">
        <v>44134</v>
      </c>
      <c r="AF1354" s="2">
        <v>0</v>
      </c>
      <c r="AG1354" s="14">
        <f>SUMIF('consultant-gross'!D:D,eslam.data!AQ1354,'consultant-gross'!F:F)</f>
        <v>0</v>
      </c>
      <c r="AH1354" s="14">
        <f>SUMIF('consultant-gross'!D:D,eslam.data!AQ1354,'consultant-gross'!G:G)</f>
        <v>0</v>
      </c>
      <c r="AI1354" s="14">
        <f>SUMIF('consultant-net'!D:D,eslam.data!AQ1354,'consultant-net'!F:F)</f>
        <v>0</v>
      </c>
      <c r="AJ1354" s="2" t="str">
        <f>VLOOKUP(A1354,'eslam-to-invoicing'!A:B,2,0)</f>
        <v>RING ROAD MARYOTIA EXPANSION</v>
      </c>
      <c r="AQ1354" s="2" t="str">
        <f t="shared" si="172"/>
        <v>Ring Road - Mounib1</v>
      </c>
      <c r="AR1354" s="2" t="str">
        <f t="shared" si="173"/>
        <v>RING ROAD MARYOTIA EXPANSION1</v>
      </c>
    </row>
    <row r="1355" spans="1:44" hidden="1" x14ac:dyDescent="0.3">
      <c r="A1355" s="6" t="s">
        <v>63</v>
      </c>
      <c r="B1355" s="32">
        <f>VLOOKUP(A1355,Sheet1!A:B,2,0)</f>
        <v>2</v>
      </c>
      <c r="C1355" s="6">
        <v>2</v>
      </c>
      <c r="D1355" s="25"/>
      <c r="F1355" s="26">
        <f>_xlfn.MAXIFS('data-from-invoicing'!E:E,'data-from-invoicing'!D:D,eslam.data!AR1355)</f>
        <v>25572365.969999999</v>
      </c>
      <c r="G1355" s="2">
        <f t="shared" si="170"/>
        <v>25572365.969999999</v>
      </c>
      <c r="H1355" s="2"/>
      <c r="I1355" s="23"/>
      <c r="J1355" s="2">
        <f>SUMIF('collection only'!D:D,eslam.data!AQ1355,'collection only'!E:E)</f>
        <v>7157243.5999999996</v>
      </c>
      <c r="K1355" s="26">
        <f>SUMIF('data-from-invoicing'!D:D,eslam.data!AR1355,'data-from-invoicing'!F:F)</f>
        <v>19829292.129000001</v>
      </c>
      <c r="L1355" s="2">
        <f t="shared" si="171"/>
        <v>12672048.529000001</v>
      </c>
      <c r="M1355" s="2"/>
      <c r="Q1355" s="23"/>
      <c r="S1355" s="1">
        <v>44135</v>
      </c>
      <c r="T1355" s="1">
        <v>44135</v>
      </c>
      <c r="U1355" s="1">
        <v>44135</v>
      </c>
      <c r="V1355">
        <v>60</v>
      </c>
      <c r="W1355" s="1">
        <v>44195</v>
      </c>
      <c r="AF1355" s="2">
        <v>0</v>
      </c>
      <c r="AG1355" s="14">
        <f>SUMIF('consultant-gross'!D:D,eslam.data!AQ1355,'consultant-gross'!F:F)</f>
        <v>0</v>
      </c>
      <c r="AH1355" s="14">
        <f>SUMIF('consultant-gross'!D:D,eslam.data!AQ1355,'consultant-gross'!G:G)</f>
        <v>0</v>
      </c>
      <c r="AI1355" s="14">
        <f>SUMIF('consultant-net'!D:D,eslam.data!AQ1355,'consultant-net'!F:F)</f>
        <v>0</v>
      </c>
      <c r="AJ1355" s="2" t="str">
        <f>VLOOKUP(A1355,'eslam-to-invoicing'!A:B,2,0)</f>
        <v>RING ROAD MARYOTIA EXPANSION</v>
      </c>
      <c r="AQ1355" s="2" t="str">
        <f t="shared" si="172"/>
        <v>Ring Road - Mounib2</v>
      </c>
      <c r="AR1355" s="2" t="str">
        <f t="shared" si="173"/>
        <v>RING ROAD MARYOTIA EXPANSION2</v>
      </c>
    </row>
    <row r="1356" spans="1:44" hidden="1" x14ac:dyDescent="0.3">
      <c r="A1356" s="6" t="s">
        <v>63</v>
      </c>
      <c r="B1356" s="32">
        <f>VLOOKUP(A1356,Sheet1!A:B,2,0)</f>
        <v>2</v>
      </c>
      <c r="C1356" s="6">
        <v>3</v>
      </c>
      <c r="D1356" s="25"/>
      <c r="F1356" s="26">
        <f>_xlfn.MAXIFS('data-from-invoicing'!E:E,'data-from-invoicing'!D:D,eslam.data!AR1356)</f>
        <v>16544270.99</v>
      </c>
      <c r="G1356" s="2">
        <f t="shared" si="170"/>
        <v>16544270.99</v>
      </c>
      <c r="H1356" s="2"/>
      <c r="I1356" s="23"/>
      <c r="J1356" s="2">
        <f>SUMIF('collection only'!D:D,eslam.data!AQ1356,'collection only'!E:E)</f>
        <v>10759736.15</v>
      </c>
      <c r="K1356" s="26">
        <f>SUMIF('data-from-invoicing'!D:D,eslam.data!AR1356,'data-from-invoicing'!F:F)</f>
        <v>25943818.8695</v>
      </c>
      <c r="L1356" s="2">
        <f t="shared" si="171"/>
        <v>15184082.7195</v>
      </c>
      <c r="M1356" s="2"/>
      <c r="Q1356" s="23"/>
      <c r="S1356" s="1">
        <v>44196</v>
      </c>
      <c r="T1356" s="1">
        <v>44196</v>
      </c>
      <c r="U1356" s="1">
        <v>44196</v>
      </c>
      <c r="V1356">
        <v>60</v>
      </c>
      <c r="W1356" s="1">
        <v>44256</v>
      </c>
      <c r="AF1356" s="2">
        <v>0</v>
      </c>
      <c r="AG1356" s="14">
        <f>SUMIF('consultant-gross'!D:D,eslam.data!AQ1356,'consultant-gross'!F:F)</f>
        <v>0</v>
      </c>
      <c r="AH1356" s="14">
        <f>SUMIF('consultant-gross'!D:D,eslam.data!AQ1356,'consultant-gross'!G:G)</f>
        <v>0</v>
      </c>
      <c r="AI1356" s="14">
        <f>SUMIF('consultant-net'!D:D,eslam.data!AQ1356,'consultant-net'!F:F)</f>
        <v>0</v>
      </c>
      <c r="AJ1356" s="2" t="str">
        <f>VLOOKUP(A1356,'eslam-to-invoicing'!A:B,2,0)</f>
        <v>RING ROAD MARYOTIA EXPANSION</v>
      </c>
      <c r="AQ1356" s="2" t="str">
        <f t="shared" si="172"/>
        <v>Ring Road - Mounib3</v>
      </c>
      <c r="AR1356" s="2" t="str">
        <f t="shared" si="173"/>
        <v>RING ROAD MARYOTIA EXPANSION3</v>
      </c>
    </row>
    <row r="1357" spans="1:44" hidden="1" x14ac:dyDescent="0.3">
      <c r="A1357" s="6" t="s">
        <v>63</v>
      </c>
      <c r="B1357" s="32">
        <f>VLOOKUP(A1357,Sheet1!A:B,2,0)</f>
        <v>2</v>
      </c>
      <c r="C1357" s="6">
        <v>4</v>
      </c>
      <c r="D1357" s="25"/>
      <c r="F1357" s="26">
        <f>_xlfn.MAXIFS('data-from-invoicing'!E:E,'data-from-invoicing'!D:D,eslam.data!AR1357)</f>
        <v>7006735.3099999996</v>
      </c>
      <c r="G1357" s="2">
        <f t="shared" si="170"/>
        <v>7006735.3099999996</v>
      </c>
      <c r="H1357" s="2"/>
      <c r="I1357" s="23"/>
      <c r="J1357" s="2">
        <f>SUMIF('collection only'!D:D,eslam.data!AQ1357,'collection only'!E:E)</f>
        <v>4521989.75</v>
      </c>
      <c r="K1357" s="26">
        <f>SUMIF('data-from-invoicing'!D:D,eslam.data!AR1357,'data-from-invoicing'!F:F)</f>
        <v>10132951.9</v>
      </c>
      <c r="L1357" s="2">
        <f t="shared" si="171"/>
        <v>5610962.1500000004</v>
      </c>
      <c r="M1357" s="2"/>
      <c r="Q1357" s="23"/>
      <c r="S1357" s="1">
        <v>44227</v>
      </c>
      <c r="T1357" s="1">
        <v>44227</v>
      </c>
      <c r="U1357" s="1">
        <v>44235</v>
      </c>
      <c r="V1357">
        <v>60</v>
      </c>
      <c r="W1357" s="1">
        <v>44295</v>
      </c>
      <c r="AF1357" s="2">
        <v>0</v>
      </c>
      <c r="AG1357" s="14">
        <f>SUMIF('consultant-gross'!D:D,eslam.data!AQ1357,'consultant-gross'!F:F)</f>
        <v>0</v>
      </c>
      <c r="AH1357" s="14">
        <f>SUMIF('consultant-gross'!D:D,eslam.data!AQ1357,'consultant-gross'!G:G)</f>
        <v>0</v>
      </c>
      <c r="AI1357" s="14">
        <f>SUMIF('consultant-net'!D:D,eslam.data!AQ1357,'consultant-net'!F:F)</f>
        <v>0</v>
      </c>
      <c r="AJ1357" s="2" t="str">
        <f>VLOOKUP(A1357,'eslam-to-invoicing'!A:B,2,0)</f>
        <v>RING ROAD MARYOTIA EXPANSION</v>
      </c>
      <c r="AQ1357" s="2" t="str">
        <f t="shared" si="172"/>
        <v>Ring Road - Mounib4</v>
      </c>
      <c r="AR1357" s="2" t="str">
        <f t="shared" si="173"/>
        <v>RING ROAD MARYOTIA EXPANSION4</v>
      </c>
    </row>
    <row r="1358" spans="1:44" hidden="1" x14ac:dyDescent="0.3">
      <c r="A1358" s="6" t="s">
        <v>63</v>
      </c>
      <c r="B1358" s="32">
        <f>VLOOKUP(A1358,Sheet1!A:B,2,0)</f>
        <v>2</v>
      </c>
      <c r="C1358" s="6">
        <v>5</v>
      </c>
      <c r="D1358" s="25"/>
      <c r="F1358" s="26">
        <f>_xlfn.MAXIFS('data-from-invoicing'!E:E,'data-from-invoicing'!D:D,eslam.data!AR1358)</f>
        <v>12516509.050000001</v>
      </c>
      <c r="G1358" s="2">
        <f t="shared" si="170"/>
        <v>12516509.050000001</v>
      </c>
      <c r="H1358" s="2"/>
      <c r="I1358" s="23"/>
      <c r="J1358" s="2">
        <f>SUMIF('collection only'!D:D,eslam.data!AQ1358,'collection only'!E:E)</f>
        <v>6026340.3499999996</v>
      </c>
      <c r="K1358" s="26">
        <f>SUMIF('data-from-invoicing'!D:D,eslam.data!AR1358,'data-from-invoicing'!F:F)</f>
        <v>8684506.2159999982</v>
      </c>
      <c r="L1358" s="2">
        <f t="shared" si="171"/>
        <v>2658165.8659999985</v>
      </c>
      <c r="M1358" s="2"/>
      <c r="Q1358" s="23"/>
      <c r="S1358" s="1">
        <v>44255</v>
      </c>
      <c r="T1358" s="1">
        <v>44255</v>
      </c>
      <c r="U1358" s="1">
        <v>44272</v>
      </c>
      <c r="V1358">
        <v>60</v>
      </c>
      <c r="W1358" s="1">
        <v>44332</v>
      </c>
      <c r="AF1358" s="2">
        <v>0</v>
      </c>
      <c r="AG1358" s="14">
        <f>SUMIF('consultant-gross'!D:D,eslam.data!AQ1358,'consultant-gross'!F:F)</f>
        <v>0</v>
      </c>
      <c r="AH1358" s="14">
        <f>SUMIF('consultant-gross'!D:D,eslam.data!AQ1358,'consultant-gross'!G:G)</f>
        <v>0</v>
      </c>
      <c r="AI1358" s="14">
        <f>SUMIF('consultant-net'!D:D,eslam.data!AQ1358,'consultant-net'!F:F)</f>
        <v>0</v>
      </c>
      <c r="AJ1358" s="2" t="str">
        <f>VLOOKUP(A1358,'eslam-to-invoicing'!A:B,2,0)</f>
        <v>RING ROAD MARYOTIA EXPANSION</v>
      </c>
      <c r="AQ1358" s="2" t="str">
        <f t="shared" si="172"/>
        <v>Ring Road - Mounib5</v>
      </c>
      <c r="AR1358" s="2" t="str">
        <f t="shared" si="173"/>
        <v>RING ROAD MARYOTIA EXPANSION5</v>
      </c>
    </row>
    <row r="1359" spans="1:44" hidden="1" x14ac:dyDescent="0.3">
      <c r="A1359" s="6" t="s">
        <v>63</v>
      </c>
      <c r="B1359" s="32">
        <f>VLOOKUP(A1359,Sheet1!A:B,2,0)</f>
        <v>2</v>
      </c>
      <c r="C1359" s="6">
        <v>6</v>
      </c>
      <c r="D1359" s="25"/>
      <c r="F1359" s="26">
        <f>_xlfn.MAXIFS('data-from-invoicing'!E:E,'data-from-invoicing'!D:D,eslam.data!AR1359)</f>
        <v>9909425.4800000004</v>
      </c>
      <c r="G1359" s="2">
        <f t="shared" si="170"/>
        <v>9909425.4800000004</v>
      </c>
      <c r="H1359" s="2"/>
      <c r="I1359" s="23"/>
      <c r="J1359" s="2">
        <f>SUMIF('collection only'!D:D,eslam.data!AQ1359,'collection only'!E:E)</f>
        <v>4751540.0143990107</v>
      </c>
      <c r="K1359" s="26">
        <f>SUMIF('data-from-invoicing'!D:D,eslam.data!AR1359,'data-from-invoicing'!F:F)</f>
        <v>7129991.824000001</v>
      </c>
      <c r="L1359" s="2">
        <f t="shared" si="171"/>
        <v>2378451.8096009903</v>
      </c>
      <c r="M1359" s="2"/>
      <c r="Q1359" s="23"/>
      <c r="S1359" s="1">
        <v>44286</v>
      </c>
      <c r="T1359" s="1">
        <v>44286</v>
      </c>
      <c r="U1359" s="1">
        <v>44301</v>
      </c>
      <c r="V1359">
        <v>60</v>
      </c>
      <c r="W1359" s="1">
        <v>44361</v>
      </c>
      <c r="AF1359" s="2">
        <v>0</v>
      </c>
      <c r="AG1359" s="14">
        <f>SUMIF('consultant-gross'!D:D,eslam.data!AQ1359,'consultant-gross'!F:F)</f>
        <v>0</v>
      </c>
      <c r="AH1359" s="14">
        <f>SUMIF('consultant-gross'!D:D,eslam.data!AQ1359,'consultant-gross'!G:G)</f>
        <v>0</v>
      </c>
      <c r="AI1359" s="14">
        <f>SUMIF('consultant-net'!D:D,eslam.data!AQ1359,'consultant-net'!F:F)</f>
        <v>0</v>
      </c>
      <c r="AJ1359" s="2" t="str">
        <f>VLOOKUP(A1359,'eslam-to-invoicing'!A:B,2,0)</f>
        <v>RING ROAD MARYOTIA EXPANSION</v>
      </c>
      <c r="AQ1359" s="2" t="str">
        <f t="shared" si="172"/>
        <v>Ring Road - Mounib6</v>
      </c>
      <c r="AR1359" s="2" t="str">
        <f t="shared" si="173"/>
        <v>RING ROAD MARYOTIA EXPANSION6</v>
      </c>
    </row>
    <row r="1360" spans="1:44" hidden="1" x14ac:dyDescent="0.3">
      <c r="A1360" s="6" t="s">
        <v>63</v>
      </c>
      <c r="B1360" s="32">
        <f>VLOOKUP(A1360,Sheet1!A:B,2,0)</f>
        <v>2</v>
      </c>
      <c r="C1360" s="6">
        <v>7</v>
      </c>
      <c r="D1360" s="25"/>
      <c r="F1360" s="26">
        <f>_xlfn.MAXIFS('data-from-invoicing'!E:E,'data-from-invoicing'!D:D,eslam.data!AR1360)</f>
        <v>18579510.809999999</v>
      </c>
      <c r="G1360" s="2">
        <f t="shared" si="170"/>
        <v>18579510.809999999</v>
      </c>
      <c r="H1360" s="2"/>
      <c r="I1360" s="23"/>
      <c r="J1360" s="2">
        <f>SUMIF('collection only'!D:D,eslam.data!AQ1360,'collection only'!E:E)</f>
        <v>3640291.7356009893</v>
      </c>
      <c r="K1360" s="26">
        <f>SUMIF('data-from-invoicing'!D:D,eslam.data!AR1360,'data-from-invoicing'!F:F)</f>
        <v>4667862.0959999999</v>
      </c>
      <c r="L1360" s="2">
        <f t="shared" si="171"/>
        <v>1027570.3603990106</v>
      </c>
      <c r="M1360" s="2"/>
      <c r="Q1360" s="23"/>
      <c r="S1360" s="1">
        <v>44316</v>
      </c>
      <c r="T1360" s="1">
        <v>44316</v>
      </c>
      <c r="U1360" s="1">
        <v>44331</v>
      </c>
      <c r="V1360">
        <v>60</v>
      </c>
      <c r="W1360" s="1">
        <v>44391</v>
      </c>
      <c r="AF1360" s="2">
        <v>0</v>
      </c>
      <c r="AG1360" s="14">
        <f>SUMIF('consultant-gross'!D:D,eslam.data!AQ1360,'consultant-gross'!F:F)</f>
        <v>0</v>
      </c>
      <c r="AH1360" s="14">
        <f>SUMIF('consultant-gross'!D:D,eslam.data!AQ1360,'consultant-gross'!G:G)</f>
        <v>0</v>
      </c>
      <c r="AI1360" s="14">
        <f>SUMIF('consultant-net'!D:D,eslam.data!AQ1360,'consultant-net'!F:F)</f>
        <v>0</v>
      </c>
      <c r="AJ1360" s="2" t="str">
        <f>VLOOKUP(A1360,'eslam-to-invoicing'!A:B,2,0)</f>
        <v>RING ROAD MARYOTIA EXPANSION</v>
      </c>
      <c r="AQ1360" s="2" t="str">
        <f t="shared" si="172"/>
        <v>Ring Road - Mounib7</v>
      </c>
      <c r="AR1360" s="2" t="str">
        <f t="shared" si="173"/>
        <v>RING ROAD MARYOTIA EXPANSION7</v>
      </c>
    </row>
    <row r="1361" spans="1:44" hidden="1" x14ac:dyDescent="0.3">
      <c r="A1361" s="6" t="s">
        <v>63</v>
      </c>
      <c r="B1361" s="32">
        <f>VLOOKUP(A1361,Sheet1!A:B,2,0)</f>
        <v>2</v>
      </c>
      <c r="C1361" s="6">
        <v>8</v>
      </c>
      <c r="D1361" s="25"/>
      <c r="F1361" s="26">
        <f>_xlfn.MAXIFS('data-from-invoicing'!E:E,'data-from-invoicing'!D:D,eslam.data!AR1361)</f>
        <v>4234352.07</v>
      </c>
      <c r="G1361" s="2">
        <f t="shared" ref="G1361:G1424" si="174">F1361-E1361</f>
        <v>4234352.07</v>
      </c>
      <c r="H1361" s="2"/>
      <c r="I1361" s="23"/>
      <c r="J1361" s="2">
        <f>SUMIF('collection only'!D:D,eslam.data!AQ1361,'collection only'!E:E)</f>
        <v>2701161.75</v>
      </c>
      <c r="K1361" s="26">
        <f>SUMIF('data-from-invoicing'!D:D,eslam.data!AR1361,'data-from-invoicing'!F:F)</f>
        <v>6443416.8000000007</v>
      </c>
      <c r="L1361" s="2">
        <f t="shared" ref="L1361:L1424" si="175">K1361-J1361</f>
        <v>3742255.0500000007</v>
      </c>
      <c r="M1361" s="2"/>
      <c r="Q1361" s="23"/>
      <c r="S1361" s="1">
        <v>44347</v>
      </c>
      <c r="T1361" s="1">
        <v>44347</v>
      </c>
      <c r="U1361" s="1">
        <v>44355</v>
      </c>
      <c r="V1361">
        <v>60</v>
      </c>
      <c r="W1361" s="1">
        <v>44415</v>
      </c>
      <c r="AF1361" s="2">
        <v>0</v>
      </c>
      <c r="AG1361" s="14">
        <f>SUMIF('consultant-gross'!D:D,eslam.data!AQ1361,'consultant-gross'!F:F)</f>
        <v>0</v>
      </c>
      <c r="AH1361" s="14">
        <f>SUMIF('consultant-gross'!D:D,eslam.data!AQ1361,'consultant-gross'!G:G)</f>
        <v>0</v>
      </c>
      <c r="AI1361" s="14">
        <f>SUMIF('consultant-net'!D:D,eslam.data!AQ1361,'consultant-net'!F:F)</f>
        <v>0</v>
      </c>
      <c r="AJ1361" s="2" t="str">
        <f>VLOOKUP(A1361,'eslam-to-invoicing'!A:B,2,0)</f>
        <v>RING ROAD MARYOTIA EXPANSION</v>
      </c>
      <c r="AQ1361" s="2" t="str">
        <f t="shared" ref="AQ1361:AQ1424" si="176">A1361&amp;C1361</f>
        <v>Ring Road - Mounib8</v>
      </c>
      <c r="AR1361" s="2" t="str">
        <f t="shared" ref="AR1361:AR1424" si="177">AJ1361&amp;C1361</f>
        <v>RING ROAD MARYOTIA EXPANSION8</v>
      </c>
    </row>
    <row r="1362" spans="1:44" hidden="1" x14ac:dyDescent="0.3">
      <c r="A1362" s="6" t="s">
        <v>63</v>
      </c>
      <c r="B1362" s="32">
        <f>VLOOKUP(A1362,Sheet1!A:B,2,0)</f>
        <v>2</v>
      </c>
      <c r="C1362" s="6">
        <v>9</v>
      </c>
      <c r="D1362" s="25"/>
      <c r="E1362" s="2">
        <v>4536613.5882352944</v>
      </c>
      <c r="F1362" s="26">
        <f>_xlfn.MAXIFS('data-from-invoicing'!E:E,'data-from-invoicing'!D:D,eslam.data!AR1362)</f>
        <v>9883488.3300000001</v>
      </c>
      <c r="G1362" s="2">
        <f t="shared" si="174"/>
        <v>5346874.7417647056</v>
      </c>
      <c r="H1362" s="2"/>
      <c r="I1362" s="23"/>
      <c r="J1362" s="2">
        <f>SUMIF('collection only'!D:D,eslam.data!AQ1362,'collection only'!E:E)</f>
        <v>3856121.55</v>
      </c>
      <c r="K1362" s="26">
        <f>SUMIF('data-from-invoicing'!D:D,eslam.data!AR1362,'data-from-invoicing'!F:F)</f>
        <v>7876622.2569999993</v>
      </c>
      <c r="L1362" s="2">
        <f t="shared" si="175"/>
        <v>4020500.7069999995</v>
      </c>
      <c r="M1362" s="2"/>
      <c r="Q1362" s="23"/>
      <c r="R1362" s="2">
        <v>3856121.55</v>
      </c>
      <c r="S1362" s="1">
        <v>44377</v>
      </c>
      <c r="T1362" s="1">
        <v>44377</v>
      </c>
      <c r="U1362" s="1">
        <v>44377</v>
      </c>
      <c r="V1362">
        <v>60</v>
      </c>
      <c r="W1362" s="1">
        <v>44437</v>
      </c>
      <c r="Y1362" s="2">
        <v>98438363.943000004</v>
      </c>
      <c r="AF1362" s="2">
        <v>0</v>
      </c>
      <c r="AG1362" s="14">
        <f>SUMIF('consultant-gross'!D:D,eslam.data!AQ1362,'consultant-gross'!F:F)</f>
        <v>4536613.5882352944</v>
      </c>
      <c r="AH1362" s="14">
        <f>SUMIF('consultant-gross'!D:D,eslam.data!AQ1362,'consultant-gross'!G:G)</f>
        <v>98438363.943000004</v>
      </c>
      <c r="AI1362" s="14">
        <f>SUMIF('consultant-net'!D:D,eslam.data!AQ1362,'consultant-net'!F:F)</f>
        <v>3856121.55</v>
      </c>
      <c r="AJ1362" s="2" t="str">
        <f>VLOOKUP(A1362,'eslam-to-invoicing'!A:B,2,0)</f>
        <v>RING ROAD MARYOTIA EXPANSION</v>
      </c>
      <c r="AQ1362" s="2" t="str">
        <f t="shared" si="176"/>
        <v>Ring Road - Mounib9</v>
      </c>
      <c r="AR1362" s="2" t="str">
        <f t="shared" si="177"/>
        <v>RING ROAD MARYOTIA EXPANSION9</v>
      </c>
    </row>
    <row r="1363" spans="1:44" hidden="1" x14ac:dyDescent="0.3">
      <c r="A1363" s="6" t="s">
        <v>63</v>
      </c>
      <c r="B1363" s="32">
        <f>VLOOKUP(A1363,Sheet1!A:B,2,0)</f>
        <v>2</v>
      </c>
      <c r="C1363" s="6">
        <v>10</v>
      </c>
      <c r="D1363" s="25"/>
      <c r="E1363" s="2">
        <v>18316815</v>
      </c>
      <c r="F1363" s="26">
        <f>_xlfn.MAXIFS('data-from-invoicing'!E:E,'data-from-invoicing'!D:D,eslam.data!AR1363)</f>
        <v>17444582.379999999</v>
      </c>
      <c r="G1363" s="2">
        <f t="shared" si="174"/>
        <v>-872232.62000000104</v>
      </c>
      <c r="H1363" s="2"/>
      <c r="I1363" s="23"/>
      <c r="J1363" s="2">
        <f>SUMIF('collection only'!D:D,eslam.data!AQ1363,'collection only'!E:E)</f>
        <v>10942755.35</v>
      </c>
      <c r="K1363" s="26">
        <f>SUMIF('data-from-invoicing'!D:D,eslam.data!AR1363,'data-from-invoicing'!F:F)</f>
        <v>13738602.73</v>
      </c>
      <c r="L1363" s="2">
        <f t="shared" si="175"/>
        <v>2795847.3800000008</v>
      </c>
      <c r="M1363" s="2"/>
      <c r="Q1363" s="23"/>
      <c r="R1363" s="2">
        <v>12662306</v>
      </c>
      <c r="S1363" s="1">
        <v>44408</v>
      </c>
      <c r="T1363" s="1">
        <v>44408</v>
      </c>
      <c r="U1363" s="1">
        <v>44408</v>
      </c>
      <c r="V1363">
        <v>60</v>
      </c>
      <c r="W1363" s="1">
        <v>44468</v>
      </c>
      <c r="Y1363" s="2">
        <v>116755178.943</v>
      </c>
      <c r="AF1363" s="2">
        <v>0</v>
      </c>
      <c r="AG1363" s="14">
        <f>SUMIF('consultant-gross'!D:D,eslam.data!AQ1363,'consultant-gross'!F:F)</f>
        <v>18316815</v>
      </c>
      <c r="AH1363" s="14">
        <f>SUMIF('consultant-gross'!D:D,eslam.data!AQ1363,'consultant-gross'!G:G)</f>
        <v>116755178.943</v>
      </c>
      <c r="AI1363" s="14">
        <f>SUMIF('consultant-net'!D:D,eslam.data!AQ1363,'consultant-net'!F:F)</f>
        <v>12662306</v>
      </c>
      <c r="AJ1363" s="2" t="str">
        <f>VLOOKUP(A1363,'eslam-to-invoicing'!A:B,2,0)</f>
        <v>RING ROAD MARYOTIA EXPANSION</v>
      </c>
      <c r="AQ1363" s="2" t="str">
        <f t="shared" si="176"/>
        <v>Ring Road - Mounib10</v>
      </c>
      <c r="AR1363" s="2" t="str">
        <f t="shared" si="177"/>
        <v>RING ROAD MARYOTIA EXPANSION10</v>
      </c>
    </row>
    <row r="1364" spans="1:44" hidden="1" x14ac:dyDescent="0.3">
      <c r="A1364" s="6" t="s">
        <v>63</v>
      </c>
      <c r="B1364" s="32">
        <f>VLOOKUP(A1364,Sheet1!A:B,2,0)</f>
        <v>2</v>
      </c>
      <c r="C1364" s="6">
        <v>11</v>
      </c>
      <c r="D1364" s="25"/>
      <c r="E1364" s="2">
        <v>30549611.057</v>
      </c>
      <c r="F1364" s="26">
        <f>_xlfn.MAXIFS('data-from-invoicing'!E:E,'data-from-invoicing'!D:D,eslam.data!AR1364)</f>
        <v>29094868.160000004</v>
      </c>
      <c r="G1364" s="2">
        <f t="shared" si="174"/>
        <v>-1454742.8969999962</v>
      </c>
      <c r="H1364" s="2"/>
      <c r="I1364" s="23"/>
      <c r="J1364" s="2">
        <f>SUMIF('collection only'!D:D,eslam.data!AQ1364,'collection only'!E:E)</f>
        <v>3708396</v>
      </c>
      <c r="K1364" s="26">
        <f>SUMIF('data-from-invoicing'!D:D,eslam.data!AR1364,'data-from-invoicing'!F:F)</f>
        <v>3708396.5700000003</v>
      </c>
      <c r="L1364" s="2">
        <f t="shared" si="175"/>
        <v>0.57000000029802322</v>
      </c>
      <c r="M1364" s="2"/>
      <c r="Q1364" s="23"/>
      <c r="R1364" s="2">
        <v>19857247.18705</v>
      </c>
      <c r="S1364" s="1">
        <v>44439</v>
      </c>
      <c r="T1364" s="1">
        <v>44439</v>
      </c>
      <c r="U1364" s="1">
        <v>44444</v>
      </c>
      <c r="V1364">
        <v>60</v>
      </c>
      <c r="W1364" s="1">
        <v>44504</v>
      </c>
      <c r="X1364" s="1">
        <v>44446</v>
      </c>
      <c r="Y1364" s="2">
        <v>147304790</v>
      </c>
      <c r="AF1364" s="2">
        <v>0</v>
      </c>
      <c r="AG1364" s="14">
        <f>SUMIF('consultant-gross'!D:D,eslam.data!AQ1364,'consultant-gross'!F:F)</f>
        <v>30549611.056999996</v>
      </c>
      <c r="AH1364" s="14">
        <f>SUMIF('consultant-gross'!D:D,eslam.data!AQ1364,'consultant-gross'!G:G)</f>
        <v>147304790</v>
      </c>
      <c r="AI1364" s="14">
        <f>SUMIF('consultant-net'!D:D,eslam.data!AQ1364,'consultant-net'!F:F)</f>
        <v>19857247.18705</v>
      </c>
      <c r="AJ1364" s="2" t="str">
        <f>VLOOKUP(A1364,'eslam-to-invoicing'!A:B,2,0)</f>
        <v>RING ROAD MARYOTIA EXPANSION</v>
      </c>
      <c r="AQ1364" s="2" t="str">
        <f t="shared" si="176"/>
        <v>Ring Road - Mounib11</v>
      </c>
      <c r="AR1364" s="2" t="str">
        <f t="shared" si="177"/>
        <v>RING ROAD MARYOTIA EXPANSION11</v>
      </c>
    </row>
    <row r="1365" spans="1:44" hidden="1" x14ac:dyDescent="0.3">
      <c r="A1365" s="6" t="s">
        <v>63</v>
      </c>
      <c r="B1365" s="32">
        <f>VLOOKUP(A1365,Sheet1!A:B,2,0)</f>
        <v>2</v>
      </c>
      <c r="C1365" s="6">
        <v>12</v>
      </c>
      <c r="D1365" s="25"/>
      <c r="E1365" s="2">
        <v>20117126</v>
      </c>
      <c r="F1365" s="26">
        <f>_xlfn.MAXIFS('data-from-invoicing'!E:E,'data-from-invoicing'!D:D,eslam.data!AR1365)</f>
        <v>19159167.620000001</v>
      </c>
      <c r="G1365" s="2">
        <f t="shared" si="174"/>
        <v>-957958.37999999896</v>
      </c>
      <c r="H1365" s="2"/>
      <c r="I1365" s="23"/>
      <c r="J1365" s="2">
        <f>SUMIF('collection only'!D:D,eslam.data!AQ1365,'collection only'!E:E)</f>
        <v>14886673.24</v>
      </c>
      <c r="K1365" s="26">
        <f>SUMIF('data-from-invoicing'!D:D,eslam.data!AR1365,'data-from-invoicing'!F:F)</f>
        <v>18678770.82</v>
      </c>
      <c r="L1365" s="2">
        <f t="shared" si="175"/>
        <v>3792097.58</v>
      </c>
      <c r="M1365" s="2"/>
      <c r="Q1365" s="23"/>
      <c r="R1365" s="2">
        <v>14886673.24</v>
      </c>
      <c r="S1365" s="1">
        <v>44469</v>
      </c>
      <c r="T1365" s="1">
        <v>44469</v>
      </c>
      <c r="U1365" s="1">
        <v>44475</v>
      </c>
      <c r="V1365">
        <v>60</v>
      </c>
      <c r="W1365" s="1">
        <v>44535</v>
      </c>
      <c r="X1365" s="1">
        <v>44485</v>
      </c>
      <c r="Y1365" s="2">
        <v>167421916</v>
      </c>
      <c r="AF1365" s="2">
        <v>0</v>
      </c>
      <c r="AG1365" s="14">
        <f>SUMIF('consultant-gross'!D:D,eslam.data!AQ1365,'consultant-gross'!F:F)</f>
        <v>20117126</v>
      </c>
      <c r="AH1365" s="14">
        <f>SUMIF('consultant-gross'!D:D,eslam.data!AQ1365,'consultant-gross'!G:G)</f>
        <v>167421916</v>
      </c>
      <c r="AI1365" s="14">
        <f>SUMIF('consultant-net'!D:D,eslam.data!AQ1365,'consultant-net'!F:F)</f>
        <v>14886673.24</v>
      </c>
      <c r="AJ1365" s="2" t="str">
        <f>VLOOKUP(A1365,'eslam-to-invoicing'!A:B,2,0)</f>
        <v>RING ROAD MARYOTIA EXPANSION</v>
      </c>
      <c r="AQ1365" s="2" t="str">
        <f t="shared" si="176"/>
        <v>Ring Road - Mounib12</v>
      </c>
      <c r="AR1365" s="2" t="str">
        <f t="shared" si="177"/>
        <v>RING ROAD MARYOTIA EXPANSION12</v>
      </c>
    </row>
    <row r="1366" spans="1:44" hidden="1" x14ac:dyDescent="0.3">
      <c r="A1366" s="6" t="s">
        <v>63</v>
      </c>
      <c r="B1366" s="32">
        <f>VLOOKUP(A1366,Sheet1!A:B,2,0)</f>
        <v>2</v>
      </c>
      <c r="C1366" s="6">
        <v>13</v>
      </c>
      <c r="D1366" s="25"/>
      <c r="E1366" s="2">
        <v>56505929</v>
      </c>
      <c r="F1366" s="26">
        <f>_xlfn.MAXIFS('data-from-invoicing'!E:E,'data-from-invoicing'!D:D,eslam.data!AR1366)</f>
        <v>53815173.269999996</v>
      </c>
      <c r="G1366" s="2">
        <f t="shared" si="174"/>
        <v>-2690755.7300000042</v>
      </c>
      <c r="H1366" s="2"/>
      <c r="I1366" s="23"/>
      <c r="J1366" s="2">
        <f>SUMIF('collection only'!D:D,eslam.data!AQ1366,'collection only'!E:E)</f>
        <v>32998633.209999997</v>
      </c>
      <c r="K1366" s="26">
        <f>SUMIF('data-from-invoicing'!D:D,eslam.data!AR1366,'data-from-invoicing'!F:F)</f>
        <v>41457209.530000001</v>
      </c>
      <c r="L1366" s="2">
        <f t="shared" si="175"/>
        <v>8458576.320000004</v>
      </c>
      <c r="M1366" s="2"/>
      <c r="Q1366" s="23"/>
      <c r="R1366" s="2">
        <v>41814387.460000001</v>
      </c>
      <c r="S1366" s="1">
        <v>44500</v>
      </c>
      <c r="T1366" s="1">
        <v>44500</v>
      </c>
      <c r="U1366" s="1">
        <v>44508</v>
      </c>
      <c r="V1366">
        <v>60</v>
      </c>
      <c r="W1366" s="1">
        <v>44568</v>
      </c>
      <c r="X1366" s="1">
        <v>44513</v>
      </c>
      <c r="Y1366" s="2">
        <v>223927845</v>
      </c>
      <c r="AF1366" s="2">
        <v>0</v>
      </c>
      <c r="AG1366" s="14">
        <f>SUMIF('consultant-gross'!D:D,eslam.data!AQ1366,'consultant-gross'!F:F)</f>
        <v>56505929</v>
      </c>
      <c r="AH1366" s="14">
        <f>SUMIF('consultant-gross'!D:D,eslam.data!AQ1366,'consultant-gross'!G:G)</f>
        <v>223927845</v>
      </c>
      <c r="AI1366" s="14">
        <f>SUMIF('consultant-net'!D:D,eslam.data!AQ1366,'consultant-net'!F:F)</f>
        <v>41814387.460000001</v>
      </c>
      <c r="AJ1366" s="2" t="str">
        <f>VLOOKUP(A1366,'eslam-to-invoicing'!A:B,2,0)</f>
        <v>RING ROAD MARYOTIA EXPANSION</v>
      </c>
      <c r="AQ1366" s="2" t="str">
        <f t="shared" si="176"/>
        <v>Ring Road - Mounib13</v>
      </c>
      <c r="AR1366" s="2" t="str">
        <f t="shared" si="177"/>
        <v>RING ROAD MARYOTIA EXPANSION13</v>
      </c>
    </row>
    <row r="1367" spans="1:44" hidden="1" x14ac:dyDescent="0.3">
      <c r="A1367" s="6" t="s">
        <v>63</v>
      </c>
      <c r="B1367" s="32">
        <f>VLOOKUP(A1367,Sheet1!A:B,2,0)</f>
        <v>2</v>
      </c>
      <c r="C1367" s="6">
        <v>14</v>
      </c>
      <c r="D1367" s="25"/>
      <c r="E1367" s="2">
        <v>46948185.399999984</v>
      </c>
      <c r="F1367" s="26">
        <f>_xlfn.MAXIFS('data-from-invoicing'!E:E,'data-from-invoicing'!D:D,eslam.data!AR1367)</f>
        <v>44712557.520000003</v>
      </c>
      <c r="G1367" s="2">
        <f t="shared" si="174"/>
        <v>-2235627.8799999803</v>
      </c>
      <c r="H1367" s="2"/>
      <c r="I1367" s="23"/>
      <c r="J1367" s="2">
        <f>SUMIF('collection only'!D:D,eslam.data!AQ1367,'collection only'!E:E)</f>
        <v>14957307.9</v>
      </c>
      <c r="K1367" s="26">
        <f>SUMIF('data-from-invoicing'!D:D,eslam.data!AR1367,'data-from-invoicing'!F:F)</f>
        <v>14554103.9</v>
      </c>
      <c r="L1367" s="2">
        <f t="shared" si="175"/>
        <v>-403204</v>
      </c>
      <c r="M1367" s="2"/>
      <c r="Q1367" s="23"/>
      <c r="R1367" s="2">
        <v>0</v>
      </c>
      <c r="S1367" s="1">
        <v>44530</v>
      </c>
      <c r="T1367" s="1">
        <v>44530</v>
      </c>
      <c r="U1367" s="1">
        <v>44539</v>
      </c>
      <c r="V1367">
        <v>60</v>
      </c>
      <c r="W1367" s="1">
        <v>44599</v>
      </c>
      <c r="X1367" s="1">
        <v>44924</v>
      </c>
      <c r="Y1367" s="2">
        <v>270876030.39999998</v>
      </c>
      <c r="AF1367" s="2">
        <v>0</v>
      </c>
      <c r="AG1367" s="14">
        <f>SUMIF('consultant-gross'!D:D,eslam.data!AQ1367,'consultant-gross'!F:F)</f>
        <v>46948185.399999976</v>
      </c>
      <c r="AH1367" s="14">
        <f>SUMIF('consultant-gross'!D:D,eslam.data!AQ1367,'consultant-gross'!G:G)</f>
        <v>270876030.39999998</v>
      </c>
      <c r="AI1367" s="14">
        <f>SUMIF('consultant-net'!D:D,eslam.data!AQ1367,'consultant-net'!F:F)</f>
        <v>0</v>
      </c>
      <c r="AJ1367" s="2" t="str">
        <f>VLOOKUP(A1367,'eslam-to-invoicing'!A:B,2,0)</f>
        <v>RING ROAD MARYOTIA EXPANSION</v>
      </c>
      <c r="AQ1367" s="2" t="str">
        <f t="shared" si="176"/>
        <v>Ring Road - Mounib14</v>
      </c>
      <c r="AR1367" s="2" t="str">
        <f t="shared" si="177"/>
        <v>RING ROAD MARYOTIA EXPANSION14</v>
      </c>
    </row>
    <row r="1368" spans="1:44" hidden="1" x14ac:dyDescent="0.3">
      <c r="A1368" s="6" t="s">
        <v>63</v>
      </c>
      <c r="B1368" s="32">
        <f>VLOOKUP(A1368,Sheet1!A:B,2,0)</f>
        <v>2</v>
      </c>
      <c r="C1368" s="6">
        <v>15</v>
      </c>
      <c r="D1368" s="25"/>
      <c r="E1368" s="2">
        <v>30552404.425000008</v>
      </c>
      <c r="F1368" s="26">
        <f>_xlfn.MAXIFS('data-from-invoicing'!E:E,'data-from-invoicing'!D:D,eslam.data!AR1368)</f>
        <v>29097528.02</v>
      </c>
      <c r="G1368" s="2">
        <f t="shared" si="174"/>
        <v>-1454876.4050000086</v>
      </c>
      <c r="H1368" s="2"/>
      <c r="I1368" s="23"/>
      <c r="J1368" s="2">
        <f>SUMIF('collection only'!D:D,eslam.data!AQ1368,'collection only'!E:E)</f>
        <v>10950094.1</v>
      </c>
      <c r="K1368" s="26">
        <f>SUMIF('data-from-invoicing'!D:D,eslam.data!AR1368,'data-from-invoicing'!F:F)</f>
        <v>11321780.290999999</v>
      </c>
      <c r="L1368" s="2">
        <f t="shared" si="175"/>
        <v>371686.19099999964</v>
      </c>
      <c r="M1368" s="2"/>
      <c r="Q1368" s="23"/>
      <c r="R1368" s="2">
        <v>0</v>
      </c>
      <c r="S1368" s="1">
        <v>44561</v>
      </c>
      <c r="T1368" s="1">
        <v>44561</v>
      </c>
      <c r="U1368" s="1">
        <v>44570</v>
      </c>
      <c r="V1368">
        <v>60</v>
      </c>
      <c r="W1368" s="1">
        <v>44630</v>
      </c>
      <c r="X1368" s="1">
        <v>44581</v>
      </c>
      <c r="Y1368" s="2">
        <v>301428434.82499999</v>
      </c>
      <c r="AF1368" s="2">
        <v>0</v>
      </c>
      <c r="AG1368" s="14">
        <f>SUMIF('consultant-gross'!D:D,eslam.data!AQ1368,'consultant-gross'!F:F)</f>
        <v>30552404.425000012</v>
      </c>
      <c r="AH1368" s="14">
        <f>SUMIF('consultant-gross'!D:D,eslam.data!AQ1368,'consultant-gross'!G:G)</f>
        <v>301428434.82499999</v>
      </c>
      <c r="AI1368" s="14">
        <f>SUMIF('consultant-net'!D:D,eslam.data!AQ1368,'consultant-net'!F:F)</f>
        <v>0</v>
      </c>
      <c r="AJ1368" s="2" t="str">
        <f>VLOOKUP(A1368,'eslam-to-invoicing'!A:B,2,0)</f>
        <v>RING ROAD MARYOTIA EXPANSION</v>
      </c>
      <c r="AQ1368" s="2" t="str">
        <f t="shared" si="176"/>
        <v>Ring Road - Mounib15</v>
      </c>
      <c r="AR1368" s="2" t="str">
        <f t="shared" si="177"/>
        <v>RING ROAD MARYOTIA EXPANSION15</v>
      </c>
    </row>
    <row r="1369" spans="1:44" hidden="1" x14ac:dyDescent="0.3">
      <c r="A1369" s="6" t="s">
        <v>63</v>
      </c>
      <c r="B1369" s="32">
        <f>VLOOKUP(A1369,Sheet1!A:B,2,0)</f>
        <v>2</v>
      </c>
      <c r="C1369" s="6">
        <v>16</v>
      </c>
      <c r="D1369" s="25"/>
      <c r="E1369" s="2">
        <v>161507041.625</v>
      </c>
      <c r="F1369" s="26">
        <f>_xlfn.MAXIFS('data-from-invoicing'!E:E,'data-from-invoicing'!D:D,eslam.data!AR1369)</f>
        <v>40484939.799999997</v>
      </c>
      <c r="G1369" s="2">
        <f t="shared" si="174"/>
        <v>-121022101.825</v>
      </c>
      <c r="H1369" s="2"/>
      <c r="I1369" s="23"/>
      <c r="J1369" s="2">
        <f>SUMIF('collection only'!D:D,eslam.data!AQ1369,'collection only'!E:E)</f>
        <v>131490711.85000001</v>
      </c>
      <c r="K1369" s="26">
        <f>SUMIF('data-from-invoicing'!D:D,eslam.data!AR1369,'data-from-invoicing'!F:F)</f>
        <v>40080090.399999999</v>
      </c>
      <c r="L1369" s="2">
        <f t="shared" si="175"/>
        <v>-91410621.450000018</v>
      </c>
      <c r="M1369" s="2"/>
      <c r="Q1369" s="23"/>
      <c r="R1369" s="2">
        <v>0</v>
      </c>
      <c r="S1369" s="1">
        <v>44742</v>
      </c>
      <c r="T1369" s="1">
        <v>44752</v>
      </c>
      <c r="U1369" s="1">
        <v>44769</v>
      </c>
      <c r="V1369">
        <v>60</v>
      </c>
      <c r="W1369" s="1">
        <v>44829</v>
      </c>
      <c r="X1369" s="1">
        <v>44769</v>
      </c>
      <c r="Y1369" s="2">
        <v>462935476.44999999</v>
      </c>
      <c r="AF1369" s="2">
        <v>0</v>
      </c>
      <c r="AG1369" s="14">
        <f>SUMIF('consultant-gross'!D:D,eslam.data!AQ1369,'consultant-gross'!F:F)</f>
        <v>161507041.625</v>
      </c>
      <c r="AH1369" s="14">
        <f>SUMIF('consultant-gross'!D:D,eslam.data!AQ1369,'consultant-gross'!G:G)</f>
        <v>462935476.44999999</v>
      </c>
      <c r="AI1369" s="14">
        <f>SUMIF('consultant-net'!D:D,eslam.data!AQ1369,'consultant-net'!F:F)</f>
        <v>0</v>
      </c>
      <c r="AJ1369" s="2" t="str">
        <f>VLOOKUP(A1369,'eslam-to-invoicing'!A:B,2,0)</f>
        <v>RING ROAD MARYOTIA EXPANSION</v>
      </c>
      <c r="AQ1369" s="2" t="str">
        <f t="shared" si="176"/>
        <v>Ring Road - Mounib16</v>
      </c>
      <c r="AR1369" s="2" t="str">
        <f t="shared" si="177"/>
        <v>RING ROAD MARYOTIA EXPANSION16</v>
      </c>
    </row>
    <row r="1370" spans="1:44" hidden="1" x14ac:dyDescent="0.3">
      <c r="A1370" s="6" t="s">
        <v>63</v>
      </c>
      <c r="B1370" s="32">
        <f>VLOOKUP(A1370,Sheet1!A:B,2,0)</f>
        <v>2</v>
      </c>
      <c r="C1370" s="6">
        <v>17</v>
      </c>
      <c r="D1370" s="25"/>
      <c r="E1370" s="2">
        <v>6933306.5500000119</v>
      </c>
      <c r="F1370" s="26">
        <f>_xlfn.MAXIFS('data-from-invoicing'!E:E,'data-from-invoicing'!D:D,eslam.data!AR1370)</f>
        <v>41585303.990000002</v>
      </c>
      <c r="G1370" s="2">
        <f t="shared" si="174"/>
        <v>34651997.43999999</v>
      </c>
      <c r="H1370" s="2"/>
      <c r="I1370" s="23"/>
      <c r="J1370" s="2">
        <f>SUMIF('collection only'!D:D,eslam.data!AQ1370,'collection only'!E:E)</f>
        <v>1170803.2</v>
      </c>
      <c r="K1370" s="26">
        <f>SUMIF('data-from-invoicing'!D:D,eslam.data!AR1370,'data-from-invoicing'!F:F)</f>
        <v>46456883.749499999</v>
      </c>
      <c r="L1370" s="2">
        <f t="shared" si="175"/>
        <v>45286080.549499996</v>
      </c>
      <c r="M1370" s="2"/>
      <c r="Q1370" s="23"/>
      <c r="R1370" s="2">
        <v>5130646.8470000084</v>
      </c>
      <c r="S1370" s="1">
        <v>44773</v>
      </c>
      <c r="T1370" s="1">
        <v>44773</v>
      </c>
      <c r="U1370" s="1">
        <v>44783</v>
      </c>
      <c r="V1370">
        <v>60</v>
      </c>
      <c r="W1370" s="1">
        <v>44843</v>
      </c>
      <c r="X1370" s="1">
        <v>44783</v>
      </c>
      <c r="Y1370" s="2">
        <v>469868783</v>
      </c>
      <c r="AF1370" s="2">
        <v>0</v>
      </c>
      <c r="AG1370" s="14">
        <f>SUMIF('consultant-gross'!D:D,eslam.data!AQ1370,'consultant-gross'!F:F)</f>
        <v>6933306.5500000119</v>
      </c>
      <c r="AH1370" s="14">
        <f>SUMIF('consultant-gross'!D:D,eslam.data!AQ1370,'consultant-gross'!G:G)</f>
        <v>469868783</v>
      </c>
      <c r="AI1370" s="14">
        <f>SUMIF('consultant-net'!D:D,eslam.data!AQ1370,'consultant-net'!F:F)</f>
        <v>5130646.8470000084</v>
      </c>
      <c r="AJ1370" s="2" t="str">
        <f>VLOOKUP(A1370,'eslam-to-invoicing'!A:B,2,0)</f>
        <v>RING ROAD MARYOTIA EXPANSION</v>
      </c>
      <c r="AQ1370" s="2" t="str">
        <f t="shared" si="176"/>
        <v>Ring Road - Mounib17</v>
      </c>
      <c r="AR1370" s="2" t="str">
        <f t="shared" si="177"/>
        <v>RING ROAD MARYOTIA EXPANSION17</v>
      </c>
    </row>
    <row r="1371" spans="1:44" hidden="1" x14ac:dyDescent="0.3">
      <c r="A1371" s="6" t="s">
        <v>63</v>
      </c>
      <c r="B1371" s="32">
        <f>VLOOKUP(A1371,Sheet1!A:B,2,0)</f>
        <v>2</v>
      </c>
      <c r="C1371" s="6">
        <v>18</v>
      </c>
      <c r="D1371" s="25"/>
      <c r="E1371" s="2">
        <v>4715315.1449999809</v>
      </c>
      <c r="F1371" s="26">
        <f>_xlfn.MAXIFS('data-from-invoicing'!E:E,'data-from-invoicing'!D:D,eslam.data!AR1371)</f>
        <v>27321187.620000001</v>
      </c>
      <c r="G1371" s="2">
        <f t="shared" si="174"/>
        <v>22605872.47500002</v>
      </c>
      <c r="H1371" s="2"/>
      <c r="I1371" s="23"/>
      <c r="J1371" s="2">
        <f>SUMIF('collection only'!D:D,eslam.data!AQ1371,'collection only'!E:E)</f>
        <v>2897048.5</v>
      </c>
      <c r="K1371" s="26">
        <f>SUMIF('data-from-invoicing'!D:D,eslam.data!AR1371,'data-from-invoicing'!F:F)</f>
        <v>30929623.491</v>
      </c>
      <c r="L1371" s="2">
        <f t="shared" si="175"/>
        <v>28032574.991</v>
      </c>
      <c r="M1371" s="2"/>
      <c r="Q1371" s="23"/>
      <c r="R1371" s="2">
        <v>3489333.2072999859</v>
      </c>
      <c r="S1371" s="1">
        <v>44804</v>
      </c>
      <c r="T1371" s="1">
        <v>44804</v>
      </c>
      <c r="U1371" s="1">
        <v>44816</v>
      </c>
      <c r="V1371">
        <v>60</v>
      </c>
      <c r="W1371" s="1">
        <v>44876</v>
      </c>
      <c r="X1371" s="1">
        <v>44816</v>
      </c>
      <c r="Y1371" s="2">
        <v>474584098.14499998</v>
      </c>
      <c r="AF1371" s="2">
        <v>0</v>
      </c>
      <c r="AG1371" s="14">
        <f>SUMIF('consultant-gross'!D:D,eslam.data!AQ1371,'consultant-gross'!F:F)</f>
        <v>4715315.1449999809</v>
      </c>
      <c r="AH1371" s="14">
        <f>SUMIF('consultant-gross'!D:D,eslam.data!AQ1371,'consultant-gross'!G:G)</f>
        <v>474584098.14499998</v>
      </c>
      <c r="AI1371" s="14">
        <f>SUMIF('consultant-net'!D:D,eslam.data!AQ1371,'consultant-net'!F:F)</f>
        <v>3489333.2072999859</v>
      </c>
      <c r="AJ1371" s="2" t="str">
        <f>VLOOKUP(A1371,'eslam-to-invoicing'!A:B,2,0)</f>
        <v>RING ROAD MARYOTIA EXPANSION</v>
      </c>
      <c r="AQ1371" s="2" t="str">
        <f t="shared" si="176"/>
        <v>Ring Road - Mounib18</v>
      </c>
      <c r="AR1371" s="2" t="str">
        <f t="shared" si="177"/>
        <v>RING ROAD MARYOTIA EXPANSION18</v>
      </c>
    </row>
    <row r="1372" spans="1:44" hidden="1" x14ac:dyDescent="0.3">
      <c r="A1372" s="6" t="s">
        <v>63</v>
      </c>
      <c r="B1372" s="32">
        <f>VLOOKUP(A1372,Sheet1!A:B,2,0)</f>
        <v>2</v>
      </c>
      <c r="C1372" s="6">
        <v>19</v>
      </c>
      <c r="D1372" s="25"/>
      <c r="F1372" s="26">
        <f>_xlfn.MAXIFS('data-from-invoicing'!E:E,'data-from-invoicing'!D:D,eslam.data!AR1372)</f>
        <v>15814702.289999999</v>
      </c>
      <c r="G1372" s="2">
        <f t="shared" si="174"/>
        <v>15814702.289999999</v>
      </c>
      <c r="H1372" s="2"/>
      <c r="I1372" s="23"/>
      <c r="J1372" s="2">
        <f>SUMIF('collection only'!D:D,eslam.data!AQ1372,'collection only'!E:E)</f>
        <v>1351162.1</v>
      </c>
      <c r="K1372" s="26">
        <f>SUMIF('data-from-invoicing'!D:D,eslam.data!AR1372,'data-from-invoicing'!F:F)</f>
        <v>17532860.344499998</v>
      </c>
      <c r="L1372" s="2">
        <f t="shared" si="175"/>
        <v>16181698.244499998</v>
      </c>
      <c r="M1372" s="2"/>
      <c r="Q1372" s="23"/>
      <c r="S1372" s="1">
        <v>44834</v>
      </c>
      <c r="T1372" s="1">
        <v>44834</v>
      </c>
      <c r="U1372" s="1">
        <v>44851</v>
      </c>
      <c r="V1372">
        <v>60</v>
      </c>
      <c r="W1372" s="1">
        <v>44911</v>
      </c>
      <c r="AF1372" s="2">
        <v>0</v>
      </c>
      <c r="AG1372" s="14">
        <f>SUMIF('consultant-gross'!D:D,eslam.data!AQ1372,'consultant-gross'!F:F)</f>
        <v>0</v>
      </c>
      <c r="AH1372" s="14">
        <f>SUMIF('consultant-gross'!D:D,eslam.data!AQ1372,'consultant-gross'!G:G)</f>
        <v>0</v>
      </c>
      <c r="AI1372" s="14">
        <f>SUMIF('consultant-net'!D:D,eslam.data!AQ1372,'consultant-net'!F:F)</f>
        <v>0</v>
      </c>
      <c r="AJ1372" s="2" t="str">
        <f>VLOOKUP(A1372,'eslam-to-invoicing'!A:B,2,0)</f>
        <v>RING ROAD MARYOTIA EXPANSION</v>
      </c>
      <c r="AQ1372" s="2" t="str">
        <f t="shared" si="176"/>
        <v>Ring Road - Mounib19</v>
      </c>
      <c r="AR1372" s="2" t="str">
        <f t="shared" si="177"/>
        <v>RING ROAD MARYOTIA EXPANSION19</v>
      </c>
    </row>
    <row r="1373" spans="1:44" hidden="1" x14ac:dyDescent="0.3">
      <c r="A1373" s="32" t="s">
        <v>118</v>
      </c>
      <c r="B1373" s="32">
        <f>VLOOKUP(A1373,Sheet1!A:B,2,0)</f>
        <v>1</v>
      </c>
      <c r="C1373" s="6">
        <v>1</v>
      </c>
      <c r="D1373" s="25"/>
      <c r="E1373" s="2">
        <v>2250265.4</v>
      </c>
      <c r="F1373" s="26">
        <f>_xlfn.MAXIFS('data-from-invoicing'!E:E,'data-from-invoicing'!D:D,eslam.data!AR1373)</f>
        <v>0</v>
      </c>
      <c r="G1373" s="2">
        <f t="shared" si="174"/>
        <v>-2250265.4</v>
      </c>
      <c r="H1373" s="2"/>
      <c r="I1373" s="23"/>
      <c r="J1373" s="2">
        <f>SUMIF('collection only'!D:D,eslam.data!AQ1373,'collection only'!E:E)</f>
        <v>1730229.07</v>
      </c>
      <c r="K1373" s="26">
        <f>SUMIF('data-from-invoicing'!D:D,eslam.data!AR1373,'data-from-invoicing'!F:F)</f>
        <v>0</v>
      </c>
      <c r="L1373" s="2">
        <f t="shared" si="175"/>
        <v>-1730229.07</v>
      </c>
      <c r="M1373" s="2"/>
      <c r="Q1373" s="23"/>
      <c r="R1373" s="2">
        <v>1730229.07</v>
      </c>
      <c r="S1373" s="1">
        <v>45016</v>
      </c>
      <c r="T1373" s="1">
        <v>45028</v>
      </c>
      <c r="U1373" s="1">
        <v>45028</v>
      </c>
      <c r="V1373">
        <v>15</v>
      </c>
      <c r="W1373" s="1">
        <v>45043</v>
      </c>
      <c r="X1373" s="1">
        <v>45028</v>
      </c>
      <c r="Y1373" s="2">
        <v>2250265.4</v>
      </c>
      <c r="AF1373" s="2">
        <v>0</v>
      </c>
      <c r="AG1373" s="14">
        <f>SUMIF('consultant-gross'!D:D,eslam.data!AQ1373,'consultant-gross'!F:F)</f>
        <v>0</v>
      </c>
      <c r="AH1373" s="14">
        <f>SUMIF('consultant-gross'!D:D,eslam.data!AQ1373,'consultant-gross'!G:G)</f>
        <v>0</v>
      </c>
      <c r="AI1373" s="14">
        <f>SUMIF('consultant-net'!D:D,eslam.data!AQ1373,'consultant-net'!F:F)</f>
        <v>0</v>
      </c>
      <c r="AJ1373" s="2">
        <f>VLOOKUP(A1373,'eslam-to-invoicing'!A:B,2,0)</f>
        <v>0</v>
      </c>
      <c r="AQ1373" s="2" t="str">
        <f t="shared" si="176"/>
        <v>RO  Apply -Mech- SSC1</v>
      </c>
      <c r="AR1373" s="2" t="str">
        <f t="shared" si="177"/>
        <v>01</v>
      </c>
    </row>
    <row r="1374" spans="1:44" hidden="1" x14ac:dyDescent="0.3">
      <c r="A1374" s="6" t="s">
        <v>118</v>
      </c>
      <c r="B1374" s="6">
        <f>VLOOKUP(A1374,Sheet1!A:B,2,0)</f>
        <v>1</v>
      </c>
      <c r="C1374" s="6">
        <v>2</v>
      </c>
      <c r="D1374" s="25"/>
      <c r="F1374" s="26">
        <f>_xlfn.MAXIFS('data-from-invoicing'!E:E,'data-from-invoicing'!D:D,eslam.data!AR1374)</f>
        <v>0</v>
      </c>
      <c r="G1374" s="2">
        <f t="shared" si="174"/>
        <v>0</v>
      </c>
      <c r="H1374" s="2"/>
      <c r="I1374" s="23"/>
      <c r="J1374" s="2">
        <f>SUMIF('collection only'!D:D,eslam.data!AQ1374,'collection only'!E:E)</f>
        <v>1.0000000000000001E-5</v>
      </c>
      <c r="K1374" s="26">
        <f>SUMIF('data-from-invoicing'!D:D,eslam.data!AR1374,'data-from-invoicing'!F:F)</f>
        <v>0</v>
      </c>
      <c r="L1374" s="2">
        <f t="shared" si="175"/>
        <v>-1.0000000000000001E-5</v>
      </c>
      <c r="M1374" s="2"/>
      <c r="Q1374" s="23"/>
      <c r="S1374" s="1">
        <v>45138</v>
      </c>
      <c r="T1374" s="1">
        <v>45125</v>
      </c>
      <c r="U1374" s="1">
        <v>45125</v>
      </c>
      <c r="V1374">
        <v>15</v>
      </c>
      <c r="W1374" s="1">
        <v>45140</v>
      </c>
      <c r="AF1374" s="2">
        <v>0</v>
      </c>
      <c r="AG1374" s="14">
        <f>SUMIF('consultant-gross'!D:D,eslam.data!AQ1374,'consultant-gross'!F:F)</f>
        <v>0</v>
      </c>
      <c r="AH1374" s="14">
        <f>SUMIF('consultant-gross'!D:D,eslam.data!AQ1374,'consultant-gross'!G:G)</f>
        <v>0</v>
      </c>
      <c r="AI1374" s="14">
        <f>SUMIF('consultant-net'!D:D,eslam.data!AQ1374,'consultant-net'!F:F)</f>
        <v>0</v>
      </c>
      <c r="AJ1374" s="2">
        <f>VLOOKUP(A1374,'eslam-to-invoicing'!A:B,2,0)</f>
        <v>0</v>
      </c>
      <c r="AQ1374" s="2" t="str">
        <f t="shared" si="176"/>
        <v>RO  Apply -Mech- SSC2</v>
      </c>
      <c r="AR1374" s="2" t="str">
        <f t="shared" si="177"/>
        <v>02</v>
      </c>
    </row>
    <row r="1375" spans="1:44" hidden="1" x14ac:dyDescent="0.3">
      <c r="A1375" s="32" t="s">
        <v>118</v>
      </c>
      <c r="B1375" s="32">
        <f>VLOOKUP(A1375,Sheet1!A:B,2,0)</f>
        <v>1</v>
      </c>
      <c r="C1375" s="6">
        <v>4</v>
      </c>
      <c r="D1375" s="25"/>
      <c r="E1375" s="2">
        <v>4449602.38</v>
      </c>
      <c r="F1375" s="26">
        <f>_xlfn.MAXIFS('data-from-invoicing'!E:E,'data-from-invoicing'!D:D,eslam.data!AR1375)</f>
        <v>0</v>
      </c>
      <c r="G1375" s="2">
        <f t="shared" si="174"/>
        <v>-4449602.38</v>
      </c>
      <c r="H1375" s="2"/>
      <c r="I1375" s="23"/>
      <c r="J1375" s="2">
        <f>SUMIF('collection only'!D:D,eslam.data!AQ1375,'collection only'!E:E)</f>
        <v>1E-3</v>
      </c>
      <c r="K1375" s="26">
        <f>SUMIF('data-from-invoicing'!D:D,eslam.data!AR1375,'data-from-invoicing'!F:F)</f>
        <v>0</v>
      </c>
      <c r="L1375" s="2">
        <f t="shared" si="175"/>
        <v>-1E-3</v>
      </c>
      <c r="M1375" s="2"/>
      <c r="Q1375" s="23"/>
      <c r="R1375" s="2">
        <v>1195633.3799999999</v>
      </c>
      <c r="S1375" s="1">
        <v>45260</v>
      </c>
      <c r="T1375" s="1">
        <v>45242</v>
      </c>
      <c r="U1375" s="1">
        <v>45242</v>
      </c>
      <c r="V1375">
        <v>15</v>
      </c>
      <c r="W1375" s="1">
        <v>45257</v>
      </c>
      <c r="X1375" s="1">
        <v>45285</v>
      </c>
      <c r="Y1375" s="2">
        <v>8242992.0499999998</v>
      </c>
      <c r="AF1375" s="2">
        <v>0</v>
      </c>
      <c r="AG1375" s="14">
        <f>SUMIF('consultant-gross'!D:D,eslam.data!AQ1375,'consultant-gross'!F:F)</f>
        <v>0</v>
      </c>
      <c r="AH1375" s="14">
        <f>SUMIF('consultant-gross'!D:D,eslam.data!AQ1375,'consultant-gross'!G:G)</f>
        <v>0</v>
      </c>
      <c r="AI1375" s="14">
        <f>SUMIF('consultant-net'!D:D,eslam.data!AQ1375,'consultant-net'!F:F)</f>
        <v>0</v>
      </c>
      <c r="AJ1375" s="2">
        <f>VLOOKUP(A1375,'eslam-to-invoicing'!A:B,2,0)</f>
        <v>0</v>
      </c>
      <c r="AQ1375" s="2" t="str">
        <f t="shared" si="176"/>
        <v>RO  Apply -Mech- SSC4</v>
      </c>
      <c r="AR1375" s="2" t="str">
        <f t="shared" si="177"/>
        <v>04</v>
      </c>
    </row>
    <row r="1376" spans="1:44" hidden="1" x14ac:dyDescent="0.3">
      <c r="A1376" s="32" t="s">
        <v>143</v>
      </c>
      <c r="B1376" s="32">
        <f>VLOOKUP(A1376,Sheet1!A:B,2,0)</f>
        <v>1</v>
      </c>
      <c r="C1376" s="6">
        <v>1</v>
      </c>
      <c r="D1376" s="25"/>
      <c r="E1376" s="2">
        <v>6000000</v>
      </c>
      <c r="F1376" s="26">
        <f>_xlfn.MAXIFS('data-from-invoicing'!E:E,'data-from-invoicing'!D:D,eslam.data!AR1376)</f>
        <v>0</v>
      </c>
      <c r="G1376" s="2">
        <f t="shared" si="174"/>
        <v>-6000000</v>
      </c>
      <c r="H1376" s="2"/>
      <c r="I1376" s="23"/>
      <c r="J1376" s="2">
        <f>SUMIF('collection only'!D:D,eslam.data!AQ1376,'collection only'!E:E)</f>
        <v>0</v>
      </c>
      <c r="K1376" s="26">
        <f>SUMIF('data-from-invoicing'!D:D,eslam.data!AR1376,'data-from-invoicing'!F:F)</f>
        <v>0</v>
      </c>
      <c r="L1376" s="2">
        <f t="shared" si="175"/>
        <v>0</v>
      </c>
      <c r="M1376" s="2"/>
      <c r="Q1376" s="23"/>
      <c r="R1376" s="2">
        <v>6660000</v>
      </c>
      <c r="S1376" s="1">
        <v>45322</v>
      </c>
      <c r="T1376" s="1">
        <v>45322</v>
      </c>
      <c r="U1376" s="1">
        <v>45350</v>
      </c>
      <c r="V1376">
        <v>15</v>
      </c>
      <c r="W1376" s="1">
        <v>45365</v>
      </c>
      <c r="X1376" s="1">
        <v>45350</v>
      </c>
      <c r="Y1376" s="2">
        <v>6000000</v>
      </c>
      <c r="AF1376" s="2">
        <v>0</v>
      </c>
      <c r="AG1376" s="14">
        <f>SUMIF('consultant-gross'!D:D,eslam.data!AQ1376,'consultant-gross'!F:F)</f>
        <v>0</v>
      </c>
      <c r="AH1376" s="14">
        <f>SUMIF('consultant-gross'!D:D,eslam.data!AQ1376,'consultant-gross'!G:G)</f>
        <v>0</v>
      </c>
      <c r="AI1376" s="14">
        <f>SUMIF('consultant-net'!D:D,eslam.data!AQ1376,'consultant-net'!F:F)</f>
        <v>0</v>
      </c>
      <c r="AJ1376" s="2">
        <f>VLOOKUP(A1376,'eslam-to-invoicing'!A:B,2,0)</f>
        <v>0</v>
      </c>
      <c r="AQ1376" s="2" t="str">
        <f t="shared" si="176"/>
        <v>RO  Eriction1</v>
      </c>
      <c r="AR1376" s="2" t="str">
        <f t="shared" si="177"/>
        <v>01</v>
      </c>
    </row>
    <row r="1377" spans="1:44" hidden="1" x14ac:dyDescent="0.3">
      <c r="A1377" s="32" t="s">
        <v>144</v>
      </c>
      <c r="B1377" s="32">
        <f>VLOOKUP(A1377,Sheet1!A:B,2,0)</f>
        <v>1</v>
      </c>
      <c r="C1377" s="6">
        <v>1</v>
      </c>
      <c r="D1377" s="25"/>
      <c r="E1377" s="2">
        <v>22392582.539999999</v>
      </c>
      <c r="F1377" s="26">
        <f>_xlfn.MAXIFS('data-from-invoicing'!E:E,'data-from-invoicing'!D:D,eslam.data!AR1377)</f>
        <v>0</v>
      </c>
      <c r="G1377" s="2">
        <f t="shared" si="174"/>
        <v>-22392582.539999999</v>
      </c>
      <c r="H1377" s="2"/>
      <c r="I1377" s="23"/>
      <c r="J1377" s="2">
        <f>SUMIF('collection only'!D:D,eslam.data!AQ1377,'collection only'!E:E)</f>
        <v>0</v>
      </c>
      <c r="K1377" s="26">
        <f>SUMIF('data-from-invoicing'!D:D,eslam.data!AR1377,'data-from-invoicing'!F:F)</f>
        <v>0</v>
      </c>
      <c r="L1377" s="2">
        <f t="shared" si="175"/>
        <v>0</v>
      </c>
      <c r="M1377" s="2"/>
      <c r="Q1377" s="23"/>
      <c r="R1377" s="2">
        <v>2216012.0699999998</v>
      </c>
      <c r="S1377" s="1">
        <v>45322</v>
      </c>
      <c r="T1377" s="1">
        <v>45322</v>
      </c>
      <c r="U1377" s="1">
        <v>45350</v>
      </c>
      <c r="V1377">
        <v>15</v>
      </c>
      <c r="W1377" s="1">
        <v>45365</v>
      </c>
      <c r="X1377" s="1">
        <v>45350</v>
      </c>
      <c r="Y1377" s="2">
        <v>22392582.539999999</v>
      </c>
      <c r="AF1377" s="2">
        <v>0</v>
      </c>
      <c r="AG1377" s="14">
        <f>SUMIF('consultant-gross'!D:D,eslam.data!AQ1377,'consultant-gross'!F:F)</f>
        <v>0</v>
      </c>
      <c r="AH1377" s="14">
        <f>SUMIF('consultant-gross'!D:D,eslam.data!AQ1377,'consultant-gross'!G:G)</f>
        <v>0</v>
      </c>
      <c r="AI1377" s="14">
        <f>SUMIF('consultant-net'!D:D,eslam.data!AQ1377,'consultant-net'!F:F)</f>
        <v>0</v>
      </c>
      <c r="AJ1377" s="2">
        <f>VLOOKUP(A1377,'eslam-to-invoicing'!A:B,2,0)</f>
        <v>0</v>
      </c>
      <c r="AQ1377" s="2" t="str">
        <f t="shared" si="176"/>
        <v>RO  Pump Room1</v>
      </c>
      <c r="AR1377" s="2" t="str">
        <f t="shared" si="177"/>
        <v>01</v>
      </c>
    </row>
    <row r="1378" spans="1:44" hidden="1" x14ac:dyDescent="0.3">
      <c r="A1378" s="32" t="s">
        <v>107</v>
      </c>
      <c r="B1378" s="32">
        <f>VLOOKUP(A1378,Sheet1!A:B,2,0)</f>
        <v>1</v>
      </c>
      <c r="C1378" s="6">
        <v>1</v>
      </c>
      <c r="D1378" s="25"/>
      <c r="E1378" s="2">
        <v>5322406.46</v>
      </c>
      <c r="F1378" s="26">
        <f>_xlfn.MAXIFS('data-from-invoicing'!E:E,'data-from-invoicing'!D:D,eslam.data!AR1378)</f>
        <v>0</v>
      </c>
      <c r="G1378" s="2">
        <f t="shared" si="174"/>
        <v>-5322406.46</v>
      </c>
      <c r="H1378" s="2"/>
      <c r="I1378" s="23"/>
      <c r="J1378" s="2">
        <f>SUMIF('collection only'!D:D,eslam.data!AQ1378,'collection only'!E:E)</f>
        <v>1.0000000000000001E-5</v>
      </c>
      <c r="K1378" s="26">
        <f>SUMIF('data-from-invoicing'!D:D,eslam.data!AR1378,'data-from-invoicing'!F:F)</f>
        <v>0</v>
      </c>
      <c r="L1378" s="2">
        <f t="shared" si="175"/>
        <v>-1.0000000000000001E-5</v>
      </c>
      <c r="M1378" s="2"/>
      <c r="Q1378" s="23"/>
      <c r="R1378" s="2">
        <v>745136.9</v>
      </c>
      <c r="S1378" s="1">
        <v>44957</v>
      </c>
      <c r="T1378" s="1">
        <v>44942</v>
      </c>
      <c r="U1378" s="1">
        <v>44943</v>
      </c>
      <c r="V1378">
        <v>15</v>
      </c>
      <c r="W1378" s="1">
        <v>44958</v>
      </c>
      <c r="X1378" s="1">
        <v>44943</v>
      </c>
      <c r="Y1378" s="2">
        <v>5322406.46</v>
      </c>
      <c r="AF1378" s="2">
        <v>0</v>
      </c>
      <c r="AG1378" s="14">
        <f>SUMIF('consultant-gross'!D:D,eslam.data!AQ1378,'consultant-gross'!F:F)</f>
        <v>0</v>
      </c>
      <c r="AH1378" s="14">
        <f>SUMIF('consultant-gross'!D:D,eslam.data!AQ1378,'consultant-gross'!G:G)</f>
        <v>0</v>
      </c>
      <c r="AI1378" s="14">
        <f>SUMIF('consultant-net'!D:D,eslam.data!AQ1378,'consultant-net'!F:F)</f>
        <v>0</v>
      </c>
      <c r="AJ1378" s="2">
        <f>VLOOKUP(A1378,'eslam-to-invoicing'!A:B,2,0)</f>
        <v>0</v>
      </c>
      <c r="AQ1378" s="2" t="str">
        <f t="shared" si="176"/>
        <v>RO - Supply - Electric1</v>
      </c>
      <c r="AR1378" s="2" t="str">
        <f t="shared" si="177"/>
        <v>01</v>
      </c>
    </row>
    <row r="1379" spans="1:44" hidden="1" x14ac:dyDescent="0.3">
      <c r="A1379" s="32" t="s">
        <v>107</v>
      </c>
      <c r="B1379" s="32">
        <f>VLOOKUP(A1379,Sheet1!A:B,2,0)</f>
        <v>1</v>
      </c>
      <c r="C1379" s="6">
        <v>2</v>
      </c>
      <c r="D1379" s="25"/>
      <c r="E1379" s="2">
        <v>3040804.44</v>
      </c>
      <c r="F1379" s="26">
        <f>_xlfn.MAXIFS('data-from-invoicing'!E:E,'data-from-invoicing'!D:D,eslam.data!AR1379)</f>
        <v>0</v>
      </c>
      <c r="G1379" s="2">
        <f t="shared" si="174"/>
        <v>-3040804.44</v>
      </c>
      <c r="H1379" s="2"/>
      <c r="I1379" s="23"/>
      <c r="J1379" s="2">
        <f>SUMIF('collection only'!D:D,eslam.data!AQ1379,'collection only'!E:E)</f>
        <v>1.0000000000000001E-5</v>
      </c>
      <c r="K1379" s="26">
        <f>SUMIF('data-from-invoicing'!D:D,eslam.data!AR1379,'data-from-invoicing'!F:F)</f>
        <v>0</v>
      </c>
      <c r="L1379" s="2">
        <f t="shared" si="175"/>
        <v>-1.0000000000000001E-5</v>
      </c>
      <c r="M1379" s="2"/>
      <c r="Q1379" s="23"/>
      <c r="R1379" s="2">
        <v>1847082.53</v>
      </c>
      <c r="S1379" s="1">
        <v>44985</v>
      </c>
      <c r="T1379" s="1">
        <v>44973</v>
      </c>
      <c r="U1379" s="1">
        <v>44993</v>
      </c>
      <c r="V1379">
        <v>15</v>
      </c>
      <c r="W1379" s="1">
        <v>45008</v>
      </c>
      <c r="X1379" s="1">
        <v>45000</v>
      </c>
      <c r="Y1379" s="2">
        <v>8363210.9000000004</v>
      </c>
      <c r="AF1379" s="2">
        <v>0</v>
      </c>
      <c r="AG1379" s="14">
        <f>SUMIF('consultant-gross'!D:D,eslam.data!AQ1379,'consultant-gross'!F:F)</f>
        <v>0</v>
      </c>
      <c r="AH1379" s="14">
        <f>SUMIF('consultant-gross'!D:D,eslam.data!AQ1379,'consultant-gross'!G:G)</f>
        <v>0</v>
      </c>
      <c r="AI1379" s="14">
        <f>SUMIF('consultant-net'!D:D,eslam.data!AQ1379,'consultant-net'!F:F)</f>
        <v>0</v>
      </c>
      <c r="AJ1379" s="2">
        <f>VLOOKUP(A1379,'eslam-to-invoicing'!A:B,2,0)</f>
        <v>0</v>
      </c>
      <c r="AQ1379" s="2" t="str">
        <f t="shared" si="176"/>
        <v>RO - Supply - Electric2</v>
      </c>
      <c r="AR1379" s="2" t="str">
        <f t="shared" si="177"/>
        <v>02</v>
      </c>
    </row>
    <row r="1380" spans="1:44" hidden="1" x14ac:dyDescent="0.3">
      <c r="A1380" s="32" t="s">
        <v>107</v>
      </c>
      <c r="B1380" s="32">
        <f>VLOOKUP(A1380,Sheet1!A:B,2,0)</f>
        <v>1</v>
      </c>
      <c r="C1380" s="6">
        <v>3</v>
      </c>
      <c r="D1380" s="25"/>
      <c r="E1380" s="2">
        <v>11778923.84</v>
      </c>
      <c r="F1380" s="26">
        <f>_xlfn.MAXIFS('data-from-invoicing'!E:E,'data-from-invoicing'!D:D,eslam.data!AR1380)</f>
        <v>0</v>
      </c>
      <c r="G1380" s="2">
        <f t="shared" si="174"/>
        <v>-11778923.84</v>
      </c>
      <c r="H1380" s="2"/>
      <c r="I1380" s="23"/>
      <c r="J1380" s="2">
        <f>SUMIF('collection only'!D:D,eslam.data!AQ1380,'collection only'!E:E)</f>
        <v>2225665.9094736842</v>
      </c>
      <c r="K1380" s="26">
        <f>SUMIF('data-from-invoicing'!D:D,eslam.data!AR1380,'data-from-invoicing'!F:F)</f>
        <v>0</v>
      </c>
      <c r="L1380" s="2">
        <f t="shared" si="175"/>
        <v>-2225665.9094736842</v>
      </c>
      <c r="M1380" s="2"/>
      <c r="Q1380" s="23"/>
      <c r="R1380" s="2">
        <v>1649065.6</v>
      </c>
      <c r="S1380" s="1">
        <v>45016</v>
      </c>
      <c r="T1380" s="1">
        <v>45026</v>
      </c>
      <c r="U1380" s="1">
        <v>45026</v>
      </c>
      <c r="V1380">
        <v>15</v>
      </c>
      <c r="W1380" s="1">
        <v>45041</v>
      </c>
      <c r="X1380" s="1">
        <v>45026</v>
      </c>
      <c r="Y1380" s="2">
        <v>20142134.739999998</v>
      </c>
      <c r="AF1380" s="2">
        <v>0</v>
      </c>
      <c r="AG1380" s="14">
        <f>SUMIF('consultant-gross'!D:D,eslam.data!AQ1380,'consultant-gross'!F:F)</f>
        <v>0</v>
      </c>
      <c r="AH1380" s="14">
        <f>SUMIF('consultant-gross'!D:D,eslam.data!AQ1380,'consultant-gross'!G:G)</f>
        <v>0</v>
      </c>
      <c r="AI1380" s="14">
        <f>SUMIF('consultant-net'!D:D,eslam.data!AQ1380,'consultant-net'!F:F)</f>
        <v>0</v>
      </c>
      <c r="AJ1380" s="2">
        <f>VLOOKUP(A1380,'eslam-to-invoicing'!A:B,2,0)</f>
        <v>0</v>
      </c>
      <c r="AQ1380" s="2" t="str">
        <f t="shared" si="176"/>
        <v>RO - Supply - Electric3</v>
      </c>
      <c r="AR1380" s="2" t="str">
        <f t="shared" si="177"/>
        <v>03</v>
      </c>
    </row>
    <row r="1381" spans="1:44" hidden="1" x14ac:dyDescent="0.3">
      <c r="A1381" s="32" t="s">
        <v>114</v>
      </c>
      <c r="B1381" s="32">
        <f>VLOOKUP(A1381,Sheet1!A:B,2,0)</f>
        <v>1</v>
      </c>
      <c r="C1381" s="6">
        <v>1</v>
      </c>
      <c r="D1381" s="25"/>
      <c r="E1381" s="2">
        <v>16503981</v>
      </c>
      <c r="F1381" s="26">
        <f>_xlfn.MAXIFS('data-from-invoicing'!E:E,'data-from-invoicing'!D:D,eslam.data!AR1381)</f>
        <v>0</v>
      </c>
      <c r="G1381" s="2">
        <f t="shared" si="174"/>
        <v>-16503981</v>
      </c>
      <c r="H1381" s="2"/>
      <c r="I1381" s="23"/>
      <c r="J1381" s="2">
        <f>SUMIF('collection only'!D:D,eslam.data!AQ1381,'collection only'!E:E)</f>
        <v>13698304.23</v>
      </c>
      <c r="K1381" s="26">
        <f>SUMIF('data-from-invoicing'!D:D,eslam.data!AR1381,'data-from-invoicing'!F:F)</f>
        <v>0</v>
      </c>
      <c r="L1381" s="2">
        <f t="shared" si="175"/>
        <v>-13698304.23</v>
      </c>
      <c r="M1381" s="2"/>
      <c r="Q1381" s="23"/>
      <c r="R1381" s="2">
        <v>13698304.23</v>
      </c>
      <c r="S1381" s="1">
        <v>44985</v>
      </c>
      <c r="T1381" s="1">
        <v>44973</v>
      </c>
      <c r="U1381" s="1">
        <v>44992</v>
      </c>
      <c r="V1381">
        <v>15</v>
      </c>
      <c r="W1381" s="1">
        <v>45007</v>
      </c>
      <c r="X1381" s="1">
        <v>44992</v>
      </c>
      <c r="Y1381" s="2">
        <v>16503981</v>
      </c>
      <c r="AF1381" s="2">
        <v>0</v>
      </c>
      <c r="AG1381" s="14">
        <f>SUMIF('consultant-gross'!D:D,eslam.data!AQ1381,'consultant-gross'!F:F)</f>
        <v>0</v>
      </c>
      <c r="AH1381" s="14">
        <f>SUMIF('consultant-gross'!D:D,eslam.data!AQ1381,'consultant-gross'!G:G)</f>
        <v>0</v>
      </c>
      <c r="AI1381" s="14">
        <f>SUMIF('consultant-net'!D:D,eslam.data!AQ1381,'consultant-net'!F:F)</f>
        <v>0</v>
      </c>
      <c r="AJ1381" s="2">
        <f>VLOOKUP(A1381,'eslam-to-invoicing'!A:B,2,0)</f>
        <v>0</v>
      </c>
      <c r="AQ1381" s="2" t="str">
        <f t="shared" si="176"/>
        <v>RO  Supply -Mech- SSC1</v>
      </c>
      <c r="AR1381" s="2" t="str">
        <f t="shared" si="177"/>
        <v>01</v>
      </c>
    </row>
    <row r="1382" spans="1:44" hidden="1" x14ac:dyDescent="0.3">
      <c r="A1382" s="32" t="s">
        <v>114</v>
      </c>
      <c r="B1382" s="32">
        <f>VLOOKUP(A1382,Sheet1!A:B,2,0)</f>
        <v>1</v>
      </c>
      <c r="C1382" s="6">
        <v>2</v>
      </c>
      <c r="D1382" s="25"/>
      <c r="E1382" s="2">
        <v>1896616.800000001</v>
      </c>
      <c r="F1382" s="26">
        <f>_xlfn.MAXIFS('data-from-invoicing'!E:E,'data-from-invoicing'!D:D,eslam.data!AR1382)</f>
        <v>0</v>
      </c>
      <c r="G1382" s="2">
        <f t="shared" si="174"/>
        <v>-1896616.800000001</v>
      </c>
      <c r="H1382" s="2"/>
      <c r="I1382" s="23"/>
      <c r="J1382" s="2">
        <f>SUMIF('collection only'!D:D,eslam.data!AQ1382,'collection only'!E:E)</f>
        <v>1574191.94</v>
      </c>
      <c r="K1382" s="26">
        <f>SUMIF('data-from-invoicing'!D:D,eslam.data!AR1382,'data-from-invoicing'!F:F)</f>
        <v>0</v>
      </c>
      <c r="L1382" s="2">
        <f t="shared" si="175"/>
        <v>-1574191.94</v>
      </c>
      <c r="M1382" s="2"/>
      <c r="Q1382" s="23"/>
      <c r="R1382" s="2">
        <v>1574191.94</v>
      </c>
      <c r="S1382" s="1">
        <v>45016</v>
      </c>
      <c r="T1382" s="1">
        <v>45000</v>
      </c>
      <c r="U1382" s="1">
        <v>45000</v>
      </c>
      <c r="V1382">
        <v>15</v>
      </c>
      <c r="W1382" s="1">
        <v>45015</v>
      </c>
      <c r="X1382" s="1">
        <v>44999</v>
      </c>
      <c r="Y1382" s="2">
        <v>18400597.800000001</v>
      </c>
      <c r="AF1382" s="2">
        <v>0</v>
      </c>
      <c r="AG1382" s="14">
        <f>SUMIF('consultant-gross'!D:D,eslam.data!AQ1382,'consultant-gross'!F:F)</f>
        <v>0</v>
      </c>
      <c r="AH1382" s="14">
        <f>SUMIF('consultant-gross'!D:D,eslam.data!AQ1382,'consultant-gross'!G:G)</f>
        <v>0</v>
      </c>
      <c r="AI1382" s="14">
        <f>SUMIF('consultant-net'!D:D,eslam.data!AQ1382,'consultant-net'!F:F)</f>
        <v>0</v>
      </c>
      <c r="AJ1382" s="2">
        <f>VLOOKUP(A1382,'eslam-to-invoicing'!A:B,2,0)</f>
        <v>0</v>
      </c>
      <c r="AQ1382" s="2" t="str">
        <f t="shared" si="176"/>
        <v>RO  Supply -Mech- SSC2</v>
      </c>
      <c r="AR1382" s="2" t="str">
        <f t="shared" si="177"/>
        <v>02</v>
      </c>
    </row>
    <row r="1383" spans="1:44" hidden="1" x14ac:dyDescent="0.3">
      <c r="A1383" s="32" t="s">
        <v>114</v>
      </c>
      <c r="B1383" s="32">
        <f>VLOOKUP(A1383,Sheet1!A:B,2,0)</f>
        <v>1</v>
      </c>
      <c r="C1383" s="6">
        <v>3</v>
      </c>
      <c r="D1383" s="25"/>
      <c r="E1383" s="2">
        <v>28179089.25</v>
      </c>
      <c r="F1383" s="26">
        <f>_xlfn.MAXIFS('data-from-invoicing'!E:E,'data-from-invoicing'!D:D,eslam.data!AR1383)</f>
        <v>0</v>
      </c>
      <c r="G1383" s="2">
        <f t="shared" si="174"/>
        <v>-28179089.25</v>
      </c>
      <c r="H1383" s="2"/>
      <c r="I1383" s="23"/>
      <c r="J1383" s="2">
        <f>SUMIF('collection only'!D:D,eslam.data!AQ1383,'collection only'!E:E)</f>
        <v>8116147.9035</v>
      </c>
      <c r="K1383" s="26">
        <f>SUMIF('data-from-invoicing'!D:D,eslam.data!AR1383,'data-from-invoicing'!F:F)</f>
        <v>0</v>
      </c>
      <c r="L1383" s="2">
        <f t="shared" si="175"/>
        <v>-8116147.9035</v>
      </c>
      <c r="M1383" s="2"/>
      <c r="Q1383" s="23"/>
      <c r="R1383" s="2">
        <v>8116147.9000000004</v>
      </c>
      <c r="S1383" s="1">
        <v>45016</v>
      </c>
      <c r="T1383" s="1">
        <v>45027</v>
      </c>
      <c r="U1383" s="1">
        <v>45027</v>
      </c>
      <c r="V1383">
        <v>15</v>
      </c>
      <c r="W1383" s="1">
        <v>45042</v>
      </c>
      <c r="X1383" s="1">
        <v>45028</v>
      </c>
      <c r="Y1383" s="2">
        <v>28179089.25</v>
      </c>
      <c r="AF1383" s="2">
        <v>0</v>
      </c>
      <c r="AG1383" s="14">
        <f>SUMIF('consultant-gross'!D:D,eslam.data!AQ1383,'consultant-gross'!F:F)</f>
        <v>0</v>
      </c>
      <c r="AH1383" s="14">
        <f>SUMIF('consultant-gross'!D:D,eslam.data!AQ1383,'consultant-gross'!G:G)</f>
        <v>0</v>
      </c>
      <c r="AI1383" s="14">
        <f>SUMIF('consultant-net'!D:D,eslam.data!AQ1383,'consultant-net'!F:F)</f>
        <v>0</v>
      </c>
      <c r="AJ1383" s="2">
        <f>VLOOKUP(A1383,'eslam-to-invoicing'!A:B,2,0)</f>
        <v>0</v>
      </c>
      <c r="AQ1383" s="2" t="str">
        <f t="shared" si="176"/>
        <v>RO  Supply -Mech- SSC3</v>
      </c>
      <c r="AR1383" s="2" t="str">
        <f t="shared" si="177"/>
        <v>03</v>
      </c>
    </row>
    <row r="1384" spans="1:44" hidden="1" x14ac:dyDescent="0.3">
      <c r="A1384" s="32" t="s">
        <v>114</v>
      </c>
      <c r="B1384" s="32">
        <f>VLOOKUP(A1384,Sheet1!A:B,2,0)</f>
        <v>1</v>
      </c>
      <c r="C1384" s="6">
        <v>4</v>
      </c>
      <c r="D1384" s="25"/>
      <c r="E1384" s="2">
        <v>7605000</v>
      </c>
      <c r="F1384" s="26">
        <f>_xlfn.MAXIFS('data-from-invoicing'!E:E,'data-from-invoicing'!D:D,eslam.data!AR1384)</f>
        <v>0</v>
      </c>
      <c r="G1384" s="2">
        <f t="shared" si="174"/>
        <v>-7605000</v>
      </c>
      <c r="H1384" s="2"/>
      <c r="I1384" s="23"/>
      <c r="J1384" s="2">
        <f>SUMIF('collection only'!D:D,eslam.data!AQ1384,'collection only'!E:E)</f>
        <v>6312150</v>
      </c>
      <c r="K1384" s="26">
        <f>SUMIF('data-from-invoicing'!D:D,eslam.data!AR1384,'data-from-invoicing'!F:F)</f>
        <v>0</v>
      </c>
      <c r="L1384" s="2">
        <f t="shared" si="175"/>
        <v>-6312150</v>
      </c>
      <c r="M1384" s="2"/>
      <c r="Q1384" s="23"/>
      <c r="R1384" s="2">
        <v>6312150</v>
      </c>
      <c r="S1384" s="1">
        <v>45046</v>
      </c>
      <c r="T1384" s="1">
        <v>45046</v>
      </c>
      <c r="U1384" s="1">
        <v>45047</v>
      </c>
      <c r="V1384">
        <v>15</v>
      </c>
      <c r="W1384" s="1">
        <v>45062</v>
      </c>
      <c r="X1384" s="1">
        <v>45054</v>
      </c>
      <c r="Y1384" s="2">
        <v>35784089.25</v>
      </c>
      <c r="AF1384" s="2">
        <v>0</v>
      </c>
      <c r="AG1384" s="14">
        <f>SUMIF('consultant-gross'!D:D,eslam.data!AQ1384,'consultant-gross'!F:F)</f>
        <v>0</v>
      </c>
      <c r="AH1384" s="14">
        <f>SUMIF('consultant-gross'!D:D,eslam.data!AQ1384,'consultant-gross'!G:G)</f>
        <v>0</v>
      </c>
      <c r="AI1384" s="14">
        <f>SUMIF('consultant-net'!D:D,eslam.data!AQ1384,'consultant-net'!F:F)</f>
        <v>0</v>
      </c>
      <c r="AJ1384" s="2">
        <f>VLOOKUP(A1384,'eslam-to-invoicing'!A:B,2,0)</f>
        <v>0</v>
      </c>
      <c r="AQ1384" s="2" t="str">
        <f t="shared" si="176"/>
        <v>RO  Supply -Mech- SSC4</v>
      </c>
      <c r="AR1384" s="2" t="str">
        <f t="shared" si="177"/>
        <v>04</v>
      </c>
    </row>
    <row r="1385" spans="1:44" hidden="1" x14ac:dyDescent="0.3">
      <c r="A1385" s="32" t="s">
        <v>114</v>
      </c>
      <c r="B1385" s="32">
        <f>VLOOKUP(A1385,Sheet1!A:B,2,0)</f>
        <v>1</v>
      </c>
      <c r="C1385" s="6">
        <v>5</v>
      </c>
      <c r="D1385" s="25"/>
      <c r="E1385" s="2">
        <v>4510403.1700000018</v>
      </c>
      <c r="F1385" s="26">
        <f>_xlfn.MAXIFS('data-from-invoicing'!E:E,'data-from-invoicing'!D:D,eslam.data!AR1385)</f>
        <v>0</v>
      </c>
      <c r="G1385" s="2">
        <f t="shared" si="174"/>
        <v>-4510403.1700000018</v>
      </c>
      <c r="H1385" s="2"/>
      <c r="I1385" s="23"/>
      <c r="J1385" s="2">
        <f>SUMIF('collection only'!D:D,eslam.data!AQ1385,'collection only'!E:E)</f>
        <v>2149698.33</v>
      </c>
      <c r="K1385" s="26">
        <f>SUMIF('data-from-invoicing'!D:D,eslam.data!AR1385,'data-from-invoicing'!F:F)</f>
        <v>0</v>
      </c>
      <c r="L1385" s="2">
        <f t="shared" si="175"/>
        <v>-2149698.33</v>
      </c>
      <c r="M1385" s="2"/>
      <c r="Q1385" s="23"/>
      <c r="R1385" s="2">
        <v>3743634.63</v>
      </c>
      <c r="S1385" s="1">
        <v>45138</v>
      </c>
      <c r="T1385" s="1">
        <v>45138</v>
      </c>
      <c r="U1385" s="1">
        <v>45125</v>
      </c>
      <c r="V1385">
        <v>15</v>
      </c>
      <c r="W1385" s="1">
        <v>45140</v>
      </c>
      <c r="X1385" s="1">
        <v>45133</v>
      </c>
      <c r="Y1385" s="2">
        <v>40294492.420000002</v>
      </c>
      <c r="AF1385" s="2">
        <v>0</v>
      </c>
      <c r="AG1385" s="14">
        <f>SUMIF('consultant-gross'!D:D,eslam.data!AQ1385,'consultant-gross'!F:F)</f>
        <v>0</v>
      </c>
      <c r="AH1385" s="14">
        <f>SUMIF('consultant-gross'!D:D,eslam.data!AQ1385,'consultant-gross'!G:G)</f>
        <v>0</v>
      </c>
      <c r="AI1385" s="14">
        <f>SUMIF('consultant-net'!D:D,eslam.data!AQ1385,'consultant-net'!F:F)</f>
        <v>0</v>
      </c>
      <c r="AJ1385" s="2">
        <f>VLOOKUP(A1385,'eslam-to-invoicing'!A:B,2,0)</f>
        <v>0</v>
      </c>
      <c r="AQ1385" s="2" t="str">
        <f t="shared" si="176"/>
        <v>RO  Supply -Mech- SSC5</v>
      </c>
      <c r="AR1385" s="2" t="str">
        <f t="shared" si="177"/>
        <v>05</v>
      </c>
    </row>
    <row r="1386" spans="1:44" hidden="1" x14ac:dyDescent="0.3">
      <c r="A1386" s="32" t="s">
        <v>114</v>
      </c>
      <c r="B1386" s="32">
        <f>VLOOKUP(A1386,Sheet1!A:B,2,0)</f>
        <v>1</v>
      </c>
      <c r="C1386" s="6">
        <v>8</v>
      </c>
      <c r="D1386" s="25"/>
      <c r="E1386" s="2">
        <v>14223589.16</v>
      </c>
      <c r="F1386" s="26">
        <f>_xlfn.MAXIFS('data-from-invoicing'!E:E,'data-from-invoicing'!D:D,eslam.data!AR1386)</f>
        <v>0</v>
      </c>
      <c r="G1386" s="2">
        <f t="shared" si="174"/>
        <v>-14223589.16</v>
      </c>
      <c r="H1386" s="2"/>
      <c r="I1386" s="23"/>
      <c r="J1386" s="2">
        <f>SUMIF('collection only'!D:D,eslam.data!AQ1386,'collection only'!E:E)</f>
        <v>0</v>
      </c>
      <c r="K1386" s="26">
        <f>SUMIF('data-from-invoicing'!D:D,eslam.data!AR1386,'data-from-invoicing'!F:F)</f>
        <v>0</v>
      </c>
      <c r="L1386" s="2">
        <f t="shared" si="175"/>
        <v>0</v>
      </c>
      <c r="M1386" s="2"/>
      <c r="Q1386" s="23"/>
      <c r="R1386" s="2">
        <v>1418035.09</v>
      </c>
      <c r="S1386" s="1">
        <v>45351</v>
      </c>
      <c r="T1386" s="1">
        <v>45347</v>
      </c>
      <c r="U1386" s="1">
        <v>45347</v>
      </c>
      <c r="V1386">
        <v>15</v>
      </c>
      <c r="W1386" s="1">
        <v>45362</v>
      </c>
      <c r="X1386" s="1">
        <v>45349</v>
      </c>
      <c r="Y1386" s="2">
        <v>54518081.579999998</v>
      </c>
      <c r="AF1386" s="2">
        <v>0</v>
      </c>
      <c r="AG1386" s="14">
        <f>SUMIF('consultant-gross'!D:D,eslam.data!AQ1386,'consultant-gross'!F:F)</f>
        <v>0</v>
      </c>
      <c r="AH1386" s="14">
        <f>SUMIF('consultant-gross'!D:D,eslam.data!AQ1386,'consultant-gross'!G:G)</f>
        <v>0</v>
      </c>
      <c r="AI1386" s="14">
        <f>SUMIF('consultant-net'!D:D,eslam.data!AQ1386,'consultant-net'!F:F)</f>
        <v>0</v>
      </c>
      <c r="AJ1386" s="2">
        <f>VLOOKUP(A1386,'eslam-to-invoicing'!A:B,2,0)</f>
        <v>0</v>
      </c>
      <c r="AQ1386" s="2" t="str">
        <f t="shared" si="176"/>
        <v>RO  Supply -Mech- SSC8</v>
      </c>
      <c r="AR1386" s="2" t="str">
        <f t="shared" si="177"/>
        <v>08</v>
      </c>
    </row>
    <row r="1387" spans="1:44" hidden="1" x14ac:dyDescent="0.3">
      <c r="A1387" s="32" t="s">
        <v>145</v>
      </c>
      <c r="B1387" s="32">
        <f>VLOOKUP(A1387,Sheet1!A:B,2,0)</f>
        <v>1</v>
      </c>
      <c r="C1387" s="6">
        <v>1</v>
      </c>
      <c r="D1387" s="25"/>
      <c r="E1387" s="2">
        <v>35549128.539999999</v>
      </c>
      <c r="F1387" s="26">
        <f>_xlfn.MAXIFS('data-from-invoicing'!E:E,'data-from-invoicing'!D:D,eslam.data!AR1387)</f>
        <v>0</v>
      </c>
      <c r="G1387" s="2">
        <f t="shared" si="174"/>
        <v>-35549128.539999999</v>
      </c>
      <c r="H1387" s="2"/>
      <c r="I1387" s="23"/>
      <c r="J1387" s="2">
        <f>SUMIF('collection only'!D:D,eslam.data!AQ1387,'collection only'!E:E)</f>
        <v>0</v>
      </c>
      <c r="K1387" s="26">
        <f>SUMIF('data-from-invoicing'!D:D,eslam.data!AR1387,'data-from-invoicing'!F:F)</f>
        <v>0</v>
      </c>
      <c r="L1387" s="2">
        <f t="shared" si="175"/>
        <v>0</v>
      </c>
      <c r="M1387" s="2"/>
      <c r="Q1387" s="23"/>
      <c r="R1387" s="2">
        <v>28083811.550000001</v>
      </c>
      <c r="S1387" s="1">
        <v>45322</v>
      </c>
      <c r="T1387" s="1">
        <v>45322</v>
      </c>
      <c r="U1387" s="1">
        <v>45350</v>
      </c>
      <c r="V1387">
        <v>15</v>
      </c>
      <c r="W1387" s="1">
        <v>45365</v>
      </c>
      <c r="X1387" s="1">
        <v>45350</v>
      </c>
      <c r="Y1387" s="2">
        <v>35549128.539999999</v>
      </c>
      <c r="AF1387" s="2">
        <v>0</v>
      </c>
      <c r="AG1387" s="14">
        <f>SUMIF('consultant-gross'!D:D,eslam.data!AQ1387,'consultant-gross'!F:F)</f>
        <v>0</v>
      </c>
      <c r="AH1387" s="14">
        <f>SUMIF('consultant-gross'!D:D,eslam.data!AQ1387,'consultant-gross'!G:G)</f>
        <v>0</v>
      </c>
      <c r="AI1387" s="14">
        <f>SUMIF('consultant-net'!D:D,eslam.data!AQ1387,'consultant-net'!F:F)</f>
        <v>0</v>
      </c>
      <c r="AJ1387" s="2">
        <f>VLOOKUP(A1387,'eslam-to-invoicing'!A:B,2,0)</f>
        <v>0</v>
      </c>
      <c r="AQ1387" s="2" t="str">
        <f t="shared" si="176"/>
        <v>RO 21</v>
      </c>
      <c r="AR1387" s="2" t="str">
        <f t="shared" si="177"/>
        <v>01</v>
      </c>
    </row>
    <row r="1388" spans="1:44" hidden="1" x14ac:dyDescent="0.3">
      <c r="A1388" s="32" t="s">
        <v>145</v>
      </c>
      <c r="B1388" s="32">
        <f>VLOOKUP(A1388,Sheet1!A:B,2,0)</f>
        <v>1</v>
      </c>
      <c r="C1388" s="6">
        <v>2</v>
      </c>
      <c r="D1388" s="25"/>
      <c r="E1388" s="2">
        <v>1807831.2599999979</v>
      </c>
      <c r="F1388" s="26">
        <f>_xlfn.MAXIFS('data-from-invoicing'!E:E,'data-from-invoicing'!D:D,eslam.data!AR1388)</f>
        <v>0</v>
      </c>
      <c r="G1388" s="2">
        <f t="shared" si="174"/>
        <v>-1807831.2599999979</v>
      </c>
      <c r="H1388" s="2"/>
      <c r="I1388" s="23"/>
      <c r="J1388" s="2">
        <f>SUMIF('collection only'!D:D,eslam.data!AQ1388,'collection only'!E:E)</f>
        <v>0</v>
      </c>
      <c r="K1388" s="26">
        <f>SUMIF('data-from-invoicing'!D:D,eslam.data!AR1388,'data-from-invoicing'!F:F)</f>
        <v>0</v>
      </c>
      <c r="L1388" s="2">
        <f t="shared" si="175"/>
        <v>0</v>
      </c>
      <c r="M1388" s="2"/>
      <c r="Q1388" s="23"/>
      <c r="R1388" s="2">
        <v>1880144.51</v>
      </c>
      <c r="S1388" s="1">
        <v>45412</v>
      </c>
      <c r="T1388" s="1">
        <v>45397</v>
      </c>
      <c r="U1388" s="1">
        <v>45413</v>
      </c>
      <c r="V1388">
        <v>15</v>
      </c>
      <c r="W1388" s="1">
        <v>45428</v>
      </c>
      <c r="X1388" s="1">
        <v>45414</v>
      </c>
      <c r="Y1388" s="2">
        <v>37356959.799999997</v>
      </c>
      <c r="AF1388" s="2">
        <v>0</v>
      </c>
      <c r="AG1388" s="14">
        <f>SUMIF('consultant-gross'!D:D,eslam.data!AQ1388,'consultant-gross'!F:F)</f>
        <v>0</v>
      </c>
      <c r="AH1388" s="14">
        <f>SUMIF('consultant-gross'!D:D,eslam.data!AQ1388,'consultant-gross'!G:G)</f>
        <v>0</v>
      </c>
      <c r="AI1388" s="14">
        <f>SUMIF('consultant-net'!D:D,eslam.data!AQ1388,'consultant-net'!F:F)</f>
        <v>0</v>
      </c>
      <c r="AJ1388" s="2">
        <f>VLOOKUP(A1388,'eslam-to-invoicing'!A:B,2,0)</f>
        <v>0</v>
      </c>
      <c r="AQ1388" s="2" t="str">
        <f t="shared" si="176"/>
        <v>RO 22</v>
      </c>
      <c r="AR1388" s="2" t="str">
        <f t="shared" si="177"/>
        <v>02</v>
      </c>
    </row>
    <row r="1389" spans="1:44" hidden="1" x14ac:dyDescent="0.3">
      <c r="A1389" s="6" t="s">
        <v>145</v>
      </c>
      <c r="B1389" s="6">
        <f>VLOOKUP(A1389,Sheet1!A:B,2,0)</f>
        <v>1</v>
      </c>
      <c r="C1389" s="6">
        <v>3</v>
      </c>
      <c r="D1389" s="25"/>
      <c r="F1389" s="26">
        <f>_xlfn.MAXIFS('data-from-invoicing'!E:E,'data-from-invoicing'!D:D,eslam.data!AR1389)</f>
        <v>0</v>
      </c>
      <c r="G1389" s="2">
        <f t="shared" si="174"/>
        <v>0</v>
      </c>
      <c r="H1389" s="2"/>
      <c r="I1389" s="23"/>
      <c r="J1389" s="2">
        <f>SUMIF('collection only'!D:D,eslam.data!AQ1389,'collection only'!E:E)</f>
        <v>0</v>
      </c>
      <c r="K1389" s="26">
        <f>SUMIF('data-from-invoicing'!D:D,eslam.data!AR1389,'data-from-invoicing'!F:F)</f>
        <v>0</v>
      </c>
      <c r="L1389" s="2">
        <f t="shared" si="175"/>
        <v>0</v>
      </c>
      <c r="M1389" s="2"/>
      <c r="Q1389" s="23"/>
      <c r="S1389" s="1">
        <v>45473</v>
      </c>
      <c r="T1389" s="1">
        <v>45473</v>
      </c>
      <c r="U1389" s="1">
        <v>45474</v>
      </c>
      <c r="V1389">
        <v>15</v>
      </c>
      <c r="W1389" s="1">
        <v>45489</v>
      </c>
      <c r="AF1389" s="2">
        <v>0</v>
      </c>
      <c r="AG1389" s="14">
        <f>SUMIF('consultant-gross'!D:D,eslam.data!AQ1389,'consultant-gross'!F:F)</f>
        <v>0</v>
      </c>
      <c r="AH1389" s="14">
        <f>SUMIF('consultant-gross'!D:D,eslam.data!AQ1389,'consultant-gross'!G:G)</f>
        <v>0</v>
      </c>
      <c r="AI1389" s="14">
        <f>SUMIF('consultant-net'!D:D,eslam.data!AQ1389,'consultant-net'!F:F)</f>
        <v>0</v>
      </c>
      <c r="AJ1389" s="2">
        <f>VLOOKUP(A1389,'eslam-to-invoicing'!A:B,2,0)</f>
        <v>0</v>
      </c>
      <c r="AQ1389" s="2" t="str">
        <f t="shared" si="176"/>
        <v>RO 23</v>
      </c>
      <c r="AR1389" s="2" t="str">
        <f t="shared" si="177"/>
        <v>03</v>
      </c>
    </row>
    <row r="1390" spans="1:44" hidden="1" x14ac:dyDescent="0.3">
      <c r="A1390" s="32" t="s">
        <v>115</v>
      </c>
      <c r="B1390" s="32">
        <f>VLOOKUP(A1390,Sheet1!A:B,2,0)</f>
        <v>1</v>
      </c>
      <c r="C1390" s="6">
        <v>1</v>
      </c>
      <c r="D1390" s="25"/>
      <c r="E1390" s="2">
        <v>14675847.720000001</v>
      </c>
      <c r="F1390" s="26">
        <f>_xlfn.MAXIFS('data-from-invoicing'!E:E,'data-from-invoicing'!D:D,eslam.data!AR1390)</f>
        <v>0</v>
      </c>
      <c r="G1390" s="2">
        <f t="shared" si="174"/>
        <v>-14675847.720000001</v>
      </c>
      <c r="H1390" s="2"/>
      <c r="I1390" s="23"/>
      <c r="J1390" s="2">
        <f>SUMIF('collection only'!D:D,eslam.data!AQ1390,'collection only'!E:E)</f>
        <v>15849915.529999999</v>
      </c>
      <c r="K1390" s="26">
        <f>SUMIF('data-from-invoicing'!D:D,eslam.data!AR1390,'data-from-invoicing'!F:F)</f>
        <v>0</v>
      </c>
      <c r="L1390" s="2">
        <f t="shared" si="175"/>
        <v>-15849915.529999999</v>
      </c>
      <c r="M1390" s="2"/>
      <c r="Q1390" s="23"/>
      <c r="R1390" s="2">
        <v>16583707.92</v>
      </c>
      <c r="S1390" s="1">
        <v>44985</v>
      </c>
      <c r="T1390" s="1">
        <v>44993</v>
      </c>
      <c r="U1390" s="1">
        <v>44992</v>
      </c>
      <c r="V1390">
        <v>15</v>
      </c>
      <c r="W1390" s="1">
        <v>45007</v>
      </c>
      <c r="X1390" s="1">
        <v>44998</v>
      </c>
      <c r="Y1390" s="2">
        <v>14675847.720000001</v>
      </c>
      <c r="AF1390" s="2">
        <v>0</v>
      </c>
      <c r="AG1390" s="14">
        <f>SUMIF('consultant-gross'!D:D,eslam.data!AQ1390,'consultant-gross'!F:F)</f>
        <v>0</v>
      </c>
      <c r="AH1390" s="14">
        <f>SUMIF('consultant-gross'!D:D,eslam.data!AQ1390,'consultant-gross'!G:G)</f>
        <v>0</v>
      </c>
      <c r="AI1390" s="14">
        <f>SUMIF('consultant-net'!D:D,eslam.data!AQ1390,'consultant-net'!F:F)</f>
        <v>0</v>
      </c>
      <c r="AJ1390" s="2">
        <f>VLOOKUP(A1390,'eslam-to-invoicing'!A:B,2,0)</f>
        <v>0</v>
      </c>
      <c r="AQ1390" s="2" t="str">
        <f t="shared" si="176"/>
        <v>RO Pump room - SSC - price diff.1</v>
      </c>
      <c r="AR1390" s="2" t="str">
        <f t="shared" si="177"/>
        <v>01</v>
      </c>
    </row>
    <row r="1391" spans="1:44" hidden="1" x14ac:dyDescent="0.3">
      <c r="A1391" s="32" t="s">
        <v>115</v>
      </c>
      <c r="B1391" s="32">
        <f>VLOOKUP(A1391,Sheet1!A:B,2,0)</f>
        <v>1</v>
      </c>
      <c r="C1391" s="6">
        <v>2</v>
      </c>
      <c r="D1391" s="25"/>
      <c r="E1391" s="2">
        <v>1686530.02</v>
      </c>
      <c r="F1391" s="26">
        <f>_xlfn.MAXIFS('data-from-invoicing'!E:E,'data-from-invoicing'!D:D,eslam.data!AR1391)</f>
        <v>0</v>
      </c>
      <c r="G1391" s="2">
        <f t="shared" si="174"/>
        <v>-1686530.02</v>
      </c>
      <c r="H1391" s="2"/>
      <c r="I1391" s="23"/>
      <c r="J1391" s="2">
        <f>SUMIF('collection only'!D:D,eslam.data!AQ1391,'collection only'!E:E)</f>
        <v>918959</v>
      </c>
      <c r="K1391" s="26">
        <f>SUMIF('data-from-invoicing'!D:D,eslam.data!AR1391,'data-from-invoicing'!F:F)</f>
        <v>0</v>
      </c>
      <c r="L1391" s="2">
        <f t="shared" si="175"/>
        <v>-918959</v>
      </c>
      <c r="M1391" s="2"/>
      <c r="Q1391" s="23"/>
      <c r="R1391" s="2">
        <v>1905778.92</v>
      </c>
      <c r="S1391" s="1">
        <v>45016</v>
      </c>
      <c r="T1391" s="1">
        <v>45000</v>
      </c>
      <c r="U1391" s="1">
        <v>45000</v>
      </c>
      <c r="V1391">
        <v>15</v>
      </c>
      <c r="W1391" s="1">
        <v>45015</v>
      </c>
      <c r="X1391" s="1">
        <v>45000</v>
      </c>
      <c r="Y1391" s="2">
        <v>16362377.74</v>
      </c>
      <c r="AF1391" s="2">
        <v>0</v>
      </c>
      <c r="AG1391" s="14">
        <f>SUMIF('consultant-gross'!D:D,eslam.data!AQ1391,'consultant-gross'!F:F)</f>
        <v>0</v>
      </c>
      <c r="AH1391" s="14">
        <f>SUMIF('consultant-gross'!D:D,eslam.data!AQ1391,'consultant-gross'!G:G)</f>
        <v>0</v>
      </c>
      <c r="AI1391" s="14">
        <f>SUMIF('consultant-net'!D:D,eslam.data!AQ1391,'consultant-net'!F:F)</f>
        <v>0</v>
      </c>
      <c r="AJ1391" s="2">
        <f>VLOOKUP(A1391,'eslam-to-invoicing'!A:B,2,0)</f>
        <v>0</v>
      </c>
      <c r="AQ1391" s="2" t="str">
        <f t="shared" si="176"/>
        <v>RO Pump room - SSC - price diff.2</v>
      </c>
      <c r="AR1391" s="2" t="str">
        <f t="shared" si="177"/>
        <v>02</v>
      </c>
    </row>
    <row r="1392" spans="1:44" hidden="1" x14ac:dyDescent="0.3">
      <c r="A1392" s="32" t="s">
        <v>115</v>
      </c>
      <c r="B1392" s="32">
        <f>VLOOKUP(A1392,Sheet1!A:B,2,0)</f>
        <v>1</v>
      </c>
      <c r="C1392" s="6">
        <v>3</v>
      </c>
      <c r="D1392" s="25"/>
      <c r="E1392" s="2">
        <v>8704005.4700000007</v>
      </c>
      <c r="F1392" s="26">
        <f>_xlfn.MAXIFS('data-from-invoicing'!E:E,'data-from-invoicing'!D:D,eslam.data!AR1392)</f>
        <v>0</v>
      </c>
      <c r="G1392" s="2">
        <f t="shared" si="174"/>
        <v>-8704005.4700000007</v>
      </c>
      <c r="H1392" s="2"/>
      <c r="I1392" s="23"/>
      <c r="J1392" s="2">
        <f>SUMIF('collection only'!D:D,eslam.data!AQ1392,'collection only'!E:E)</f>
        <v>9400325.9199999999</v>
      </c>
      <c r="K1392" s="26">
        <f>SUMIF('data-from-invoicing'!D:D,eslam.data!AR1392,'data-from-invoicing'!F:F)</f>
        <v>0</v>
      </c>
      <c r="L1392" s="2">
        <f t="shared" si="175"/>
        <v>-9400325.9199999999</v>
      </c>
      <c r="M1392" s="2"/>
      <c r="Q1392" s="23"/>
      <c r="R1392" s="2">
        <v>9835526.1899999995</v>
      </c>
      <c r="S1392" s="1">
        <v>45016</v>
      </c>
      <c r="T1392" s="1">
        <v>45028</v>
      </c>
      <c r="U1392" s="1">
        <v>45028</v>
      </c>
      <c r="V1392">
        <v>15</v>
      </c>
      <c r="W1392" s="1">
        <v>45043</v>
      </c>
      <c r="X1392" s="1">
        <v>45028</v>
      </c>
      <c r="Y1392" s="2">
        <v>25066383.210000001</v>
      </c>
      <c r="AF1392" s="2">
        <v>0</v>
      </c>
      <c r="AG1392" s="14">
        <f>SUMIF('consultant-gross'!D:D,eslam.data!AQ1392,'consultant-gross'!F:F)</f>
        <v>0</v>
      </c>
      <c r="AH1392" s="14">
        <f>SUMIF('consultant-gross'!D:D,eslam.data!AQ1392,'consultant-gross'!G:G)</f>
        <v>0</v>
      </c>
      <c r="AI1392" s="14">
        <f>SUMIF('consultant-net'!D:D,eslam.data!AQ1392,'consultant-net'!F:F)</f>
        <v>0</v>
      </c>
      <c r="AJ1392" s="2">
        <f>VLOOKUP(A1392,'eslam-to-invoicing'!A:B,2,0)</f>
        <v>0</v>
      </c>
      <c r="AQ1392" s="2" t="str">
        <f t="shared" si="176"/>
        <v>RO Pump room - SSC - price diff.3</v>
      </c>
      <c r="AR1392" s="2" t="str">
        <f t="shared" si="177"/>
        <v>03</v>
      </c>
    </row>
    <row r="1393" spans="1:44" hidden="1" x14ac:dyDescent="0.3">
      <c r="A1393" s="32" t="s">
        <v>115</v>
      </c>
      <c r="B1393" s="32">
        <f>VLOOKUP(A1393,Sheet1!A:B,2,0)</f>
        <v>1</v>
      </c>
      <c r="C1393" s="6">
        <v>4</v>
      </c>
      <c r="D1393" s="25"/>
      <c r="E1393" s="2">
        <v>6762600</v>
      </c>
      <c r="F1393" s="26">
        <f>_xlfn.MAXIFS('data-from-invoicing'!E:E,'data-from-invoicing'!D:D,eslam.data!AR1393)</f>
        <v>0</v>
      </c>
      <c r="G1393" s="2">
        <f t="shared" si="174"/>
        <v>-6762600</v>
      </c>
      <c r="H1393" s="2"/>
      <c r="I1393" s="23"/>
      <c r="J1393" s="2">
        <f>SUMIF('collection only'!D:D,eslam.data!AQ1393,'collection only'!E:E)</f>
        <v>7294244.1699999999</v>
      </c>
      <c r="K1393" s="26">
        <f>SUMIF('data-from-invoicing'!D:D,eslam.data!AR1393,'data-from-invoicing'!F:F)</f>
        <v>0</v>
      </c>
      <c r="L1393" s="2">
        <f t="shared" si="175"/>
        <v>-7294244.1699999999</v>
      </c>
      <c r="M1393" s="2"/>
      <c r="Q1393" s="23"/>
      <c r="R1393" s="2">
        <v>7303608</v>
      </c>
      <c r="S1393" s="1">
        <v>45046</v>
      </c>
      <c r="T1393" s="1">
        <v>45047</v>
      </c>
      <c r="U1393" s="1">
        <v>45055</v>
      </c>
      <c r="V1393">
        <v>15</v>
      </c>
      <c r="W1393" s="1">
        <v>45070</v>
      </c>
      <c r="X1393" s="1">
        <v>45055</v>
      </c>
      <c r="Y1393" s="2">
        <v>31828983.210000001</v>
      </c>
      <c r="AF1393" s="2">
        <v>0</v>
      </c>
      <c r="AG1393" s="14">
        <f>SUMIF('consultant-gross'!D:D,eslam.data!AQ1393,'consultant-gross'!F:F)</f>
        <v>0</v>
      </c>
      <c r="AH1393" s="14">
        <f>SUMIF('consultant-gross'!D:D,eslam.data!AQ1393,'consultant-gross'!G:G)</f>
        <v>0</v>
      </c>
      <c r="AI1393" s="14">
        <f>SUMIF('consultant-net'!D:D,eslam.data!AQ1393,'consultant-net'!F:F)</f>
        <v>0</v>
      </c>
      <c r="AJ1393" s="2">
        <f>VLOOKUP(A1393,'eslam-to-invoicing'!A:B,2,0)</f>
        <v>0</v>
      </c>
      <c r="AQ1393" s="2" t="str">
        <f t="shared" si="176"/>
        <v>RO Pump room - SSC - price diff.4</v>
      </c>
      <c r="AR1393" s="2" t="str">
        <f t="shared" si="177"/>
        <v>04</v>
      </c>
    </row>
    <row r="1394" spans="1:44" hidden="1" x14ac:dyDescent="0.3">
      <c r="A1394" s="6" t="s">
        <v>124</v>
      </c>
      <c r="B1394" s="6">
        <f>VLOOKUP(A1394,Sheet1!A:B,2,0)</f>
        <v>1</v>
      </c>
      <c r="C1394" s="6">
        <v>1</v>
      </c>
      <c r="D1394" s="25"/>
      <c r="F1394" s="26">
        <f>_xlfn.MAXIFS('data-from-invoicing'!E:E,'data-from-invoicing'!D:D,eslam.data!AR1394)</f>
        <v>0</v>
      </c>
      <c r="G1394" s="2">
        <f t="shared" si="174"/>
        <v>0</v>
      </c>
      <c r="H1394" s="2"/>
      <c r="I1394" s="23"/>
      <c r="J1394" s="2">
        <f>SUMIF('collection only'!D:D,eslam.data!AQ1394,'collection only'!E:E)</f>
        <v>1.0000000000000001E-5</v>
      </c>
      <c r="K1394" s="26">
        <f>SUMIF('data-from-invoicing'!D:D,eslam.data!AR1394,'data-from-invoicing'!F:F)</f>
        <v>0</v>
      </c>
      <c r="L1394" s="2">
        <f t="shared" si="175"/>
        <v>-1.0000000000000001E-5</v>
      </c>
      <c r="M1394" s="2"/>
      <c r="Q1394" s="23"/>
      <c r="S1394" s="1">
        <v>45107</v>
      </c>
      <c r="T1394" s="1">
        <v>45107</v>
      </c>
      <c r="U1394" s="1">
        <v>45107</v>
      </c>
      <c r="V1394">
        <v>15</v>
      </c>
      <c r="W1394" s="1">
        <v>45122</v>
      </c>
      <c r="AF1394" s="2">
        <v>0</v>
      </c>
      <c r="AG1394" s="14">
        <f>SUMIF('consultant-gross'!D:D,eslam.data!AQ1394,'consultant-gross'!F:F)</f>
        <v>0</v>
      </c>
      <c r="AH1394" s="14">
        <f>SUMIF('consultant-gross'!D:D,eslam.data!AQ1394,'consultant-gross'!G:G)</f>
        <v>0</v>
      </c>
      <c r="AI1394" s="14">
        <f>SUMIF('consultant-net'!D:D,eslam.data!AQ1394,'consultant-net'!F:F)</f>
        <v>0</v>
      </c>
      <c r="AJ1394" s="2">
        <f>VLOOKUP(A1394,'eslam-to-invoicing'!A:B,2,0)</f>
        <v>0</v>
      </c>
      <c r="AQ1394" s="2" t="str">
        <f t="shared" si="176"/>
        <v>RO.21</v>
      </c>
      <c r="AR1394" s="2" t="str">
        <f t="shared" si="177"/>
        <v>01</v>
      </c>
    </row>
    <row r="1395" spans="1:44" hidden="1" x14ac:dyDescent="0.3">
      <c r="A1395" s="32" t="s">
        <v>79</v>
      </c>
      <c r="B1395" s="32">
        <f>VLOOKUP(A1395,Sheet1!A:B,2,0)</f>
        <v>1</v>
      </c>
      <c r="C1395" s="6">
        <v>1</v>
      </c>
      <c r="D1395" s="25"/>
      <c r="E1395" s="2">
        <v>21476647.48</v>
      </c>
      <c r="F1395" s="26">
        <f>_xlfn.MAXIFS('data-from-invoicing'!E:E,'data-from-invoicing'!D:D,eslam.data!AR1395)</f>
        <v>1143460</v>
      </c>
      <c r="G1395" s="2">
        <f t="shared" si="174"/>
        <v>-20333187.48</v>
      </c>
      <c r="H1395" s="2"/>
      <c r="I1395" s="23"/>
      <c r="J1395" s="2">
        <f>SUMIF('collection only'!D:D,eslam.data!AQ1395,'collection only'!E:E)</f>
        <v>125716551.50999999</v>
      </c>
      <c r="K1395" s="26">
        <f>SUMIF('data-from-invoicing'!D:D,eslam.data!AR1395,'data-from-invoicing'!F:F)</f>
        <v>823066.73</v>
      </c>
      <c r="L1395" s="2">
        <f t="shared" si="175"/>
        <v>-124893484.77999999</v>
      </c>
      <c r="M1395" s="2"/>
      <c r="Q1395" s="23"/>
      <c r="R1395" s="2">
        <v>17181317.989999998</v>
      </c>
      <c r="S1395" s="1">
        <v>44561</v>
      </c>
      <c r="T1395" s="1">
        <v>44571</v>
      </c>
      <c r="U1395" s="1">
        <v>44572</v>
      </c>
      <c r="V1395">
        <v>42</v>
      </c>
      <c r="W1395" s="1">
        <v>44614</v>
      </c>
      <c r="X1395" s="1">
        <v>44620</v>
      </c>
      <c r="Y1395" s="2">
        <v>21476647.48</v>
      </c>
      <c r="AF1395" s="2">
        <v>0</v>
      </c>
      <c r="AG1395" s="14">
        <f>SUMIF('consultant-gross'!D:D,eslam.data!AQ1395,'consultant-gross'!F:F)</f>
        <v>21476647.48</v>
      </c>
      <c r="AH1395" s="14">
        <f>SUMIF('consultant-gross'!D:D,eslam.data!AQ1395,'consultant-gross'!G:G)</f>
        <v>21476647.48</v>
      </c>
      <c r="AI1395" s="14">
        <f>SUMIF('consultant-net'!D:D,eslam.data!AQ1395,'consultant-net'!F:F)</f>
        <v>17181317.989999998</v>
      </c>
      <c r="AJ1395" s="2" t="str">
        <f>VLOOKUP(A1395,'eslam-to-invoicing'!A:B,2,0)</f>
        <v>EGAT New Rolling Mill 4</v>
      </c>
      <c r="AQ1395" s="2" t="str">
        <f t="shared" si="176"/>
        <v>Rolling Mill #4-TRAESUEZ1</v>
      </c>
      <c r="AR1395" s="2" t="str">
        <f t="shared" si="177"/>
        <v>EGAT New Rolling Mill 41</v>
      </c>
    </row>
    <row r="1396" spans="1:44" hidden="1" x14ac:dyDescent="0.3">
      <c r="A1396" s="32" t="s">
        <v>79</v>
      </c>
      <c r="B1396" s="32">
        <f>VLOOKUP(A1396,Sheet1!A:B,2,0)</f>
        <v>1</v>
      </c>
      <c r="C1396" s="6">
        <v>2</v>
      </c>
      <c r="D1396" s="25"/>
      <c r="E1396" s="2">
        <v>13583921.529999999</v>
      </c>
      <c r="F1396" s="26">
        <f>_xlfn.MAXIFS('data-from-invoicing'!E:E,'data-from-invoicing'!D:D,eslam.data!AR1396)</f>
        <v>0</v>
      </c>
      <c r="G1396" s="2">
        <f t="shared" si="174"/>
        <v>-13583921.529999999</v>
      </c>
      <c r="H1396" s="2"/>
      <c r="I1396" s="23"/>
      <c r="J1396" s="2">
        <f>SUMIF('collection only'!D:D,eslam.data!AQ1396,'collection only'!E:E)</f>
        <v>12106800.039999999</v>
      </c>
      <c r="K1396" s="26">
        <f>SUMIF('data-from-invoicing'!D:D,eslam.data!AR1396,'data-from-invoicing'!F:F)</f>
        <v>0</v>
      </c>
      <c r="L1396" s="2">
        <f t="shared" si="175"/>
        <v>-12106800.039999999</v>
      </c>
      <c r="M1396" s="2"/>
      <c r="Q1396" s="23"/>
      <c r="R1396" s="2">
        <v>11564103.960000001</v>
      </c>
      <c r="S1396" s="1">
        <v>44620</v>
      </c>
      <c r="T1396" s="1">
        <v>44630</v>
      </c>
      <c r="U1396" s="1">
        <v>44634</v>
      </c>
      <c r="V1396">
        <v>42</v>
      </c>
      <c r="W1396" s="1">
        <v>44676</v>
      </c>
      <c r="X1396" s="1">
        <v>44642</v>
      </c>
      <c r="Y1396" s="2">
        <v>35060569.009999998</v>
      </c>
      <c r="AF1396" s="2">
        <v>0</v>
      </c>
      <c r="AG1396" s="14">
        <f>SUMIF('consultant-gross'!D:D,eslam.data!AQ1396,'consultant-gross'!F:F)</f>
        <v>13583921.529999997</v>
      </c>
      <c r="AH1396" s="14">
        <f>SUMIF('consultant-gross'!D:D,eslam.data!AQ1396,'consultant-gross'!G:G)</f>
        <v>35060569.009999998</v>
      </c>
      <c r="AI1396" s="14">
        <f>SUMIF('consultant-net'!D:D,eslam.data!AQ1396,'consultant-net'!F:F)</f>
        <v>11564103.960000001</v>
      </c>
      <c r="AJ1396" s="2" t="str">
        <f>VLOOKUP(A1396,'eslam-to-invoicing'!A:B,2,0)</f>
        <v>EGAT New Rolling Mill 4</v>
      </c>
      <c r="AQ1396" s="2" t="str">
        <f t="shared" si="176"/>
        <v>Rolling Mill #4-TRAESUEZ2</v>
      </c>
      <c r="AR1396" s="2" t="str">
        <f t="shared" si="177"/>
        <v>EGAT New Rolling Mill 42</v>
      </c>
    </row>
    <row r="1397" spans="1:44" hidden="1" x14ac:dyDescent="0.3">
      <c r="A1397" s="32" t="s">
        <v>79</v>
      </c>
      <c r="B1397" s="32">
        <f>VLOOKUP(A1397,Sheet1!A:B,2,0)</f>
        <v>1</v>
      </c>
      <c r="C1397" s="6">
        <v>3</v>
      </c>
      <c r="D1397" s="25"/>
      <c r="E1397" s="2">
        <v>12117327.000000009</v>
      </c>
      <c r="F1397" s="26">
        <f>_xlfn.MAXIFS('data-from-invoicing'!E:E,'data-from-invoicing'!D:D,eslam.data!AR1397)</f>
        <v>0</v>
      </c>
      <c r="G1397" s="2">
        <f t="shared" si="174"/>
        <v>-12117327.000000009</v>
      </c>
      <c r="H1397" s="2"/>
      <c r="I1397" s="23"/>
      <c r="J1397" s="2">
        <f>SUMIF('collection only'!D:D,eslam.data!AQ1397,'collection only'!E:E)</f>
        <v>10231445.300000001</v>
      </c>
      <c r="K1397" s="26">
        <f>SUMIF('data-from-invoicing'!D:D,eslam.data!AR1397,'data-from-invoicing'!F:F)</f>
        <v>0</v>
      </c>
      <c r="L1397" s="2">
        <f t="shared" si="175"/>
        <v>-10231445.300000001</v>
      </c>
      <c r="M1397" s="2"/>
      <c r="Q1397" s="23"/>
      <c r="R1397" s="2">
        <v>10352618.57</v>
      </c>
      <c r="S1397" s="1">
        <v>44651</v>
      </c>
      <c r="T1397" s="1">
        <v>44661</v>
      </c>
      <c r="U1397" s="1">
        <v>44663</v>
      </c>
      <c r="V1397">
        <v>42</v>
      </c>
      <c r="W1397" s="1">
        <v>44705</v>
      </c>
      <c r="X1397" s="1">
        <v>44671</v>
      </c>
      <c r="Y1397" s="2">
        <v>47177896.010000013</v>
      </c>
      <c r="AF1397" s="2">
        <v>0</v>
      </c>
      <c r="AG1397" s="14">
        <f>SUMIF('consultant-gross'!D:D,eslam.data!AQ1397,'consultant-gross'!F:F)</f>
        <v>12117327.000000007</v>
      </c>
      <c r="AH1397" s="14">
        <f>SUMIF('consultant-gross'!D:D,eslam.data!AQ1397,'consultant-gross'!G:G)</f>
        <v>47177896.010000005</v>
      </c>
      <c r="AI1397" s="14">
        <f>SUMIF('consultant-net'!D:D,eslam.data!AQ1397,'consultant-net'!F:F)</f>
        <v>10352618.57</v>
      </c>
      <c r="AJ1397" s="2" t="str">
        <f>VLOOKUP(A1397,'eslam-to-invoicing'!A:B,2,0)</f>
        <v>EGAT New Rolling Mill 4</v>
      </c>
      <c r="AQ1397" s="2" t="str">
        <f t="shared" si="176"/>
        <v>Rolling Mill #4-TRAESUEZ3</v>
      </c>
      <c r="AR1397" s="2" t="str">
        <f t="shared" si="177"/>
        <v>EGAT New Rolling Mill 43</v>
      </c>
    </row>
    <row r="1398" spans="1:44" hidden="1" x14ac:dyDescent="0.3">
      <c r="A1398" s="32" t="s">
        <v>79</v>
      </c>
      <c r="B1398" s="32">
        <f>VLOOKUP(A1398,Sheet1!A:B,2,0)</f>
        <v>1</v>
      </c>
      <c r="C1398" s="6">
        <v>4</v>
      </c>
      <c r="D1398" s="25"/>
      <c r="E1398" s="2">
        <v>8075015.7899999917</v>
      </c>
      <c r="F1398" s="26">
        <f>_xlfn.MAXIFS('data-from-invoicing'!E:E,'data-from-invoicing'!D:D,eslam.data!AR1398)</f>
        <v>0</v>
      </c>
      <c r="G1398" s="2">
        <f t="shared" si="174"/>
        <v>-8075015.7899999917</v>
      </c>
      <c r="H1398" s="2"/>
      <c r="I1398" s="23"/>
      <c r="J1398" s="2">
        <f>SUMIF('collection only'!D:D,eslam.data!AQ1398,'collection only'!E:E)</f>
        <v>6596541.3799999999</v>
      </c>
      <c r="K1398" s="26">
        <f>SUMIF('data-from-invoicing'!D:D,eslam.data!AR1398,'data-from-invoicing'!F:F)</f>
        <v>0</v>
      </c>
      <c r="L1398" s="2">
        <f t="shared" si="175"/>
        <v>-6596541.3799999999</v>
      </c>
      <c r="M1398" s="2"/>
      <c r="Q1398" s="23"/>
      <c r="R1398" s="2">
        <v>6677291.5499999998</v>
      </c>
      <c r="S1398" s="1">
        <v>44681</v>
      </c>
      <c r="T1398" s="1">
        <v>44679</v>
      </c>
      <c r="U1398" s="1">
        <v>44679</v>
      </c>
      <c r="V1398">
        <v>42</v>
      </c>
      <c r="W1398" s="1">
        <v>44721</v>
      </c>
      <c r="X1398" s="1">
        <v>44698</v>
      </c>
      <c r="Y1398" s="2">
        <v>55252911.799999997</v>
      </c>
      <c r="AF1398" s="2">
        <v>0</v>
      </c>
      <c r="AG1398" s="14">
        <f>SUMIF('consultant-gross'!D:D,eslam.data!AQ1398,'consultant-gross'!F:F)</f>
        <v>8075015.7899999917</v>
      </c>
      <c r="AH1398" s="14">
        <f>SUMIF('consultant-gross'!D:D,eslam.data!AQ1398,'consultant-gross'!G:G)</f>
        <v>55252911.799999997</v>
      </c>
      <c r="AI1398" s="14">
        <f>SUMIF('consultant-net'!D:D,eslam.data!AQ1398,'consultant-net'!F:F)</f>
        <v>6677291.5499999998</v>
      </c>
      <c r="AJ1398" s="2" t="str">
        <f>VLOOKUP(A1398,'eslam-to-invoicing'!A:B,2,0)</f>
        <v>EGAT New Rolling Mill 4</v>
      </c>
      <c r="AQ1398" s="2" t="str">
        <f t="shared" si="176"/>
        <v>Rolling Mill #4-TRAESUEZ4</v>
      </c>
      <c r="AR1398" s="2" t="str">
        <f t="shared" si="177"/>
        <v>EGAT New Rolling Mill 44</v>
      </c>
    </row>
    <row r="1399" spans="1:44" hidden="1" x14ac:dyDescent="0.3">
      <c r="A1399" s="32" t="s">
        <v>79</v>
      </c>
      <c r="B1399" s="32">
        <f>VLOOKUP(A1399,Sheet1!A:B,2,0)</f>
        <v>1</v>
      </c>
      <c r="C1399" s="6">
        <v>5</v>
      </c>
      <c r="D1399" s="25"/>
      <c r="E1399" s="2">
        <v>9905844.4300000072</v>
      </c>
      <c r="F1399" s="26">
        <f>_xlfn.MAXIFS('data-from-invoicing'!E:E,'data-from-invoicing'!D:D,eslam.data!AR1399)</f>
        <v>0</v>
      </c>
      <c r="G1399" s="2">
        <f t="shared" si="174"/>
        <v>-9905844.4300000072</v>
      </c>
      <c r="H1399" s="2"/>
      <c r="I1399" s="23"/>
      <c r="J1399" s="2">
        <f>SUMIF('collection only'!D:D,eslam.data!AQ1399,'collection only'!E:E)</f>
        <v>9293714.7200000007</v>
      </c>
      <c r="K1399" s="26">
        <f>SUMIF('data-from-invoicing'!D:D,eslam.data!AR1399,'data-from-invoicing'!F:F)</f>
        <v>0</v>
      </c>
      <c r="L1399" s="2">
        <f t="shared" si="175"/>
        <v>-9293714.7200000007</v>
      </c>
      <c r="M1399" s="2"/>
      <c r="Q1399" s="23"/>
      <c r="R1399" s="2">
        <v>8140659.04</v>
      </c>
      <c r="S1399" s="1">
        <v>44712</v>
      </c>
      <c r="T1399" s="1">
        <v>44717</v>
      </c>
      <c r="U1399" s="1">
        <v>44719</v>
      </c>
      <c r="V1399">
        <v>42</v>
      </c>
      <c r="W1399" s="1">
        <v>44761</v>
      </c>
      <c r="X1399" s="1">
        <v>44748</v>
      </c>
      <c r="Y1399" s="2">
        <v>65158756.229999997</v>
      </c>
      <c r="Z1399" s="2">
        <v>7155944.4500000002</v>
      </c>
      <c r="AF1399" s="2">
        <v>0</v>
      </c>
      <c r="AG1399" s="14">
        <f>SUMIF('consultant-gross'!D:D,eslam.data!AQ1399,'consultant-gross'!F:F)</f>
        <v>9905844.4300000072</v>
      </c>
      <c r="AH1399" s="14">
        <f>SUMIF('consultant-gross'!D:D,eslam.data!AQ1399,'consultant-gross'!G:G)</f>
        <v>65158756.230000004</v>
      </c>
      <c r="AI1399" s="14">
        <f>SUMIF('consultant-net'!D:D,eslam.data!AQ1399,'consultant-net'!F:F)</f>
        <v>8140659.04</v>
      </c>
      <c r="AJ1399" s="2" t="str">
        <f>VLOOKUP(A1399,'eslam-to-invoicing'!A:B,2,0)</f>
        <v>EGAT New Rolling Mill 4</v>
      </c>
      <c r="AQ1399" s="2" t="str">
        <f t="shared" si="176"/>
        <v>Rolling Mill #4-TRAESUEZ5</v>
      </c>
      <c r="AR1399" s="2" t="str">
        <f t="shared" si="177"/>
        <v>EGAT New Rolling Mill 45</v>
      </c>
    </row>
    <row r="1400" spans="1:44" hidden="1" x14ac:dyDescent="0.3">
      <c r="A1400" s="32" t="s">
        <v>79</v>
      </c>
      <c r="B1400" s="32">
        <f>VLOOKUP(A1400,Sheet1!A:B,2,0)</f>
        <v>1</v>
      </c>
      <c r="C1400" s="6">
        <v>6</v>
      </c>
      <c r="D1400" s="25"/>
      <c r="E1400" s="2">
        <v>5743581.3599999994</v>
      </c>
      <c r="F1400" s="26">
        <f>_xlfn.MAXIFS('data-from-invoicing'!E:E,'data-from-invoicing'!D:D,eslam.data!AR1400)</f>
        <v>0</v>
      </c>
      <c r="G1400" s="2">
        <f t="shared" si="174"/>
        <v>-5743581.3599999994</v>
      </c>
      <c r="H1400" s="2"/>
      <c r="I1400" s="23"/>
      <c r="J1400" s="2">
        <f>SUMIF('collection only'!D:D,eslam.data!AQ1400,'collection only'!E:E)</f>
        <v>4622509.21</v>
      </c>
      <c r="K1400" s="26">
        <f>SUMIF('data-from-invoicing'!D:D,eslam.data!AR1400,'data-from-invoicing'!F:F)</f>
        <v>0</v>
      </c>
      <c r="L1400" s="2">
        <f t="shared" si="175"/>
        <v>-4622509.21</v>
      </c>
      <c r="M1400" s="2"/>
      <c r="Q1400" s="23"/>
      <c r="R1400" s="2">
        <v>4679965.0199999996</v>
      </c>
      <c r="S1400" s="1">
        <v>44742</v>
      </c>
      <c r="T1400" s="1">
        <v>44747</v>
      </c>
      <c r="U1400" s="1">
        <v>44748</v>
      </c>
      <c r="V1400">
        <v>42</v>
      </c>
      <c r="W1400" s="1">
        <v>44790</v>
      </c>
      <c r="X1400" s="1">
        <v>44780</v>
      </c>
      <c r="Y1400" s="2">
        <v>70902337.590000004</v>
      </c>
      <c r="AA1400" s="2">
        <v>7496344.1500000004</v>
      </c>
      <c r="AF1400" s="2">
        <v>0</v>
      </c>
      <c r="AG1400" s="14">
        <f>SUMIF('consultant-gross'!D:D,eslam.data!AQ1400,'consultant-gross'!F:F)</f>
        <v>5743581.3599999994</v>
      </c>
      <c r="AH1400" s="14">
        <f>SUMIF('consultant-gross'!D:D,eslam.data!AQ1400,'consultant-gross'!G:G)</f>
        <v>70902337.590000004</v>
      </c>
      <c r="AI1400" s="14">
        <f>SUMIF('consultant-net'!D:D,eslam.data!AQ1400,'consultant-net'!F:F)</f>
        <v>4679965.0199999996</v>
      </c>
      <c r="AJ1400" s="2" t="str">
        <f>VLOOKUP(A1400,'eslam-to-invoicing'!A:B,2,0)</f>
        <v>EGAT New Rolling Mill 4</v>
      </c>
      <c r="AQ1400" s="2" t="str">
        <f t="shared" si="176"/>
        <v>Rolling Mill #4-TRAESUEZ6</v>
      </c>
      <c r="AR1400" s="2" t="str">
        <f t="shared" si="177"/>
        <v>EGAT New Rolling Mill 46</v>
      </c>
    </row>
    <row r="1401" spans="1:44" hidden="1" x14ac:dyDescent="0.3">
      <c r="A1401" s="32" t="s">
        <v>79</v>
      </c>
      <c r="B1401" s="32">
        <f>VLOOKUP(A1401,Sheet1!A:B,2,0)</f>
        <v>1</v>
      </c>
      <c r="C1401" s="6">
        <v>7</v>
      </c>
      <c r="D1401" s="25"/>
      <c r="E1401" s="2">
        <v>16796950.930000011</v>
      </c>
      <c r="F1401" s="26">
        <f>_xlfn.MAXIFS('data-from-invoicing'!E:E,'data-from-invoicing'!D:D,eslam.data!AR1401)</f>
        <v>0</v>
      </c>
      <c r="G1401" s="2">
        <f t="shared" si="174"/>
        <v>-16796950.930000011</v>
      </c>
      <c r="H1401" s="2"/>
      <c r="I1401" s="23"/>
      <c r="J1401" s="2">
        <f>SUMIF('collection only'!D:D,eslam.data!AQ1401,'collection only'!E:E)</f>
        <v>13289718.960000001</v>
      </c>
      <c r="K1401" s="26">
        <f>SUMIF('data-from-invoicing'!D:D,eslam.data!AR1401,'data-from-invoicing'!F:F)</f>
        <v>0</v>
      </c>
      <c r="L1401" s="2">
        <f t="shared" si="175"/>
        <v>-13289718.960000001</v>
      </c>
      <c r="M1401" s="2"/>
      <c r="Q1401" s="23"/>
      <c r="R1401" s="2">
        <v>13457708.470000001</v>
      </c>
      <c r="S1401" s="1">
        <v>44773</v>
      </c>
      <c r="T1401" s="1">
        <v>44778</v>
      </c>
      <c r="U1401" s="1">
        <v>44779</v>
      </c>
      <c r="V1401">
        <v>42</v>
      </c>
      <c r="W1401" s="1">
        <v>44821</v>
      </c>
      <c r="X1401" s="1">
        <v>44797</v>
      </c>
      <c r="Y1401" s="2">
        <v>87699288.520000011</v>
      </c>
      <c r="AA1401" s="2">
        <v>7576935.0599999996</v>
      </c>
      <c r="AF1401" s="2">
        <v>0</v>
      </c>
      <c r="AG1401" s="14">
        <f>SUMIF('consultant-gross'!D:D,eslam.data!AQ1401,'consultant-gross'!F:F)</f>
        <v>16796950.930000007</v>
      </c>
      <c r="AH1401" s="14">
        <f>SUMIF('consultant-gross'!D:D,eslam.data!AQ1401,'consultant-gross'!G:G)</f>
        <v>87699288.520000011</v>
      </c>
      <c r="AI1401" s="14">
        <f>SUMIF('consultant-net'!D:D,eslam.data!AQ1401,'consultant-net'!F:F)</f>
        <v>13457708.470000001</v>
      </c>
      <c r="AJ1401" s="2" t="str">
        <f>VLOOKUP(A1401,'eslam-to-invoicing'!A:B,2,0)</f>
        <v>EGAT New Rolling Mill 4</v>
      </c>
      <c r="AQ1401" s="2" t="str">
        <f t="shared" si="176"/>
        <v>Rolling Mill #4-TRAESUEZ7</v>
      </c>
      <c r="AR1401" s="2" t="str">
        <f t="shared" si="177"/>
        <v>EGAT New Rolling Mill 47</v>
      </c>
    </row>
    <row r="1402" spans="1:44" hidden="1" x14ac:dyDescent="0.3">
      <c r="A1402" s="32" t="s">
        <v>79</v>
      </c>
      <c r="B1402" s="32">
        <f>VLOOKUP(A1402,Sheet1!A:B,2,0)</f>
        <v>1</v>
      </c>
      <c r="C1402" s="6">
        <v>8</v>
      </c>
      <c r="D1402" s="25"/>
      <c r="E1402" s="2">
        <v>18519200.96999998</v>
      </c>
      <c r="F1402" s="26">
        <f>_xlfn.MAXIFS('data-from-invoicing'!E:E,'data-from-invoicing'!D:D,eslam.data!AR1402)</f>
        <v>0</v>
      </c>
      <c r="G1402" s="2">
        <f t="shared" si="174"/>
        <v>-18519200.96999998</v>
      </c>
      <c r="H1402" s="2"/>
      <c r="I1402" s="23"/>
      <c r="J1402" s="2">
        <f>SUMIF('collection only'!D:D,eslam.data!AQ1402,'collection only'!E:E)</f>
        <v>16970562.32</v>
      </c>
      <c r="K1402" s="26">
        <f>SUMIF('data-from-invoicing'!D:D,eslam.data!AR1402,'data-from-invoicing'!F:F)</f>
        <v>0</v>
      </c>
      <c r="L1402" s="2">
        <f t="shared" si="175"/>
        <v>-16970562.32</v>
      </c>
      <c r="M1402" s="2"/>
      <c r="Q1402" s="23"/>
      <c r="R1402" s="2">
        <v>14944026.92</v>
      </c>
      <c r="S1402" s="1">
        <v>44804</v>
      </c>
      <c r="T1402" s="1">
        <v>44814</v>
      </c>
      <c r="U1402" s="1">
        <v>44816</v>
      </c>
      <c r="V1402">
        <v>42</v>
      </c>
      <c r="W1402" s="1">
        <v>44858</v>
      </c>
      <c r="X1402" s="1">
        <v>44831</v>
      </c>
      <c r="Y1402" s="2">
        <v>106218489.48999999</v>
      </c>
      <c r="AA1402" s="2">
        <v>8091599.6500000004</v>
      </c>
      <c r="AF1402" s="2">
        <v>0</v>
      </c>
      <c r="AG1402" s="14">
        <f>SUMIF('consultant-gross'!D:D,eslam.data!AQ1402,'consultant-gross'!F:F)</f>
        <v>18519200.969999984</v>
      </c>
      <c r="AH1402" s="14">
        <f>SUMIF('consultant-gross'!D:D,eslam.data!AQ1402,'consultant-gross'!G:G)</f>
        <v>106218489.48999999</v>
      </c>
      <c r="AI1402" s="14">
        <f>SUMIF('consultant-net'!D:D,eslam.data!AQ1402,'consultant-net'!F:F)</f>
        <v>14944026.92</v>
      </c>
      <c r="AJ1402" s="2" t="str">
        <f>VLOOKUP(A1402,'eslam-to-invoicing'!A:B,2,0)</f>
        <v>EGAT New Rolling Mill 4</v>
      </c>
      <c r="AQ1402" s="2" t="str">
        <f t="shared" si="176"/>
        <v>Rolling Mill #4-TRAESUEZ8</v>
      </c>
      <c r="AR1402" s="2" t="str">
        <f t="shared" si="177"/>
        <v>EGAT New Rolling Mill 48</v>
      </c>
    </row>
    <row r="1403" spans="1:44" hidden="1" x14ac:dyDescent="0.3">
      <c r="A1403" s="32" t="s">
        <v>79</v>
      </c>
      <c r="B1403" s="32">
        <f>VLOOKUP(A1403,Sheet1!A:B,2,0)</f>
        <v>1</v>
      </c>
      <c r="C1403" s="6">
        <v>9</v>
      </c>
      <c r="D1403" s="25"/>
      <c r="E1403" s="2">
        <v>17686791.210000008</v>
      </c>
      <c r="F1403" s="26">
        <f>_xlfn.MAXIFS('data-from-invoicing'!E:E,'data-from-invoicing'!D:D,eslam.data!AR1403)</f>
        <v>0</v>
      </c>
      <c r="G1403" s="2">
        <f t="shared" si="174"/>
        <v>-17686791.210000008</v>
      </c>
      <c r="H1403" s="2"/>
      <c r="I1403" s="23"/>
      <c r="J1403" s="2">
        <f>SUMIF('collection only'!D:D,eslam.data!AQ1403,'collection only'!E:E)</f>
        <v>15728855.470000001</v>
      </c>
      <c r="K1403" s="26">
        <f>SUMIF('data-from-invoicing'!D:D,eslam.data!AR1403,'data-from-invoicing'!F:F)</f>
        <v>0</v>
      </c>
      <c r="L1403" s="2">
        <f t="shared" si="175"/>
        <v>-15728855.470000001</v>
      </c>
      <c r="M1403" s="2"/>
      <c r="Q1403" s="23"/>
      <c r="R1403" s="2">
        <v>14162374.17</v>
      </c>
      <c r="S1403" s="1">
        <v>44834</v>
      </c>
      <c r="T1403" s="1">
        <v>44844</v>
      </c>
      <c r="U1403" s="1">
        <v>44846</v>
      </c>
      <c r="V1403">
        <v>42</v>
      </c>
      <c r="W1403" s="1">
        <v>44888</v>
      </c>
      <c r="X1403" s="1">
        <v>44872</v>
      </c>
      <c r="Y1403" s="2">
        <v>123905280.7</v>
      </c>
      <c r="AA1403" s="2">
        <v>8143364.4400000004</v>
      </c>
      <c r="AF1403" s="2">
        <v>0</v>
      </c>
      <c r="AG1403" s="14">
        <f>SUMIF('consultant-gross'!D:D,eslam.data!AQ1403,'consultant-gross'!F:F)</f>
        <v>17686791.210000008</v>
      </c>
      <c r="AH1403" s="14">
        <f>SUMIF('consultant-gross'!D:D,eslam.data!AQ1403,'consultant-gross'!G:G)</f>
        <v>123905280.7</v>
      </c>
      <c r="AI1403" s="14">
        <f>SUMIF('consultant-net'!D:D,eslam.data!AQ1403,'consultant-net'!F:F)</f>
        <v>14162374.17</v>
      </c>
      <c r="AJ1403" s="2" t="str">
        <f>VLOOKUP(A1403,'eslam-to-invoicing'!A:B,2,0)</f>
        <v>EGAT New Rolling Mill 4</v>
      </c>
      <c r="AQ1403" s="2" t="str">
        <f t="shared" si="176"/>
        <v>Rolling Mill #4-TRAESUEZ9</v>
      </c>
      <c r="AR1403" s="2" t="str">
        <f t="shared" si="177"/>
        <v>EGAT New Rolling Mill 49</v>
      </c>
    </row>
    <row r="1404" spans="1:44" hidden="1" x14ac:dyDescent="0.3">
      <c r="A1404" s="32" t="s">
        <v>79</v>
      </c>
      <c r="B1404" s="32">
        <f>VLOOKUP(A1404,Sheet1!A:B,2,0)</f>
        <v>1</v>
      </c>
      <c r="C1404" s="6">
        <v>10</v>
      </c>
      <c r="D1404" s="25"/>
      <c r="E1404" s="2">
        <v>15395023.199999999</v>
      </c>
      <c r="F1404" s="26">
        <f>_xlfn.MAXIFS('data-from-invoicing'!E:E,'data-from-invoicing'!D:D,eslam.data!AR1404)</f>
        <v>0</v>
      </c>
      <c r="G1404" s="2">
        <f t="shared" si="174"/>
        <v>-15395023.199999999</v>
      </c>
      <c r="H1404" s="2"/>
      <c r="I1404" s="23"/>
      <c r="J1404" s="2">
        <f>SUMIF('collection only'!D:D,eslam.data!AQ1404,'collection only'!E:E)</f>
        <v>10380808.5</v>
      </c>
      <c r="K1404" s="26">
        <f>SUMIF('data-from-invoicing'!D:D,eslam.data!AR1404,'data-from-invoicing'!F:F)</f>
        <v>0</v>
      </c>
      <c r="L1404" s="2">
        <f t="shared" si="175"/>
        <v>-10380808.5</v>
      </c>
      <c r="M1404" s="2"/>
      <c r="Q1404" s="23"/>
      <c r="R1404" s="2">
        <v>12338644.380000001</v>
      </c>
      <c r="S1404" s="1">
        <v>44865</v>
      </c>
      <c r="T1404" s="1">
        <v>44872</v>
      </c>
      <c r="U1404" s="1">
        <v>44873</v>
      </c>
      <c r="V1404">
        <v>42</v>
      </c>
      <c r="W1404" s="1">
        <v>44915</v>
      </c>
      <c r="X1404" s="1">
        <v>44909</v>
      </c>
      <c r="Y1404" s="2">
        <v>139300303.90000001</v>
      </c>
      <c r="AA1404" s="2">
        <v>8233867.7000000002</v>
      </c>
      <c r="AF1404" s="2">
        <v>0</v>
      </c>
      <c r="AG1404" s="14">
        <f>SUMIF('consultant-gross'!D:D,eslam.data!AQ1404,'consultant-gross'!F:F)</f>
        <v>15395023.200000003</v>
      </c>
      <c r="AH1404" s="14">
        <f>SUMIF('consultant-gross'!D:D,eslam.data!AQ1404,'consultant-gross'!G:G)</f>
        <v>139300303.90000001</v>
      </c>
      <c r="AI1404" s="14">
        <f>SUMIF('consultant-net'!D:D,eslam.data!AQ1404,'consultant-net'!F:F)</f>
        <v>12338644.380000001</v>
      </c>
      <c r="AJ1404" s="2" t="str">
        <f>VLOOKUP(A1404,'eslam-to-invoicing'!A:B,2,0)</f>
        <v>EGAT New Rolling Mill 4</v>
      </c>
      <c r="AQ1404" s="2" t="str">
        <f t="shared" si="176"/>
        <v>Rolling Mill #4-TRAESUEZ10</v>
      </c>
      <c r="AR1404" s="2" t="str">
        <f t="shared" si="177"/>
        <v>EGAT New Rolling Mill 410</v>
      </c>
    </row>
    <row r="1405" spans="1:44" hidden="1" x14ac:dyDescent="0.3">
      <c r="A1405" s="32" t="s">
        <v>79</v>
      </c>
      <c r="B1405" s="32">
        <f>VLOOKUP(A1405,Sheet1!A:B,2,0)</f>
        <v>1</v>
      </c>
      <c r="C1405" s="6">
        <v>11</v>
      </c>
      <c r="D1405" s="25"/>
      <c r="E1405" s="2">
        <v>16145745</v>
      </c>
      <c r="F1405" s="26">
        <f>_xlfn.MAXIFS('data-from-invoicing'!E:E,'data-from-invoicing'!D:D,eslam.data!AR1405)</f>
        <v>0</v>
      </c>
      <c r="G1405" s="2">
        <f t="shared" si="174"/>
        <v>-16145745</v>
      </c>
      <c r="H1405" s="2"/>
      <c r="I1405" s="23"/>
      <c r="J1405" s="2">
        <f>SUMIF('collection only'!D:D,eslam.data!AQ1405,'collection only'!E:E)</f>
        <v>9072857.6899999995</v>
      </c>
      <c r="K1405" s="26">
        <f>SUMIF('data-from-invoicing'!D:D,eslam.data!AR1405,'data-from-invoicing'!F:F)</f>
        <v>0</v>
      </c>
      <c r="L1405" s="2">
        <f t="shared" si="175"/>
        <v>-9072857.6899999995</v>
      </c>
      <c r="M1405" s="2"/>
      <c r="Q1405" s="23"/>
      <c r="R1405" s="2">
        <v>13316234.880000001</v>
      </c>
      <c r="S1405" s="1">
        <v>44895</v>
      </c>
      <c r="T1405" s="1">
        <v>44900</v>
      </c>
      <c r="U1405" s="1">
        <v>44903</v>
      </c>
      <c r="V1405">
        <v>42</v>
      </c>
      <c r="W1405" s="1">
        <v>44945</v>
      </c>
      <c r="X1405" s="1">
        <v>44943</v>
      </c>
      <c r="Y1405" s="2">
        <v>155446048.90000001</v>
      </c>
      <c r="AA1405" s="2">
        <v>9832423.1999999993</v>
      </c>
      <c r="AF1405" s="2">
        <v>0</v>
      </c>
      <c r="AG1405" s="14">
        <f>SUMIF('consultant-gross'!D:D,eslam.data!AQ1405,'consultant-gross'!F:F)</f>
        <v>16145745</v>
      </c>
      <c r="AH1405" s="14">
        <f>SUMIF('consultant-gross'!D:D,eslam.data!AQ1405,'consultant-gross'!G:G)</f>
        <v>155446048.90000001</v>
      </c>
      <c r="AI1405" s="14">
        <f>SUMIF('consultant-net'!D:D,eslam.data!AQ1405,'consultant-net'!F:F)</f>
        <v>13316234.880000001</v>
      </c>
      <c r="AJ1405" s="2" t="str">
        <f>VLOOKUP(A1405,'eslam-to-invoicing'!A:B,2,0)</f>
        <v>EGAT New Rolling Mill 4</v>
      </c>
      <c r="AQ1405" s="2" t="str">
        <f t="shared" si="176"/>
        <v>Rolling Mill #4-TRAESUEZ11</v>
      </c>
      <c r="AR1405" s="2" t="str">
        <f t="shared" si="177"/>
        <v>EGAT New Rolling Mill 411</v>
      </c>
    </row>
    <row r="1406" spans="1:44" hidden="1" x14ac:dyDescent="0.3">
      <c r="A1406" s="32" t="s">
        <v>79</v>
      </c>
      <c r="B1406" s="32">
        <f>VLOOKUP(A1406,Sheet1!A:B,2,0)</f>
        <v>1</v>
      </c>
      <c r="C1406" s="6">
        <v>12</v>
      </c>
      <c r="D1406" s="25"/>
      <c r="E1406" s="2">
        <v>16694409.389999989</v>
      </c>
      <c r="F1406" s="26">
        <f>_xlfn.MAXIFS('data-from-invoicing'!E:E,'data-from-invoicing'!D:D,eslam.data!AR1406)</f>
        <v>0</v>
      </c>
      <c r="G1406" s="2">
        <f t="shared" si="174"/>
        <v>-16694409.389999989</v>
      </c>
      <c r="H1406" s="2"/>
      <c r="I1406" s="23"/>
      <c r="J1406" s="2">
        <f>SUMIF('collection only'!D:D,eslam.data!AQ1406,'collection only'!E:E)</f>
        <v>13213191.25</v>
      </c>
      <c r="K1406" s="26">
        <f>SUMIF('data-from-invoicing'!D:D,eslam.data!AR1406,'data-from-invoicing'!F:F)</f>
        <v>0</v>
      </c>
      <c r="L1406" s="2">
        <f t="shared" si="175"/>
        <v>-13213191.25</v>
      </c>
      <c r="M1406" s="2"/>
      <c r="Q1406" s="23"/>
      <c r="R1406" s="2">
        <v>13380155.34</v>
      </c>
      <c r="S1406" s="1">
        <v>44926</v>
      </c>
      <c r="T1406" s="1">
        <v>44941</v>
      </c>
      <c r="U1406" s="1">
        <v>44944</v>
      </c>
      <c r="V1406">
        <v>42</v>
      </c>
      <c r="W1406" s="1">
        <v>44986</v>
      </c>
      <c r="X1406" s="1">
        <v>44964</v>
      </c>
      <c r="Y1406" s="2">
        <v>172140458.28999999</v>
      </c>
      <c r="AA1406" s="2">
        <v>9930934.5600000005</v>
      </c>
      <c r="AF1406" s="2">
        <v>0</v>
      </c>
      <c r="AG1406" s="14">
        <f>SUMIF('consultant-gross'!D:D,eslam.data!AQ1406,'consultant-gross'!F:F)</f>
        <v>16694409.389999986</v>
      </c>
      <c r="AH1406" s="14">
        <f>SUMIF('consultant-gross'!D:D,eslam.data!AQ1406,'consultant-gross'!G:G)</f>
        <v>172140458.28999999</v>
      </c>
      <c r="AI1406" s="14">
        <f>SUMIF('consultant-net'!D:D,eslam.data!AQ1406,'consultant-net'!F:F)</f>
        <v>13380155.34</v>
      </c>
      <c r="AJ1406" s="2" t="str">
        <f>VLOOKUP(A1406,'eslam-to-invoicing'!A:B,2,0)</f>
        <v>EGAT New Rolling Mill 4</v>
      </c>
      <c r="AQ1406" s="2" t="str">
        <f t="shared" si="176"/>
        <v>Rolling Mill #4-TRAESUEZ12</v>
      </c>
      <c r="AR1406" s="2" t="str">
        <f t="shared" si="177"/>
        <v>EGAT New Rolling Mill 412</v>
      </c>
    </row>
    <row r="1407" spans="1:44" hidden="1" x14ac:dyDescent="0.3">
      <c r="A1407" s="32" t="s">
        <v>79</v>
      </c>
      <c r="B1407" s="32">
        <f>VLOOKUP(A1407,Sheet1!A:B,2,0)</f>
        <v>1</v>
      </c>
      <c r="C1407" s="6">
        <v>13</v>
      </c>
      <c r="D1407" s="25"/>
      <c r="E1407" s="2">
        <v>14485776.580000009</v>
      </c>
      <c r="F1407" s="26">
        <f>_xlfn.MAXIFS('data-from-invoicing'!E:E,'data-from-invoicing'!D:D,eslam.data!AR1407)</f>
        <v>0</v>
      </c>
      <c r="G1407" s="2">
        <f t="shared" si="174"/>
        <v>-14485776.580000009</v>
      </c>
      <c r="H1407" s="2"/>
      <c r="I1407" s="23"/>
      <c r="J1407" s="2">
        <f>SUMIF('collection only'!D:D,eslam.data!AQ1407,'collection only'!E:E)</f>
        <v>1.0000000000000001E-5</v>
      </c>
      <c r="K1407" s="26">
        <f>SUMIF('data-from-invoicing'!D:D,eslam.data!AR1407,'data-from-invoicing'!F:F)</f>
        <v>0</v>
      </c>
      <c r="L1407" s="2">
        <f t="shared" si="175"/>
        <v>-1.0000000000000001E-5</v>
      </c>
      <c r="M1407" s="2"/>
      <c r="Q1407" s="23"/>
      <c r="R1407" s="2">
        <v>11700102.460000001</v>
      </c>
      <c r="S1407" s="1">
        <v>44957</v>
      </c>
      <c r="T1407" s="1">
        <v>44972</v>
      </c>
      <c r="U1407" s="1">
        <v>44973</v>
      </c>
      <c r="V1407">
        <v>42</v>
      </c>
      <c r="W1407" s="1">
        <v>45015</v>
      </c>
      <c r="X1407" s="1">
        <v>44993</v>
      </c>
      <c r="Y1407" s="2">
        <v>186626234.87</v>
      </c>
      <c r="AA1407" s="2">
        <v>10376859</v>
      </c>
      <c r="AF1407" s="2">
        <v>0</v>
      </c>
      <c r="AG1407" s="14">
        <f>SUMIF('consultant-gross'!D:D,eslam.data!AQ1407,'consultant-gross'!F:F)</f>
        <v>14485776.580000013</v>
      </c>
      <c r="AH1407" s="14">
        <f>SUMIF('consultant-gross'!D:D,eslam.data!AQ1407,'consultant-gross'!G:G)</f>
        <v>186626234.87</v>
      </c>
      <c r="AI1407" s="14">
        <f>SUMIF('consultant-net'!D:D,eslam.data!AQ1407,'consultant-net'!F:F)</f>
        <v>11700102.460000001</v>
      </c>
      <c r="AJ1407" s="2" t="str">
        <f>VLOOKUP(A1407,'eslam-to-invoicing'!A:B,2,0)</f>
        <v>EGAT New Rolling Mill 4</v>
      </c>
      <c r="AQ1407" s="2" t="str">
        <f t="shared" si="176"/>
        <v>Rolling Mill #4-TRAESUEZ13</v>
      </c>
      <c r="AR1407" s="2" t="str">
        <f t="shared" si="177"/>
        <v>EGAT New Rolling Mill 413</v>
      </c>
    </row>
    <row r="1408" spans="1:44" hidden="1" x14ac:dyDescent="0.3">
      <c r="A1408" s="6" t="s">
        <v>79</v>
      </c>
      <c r="B1408" s="6">
        <f>VLOOKUP(A1408,Sheet1!A:B,2,0)</f>
        <v>1</v>
      </c>
      <c r="C1408" s="6">
        <v>14</v>
      </c>
      <c r="D1408" s="25"/>
      <c r="F1408" s="26">
        <f>_xlfn.MAXIFS('data-from-invoicing'!E:E,'data-from-invoicing'!D:D,eslam.data!AR1408)</f>
        <v>0</v>
      </c>
      <c r="G1408" s="2">
        <f t="shared" si="174"/>
        <v>0</v>
      </c>
      <c r="H1408" s="2"/>
      <c r="I1408" s="23"/>
      <c r="J1408" s="2">
        <f>SUMIF('collection only'!D:D,eslam.data!AQ1408,'collection only'!E:E)</f>
        <v>1.0000000000000001E-5</v>
      </c>
      <c r="K1408" s="26">
        <f>SUMIF('data-from-invoicing'!D:D,eslam.data!AR1408,'data-from-invoicing'!F:F)</f>
        <v>0</v>
      </c>
      <c r="L1408" s="2">
        <f t="shared" si="175"/>
        <v>-1.0000000000000001E-5</v>
      </c>
      <c r="M1408" s="2"/>
      <c r="Q1408" s="23"/>
      <c r="S1408" s="1">
        <v>44985</v>
      </c>
      <c r="T1408" s="1">
        <v>44995</v>
      </c>
      <c r="U1408" s="1">
        <v>45005</v>
      </c>
      <c r="V1408">
        <v>42</v>
      </c>
      <c r="W1408" s="1">
        <v>45047</v>
      </c>
      <c r="AF1408" s="2">
        <v>0</v>
      </c>
      <c r="AG1408" s="14">
        <f>SUMIF('consultant-gross'!D:D,eslam.data!AQ1408,'consultant-gross'!F:F)</f>
        <v>0</v>
      </c>
      <c r="AH1408" s="14">
        <f>SUMIF('consultant-gross'!D:D,eslam.data!AQ1408,'consultant-gross'!G:G)</f>
        <v>0</v>
      </c>
      <c r="AI1408" s="14">
        <f>SUMIF('consultant-net'!D:D,eslam.data!AQ1408,'consultant-net'!F:F)</f>
        <v>0</v>
      </c>
      <c r="AJ1408" s="2" t="str">
        <f>VLOOKUP(A1408,'eslam-to-invoicing'!A:B,2,0)</f>
        <v>EGAT New Rolling Mill 4</v>
      </c>
      <c r="AQ1408" s="2" t="str">
        <f t="shared" si="176"/>
        <v>Rolling Mill #4-TRAESUEZ14</v>
      </c>
      <c r="AR1408" s="2" t="str">
        <f t="shared" si="177"/>
        <v>EGAT New Rolling Mill 414</v>
      </c>
    </row>
    <row r="1409" spans="1:44" hidden="1" x14ac:dyDescent="0.3">
      <c r="A1409" s="6" t="s">
        <v>79</v>
      </c>
      <c r="B1409" s="6">
        <f>VLOOKUP(A1409,Sheet1!A:B,2,0)</f>
        <v>1</v>
      </c>
      <c r="C1409" s="6">
        <v>15</v>
      </c>
      <c r="D1409" s="25"/>
      <c r="F1409" s="26">
        <f>_xlfn.MAXIFS('data-from-invoicing'!E:E,'data-from-invoicing'!D:D,eslam.data!AR1409)</f>
        <v>0</v>
      </c>
      <c r="G1409" s="2">
        <f t="shared" si="174"/>
        <v>0</v>
      </c>
      <c r="H1409" s="2"/>
      <c r="I1409" s="23"/>
      <c r="J1409" s="2">
        <f>SUMIF('collection only'!D:D,eslam.data!AQ1409,'collection only'!E:E)</f>
        <v>1.0000000000000001E-5</v>
      </c>
      <c r="K1409" s="26">
        <f>SUMIF('data-from-invoicing'!D:D,eslam.data!AR1409,'data-from-invoicing'!F:F)</f>
        <v>0</v>
      </c>
      <c r="L1409" s="2">
        <f t="shared" si="175"/>
        <v>-1.0000000000000001E-5</v>
      </c>
      <c r="M1409" s="2"/>
      <c r="Q1409" s="23"/>
      <c r="S1409" s="1">
        <v>45077</v>
      </c>
      <c r="T1409" s="1">
        <v>45077</v>
      </c>
      <c r="U1409" s="1">
        <v>45098</v>
      </c>
      <c r="V1409">
        <v>42</v>
      </c>
      <c r="W1409" s="1">
        <v>45140</v>
      </c>
      <c r="AF1409" s="2">
        <v>0</v>
      </c>
      <c r="AG1409" s="14">
        <f>SUMIF('consultant-gross'!D:D,eslam.data!AQ1409,'consultant-gross'!F:F)</f>
        <v>0</v>
      </c>
      <c r="AH1409" s="14">
        <f>SUMIF('consultant-gross'!D:D,eslam.data!AQ1409,'consultant-gross'!G:G)</f>
        <v>0</v>
      </c>
      <c r="AI1409" s="14">
        <f>SUMIF('consultant-net'!D:D,eslam.data!AQ1409,'consultant-net'!F:F)</f>
        <v>0</v>
      </c>
      <c r="AJ1409" s="2" t="str">
        <f>VLOOKUP(A1409,'eslam-to-invoicing'!A:B,2,0)</f>
        <v>EGAT New Rolling Mill 4</v>
      </c>
      <c r="AQ1409" s="2" t="str">
        <f t="shared" si="176"/>
        <v>Rolling Mill #4-TRAESUEZ15</v>
      </c>
      <c r="AR1409" s="2" t="str">
        <f t="shared" si="177"/>
        <v>EGAT New Rolling Mill 415</v>
      </c>
    </row>
    <row r="1410" spans="1:44" hidden="1" x14ac:dyDescent="0.3">
      <c r="A1410" s="6" t="s">
        <v>79</v>
      </c>
      <c r="B1410" s="6">
        <f>VLOOKUP(A1410,Sheet1!A:B,2,0)</f>
        <v>1</v>
      </c>
      <c r="C1410" s="6">
        <v>16</v>
      </c>
      <c r="D1410" s="25"/>
      <c r="F1410" s="26">
        <f>_xlfn.MAXIFS('data-from-invoicing'!E:E,'data-from-invoicing'!D:D,eslam.data!AR1410)</f>
        <v>0</v>
      </c>
      <c r="G1410" s="2">
        <f t="shared" si="174"/>
        <v>0</v>
      </c>
      <c r="H1410" s="2"/>
      <c r="I1410" s="23"/>
      <c r="J1410" s="2">
        <f>SUMIF('collection only'!D:D,eslam.data!AQ1410,'collection only'!E:E)</f>
        <v>1.0000000000000001E-5</v>
      </c>
      <c r="K1410" s="26">
        <f>SUMIF('data-from-invoicing'!D:D,eslam.data!AR1410,'data-from-invoicing'!F:F)</f>
        <v>0</v>
      </c>
      <c r="L1410" s="2">
        <f t="shared" si="175"/>
        <v>-1.0000000000000001E-5</v>
      </c>
      <c r="M1410" s="2"/>
      <c r="Q1410" s="23"/>
      <c r="S1410" s="1">
        <v>45107</v>
      </c>
      <c r="T1410" s="1">
        <v>45107</v>
      </c>
      <c r="U1410" s="1">
        <v>45107</v>
      </c>
      <c r="V1410">
        <v>42</v>
      </c>
      <c r="W1410" s="1">
        <v>45149</v>
      </c>
      <c r="AF1410" s="2">
        <v>0</v>
      </c>
      <c r="AG1410" s="14">
        <f>SUMIF('consultant-gross'!D:D,eslam.data!AQ1410,'consultant-gross'!F:F)</f>
        <v>0</v>
      </c>
      <c r="AH1410" s="14">
        <f>SUMIF('consultant-gross'!D:D,eslam.data!AQ1410,'consultant-gross'!G:G)</f>
        <v>0</v>
      </c>
      <c r="AI1410" s="14">
        <f>SUMIF('consultant-net'!D:D,eslam.data!AQ1410,'consultant-net'!F:F)</f>
        <v>0</v>
      </c>
      <c r="AJ1410" s="2" t="str">
        <f>VLOOKUP(A1410,'eslam-to-invoicing'!A:B,2,0)</f>
        <v>EGAT New Rolling Mill 4</v>
      </c>
      <c r="AQ1410" s="2" t="str">
        <f t="shared" si="176"/>
        <v>Rolling Mill #4-TRAESUEZ16</v>
      </c>
      <c r="AR1410" s="2" t="str">
        <f t="shared" si="177"/>
        <v>EGAT New Rolling Mill 416</v>
      </c>
    </row>
    <row r="1411" spans="1:44" hidden="1" x14ac:dyDescent="0.3">
      <c r="A1411" s="32" t="s">
        <v>79</v>
      </c>
      <c r="B1411" s="32">
        <f>VLOOKUP(A1411,Sheet1!A:B,2,0)</f>
        <v>1</v>
      </c>
      <c r="C1411" s="6">
        <v>17</v>
      </c>
      <c r="D1411" s="25"/>
      <c r="E1411" s="2">
        <v>619836241</v>
      </c>
      <c r="F1411" s="26">
        <f>_xlfn.MAXIFS('data-from-invoicing'!E:E,'data-from-invoicing'!D:D,eslam.data!AR1411)</f>
        <v>0</v>
      </c>
      <c r="G1411" s="2">
        <f t="shared" si="174"/>
        <v>-619836241</v>
      </c>
      <c r="H1411" s="2"/>
      <c r="I1411" s="23"/>
      <c r="J1411" s="2">
        <f>SUMIF('collection only'!D:D,eslam.data!AQ1411,'collection only'!E:E)</f>
        <v>0</v>
      </c>
      <c r="K1411" s="26">
        <f>SUMIF('data-from-invoicing'!D:D,eslam.data!AR1411,'data-from-invoicing'!F:F)</f>
        <v>0</v>
      </c>
      <c r="L1411" s="2">
        <f t="shared" si="175"/>
        <v>0</v>
      </c>
      <c r="M1411" s="2"/>
      <c r="Q1411" s="23"/>
      <c r="R1411" s="2">
        <v>385850750.19999999</v>
      </c>
      <c r="S1411" s="1">
        <v>45322</v>
      </c>
      <c r="T1411" s="1">
        <v>45322</v>
      </c>
      <c r="U1411" s="1">
        <v>45350</v>
      </c>
      <c r="V1411">
        <v>42</v>
      </c>
      <c r="W1411" s="1">
        <v>45392</v>
      </c>
      <c r="X1411" s="1">
        <v>45414</v>
      </c>
      <c r="Y1411" s="2">
        <v>619836241</v>
      </c>
      <c r="AF1411" s="2">
        <v>0</v>
      </c>
      <c r="AG1411" s="14">
        <f>SUMIF('consultant-gross'!D:D,eslam.data!AQ1411,'consultant-gross'!F:F)</f>
        <v>0</v>
      </c>
      <c r="AH1411" s="14">
        <f>SUMIF('consultant-gross'!D:D,eslam.data!AQ1411,'consultant-gross'!G:G)</f>
        <v>0</v>
      </c>
      <c r="AI1411" s="14">
        <f>SUMIF('consultant-net'!D:D,eslam.data!AQ1411,'consultant-net'!F:F)</f>
        <v>0</v>
      </c>
      <c r="AJ1411" s="2" t="str">
        <f>VLOOKUP(A1411,'eslam-to-invoicing'!A:B,2,0)</f>
        <v>EGAT New Rolling Mill 4</v>
      </c>
      <c r="AQ1411" s="2" t="str">
        <f t="shared" si="176"/>
        <v>Rolling Mill #4-TRAESUEZ17</v>
      </c>
      <c r="AR1411" s="2" t="str">
        <f t="shared" si="177"/>
        <v>EGAT New Rolling Mill 417</v>
      </c>
    </row>
    <row r="1412" spans="1:44" hidden="1" x14ac:dyDescent="0.3">
      <c r="A1412" s="32" t="s">
        <v>79</v>
      </c>
      <c r="B1412" s="32">
        <f>VLOOKUP(A1412,Sheet1!A:B,2,0)</f>
        <v>1</v>
      </c>
      <c r="C1412" s="6">
        <v>18</v>
      </c>
      <c r="D1412" s="25"/>
      <c r="E1412" s="2">
        <v>16836028.81999993</v>
      </c>
      <c r="F1412" s="26">
        <f>_xlfn.MAXIFS('data-from-invoicing'!E:E,'data-from-invoicing'!D:D,eslam.data!AR1412)</f>
        <v>0</v>
      </c>
      <c r="G1412" s="2">
        <f t="shared" si="174"/>
        <v>-16836028.81999993</v>
      </c>
      <c r="H1412" s="2"/>
      <c r="I1412" s="23"/>
      <c r="J1412" s="2">
        <f>SUMIF('collection only'!D:D,eslam.data!AQ1412,'collection only'!E:E)</f>
        <v>0</v>
      </c>
      <c r="K1412" s="26">
        <f>SUMIF('data-from-invoicing'!D:D,eslam.data!AR1412,'data-from-invoicing'!F:F)</f>
        <v>0</v>
      </c>
      <c r="L1412" s="2">
        <f t="shared" si="175"/>
        <v>0</v>
      </c>
      <c r="M1412" s="2"/>
      <c r="Q1412" s="23"/>
      <c r="R1412" s="2">
        <v>17509470.02</v>
      </c>
      <c r="S1412" s="1">
        <v>45412</v>
      </c>
      <c r="T1412" s="1">
        <v>45397</v>
      </c>
      <c r="U1412" s="1">
        <v>45413</v>
      </c>
      <c r="V1412">
        <v>42</v>
      </c>
      <c r="W1412" s="1">
        <v>45455</v>
      </c>
      <c r="X1412" s="1">
        <v>45414</v>
      </c>
      <c r="Y1412" s="2">
        <v>636672269.81999993</v>
      </c>
      <c r="AA1412" s="2">
        <v>105081618.31999999</v>
      </c>
      <c r="AF1412" s="2">
        <v>0</v>
      </c>
      <c r="AG1412" s="14">
        <f>SUMIF('consultant-gross'!D:D,eslam.data!AQ1412,'consultant-gross'!F:F)</f>
        <v>0</v>
      </c>
      <c r="AH1412" s="14">
        <f>SUMIF('consultant-gross'!D:D,eslam.data!AQ1412,'consultant-gross'!G:G)</f>
        <v>0</v>
      </c>
      <c r="AI1412" s="14">
        <f>SUMIF('consultant-net'!D:D,eslam.data!AQ1412,'consultant-net'!F:F)</f>
        <v>0</v>
      </c>
      <c r="AJ1412" s="2" t="str">
        <f>VLOOKUP(A1412,'eslam-to-invoicing'!A:B,2,0)</f>
        <v>EGAT New Rolling Mill 4</v>
      </c>
      <c r="AQ1412" s="2" t="str">
        <f t="shared" si="176"/>
        <v>Rolling Mill #4-TRAESUEZ18</v>
      </c>
      <c r="AR1412" s="2" t="str">
        <f t="shared" si="177"/>
        <v>EGAT New Rolling Mill 418</v>
      </c>
    </row>
    <row r="1413" spans="1:44" hidden="1" x14ac:dyDescent="0.3">
      <c r="A1413" s="6" t="s">
        <v>79</v>
      </c>
      <c r="B1413" s="6">
        <f>VLOOKUP(A1413,Sheet1!A:B,2,0)</f>
        <v>1</v>
      </c>
      <c r="C1413" s="6">
        <v>19</v>
      </c>
      <c r="D1413" s="25"/>
      <c r="F1413" s="26">
        <f>_xlfn.MAXIFS('data-from-invoicing'!E:E,'data-from-invoicing'!D:D,eslam.data!AR1413)</f>
        <v>0</v>
      </c>
      <c r="G1413" s="2">
        <f t="shared" si="174"/>
        <v>0</v>
      </c>
      <c r="H1413" s="2"/>
      <c r="I1413" s="23"/>
      <c r="J1413" s="2">
        <f>SUMIF('collection only'!D:D,eslam.data!AQ1413,'collection only'!E:E)</f>
        <v>0</v>
      </c>
      <c r="K1413" s="26">
        <f>SUMIF('data-from-invoicing'!D:D,eslam.data!AR1413,'data-from-invoicing'!F:F)</f>
        <v>0</v>
      </c>
      <c r="L1413" s="2">
        <f t="shared" si="175"/>
        <v>0</v>
      </c>
      <c r="M1413" s="2"/>
      <c r="Q1413" s="23"/>
      <c r="S1413" s="1">
        <v>45473</v>
      </c>
      <c r="T1413" s="1">
        <v>45473</v>
      </c>
      <c r="U1413" s="1">
        <v>45489</v>
      </c>
      <c r="V1413">
        <v>42</v>
      </c>
      <c r="W1413" s="1">
        <v>45531</v>
      </c>
      <c r="AF1413" s="2">
        <v>0</v>
      </c>
      <c r="AG1413" s="14">
        <f>SUMIF('consultant-gross'!D:D,eslam.data!AQ1413,'consultant-gross'!F:F)</f>
        <v>0</v>
      </c>
      <c r="AH1413" s="14">
        <f>SUMIF('consultant-gross'!D:D,eslam.data!AQ1413,'consultant-gross'!G:G)</f>
        <v>0</v>
      </c>
      <c r="AI1413" s="14">
        <f>SUMIF('consultant-net'!D:D,eslam.data!AQ1413,'consultant-net'!F:F)</f>
        <v>0</v>
      </c>
      <c r="AJ1413" s="2" t="str">
        <f>VLOOKUP(A1413,'eslam-to-invoicing'!A:B,2,0)</f>
        <v>EGAT New Rolling Mill 4</v>
      </c>
      <c r="AQ1413" s="2" t="str">
        <f t="shared" si="176"/>
        <v>Rolling Mill #4-TRAESUEZ19</v>
      </c>
      <c r="AR1413" s="2" t="str">
        <f t="shared" si="177"/>
        <v>EGAT New Rolling Mill 419</v>
      </c>
    </row>
    <row r="1414" spans="1:44" hidden="1" x14ac:dyDescent="0.3">
      <c r="A1414" s="6" t="s">
        <v>9</v>
      </c>
      <c r="B1414" s="32">
        <f>VLOOKUP(A1414,Sheet1!A:B,2,0)</f>
        <v>1</v>
      </c>
      <c r="C1414" s="6">
        <v>2</v>
      </c>
      <c r="D1414" s="25"/>
      <c r="E1414" s="2">
        <v>8875548.8699999992</v>
      </c>
      <c r="F1414" s="26">
        <f>_xlfn.MAXIFS('data-from-invoicing'!E:E,'data-from-invoicing'!D:D,eslam.data!AR1414)</f>
        <v>1714285.71</v>
      </c>
      <c r="G1414" s="2">
        <f t="shared" si="174"/>
        <v>-7161263.1599999992</v>
      </c>
      <c r="H1414" s="2"/>
      <c r="I1414" s="23"/>
      <c r="J1414" s="2">
        <f>SUMIF('collection only'!D:D,eslam.data!AQ1414,'collection only'!E:E)</f>
        <v>4892835.45</v>
      </c>
      <c r="K1414" s="26">
        <f>SUMIF('data-from-invoicing'!D:D,eslam.data!AR1414,'data-from-invoicing'!F:F)</f>
        <v>4006344.6354999999</v>
      </c>
      <c r="L1414" s="2">
        <f t="shared" si="175"/>
        <v>-886490.81450000033</v>
      </c>
      <c r="M1414" s="2"/>
      <c r="Q1414" s="23"/>
      <c r="R1414" s="2">
        <v>5235331.5999999996</v>
      </c>
      <c r="S1414" s="1">
        <v>43008</v>
      </c>
      <c r="T1414" s="1">
        <v>43008</v>
      </c>
      <c r="U1414" s="1">
        <v>43009</v>
      </c>
      <c r="V1414">
        <v>34</v>
      </c>
      <c r="W1414" s="1">
        <v>43043</v>
      </c>
      <c r="X1414" s="1">
        <v>43019</v>
      </c>
      <c r="Y1414" s="2">
        <v>8875548.8699999992</v>
      </c>
      <c r="Z1414" s="2">
        <v>3953206.73</v>
      </c>
      <c r="AF1414" s="2">
        <v>34013.75</v>
      </c>
      <c r="AG1414" s="14">
        <f>SUMIF('consultant-gross'!D:D,eslam.data!AQ1414,'consultant-gross'!F:F)</f>
        <v>5127541.59</v>
      </c>
      <c r="AH1414" s="14">
        <f>SUMIF('consultant-gross'!D:D,eslam.data!AQ1414,'consultant-gross'!G:G)</f>
        <v>9046023.1600000001</v>
      </c>
      <c r="AI1414" s="14">
        <f>SUMIF('consultant-net'!D:D,eslam.data!AQ1414,'consultant-net'!F:F)</f>
        <v>5203476.09</v>
      </c>
      <c r="AJ1414" s="2" t="str">
        <f>VLOOKUP(A1414,'eslam-to-invoicing'!A:B,2,0)</f>
        <v>Royal City</v>
      </c>
      <c r="AQ1414" s="2" t="str">
        <f t="shared" si="176"/>
        <v>Royal City2</v>
      </c>
      <c r="AR1414" s="2" t="str">
        <f t="shared" si="177"/>
        <v>Royal City2</v>
      </c>
    </row>
    <row r="1415" spans="1:44" hidden="1" x14ac:dyDescent="0.3">
      <c r="A1415" s="6" t="s">
        <v>9</v>
      </c>
      <c r="B1415" s="32">
        <f>VLOOKUP(A1415,Sheet1!A:B,2,0)</f>
        <v>1</v>
      </c>
      <c r="C1415" s="6">
        <v>3</v>
      </c>
      <c r="D1415" s="25"/>
      <c r="E1415" s="2">
        <v>8111601.4205718618</v>
      </c>
      <c r="F1415" s="26">
        <f>_xlfn.MAXIFS('data-from-invoicing'!E:E,'data-from-invoicing'!D:D,eslam.data!AR1415)</f>
        <v>2055285.71</v>
      </c>
      <c r="G1415" s="2">
        <f t="shared" si="174"/>
        <v>-6056315.7105718618</v>
      </c>
      <c r="H1415" s="2"/>
      <c r="I1415" s="23"/>
      <c r="J1415" s="2">
        <f>SUMIF('collection only'!D:D,eslam.data!AQ1415,'collection only'!E:E)</f>
        <v>7926742.0999999996</v>
      </c>
      <c r="K1415" s="26">
        <f>SUMIF('data-from-invoicing'!D:D,eslam.data!AR1415,'data-from-invoicing'!F:F)</f>
        <v>2422662.0255</v>
      </c>
      <c r="L1415" s="2">
        <f t="shared" si="175"/>
        <v>-5504080.0745000001</v>
      </c>
      <c r="M1415" s="2"/>
      <c r="Q1415" s="23"/>
      <c r="R1415" s="2">
        <v>7926742.0999999996</v>
      </c>
      <c r="S1415" s="1">
        <v>43039</v>
      </c>
      <c r="T1415" s="1">
        <v>43039</v>
      </c>
      <c r="U1415" s="1">
        <v>43043</v>
      </c>
      <c r="V1415">
        <v>34</v>
      </c>
      <c r="W1415" s="1">
        <v>43077</v>
      </c>
      <c r="X1415" s="1">
        <v>43053</v>
      </c>
      <c r="Y1415" s="2">
        <v>16987150.290571861</v>
      </c>
      <c r="Z1415" s="2">
        <v>5848040.7119999994</v>
      </c>
      <c r="AF1415" s="2">
        <v>103062.25</v>
      </c>
      <c r="AG1415" s="14">
        <f>SUMIF('consultant-gross'!D:D,eslam.data!AQ1415,'consultant-gross'!F:F)</f>
        <v>8536189.7899999991</v>
      </c>
      <c r="AH1415" s="14">
        <f>SUMIF('consultant-gross'!D:D,eslam.data!AQ1415,'consultant-gross'!G:G)</f>
        <v>17411738.66</v>
      </c>
      <c r="AI1415" s="14">
        <f>SUMIF('consultant-net'!D:D,eslam.data!AQ1415,'consultant-net'!F:F)</f>
        <v>8396278.0700000003</v>
      </c>
      <c r="AJ1415" s="2" t="str">
        <f>VLOOKUP(A1415,'eslam-to-invoicing'!A:B,2,0)</f>
        <v>Royal City</v>
      </c>
      <c r="AQ1415" s="2" t="str">
        <f t="shared" si="176"/>
        <v>Royal City3</v>
      </c>
      <c r="AR1415" s="2" t="str">
        <f t="shared" si="177"/>
        <v>Royal City3</v>
      </c>
    </row>
    <row r="1416" spans="1:44" hidden="1" x14ac:dyDescent="0.3">
      <c r="A1416" s="6" t="s">
        <v>9</v>
      </c>
      <c r="B1416" s="32">
        <f>VLOOKUP(A1416,Sheet1!A:B,2,0)</f>
        <v>1</v>
      </c>
      <c r="C1416" s="6">
        <v>4</v>
      </c>
      <c r="D1416" s="25"/>
      <c r="E1416" s="2">
        <v>10259671.709428141</v>
      </c>
      <c r="F1416" s="26">
        <f>_xlfn.MAXIFS('data-from-invoicing'!E:E,'data-from-invoicing'!D:D,eslam.data!AR1416)</f>
        <v>4548914.9000000004</v>
      </c>
      <c r="G1416" s="2">
        <f t="shared" si="174"/>
        <v>-5710756.8094281405</v>
      </c>
      <c r="H1416" s="2"/>
      <c r="I1416" s="23"/>
      <c r="J1416" s="2">
        <f>SUMIF('collection only'!D:D,eslam.data!AQ1416,'collection only'!E:E)</f>
        <v>10437271.65</v>
      </c>
      <c r="K1416" s="26">
        <f>SUMIF('data-from-invoicing'!D:D,eslam.data!AR1416,'data-from-invoicing'!F:F)</f>
        <v>4400341.915</v>
      </c>
      <c r="L1416" s="2">
        <f t="shared" si="175"/>
        <v>-6036929.7350000003</v>
      </c>
      <c r="M1416" s="2"/>
      <c r="Q1416" s="23"/>
      <c r="R1416" s="2">
        <v>10437271.65</v>
      </c>
      <c r="S1416" s="1">
        <v>43069</v>
      </c>
      <c r="T1416" s="1">
        <v>43072</v>
      </c>
      <c r="U1416" s="1">
        <v>43072</v>
      </c>
      <c r="V1416">
        <v>34</v>
      </c>
      <c r="W1416" s="1">
        <v>43106</v>
      </c>
      <c r="X1416" s="1">
        <v>43093</v>
      </c>
      <c r="Y1416" s="2">
        <v>27246822</v>
      </c>
      <c r="Z1416" s="2">
        <v>8775298.3800000008</v>
      </c>
      <c r="AF1416" s="2">
        <v>103062.25</v>
      </c>
      <c r="AG1416" s="14">
        <f>SUMIF('consultant-gross'!D:D,eslam.data!AQ1416,'consultant-gross'!F:F)</f>
        <v>0</v>
      </c>
      <c r="AH1416" s="14">
        <f>SUMIF('consultant-gross'!D:D,eslam.data!AQ1416,'consultant-gross'!G:G)</f>
        <v>0</v>
      </c>
      <c r="AI1416" s="14">
        <f>SUMIF('consultant-net'!D:D,eslam.data!AQ1416,'consultant-net'!F:F)</f>
        <v>0</v>
      </c>
      <c r="AJ1416" s="2" t="str">
        <f>VLOOKUP(A1416,'eslam-to-invoicing'!A:B,2,0)</f>
        <v>Royal City</v>
      </c>
      <c r="AQ1416" s="2" t="str">
        <f t="shared" si="176"/>
        <v>Royal City4</v>
      </c>
      <c r="AR1416" s="2" t="str">
        <f t="shared" si="177"/>
        <v>Royal City4</v>
      </c>
    </row>
    <row r="1417" spans="1:44" hidden="1" x14ac:dyDescent="0.3">
      <c r="A1417" s="6" t="s">
        <v>9</v>
      </c>
      <c r="B1417" s="32">
        <f>VLOOKUP(A1417,Sheet1!A:B,2,0)</f>
        <v>1</v>
      </c>
      <c r="C1417" s="6">
        <v>5</v>
      </c>
      <c r="D1417" s="25"/>
      <c r="E1417" s="2">
        <v>11565536.41867565</v>
      </c>
      <c r="F1417" s="26">
        <f>_xlfn.MAXIFS('data-from-invoicing'!E:E,'data-from-invoicing'!D:D,eslam.data!AR1417)</f>
        <v>0</v>
      </c>
      <c r="G1417" s="2">
        <f t="shared" si="174"/>
        <v>-11565536.41867565</v>
      </c>
      <c r="H1417" s="2"/>
      <c r="I1417" s="23"/>
      <c r="J1417" s="2">
        <f>SUMIF('collection only'!D:D,eslam.data!AQ1417,'collection only'!E:E)</f>
        <v>5169557.6500000004</v>
      </c>
      <c r="K1417" s="26">
        <f>SUMIF('data-from-invoicing'!D:D,eslam.data!AR1417,'data-from-invoicing'!F:F)</f>
        <v>0</v>
      </c>
      <c r="L1417" s="2">
        <f t="shared" si="175"/>
        <v>-5169557.6500000004</v>
      </c>
      <c r="M1417" s="2"/>
      <c r="Q1417" s="23"/>
      <c r="R1417" s="2">
        <v>6381832.9445319315</v>
      </c>
      <c r="S1417" s="1">
        <v>43100</v>
      </c>
      <c r="T1417" s="1">
        <v>43099</v>
      </c>
      <c r="U1417" s="1">
        <v>43103</v>
      </c>
      <c r="V1417">
        <v>34</v>
      </c>
      <c r="W1417" s="1">
        <v>43137</v>
      </c>
      <c r="X1417" s="1">
        <v>43122</v>
      </c>
      <c r="Y1417" s="2">
        <v>38812358.418675654</v>
      </c>
      <c r="Z1417" s="2">
        <v>5702856.5999999996</v>
      </c>
      <c r="AF1417" s="2">
        <v>166539.0000000002</v>
      </c>
      <c r="AG1417" s="14">
        <f>SUMIF('consultant-gross'!D:D,eslam.data!AQ1417,'consultant-gross'!F:F)</f>
        <v>11565536.418675654</v>
      </c>
      <c r="AH1417" s="14">
        <f>SUMIF('consultant-gross'!D:D,eslam.data!AQ1417,'consultant-gross'!G:G)</f>
        <v>38812358.418675654</v>
      </c>
      <c r="AI1417" s="14">
        <f>SUMIF('consultant-net'!D:D,eslam.data!AQ1417,'consultant-net'!F:F)</f>
        <v>6381832.9445319325</v>
      </c>
      <c r="AJ1417" s="2" t="str">
        <f>VLOOKUP(A1417,'eslam-to-invoicing'!A:B,2,0)</f>
        <v>Royal City</v>
      </c>
      <c r="AQ1417" s="2" t="str">
        <f t="shared" si="176"/>
        <v>Royal City5</v>
      </c>
      <c r="AR1417" s="2" t="str">
        <f t="shared" si="177"/>
        <v>Royal City5</v>
      </c>
    </row>
    <row r="1418" spans="1:44" hidden="1" x14ac:dyDescent="0.3">
      <c r="A1418" s="6" t="s">
        <v>9</v>
      </c>
      <c r="B1418" s="32">
        <f>VLOOKUP(A1418,Sheet1!A:B,2,0)</f>
        <v>1</v>
      </c>
      <c r="C1418" s="6">
        <v>6</v>
      </c>
      <c r="D1418" s="25"/>
      <c r="E1418" s="2">
        <v>15834199.441324349</v>
      </c>
      <c r="F1418" s="26">
        <f>_xlfn.MAXIFS('data-from-invoicing'!E:E,'data-from-invoicing'!D:D,eslam.data!AR1418)</f>
        <v>16468073.59</v>
      </c>
      <c r="G1418" s="2">
        <f t="shared" si="174"/>
        <v>633874.14867565036</v>
      </c>
      <c r="H1418" s="2"/>
      <c r="I1418" s="23"/>
      <c r="J1418" s="2">
        <f>SUMIF('collection only'!D:D,eslam.data!AQ1418,'collection only'!E:E)</f>
        <v>12495801.4</v>
      </c>
      <c r="K1418" s="26">
        <f>SUMIF('data-from-invoicing'!D:D,eslam.data!AR1418,'data-from-invoicing'!F:F)</f>
        <v>21736703.649499997</v>
      </c>
      <c r="L1418" s="2">
        <f t="shared" si="175"/>
        <v>9240902.2494999971</v>
      </c>
      <c r="M1418" s="2"/>
      <c r="Q1418" s="23"/>
      <c r="R1418" s="2">
        <v>12495801.390000001</v>
      </c>
      <c r="S1418" s="1">
        <v>43190</v>
      </c>
      <c r="T1418" s="1">
        <v>43190</v>
      </c>
      <c r="U1418" s="1">
        <v>43151</v>
      </c>
      <c r="V1418">
        <v>34</v>
      </c>
      <c r="W1418" s="1">
        <v>43185</v>
      </c>
      <c r="X1418" s="1">
        <v>43241</v>
      </c>
      <c r="Y1418" s="2">
        <v>54646557.859999999</v>
      </c>
      <c r="Z1418" s="2">
        <v>3811475.98</v>
      </c>
      <c r="AF1418" s="2">
        <v>348145</v>
      </c>
      <c r="AG1418" s="14">
        <f>SUMIF('consultant-gross'!D:D,eslam.data!AQ1418,'consultant-gross'!F:F)</f>
        <v>17361811.890000001</v>
      </c>
      <c r="AH1418" s="14">
        <f>SUMIF('consultant-gross'!D:D,eslam.data!AQ1418,'consultant-gross'!G:G)</f>
        <v>54716858.140000001</v>
      </c>
      <c r="AI1418" s="14">
        <f>SUMIF('consultant-net'!D:D,eslam.data!AQ1418,'consultant-net'!F:F)</f>
        <v>11493260.029999999</v>
      </c>
      <c r="AJ1418" s="2" t="str">
        <f>VLOOKUP(A1418,'eslam-to-invoicing'!A:B,2,0)</f>
        <v>Royal City</v>
      </c>
      <c r="AQ1418" s="2" t="str">
        <f t="shared" si="176"/>
        <v>Royal City6</v>
      </c>
      <c r="AR1418" s="2" t="str">
        <f t="shared" si="177"/>
        <v>Royal City6</v>
      </c>
    </row>
    <row r="1419" spans="1:44" hidden="1" x14ac:dyDescent="0.3">
      <c r="A1419" s="6" t="s">
        <v>9</v>
      </c>
      <c r="B1419" s="32">
        <f>VLOOKUP(A1419,Sheet1!A:B,2,0)</f>
        <v>1</v>
      </c>
      <c r="C1419" s="6">
        <v>7</v>
      </c>
      <c r="D1419" s="25"/>
      <c r="E1419" s="2">
        <v>11881365.60999999</v>
      </c>
      <c r="F1419" s="26">
        <f>_xlfn.MAXIFS('data-from-invoicing'!E:E,'data-from-invoicing'!D:D,eslam.data!AR1419)</f>
        <v>11315586.82</v>
      </c>
      <c r="G1419" s="2">
        <f t="shared" si="174"/>
        <v>-565778.78999998979</v>
      </c>
      <c r="H1419" s="2"/>
      <c r="I1419" s="23"/>
      <c r="J1419" s="2">
        <f>SUMIF('collection only'!D:D,eslam.data!AQ1419,'collection only'!E:E)</f>
        <v>8703262.4000000004</v>
      </c>
      <c r="K1419" s="26">
        <f>SUMIF('data-from-invoicing'!D:D,eslam.data!AR1419,'data-from-invoicing'!F:F)</f>
        <v>15145986.237</v>
      </c>
      <c r="L1419" s="2">
        <f t="shared" si="175"/>
        <v>6442723.8369999994</v>
      </c>
      <c r="M1419" s="2"/>
      <c r="Q1419" s="23"/>
      <c r="R1419" s="2">
        <v>8703262.4100000001</v>
      </c>
      <c r="S1419" s="1">
        <v>43220</v>
      </c>
      <c r="T1419" s="1">
        <v>43220</v>
      </c>
      <c r="U1419" s="1">
        <v>43227</v>
      </c>
      <c r="V1419">
        <v>34</v>
      </c>
      <c r="W1419" s="1">
        <v>43261</v>
      </c>
      <c r="X1419" s="1">
        <v>43262</v>
      </c>
      <c r="Y1419" s="2">
        <v>66527923.469999991</v>
      </c>
      <c r="Z1419" s="2">
        <v>3172251.35</v>
      </c>
      <c r="AF1419" s="2">
        <v>582017.43999999994</v>
      </c>
      <c r="AG1419" s="14">
        <f>SUMIF('consultant-gross'!D:D,eslam.data!AQ1419,'consultant-gross'!F:F)</f>
        <v>11988097.700000003</v>
      </c>
      <c r="AH1419" s="14">
        <f>SUMIF('consultant-gross'!D:D,eslam.data!AQ1419,'consultant-gross'!G:G)</f>
        <v>66634655.560000002</v>
      </c>
      <c r="AI1419" s="14">
        <f>SUMIF('consultant-net'!D:D,eslam.data!AQ1419,'consultant-net'!F:F)</f>
        <v>8439569.3699999992</v>
      </c>
      <c r="AJ1419" s="2" t="str">
        <f>VLOOKUP(A1419,'eslam-to-invoicing'!A:B,2,0)</f>
        <v>Royal City</v>
      </c>
      <c r="AQ1419" s="2" t="str">
        <f t="shared" si="176"/>
        <v>Royal City7</v>
      </c>
      <c r="AR1419" s="2" t="str">
        <f t="shared" si="177"/>
        <v>Royal City7</v>
      </c>
    </row>
    <row r="1420" spans="1:44" hidden="1" x14ac:dyDescent="0.3">
      <c r="A1420" s="6" t="s">
        <v>9</v>
      </c>
      <c r="B1420" s="32">
        <f>VLOOKUP(A1420,Sheet1!A:B,2,0)</f>
        <v>1</v>
      </c>
      <c r="C1420" s="6">
        <v>8</v>
      </c>
      <c r="D1420" s="25"/>
      <c r="E1420" s="2">
        <v>7845708.0074792877</v>
      </c>
      <c r="F1420" s="26">
        <f>_xlfn.MAXIFS('data-from-invoicing'!E:E,'data-from-invoicing'!D:D,eslam.data!AR1420)</f>
        <v>17136692.170000002</v>
      </c>
      <c r="G1420" s="2">
        <f t="shared" si="174"/>
        <v>9290984.1625207141</v>
      </c>
      <c r="H1420" s="2"/>
      <c r="I1420" s="23"/>
      <c r="J1420" s="2">
        <f>SUMIF('collection only'!D:D,eslam.data!AQ1420,'collection only'!E:E)</f>
        <v>6085844.5</v>
      </c>
      <c r="K1420" s="26">
        <f>SUMIF('data-from-invoicing'!D:D,eslam.data!AR1420,'data-from-invoicing'!F:F)</f>
        <v>18753229.922499999</v>
      </c>
      <c r="L1420" s="2">
        <f t="shared" si="175"/>
        <v>12667385.422499999</v>
      </c>
      <c r="M1420" s="2"/>
      <c r="Q1420" s="23"/>
      <c r="R1420" s="2">
        <v>7600061.033778429</v>
      </c>
      <c r="S1420" s="1">
        <v>43251</v>
      </c>
      <c r="T1420" s="1">
        <v>43251</v>
      </c>
      <c r="U1420" s="1">
        <v>43256</v>
      </c>
      <c r="V1420">
        <v>34</v>
      </c>
      <c r="W1420" s="1">
        <v>43290</v>
      </c>
      <c r="X1420" s="1">
        <v>43275</v>
      </c>
      <c r="Y1420" s="2">
        <v>74373631.477479279</v>
      </c>
      <c r="Z1420" s="2">
        <v>5502031.1370000001</v>
      </c>
      <c r="AF1420" s="2">
        <v>2646288.4431714602</v>
      </c>
      <c r="AG1420" s="14">
        <f>SUMIF('consultant-gross'!D:D,eslam.data!AQ1420,'consultant-gross'!F:F)</f>
        <v>7845708.0074792877</v>
      </c>
      <c r="AH1420" s="14">
        <f>SUMIF('consultant-gross'!D:D,eslam.data!AQ1420,'consultant-gross'!G:G)</f>
        <v>74373631.477479279</v>
      </c>
      <c r="AI1420" s="14">
        <f>SUMIF('consultant-net'!D:D,eslam.data!AQ1420,'consultant-net'!F:F)</f>
        <v>7600061.033778429</v>
      </c>
      <c r="AJ1420" s="2" t="str">
        <f>VLOOKUP(A1420,'eslam-to-invoicing'!A:B,2,0)</f>
        <v>Royal City</v>
      </c>
      <c r="AQ1420" s="2" t="str">
        <f t="shared" si="176"/>
        <v>Royal City8</v>
      </c>
      <c r="AR1420" s="2" t="str">
        <f t="shared" si="177"/>
        <v>Royal City8</v>
      </c>
    </row>
    <row r="1421" spans="1:44" hidden="1" x14ac:dyDescent="0.3">
      <c r="A1421" s="6" t="s">
        <v>9</v>
      </c>
      <c r="B1421" s="32">
        <f>VLOOKUP(A1421,Sheet1!A:B,2,0)</f>
        <v>1</v>
      </c>
      <c r="C1421" s="6">
        <v>9</v>
      </c>
      <c r="D1421" s="25"/>
      <c r="E1421" s="2">
        <v>7890492.1320364624</v>
      </c>
      <c r="F1421" s="26">
        <f>_xlfn.MAXIFS('data-from-invoicing'!E:E,'data-from-invoicing'!D:D,eslam.data!AR1421)</f>
        <v>7480024.2300000004</v>
      </c>
      <c r="G1421" s="2">
        <f t="shared" si="174"/>
        <v>-410467.90203646198</v>
      </c>
      <c r="H1421" s="2"/>
      <c r="I1421" s="23"/>
      <c r="J1421" s="2">
        <f>SUMIF('collection only'!D:D,eslam.data!AQ1421,'collection only'!E:E)</f>
        <v>6397146.2000000002</v>
      </c>
      <c r="K1421" s="26">
        <f>SUMIF('data-from-invoicing'!D:D,eslam.data!AR1421,'data-from-invoicing'!F:F)</f>
        <v>13382223.523499999</v>
      </c>
      <c r="L1421" s="2">
        <f t="shared" si="175"/>
        <v>6985077.323499999</v>
      </c>
      <c r="M1421" s="2"/>
      <c r="Q1421" s="23"/>
      <c r="R1421" s="2">
        <v>6018082.286495395</v>
      </c>
      <c r="S1421" s="1">
        <v>43281</v>
      </c>
      <c r="T1421" s="1">
        <v>43281</v>
      </c>
      <c r="U1421" s="1">
        <v>43291</v>
      </c>
      <c r="V1421">
        <v>34</v>
      </c>
      <c r="W1421" s="1">
        <v>43325</v>
      </c>
      <c r="X1421" s="1">
        <v>43307</v>
      </c>
      <c r="Y1421" s="2">
        <v>82264123.609515741</v>
      </c>
      <c r="Z1421" s="2">
        <v>5685747.2369999997</v>
      </c>
      <c r="AF1421" s="2">
        <v>3049998.9980257899</v>
      </c>
      <c r="AG1421" s="14">
        <f>SUMIF('consultant-gross'!D:D,eslam.data!AQ1421,'consultant-gross'!F:F)</f>
        <v>7890492.1320364624</v>
      </c>
      <c r="AH1421" s="14">
        <f>SUMIF('consultant-gross'!D:D,eslam.data!AQ1421,'consultant-gross'!G:G)</f>
        <v>82264123.609515741</v>
      </c>
      <c r="AI1421" s="14">
        <f>SUMIF('consultant-net'!D:D,eslam.data!AQ1421,'consultant-net'!F:F)</f>
        <v>6018082.286495395</v>
      </c>
      <c r="AJ1421" s="2" t="str">
        <f>VLOOKUP(A1421,'eslam-to-invoicing'!A:B,2,0)</f>
        <v>Royal City</v>
      </c>
      <c r="AQ1421" s="2" t="str">
        <f t="shared" si="176"/>
        <v>Royal City9</v>
      </c>
      <c r="AR1421" s="2" t="str">
        <f t="shared" si="177"/>
        <v>Royal City9</v>
      </c>
    </row>
    <row r="1422" spans="1:44" hidden="1" x14ac:dyDescent="0.3">
      <c r="A1422" s="6" t="s">
        <v>9</v>
      </c>
      <c r="B1422" s="32">
        <f>VLOOKUP(A1422,Sheet1!A:B,2,0)</f>
        <v>1</v>
      </c>
      <c r="C1422" s="6">
        <v>10</v>
      </c>
      <c r="D1422" s="25"/>
      <c r="E1422" s="2">
        <v>8199169.3490493447</v>
      </c>
      <c r="F1422" s="26">
        <f>_xlfn.MAXIFS('data-from-invoicing'!E:E,'data-from-invoicing'!D:D,eslam.data!AR1422)</f>
        <v>7808914.209999999</v>
      </c>
      <c r="G1422" s="2">
        <f t="shared" si="174"/>
        <v>-390255.13904934563</v>
      </c>
      <c r="H1422" s="2"/>
      <c r="I1422" s="23"/>
      <c r="J1422" s="2">
        <f>SUMIF('collection only'!D:D,eslam.data!AQ1422,'collection only'!E:E)</f>
        <v>5786688.5</v>
      </c>
      <c r="K1422" s="26">
        <f>SUMIF('data-from-invoicing'!D:D,eslam.data!AR1422,'data-from-invoicing'!F:F)</f>
        <v>8903897.6715000011</v>
      </c>
      <c r="L1422" s="2">
        <f t="shared" si="175"/>
        <v>3117209.1715000011</v>
      </c>
      <c r="M1422" s="2"/>
      <c r="Q1422" s="23"/>
      <c r="R1422" s="2">
        <v>5554331.9836201072</v>
      </c>
      <c r="S1422" s="1">
        <v>43312</v>
      </c>
      <c r="T1422" s="1">
        <v>43312</v>
      </c>
      <c r="U1422" s="1">
        <v>43320</v>
      </c>
      <c r="V1422">
        <v>34</v>
      </c>
      <c r="W1422" s="1">
        <v>43354</v>
      </c>
      <c r="X1422" s="1">
        <v>43339</v>
      </c>
      <c r="Y1422" s="2">
        <v>90463292.958565086</v>
      </c>
      <c r="Z1422" s="2">
        <v>4944412.0842000004</v>
      </c>
      <c r="AF1422" s="2">
        <v>3422890.7078382499</v>
      </c>
      <c r="AG1422" s="14">
        <f>SUMIF('consultant-gross'!D:D,eslam.data!AQ1422,'consultant-gross'!F:F)</f>
        <v>8199169.3490493447</v>
      </c>
      <c r="AH1422" s="14">
        <f>SUMIF('consultant-gross'!D:D,eslam.data!AQ1422,'consultant-gross'!G:G)</f>
        <v>90463292.958565086</v>
      </c>
      <c r="AI1422" s="14">
        <f>SUMIF('consultant-net'!D:D,eslam.data!AQ1422,'consultant-net'!F:F)</f>
        <v>5554331.9836201072</v>
      </c>
      <c r="AJ1422" s="2" t="str">
        <f>VLOOKUP(A1422,'eslam-to-invoicing'!A:B,2,0)</f>
        <v>Royal City</v>
      </c>
      <c r="AQ1422" s="2" t="str">
        <f t="shared" si="176"/>
        <v>Royal City10</v>
      </c>
      <c r="AR1422" s="2" t="str">
        <f t="shared" si="177"/>
        <v>Royal City10</v>
      </c>
    </row>
    <row r="1423" spans="1:44" hidden="1" x14ac:dyDescent="0.3">
      <c r="A1423" s="6" t="s">
        <v>9</v>
      </c>
      <c r="B1423" s="32">
        <f>VLOOKUP(A1423,Sheet1!A:B,2,0)</f>
        <v>1</v>
      </c>
      <c r="C1423" s="6">
        <v>11</v>
      </c>
      <c r="D1423" s="25"/>
      <c r="E1423" s="2">
        <v>2707034.9014349128</v>
      </c>
      <c r="F1423" s="26">
        <f>_xlfn.MAXIFS('data-from-invoicing'!E:E,'data-from-invoicing'!D:D,eslam.data!AR1423)</f>
        <v>5193730.04</v>
      </c>
      <c r="G1423" s="2">
        <f t="shared" si="174"/>
        <v>2486695.1385650872</v>
      </c>
      <c r="H1423" s="2"/>
      <c r="I1423" s="23"/>
      <c r="J1423" s="2">
        <f>SUMIF('collection only'!D:D,eslam.data!AQ1423,'collection only'!E:E)</f>
        <v>61982306.950000003</v>
      </c>
      <c r="K1423" s="26">
        <f>SUMIF('data-from-invoicing'!D:D,eslam.data!AR1423,'data-from-invoicing'!F:F)</f>
        <v>8393935.0869999994</v>
      </c>
      <c r="L1423" s="2">
        <f t="shared" si="175"/>
        <v>-53588371.863000005</v>
      </c>
      <c r="M1423" s="2"/>
      <c r="Q1423" s="23"/>
      <c r="R1423" s="2">
        <v>3237608.64</v>
      </c>
      <c r="S1423" s="1">
        <v>43343</v>
      </c>
      <c r="T1423" s="1">
        <v>43343</v>
      </c>
      <c r="U1423" s="1">
        <v>43355</v>
      </c>
      <c r="V1423">
        <v>34</v>
      </c>
      <c r="W1423" s="1">
        <v>43389</v>
      </c>
      <c r="X1423" s="1">
        <v>43367</v>
      </c>
      <c r="Y1423" s="2">
        <v>93170327.859999999</v>
      </c>
      <c r="Z1423" s="2">
        <v>6546266.4000000004</v>
      </c>
      <c r="AF1423" s="2">
        <v>3614328.412</v>
      </c>
      <c r="AG1423" s="14">
        <f>SUMIF('consultant-gross'!D:D,eslam.data!AQ1423,'consultant-gross'!F:F)</f>
        <v>2707034.9014349133</v>
      </c>
      <c r="AH1423" s="14">
        <f>SUMIF('consultant-gross'!D:D,eslam.data!AQ1423,'consultant-gross'!G:G)</f>
        <v>93170327.859999999</v>
      </c>
      <c r="AI1423" s="14">
        <f>SUMIF('consultant-net'!D:D,eslam.data!AQ1423,'consultant-net'!F:F)</f>
        <v>3237608.64</v>
      </c>
      <c r="AJ1423" s="2" t="str">
        <f>VLOOKUP(A1423,'eslam-to-invoicing'!A:B,2,0)</f>
        <v>Royal City</v>
      </c>
      <c r="AQ1423" s="2" t="str">
        <f t="shared" si="176"/>
        <v>Royal City11</v>
      </c>
      <c r="AR1423" s="2" t="str">
        <f t="shared" si="177"/>
        <v>Royal City11</v>
      </c>
    </row>
    <row r="1424" spans="1:44" hidden="1" x14ac:dyDescent="0.3">
      <c r="A1424" s="6" t="s">
        <v>9</v>
      </c>
      <c r="B1424" s="32">
        <f>VLOOKUP(A1424,Sheet1!A:B,2,0)</f>
        <v>1</v>
      </c>
      <c r="C1424" s="6">
        <v>12</v>
      </c>
      <c r="D1424" s="25"/>
      <c r="E1424" s="2">
        <v>12651464.27</v>
      </c>
      <c r="F1424" s="26">
        <f>_xlfn.MAXIFS('data-from-invoicing'!E:E,'data-from-invoicing'!D:D,eslam.data!AR1424)</f>
        <v>12232818.51</v>
      </c>
      <c r="G1424" s="2">
        <f t="shared" si="174"/>
        <v>-418645.75999999978</v>
      </c>
      <c r="H1424" s="2"/>
      <c r="I1424" s="23"/>
      <c r="J1424" s="2">
        <f>SUMIF('collection only'!D:D,eslam.data!AQ1424,'collection only'!E:E)</f>
        <v>9822648.0500000007</v>
      </c>
      <c r="K1424" s="26">
        <f>SUMIF('data-from-invoicing'!D:D,eslam.data!AR1424,'data-from-invoicing'!F:F)</f>
        <v>16099158.9745</v>
      </c>
      <c r="L1424" s="2">
        <f t="shared" si="175"/>
        <v>6276510.9244999997</v>
      </c>
      <c r="M1424" s="2"/>
      <c r="Q1424" s="23"/>
      <c r="R1424" s="2">
        <v>8503935.7400000002</v>
      </c>
      <c r="S1424" s="1">
        <v>43373</v>
      </c>
      <c r="T1424" s="1">
        <v>43373</v>
      </c>
      <c r="U1424" s="1">
        <v>43382</v>
      </c>
      <c r="V1424">
        <v>34</v>
      </c>
      <c r="W1424" s="1">
        <v>43416</v>
      </c>
      <c r="X1424" s="1">
        <v>43411</v>
      </c>
      <c r="Y1424" s="2">
        <v>105821792.13</v>
      </c>
      <c r="Z1424" s="2">
        <v>8045747.8099999996</v>
      </c>
      <c r="AF1424" s="2">
        <v>669617.54009999998</v>
      </c>
      <c r="AG1424" s="14">
        <f>SUMIF('consultant-gross'!D:D,eslam.data!AQ1424,'consultant-gross'!F:F)</f>
        <v>9032801.2300000042</v>
      </c>
      <c r="AH1424" s="14">
        <f>SUMIF('consultant-gross'!D:D,eslam.data!AQ1424,'consultant-gross'!G:G)</f>
        <v>102203129.09</v>
      </c>
      <c r="AI1424" s="14">
        <f>SUMIF('consultant-net'!D:D,eslam.data!AQ1424,'consultant-net'!F:F)</f>
        <v>7860724.8700000001</v>
      </c>
      <c r="AJ1424" s="2" t="str">
        <f>VLOOKUP(A1424,'eslam-to-invoicing'!A:B,2,0)</f>
        <v>Royal City</v>
      </c>
      <c r="AQ1424" s="2" t="str">
        <f t="shared" si="176"/>
        <v>Royal City12</v>
      </c>
      <c r="AR1424" s="2" t="str">
        <f t="shared" si="177"/>
        <v>Royal City12</v>
      </c>
    </row>
    <row r="1425" spans="1:44" hidden="1" x14ac:dyDescent="0.3">
      <c r="A1425" s="6" t="s">
        <v>9</v>
      </c>
      <c r="B1425" s="32">
        <f>VLOOKUP(A1425,Sheet1!A:B,2,0)</f>
        <v>1</v>
      </c>
      <c r="C1425" s="6">
        <v>13</v>
      </c>
      <c r="D1425" s="25"/>
      <c r="E1425" s="2">
        <v>11315357.619999999</v>
      </c>
      <c r="F1425" s="26">
        <f>_xlfn.MAXIFS('data-from-invoicing'!E:E,'data-from-invoicing'!D:D,eslam.data!AR1425)</f>
        <v>10776531.08</v>
      </c>
      <c r="G1425" s="2">
        <f t="shared" ref="G1425:G1488" si="178">F1425-E1425</f>
        <v>-538826.53999999911</v>
      </c>
      <c r="H1425" s="2"/>
      <c r="I1425" s="23"/>
      <c r="J1425" s="2">
        <f>SUMIF('collection only'!D:D,eslam.data!AQ1425,'collection only'!E:E)</f>
        <v>6339338.4500000002</v>
      </c>
      <c r="K1425" s="26">
        <f>SUMIF('data-from-invoicing'!D:D,eslam.data!AR1425,'data-from-invoicing'!F:F)</f>
        <v>8476906.9292000011</v>
      </c>
      <c r="L1425" s="2">
        <f t="shared" ref="L1425:L1488" si="179">K1425-J1425</f>
        <v>2137568.4792000009</v>
      </c>
      <c r="M1425" s="2"/>
      <c r="Q1425" s="23"/>
      <c r="R1425" s="2">
        <v>6339338.4699999997</v>
      </c>
      <c r="S1425" s="1">
        <v>43404</v>
      </c>
      <c r="T1425" s="1">
        <v>43404</v>
      </c>
      <c r="U1425" s="1">
        <v>43411</v>
      </c>
      <c r="V1425">
        <v>34</v>
      </c>
      <c r="W1425" s="1">
        <v>43445</v>
      </c>
      <c r="X1425" s="1">
        <v>43438</v>
      </c>
      <c r="Y1425" s="2">
        <v>117137149.75</v>
      </c>
      <c r="Z1425" s="2">
        <v>6383924.6210000012</v>
      </c>
      <c r="AF1425" s="2">
        <v>0</v>
      </c>
      <c r="AG1425" s="14">
        <f>SUMIF('consultant-gross'!D:D,eslam.data!AQ1425,'consultant-gross'!F:F)</f>
        <v>7318551.3312750906</v>
      </c>
      <c r="AH1425" s="14">
        <f>SUMIF('consultant-gross'!D:D,eslam.data!AQ1425,'consultant-gross'!G:G)</f>
        <v>113140343.46127509</v>
      </c>
      <c r="AI1425" s="14">
        <f>SUMIF('consultant-net'!D:D,eslam.data!AQ1425,'consultant-net'!F:F)</f>
        <v>5548576.5039561987</v>
      </c>
      <c r="AJ1425" s="2" t="str">
        <f>VLOOKUP(A1425,'eslam-to-invoicing'!A:B,2,0)</f>
        <v>Royal City</v>
      </c>
      <c r="AQ1425" s="2" t="str">
        <f t="shared" ref="AQ1425:AQ1488" si="180">A1425&amp;C1425</f>
        <v>Royal City13</v>
      </c>
      <c r="AR1425" s="2" t="str">
        <f t="shared" ref="AR1425:AR1488" si="181">AJ1425&amp;C1425</f>
        <v>Royal City13</v>
      </c>
    </row>
    <row r="1426" spans="1:44" hidden="1" x14ac:dyDescent="0.3">
      <c r="A1426" s="6" t="s">
        <v>9</v>
      </c>
      <c r="B1426" s="32">
        <f>VLOOKUP(A1426,Sheet1!A:B,2,0)</f>
        <v>1</v>
      </c>
      <c r="C1426" s="6">
        <v>14</v>
      </c>
      <c r="D1426" s="25"/>
      <c r="E1426" s="2">
        <v>3293171.74049814</v>
      </c>
      <c r="F1426" s="26">
        <f>_xlfn.MAXIFS('data-from-invoicing'!E:E,'data-from-invoicing'!D:D,eslam.data!AR1426)</f>
        <v>6957536.9199999999</v>
      </c>
      <c r="G1426" s="2">
        <f t="shared" si="178"/>
        <v>3664365.1795018599</v>
      </c>
      <c r="H1426" s="2"/>
      <c r="I1426" s="23"/>
      <c r="J1426" s="2">
        <f>SUMIF('collection only'!D:D,eslam.data!AQ1426,'collection only'!E:E)</f>
        <v>5980045.2999999998</v>
      </c>
      <c r="K1426" s="26">
        <f>SUMIF('data-from-invoicing'!D:D,eslam.data!AR1426,'data-from-invoicing'!F:F)</f>
        <v>7268872.3764000004</v>
      </c>
      <c r="L1426" s="2">
        <f t="shared" si="179"/>
        <v>1288827.0764000006</v>
      </c>
      <c r="M1426" s="2"/>
      <c r="Q1426" s="23"/>
      <c r="R1426" s="2">
        <v>13062023.452661959</v>
      </c>
      <c r="S1426" s="1">
        <v>43434</v>
      </c>
      <c r="T1426" s="1">
        <v>43434</v>
      </c>
      <c r="U1426" s="1">
        <v>43440</v>
      </c>
      <c r="V1426">
        <v>34</v>
      </c>
      <c r="W1426" s="1">
        <v>43474</v>
      </c>
      <c r="X1426" s="1">
        <v>43463</v>
      </c>
      <c r="Y1426" s="2">
        <v>120430321.4904981</v>
      </c>
      <c r="Z1426" s="2">
        <v>8435330.6159000024</v>
      </c>
      <c r="AF1426" s="2">
        <v>558453.94999999995</v>
      </c>
      <c r="AG1426" s="14">
        <f>SUMIF('consultant-gross'!D:D,eslam.data!AQ1426,'consultant-gross'!F:F)</f>
        <v>3293171.7404981405</v>
      </c>
      <c r="AH1426" s="14">
        <f>SUMIF('consultant-gross'!D:D,eslam.data!AQ1426,'consultant-gross'!G:G)</f>
        <v>120430321.49049814</v>
      </c>
      <c r="AI1426" s="14">
        <f>SUMIF('consultant-net'!D:D,eslam.data!AQ1426,'consultant-net'!F:F)</f>
        <v>13062023.452661961</v>
      </c>
      <c r="AJ1426" s="2" t="str">
        <f>VLOOKUP(A1426,'eslam-to-invoicing'!A:B,2,0)</f>
        <v>Royal City</v>
      </c>
      <c r="AQ1426" s="2" t="str">
        <f t="shared" si="180"/>
        <v>Royal City14</v>
      </c>
      <c r="AR1426" s="2" t="str">
        <f t="shared" si="181"/>
        <v>Royal City14</v>
      </c>
    </row>
    <row r="1427" spans="1:44" hidden="1" x14ac:dyDescent="0.3">
      <c r="A1427" s="6" t="s">
        <v>9</v>
      </c>
      <c r="B1427" s="32">
        <f>VLOOKUP(A1427,Sheet1!A:B,2,0)</f>
        <v>1</v>
      </c>
      <c r="C1427" s="6">
        <v>15</v>
      </c>
      <c r="D1427" s="25"/>
      <c r="E1427" s="2">
        <v>16384822.45481257</v>
      </c>
      <c r="F1427" s="26">
        <f>_xlfn.MAXIFS('data-from-invoicing'!E:E,'data-from-invoicing'!D:D,eslam.data!AR1427)</f>
        <v>8723893.0899999999</v>
      </c>
      <c r="G1427" s="2">
        <f t="shared" si="178"/>
        <v>-7660929.3648125697</v>
      </c>
      <c r="H1427" s="2"/>
      <c r="I1427" s="23"/>
      <c r="J1427" s="2">
        <f>SUMIF('collection only'!D:D,eslam.data!AQ1427,'collection only'!E:E)</f>
        <v>6570751.7999999998</v>
      </c>
      <c r="K1427" s="26">
        <f>SUMIF('data-from-invoicing'!D:D,eslam.data!AR1427,'data-from-invoicing'!F:F)</f>
        <v>8843457.1828000005</v>
      </c>
      <c r="L1427" s="2">
        <f t="shared" si="179"/>
        <v>2272705.3828000007</v>
      </c>
      <c r="M1427" s="2"/>
      <c r="Q1427" s="23"/>
      <c r="R1427" s="2">
        <v>9343372.7359872162</v>
      </c>
      <c r="S1427" s="1">
        <v>43465</v>
      </c>
      <c r="T1427" s="1">
        <v>43465</v>
      </c>
      <c r="U1427" s="1">
        <v>43471</v>
      </c>
      <c r="V1427">
        <v>34</v>
      </c>
      <c r="W1427" s="1">
        <v>43505</v>
      </c>
      <c r="X1427" s="1">
        <v>43485</v>
      </c>
      <c r="Y1427" s="2">
        <v>136815143.94531071</v>
      </c>
      <c r="Z1427" s="2">
        <v>9384080.2453106903</v>
      </c>
      <c r="AF1427" s="2">
        <v>653055.66027200001</v>
      </c>
      <c r="AG1427" s="14">
        <f>SUMIF('consultant-gross'!D:D,eslam.data!AQ1427,'consultant-gross'!F:F)</f>
        <v>16384822.454812571</v>
      </c>
      <c r="AH1427" s="14">
        <f>SUMIF('consultant-gross'!D:D,eslam.data!AQ1427,'consultant-gross'!G:G)</f>
        <v>136815143.94531071</v>
      </c>
      <c r="AI1427" s="14">
        <f>SUMIF('consultant-net'!D:D,eslam.data!AQ1427,'consultant-net'!F:F)</f>
        <v>9343372.7359872162</v>
      </c>
      <c r="AJ1427" s="2" t="str">
        <f>VLOOKUP(A1427,'eslam-to-invoicing'!A:B,2,0)</f>
        <v>Royal City</v>
      </c>
      <c r="AQ1427" s="2" t="str">
        <f t="shared" si="180"/>
        <v>Royal City15</v>
      </c>
      <c r="AR1427" s="2" t="str">
        <f t="shared" si="181"/>
        <v>Royal City15</v>
      </c>
    </row>
    <row r="1428" spans="1:44" hidden="1" x14ac:dyDescent="0.3">
      <c r="A1428" s="6" t="s">
        <v>9</v>
      </c>
      <c r="B1428" s="32">
        <f>VLOOKUP(A1428,Sheet1!A:B,2,0)</f>
        <v>1</v>
      </c>
      <c r="C1428" s="6">
        <v>16</v>
      </c>
      <c r="D1428" s="25"/>
      <c r="E1428" s="2">
        <v>11488490.333868289</v>
      </c>
      <c r="F1428" s="26">
        <f>_xlfn.MAXIFS('data-from-invoicing'!E:E,'data-from-invoicing'!D:D,eslam.data!AR1428)</f>
        <v>8643111</v>
      </c>
      <c r="G1428" s="2">
        <f t="shared" si="178"/>
        <v>-2845379.3338682894</v>
      </c>
      <c r="H1428" s="2"/>
      <c r="I1428" s="23"/>
      <c r="J1428" s="2">
        <f>SUMIF('collection only'!D:D,eslam.data!AQ1428,'collection only'!E:E)</f>
        <v>7847127.4000000004</v>
      </c>
      <c r="K1428" s="26">
        <f>SUMIF('data-from-invoicing'!D:D,eslam.data!AR1428,'data-from-invoicing'!F:F)</f>
        <v>8700605.8784999996</v>
      </c>
      <c r="L1428" s="2">
        <f t="shared" si="179"/>
        <v>853478.47849999927</v>
      </c>
      <c r="M1428" s="2"/>
      <c r="Q1428" s="23"/>
      <c r="R1428" s="2">
        <v>10141562.99422206</v>
      </c>
      <c r="S1428" s="1">
        <v>43496</v>
      </c>
      <c r="T1428" s="1">
        <v>43496</v>
      </c>
      <c r="U1428" s="1">
        <v>43503</v>
      </c>
      <c r="V1428">
        <v>34</v>
      </c>
      <c r="W1428" s="1">
        <v>43537</v>
      </c>
      <c r="X1428" s="1">
        <v>43521</v>
      </c>
      <c r="Y1428" s="2">
        <v>148303634.27917901</v>
      </c>
      <c r="Z1428" s="2">
        <v>12235459.347114</v>
      </c>
      <c r="AF1428" s="2">
        <v>320713.84827999998</v>
      </c>
      <c r="AG1428" s="14">
        <f>SUMIF('consultant-gross'!D:D,eslam.data!AQ1428,'consultant-gross'!F:F)</f>
        <v>11488490.333868295</v>
      </c>
      <c r="AH1428" s="14">
        <f>SUMIF('consultant-gross'!D:D,eslam.data!AQ1428,'consultant-gross'!G:G)</f>
        <v>148303634.27917901</v>
      </c>
      <c r="AI1428" s="14">
        <f>SUMIF('consultant-net'!D:D,eslam.data!AQ1428,'consultant-net'!F:F)</f>
        <v>10141562.99422206</v>
      </c>
      <c r="AJ1428" s="2" t="str">
        <f>VLOOKUP(A1428,'eslam-to-invoicing'!A:B,2,0)</f>
        <v>Royal City</v>
      </c>
      <c r="AQ1428" s="2" t="str">
        <f t="shared" si="180"/>
        <v>Royal City16</v>
      </c>
      <c r="AR1428" s="2" t="str">
        <f t="shared" si="181"/>
        <v>Royal City16</v>
      </c>
    </row>
    <row r="1429" spans="1:44" hidden="1" x14ac:dyDescent="0.3">
      <c r="A1429" s="6" t="s">
        <v>9</v>
      </c>
      <c r="B1429" s="32">
        <f>VLOOKUP(A1429,Sheet1!A:B,2,0)</f>
        <v>1</v>
      </c>
      <c r="C1429" s="6">
        <v>17</v>
      </c>
      <c r="D1429" s="25"/>
      <c r="E1429" s="2">
        <v>9063503.9339289963</v>
      </c>
      <c r="F1429" s="26">
        <f>_xlfn.MAXIFS('data-from-invoicing'!E:E,'data-from-invoicing'!D:D,eslam.data!AR1429)</f>
        <v>6172362.54</v>
      </c>
      <c r="G1429" s="2">
        <f t="shared" si="178"/>
        <v>-2891141.3939289963</v>
      </c>
      <c r="H1429" s="2"/>
      <c r="I1429" s="23"/>
      <c r="J1429" s="2">
        <f>SUMIF('collection only'!D:D,eslam.data!AQ1429,'collection only'!E:E)</f>
        <v>5868379.5499999998</v>
      </c>
      <c r="K1429" s="26">
        <f>SUMIF('data-from-invoicing'!D:D,eslam.data!AR1429,'data-from-invoicing'!F:F)</f>
        <v>7926704.1264999993</v>
      </c>
      <c r="L1429" s="2">
        <f t="shared" si="179"/>
        <v>2058324.5764999995</v>
      </c>
      <c r="M1429" s="2"/>
      <c r="Q1429" s="23"/>
      <c r="R1429" s="2">
        <v>6226878.8548648804</v>
      </c>
      <c r="S1429" s="1">
        <v>43524</v>
      </c>
      <c r="T1429" s="1">
        <v>43524</v>
      </c>
      <c r="U1429" s="1">
        <v>43530</v>
      </c>
      <c r="V1429">
        <v>34</v>
      </c>
      <c r="W1429" s="1">
        <v>43564</v>
      </c>
      <c r="X1429" s="1">
        <v>43556</v>
      </c>
      <c r="Y1429" s="2">
        <v>157367138.213108</v>
      </c>
      <c r="Z1429" s="2">
        <v>15116649.668810001</v>
      </c>
      <c r="AF1429" s="2">
        <v>370976.97463999997</v>
      </c>
      <c r="AG1429" s="14">
        <f>SUMIF('consultant-gross'!D:D,eslam.data!AQ1429,'consultant-gross'!F:F)</f>
        <v>9063503.9339289963</v>
      </c>
      <c r="AH1429" s="14">
        <f>SUMIF('consultant-gross'!D:D,eslam.data!AQ1429,'consultant-gross'!G:G)</f>
        <v>157367138.213108</v>
      </c>
      <c r="AI1429" s="14">
        <f>SUMIF('consultant-net'!D:D,eslam.data!AQ1429,'consultant-net'!F:F)</f>
        <v>6226878.8548648804</v>
      </c>
      <c r="AJ1429" s="2" t="str">
        <f>VLOOKUP(A1429,'eslam-to-invoicing'!A:B,2,0)</f>
        <v>Royal City</v>
      </c>
      <c r="AQ1429" s="2" t="str">
        <f t="shared" si="180"/>
        <v>Royal City17</v>
      </c>
      <c r="AR1429" s="2" t="str">
        <f t="shared" si="181"/>
        <v>Royal City17</v>
      </c>
    </row>
    <row r="1430" spans="1:44" hidden="1" x14ac:dyDescent="0.3">
      <c r="A1430" s="6" t="s">
        <v>9</v>
      </c>
      <c r="B1430" s="32">
        <f>VLOOKUP(A1430,Sheet1!A:B,2,0)</f>
        <v>1</v>
      </c>
      <c r="C1430" s="6">
        <v>18</v>
      </c>
      <c r="D1430" s="25"/>
      <c r="E1430" s="2">
        <v>8621924.8043220043</v>
      </c>
      <c r="F1430" s="26">
        <f>_xlfn.MAXIFS('data-from-invoicing'!E:E,'data-from-invoicing'!D:D,eslam.data!AR1430)</f>
        <v>9398674.1999999993</v>
      </c>
      <c r="G1430" s="2">
        <f t="shared" si="178"/>
        <v>776749.39567799494</v>
      </c>
      <c r="H1430" s="2"/>
      <c r="I1430" s="23"/>
      <c r="J1430" s="2">
        <f>SUMIF('collection only'!D:D,eslam.data!AQ1430,'collection only'!E:E)</f>
        <v>4501953.5</v>
      </c>
      <c r="K1430" s="26">
        <f>SUMIF('data-from-invoicing'!D:D,eslam.data!AR1430,'data-from-invoicing'!F:F)</f>
        <v>5608968.3914999999</v>
      </c>
      <c r="L1430" s="2">
        <f t="shared" si="179"/>
        <v>1107014.8914999999</v>
      </c>
      <c r="M1430" s="2"/>
      <c r="Q1430" s="23"/>
      <c r="R1430" s="2">
        <v>6196039.3960192204</v>
      </c>
      <c r="S1430" s="1">
        <v>43555</v>
      </c>
      <c r="T1430" s="1">
        <v>43555</v>
      </c>
      <c r="U1430" s="1">
        <v>43564</v>
      </c>
      <c r="V1430">
        <v>34</v>
      </c>
      <c r="W1430" s="1">
        <v>43598</v>
      </c>
      <c r="X1430" s="1">
        <v>43573</v>
      </c>
      <c r="Y1430" s="2">
        <v>165989063.01743001</v>
      </c>
      <c r="Z1430" s="2">
        <v>14343940.139469</v>
      </c>
      <c r="AF1430" s="2">
        <v>296046.80712000001</v>
      </c>
      <c r="AG1430" s="14">
        <f>SUMIF('consultant-gross'!D:D,eslam.data!AQ1430,'consultant-gross'!F:F)</f>
        <v>8621924.8043220043</v>
      </c>
      <c r="AH1430" s="14">
        <f>SUMIF('consultant-gross'!D:D,eslam.data!AQ1430,'consultant-gross'!G:G)</f>
        <v>165989063.01743001</v>
      </c>
      <c r="AI1430" s="14">
        <f>SUMIF('consultant-net'!D:D,eslam.data!AQ1430,'consultant-net'!F:F)</f>
        <v>6196039.3960192204</v>
      </c>
      <c r="AJ1430" s="2" t="str">
        <f>VLOOKUP(A1430,'eslam-to-invoicing'!A:B,2,0)</f>
        <v>Royal City</v>
      </c>
      <c r="AQ1430" s="2" t="str">
        <f t="shared" si="180"/>
        <v>Royal City18</v>
      </c>
      <c r="AR1430" s="2" t="str">
        <f t="shared" si="181"/>
        <v>Royal City18</v>
      </c>
    </row>
    <row r="1431" spans="1:44" hidden="1" x14ac:dyDescent="0.3">
      <c r="A1431" s="6" t="s">
        <v>9</v>
      </c>
      <c r="B1431" s="32">
        <f>VLOOKUP(A1431,Sheet1!A:B,2,0)</f>
        <v>1</v>
      </c>
      <c r="C1431" s="6">
        <v>19</v>
      </c>
      <c r="D1431" s="25"/>
      <c r="E1431" s="2">
        <v>15549148.04855898</v>
      </c>
      <c r="F1431" s="26">
        <f>_xlfn.MAXIFS('data-from-invoicing'!E:E,'data-from-invoicing'!D:D,eslam.data!AR1431)</f>
        <v>13865958.08</v>
      </c>
      <c r="G1431" s="2">
        <f t="shared" si="178"/>
        <v>-1683189.9685589802</v>
      </c>
      <c r="H1431" s="2"/>
      <c r="I1431" s="23"/>
      <c r="J1431" s="2">
        <f>SUMIF('collection only'!D:D,eslam.data!AQ1431,'collection only'!E:E)</f>
        <v>9999974.75</v>
      </c>
      <c r="K1431" s="26">
        <f>SUMIF('data-from-invoicing'!D:D,eslam.data!AR1431,'data-from-invoicing'!F:F)</f>
        <v>11100376.271</v>
      </c>
      <c r="L1431" s="2">
        <f t="shared" si="179"/>
        <v>1100401.5209999997</v>
      </c>
      <c r="M1431" s="2"/>
      <c r="Q1431" s="23"/>
      <c r="R1431" s="2">
        <v>10933183.02020574</v>
      </c>
      <c r="S1431" s="1">
        <v>43585</v>
      </c>
      <c r="T1431" s="1">
        <v>43585</v>
      </c>
      <c r="U1431" s="1">
        <v>43593</v>
      </c>
      <c r="V1431">
        <v>34</v>
      </c>
      <c r="W1431" s="1">
        <v>43627</v>
      </c>
      <c r="X1431" s="1">
        <v>43608</v>
      </c>
      <c r="Y1431" s="2">
        <v>181538211.06598899</v>
      </c>
      <c r="Z1431" s="2">
        <v>16047073.022191999</v>
      </c>
      <c r="AF1431" s="2">
        <v>222365.69320000001</v>
      </c>
      <c r="AG1431" s="14">
        <f>SUMIF('consultant-gross'!D:D,eslam.data!AQ1431,'consultant-gross'!F:F)</f>
        <v>15549148.04855898</v>
      </c>
      <c r="AH1431" s="14">
        <f>SUMIF('consultant-gross'!D:D,eslam.data!AQ1431,'consultant-gross'!G:G)</f>
        <v>181538211.06598899</v>
      </c>
      <c r="AI1431" s="14">
        <f>SUMIF('consultant-net'!D:D,eslam.data!AQ1431,'consultant-net'!F:F)</f>
        <v>10933183.020205736</v>
      </c>
      <c r="AJ1431" s="2" t="str">
        <f>VLOOKUP(A1431,'eslam-to-invoicing'!A:B,2,0)</f>
        <v>Royal City</v>
      </c>
      <c r="AQ1431" s="2" t="str">
        <f t="shared" si="180"/>
        <v>Royal City19</v>
      </c>
      <c r="AR1431" s="2" t="str">
        <f t="shared" si="181"/>
        <v>Royal City19</v>
      </c>
    </row>
    <row r="1432" spans="1:44" hidden="1" x14ac:dyDescent="0.3">
      <c r="A1432" s="6" t="s">
        <v>9</v>
      </c>
      <c r="B1432" s="32">
        <f>VLOOKUP(A1432,Sheet1!A:B,2,0)</f>
        <v>1</v>
      </c>
      <c r="C1432" s="6">
        <v>20</v>
      </c>
      <c r="D1432" s="25"/>
      <c r="E1432" s="2">
        <v>7876990.4814729989</v>
      </c>
      <c r="F1432" s="26">
        <f>_xlfn.MAXIFS('data-from-invoicing'!E:E,'data-from-invoicing'!D:D,eslam.data!AR1432)</f>
        <v>8557310.6999999993</v>
      </c>
      <c r="G1432" s="2">
        <f t="shared" si="178"/>
        <v>680320.2185270004</v>
      </c>
      <c r="H1432" s="2"/>
      <c r="I1432" s="23"/>
      <c r="J1432" s="2">
        <f>SUMIF('collection only'!D:D,eslam.data!AQ1432,'collection only'!E:E)</f>
        <v>5072118</v>
      </c>
      <c r="K1432" s="26">
        <f>SUMIF('data-from-invoicing'!D:D,eslam.data!AR1432,'data-from-invoicing'!F:F)</f>
        <v>6164410</v>
      </c>
      <c r="L1432" s="2">
        <f t="shared" si="179"/>
        <v>1092292</v>
      </c>
      <c r="M1432" s="2"/>
      <c r="Q1432" s="23"/>
      <c r="R1432" s="2">
        <v>5643448.8191035688</v>
      </c>
      <c r="S1432" s="1">
        <v>43616</v>
      </c>
      <c r="T1432" s="1">
        <v>43616</v>
      </c>
      <c r="U1432" s="1">
        <v>43617</v>
      </c>
      <c r="V1432">
        <v>34</v>
      </c>
      <c r="W1432" s="1">
        <v>43651</v>
      </c>
      <c r="X1432" s="1">
        <v>43642</v>
      </c>
      <c r="Y1432" s="2">
        <v>189415201.54746199</v>
      </c>
      <c r="Z1432" s="2">
        <v>15380569.128591999</v>
      </c>
      <c r="AF1432" s="2">
        <v>176894.18119999999</v>
      </c>
      <c r="AG1432" s="14">
        <f>SUMIF('consultant-gross'!D:D,eslam.data!AQ1432,'consultant-gross'!F:F)</f>
        <v>7876990.4814729989</v>
      </c>
      <c r="AH1432" s="14">
        <f>SUMIF('consultant-gross'!D:D,eslam.data!AQ1432,'consultant-gross'!G:G)</f>
        <v>189415201.54746199</v>
      </c>
      <c r="AI1432" s="14">
        <f>SUMIF('consultant-net'!D:D,eslam.data!AQ1432,'consultant-net'!F:F)</f>
        <v>5643448.8191035688</v>
      </c>
      <c r="AJ1432" s="2" t="str">
        <f>VLOOKUP(A1432,'eslam-to-invoicing'!A:B,2,0)</f>
        <v>Royal City</v>
      </c>
      <c r="AQ1432" s="2" t="str">
        <f t="shared" si="180"/>
        <v>Royal City20</v>
      </c>
      <c r="AR1432" s="2" t="str">
        <f t="shared" si="181"/>
        <v>Royal City20</v>
      </c>
    </row>
    <row r="1433" spans="1:44" hidden="1" x14ac:dyDescent="0.3">
      <c r="A1433" s="6" t="s">
        <v>9</v>
      </c>
      <c r="B1433" s="32">
        <f>VLOOKUP(A1433,Sheet1!A:B,2,0)</f>
        <v>1</v>
      </c>
      <c r="C1433" s="6">
        <v>21</v>
      </c>
      <c r="D1433" s="25"/>
      <c r="E1433" s="2">
        <v>7532294.3264729977</v>
      </c>
      <c r="F1433" s="26">
        <f>_xlfn.MAXIFS('data-from-invoicing'!E:E,'data-from-invoicing'!D:D,eslam.data!AR1433)</f>
        <v>5449100.4699999997</v>
      </c>
      <c r="G1433" s="2">
        <f t="shared" si="178"/>
        <v>-2083193.8564729979</v>
      </c>
      <c r="H1433" s="2"/>
      <c r="I1433" s="23"/>
      <c r="J1433" s="2">
        <f>SUMIF('collection only'!D:D,eslam.data!AQ1433,'collection only'!E:E)</f>
        <v>5000000</v>
      </c>
      <c r="K1433" s="26">
        <f>SUMIF('data-from-invoicing'!D:D,eslam.data!AR1433,'data-from-invoicing'!F:F)</f>
        <v>7420122.4284999995</v>
      </c>
      <c r="L1433" s="2">
        <f t="shared" si="179"/>
        <v>2420122.4284999995</v>
      </c>
      <c r="M1433" s="2"/>
      <c r="Q1433" s="23"/>
      <c r="R1433" s="2">
        <v>5151160.3486572504</v>
      </c>
      <c r="S1433" s="1">
        <v>43646</v>
      </c>
      <c r="T1433" s="1">
        <v>43646</v>
      </c>
      <c r="U1433" s="1">
        <v>43654</v>
      </c>
      <c r="V1433">
        <v>34</v>
      </c>
      <c r="W1433" s="1">
        <v>43688</v>
      </c>
      <c r="X1433" s="1">
        <v>43664</v>
      </c>
      <c r="Y1433" s="2">
        <v>196947495.87393501</v>
      </c>
      <c r="Z1433" s="2">
        <v>17429947.312665999</v>
      </c>
      <c r="AF1433" s="2">
        <v>252279.45819999999</v>
      </c>
      <c r="AG1433" s="14">
        <f>SUMIF('consultant-gross'!D:D,eslam.data!AQ1433,'consultant-gross'!F:F)</f>
        <v>7532294.3264729977</v>
      </c>
      <c r="AH1433" s="14">
        <f>SUMIF('consultant-gross'!D:D,eslam.data!AQ1433,'consultant-gross'!G:G)</f>
        <v>196947495.87393498</v>
      </c>
      <c r="AI1433" s="14">
        <f>SUMIF('consultant-net'!D:D,eslam.data!AQ1433,'consultant-net'!F:F)</f>
        <v>5151160.3486572504</v>
      </c>
      <c r="AJ1433" s="2" t="str">
        <f>VLOOKUP(A1433,'eslam-to-invoicing'!A:B,2,0)</f>
        <v>Royal City</v>
      </c>
      <c r="AQ1433" s="2" t="str">
        <f t="shared" si="180"/>
        <v>Royal City21</v>
      </c>
      <c r="AR1433" s="2" t="str">
        <f t="shared" si="181"/>
        <v>Royal City21</v>
      </c>
    </row>
    <row r="1434" spans="1:44" hidden="1" x14ac:dyDescent="0.3">
      <c r="A1434" s="6" t="s">
        <v>9</v>
      </c>
      <c r="B1434" s="32">
        <f>VLOOKUP(A1434,Sheet1!A:B,2,0)</f>
        <v>1</v>
      </c>
      <c r="C1434" s="6">
        <v>22</v>
      </c>
      <c r="D1434" s="25"/>
      <c r="E1434" s="2">
        <v>24265130.19590104</v>
      </c>
      <c r="F1434" s="26">
        <f>_xlfn.MAXIFS('data-from-invoicing'!E:E,'data-from-invoicing'!D:D,eslam.data!AR1434)</f>
        <v>18490927.23</v>
      </c>
      <c r="G1434" s="2">
        <f t="shared" si="178"/>
        <v>-5774202.9659010395</v>
      </c>
      <c r="H1434" s="2"/>
      <c r="I1434" s="23"/>
      <c r="J1434" s="2">
        <f>SUMIF('collection only'!D:D,eslam.data!AQ1434,'collection only'!E:E)</f>
        <v>36824453.700000003</v>
      </c>
      <c r="K1434" s="26">
        <f>SUMIF('data-from-invoicing'!D:D,eslam.data!AR1434,'data-from-invoicing'!F:F)</f>
        <v>20152080.925500002</v>
      </c>
      <c r="L1434" s="2">
        <f t="shared" si="179"/>
        <v>-16672372.774500001</v>
      </c>
      <c r="M1434" s="2"/>
      <c r="Q1434" s="23"/>
      <c r="R1434" s="2">
        <v>17540056.799040679</v>
      </c>
      <c r="S1434" s="1">
        <v>43677</v>
      </c>
      <c r="T1434" s="1">
        <v>43677</v>
      </c>
      <c r="U1434" s="1">
        <v>43682</v>
      </c>
      <c r="V1434">
        <v>34</v>
      </c>
      <c r="W1434" s="1">
        <v>43716</v>
      </c>
      <c r="X1434" s="1">
        <v>43710</v>
      </c>
      <c r="Y1434" s="2">
        <v>221212626.06983599</v>
      </c>
      <c r="Z1434" s="2">
        <v>24953179.740235999</v>
      </c>
      <c r="AF1434" s="2">
        <v>327502.32244000002</v>
      </c>
      <c r="AG1434" s="14">
        <f>SUMIF('consultant-gross'!D:D,eslam.data!AQ1434,'consultant-gross'!F:F)</f>
        <v>24265130.195901036</v>
      </c>
      <c r="AH1434" s="14">
        <f>SUMIF('consultant-gross'!D:D,eslam.data!AQ1434,'consultant-gross'!G:G)</f>
        <v>221212626.06983602</v>
      </c>
      <c r="AI1434" s="14">
        <f>SUMIF('consultant-net'!D:D,eslam.data!AQ1434,'consultant-net'!F:F)</f>
        <v>17540056.799040675</v>
      </c>
      <c r="AJ1434" s="2" t="str">
        <f>VLOOKUP(A1434,'eslam-to-invoicing'!A:B,2,0)</f>
        <v>Royal City</v>
      </c>
      <c r="AQ1434" s="2" t="str">
        <f t="shared" si="180"/>
        <v>Royal City22</v>
      </c>
      <c r="AR1434" s="2" t="str">
        <f t="shared" si="181"/>
        <v>Royal City22</v>
      </c>
    </row>
    <row r="1435" spans="1:44" hidden="1" x14ac:dyDescent="0.3">
      <c r="A1435" s="6" t="s">
        <v>9</v>
      </c>
      <c r="B1435" s="32">
        <f>VLOOKUP(A1435,Sheet1!A:B,2,0)</f>
        <v>1</v>
      </c>
      <c r="C1435" s="6">
        <v>23</v>
      </c>
      <c r="D1435" s="25"/>
      <c r="E1435" s="2">
        <v>6268692.5562053919</v>
      </c>
      <c r="F1435" s="26">
        <f>_xlfn.MAXIFS('data-from-invoicing'!E:E,'data-from-invoicing'!D:D,eslam.data!AR1435)</f>
        <v>8598719.6500000004</v>
      </c>
      <c r="G1435" s="2">
        <f t="shared" si="178"/>
        <v>2330027.0937946085</v>
      </c>
      <c r="H1435" s="2"/>
      <c r="I1435" s="23"/>
      <c r="J1435" s="2">
        <f>SUMIF('collection only'!D:D,eslam.data!AQ1435,'collection only'!E:E)</f>
        <v>6453450.5999999996</v>
      </c>
      <c r="K1435" s="26">
        <f>SUMIF('data-from-invoicing'!D:D,eslam.data!AR1435,'data-from-invoicing'!F:F)</f>
        <v>6578450.5924999993</v>
      </c>
      <c r="L1435" s="2">
        <f t="shared" si="179"/>
        <v>124999.9924999997</v>
      </c>
      <c r="M1435" s="2"/>
      <c r="Q1435" s="23"/>
      <c r="R1435" s="2">
        <v>4319851.8787147403</v>
      </c>
      <c r="S1435" s="1">
        <v>43708</v>
      </c>
      <c r="T1435" s="1">
        <v>43708</v>
      </c>
      <c r="U1435" s="1">
        <v>43719</v>
      </c>
      <c r="W1435" s="1">
        <v>43756</v>
      </c>
      <c r="X1435" s="1">
        <v>43736</v>
      </c>
      <c r="Y1435" s="2">
        <v>227481318.62604141</v>
      </c>
      <c r="Z1435" s="2">
        <v>25361645.368076</v>
      </c>
      <c r="AF1435" s="2">
        <v>418117.17460500001</v>
      </c>
      <c r="AG1435" s="14">
        <f>SUMIF('consultant-gross'!D:D,eslam.data!AQ1435,'consultant-gross'!F:F)</f>
        <v>6268692.5562053919</v>
      </c>
      <c r="AH1435" s="14">
        <f>SUMIF('consultant-gross'!D:D,eslam.data!AQ1435,'consultant-gross'!G:G)</f>
        <v>227481318.62604141</v>
      </c>
      <c r="AI1435" s="14">
        <f>SUMIF('consultant-net'!D:D,eslam.data!AQ1435,'consultant-net'!F:F)</f>
        <v>4319851.8787147403</v>
      </c>
      <c r="AJ1435" s="2" t="str">
        <f>VLOOKUP(A1435,'eslam-to-invoicing'!A:B,2,0)</f>
        <v>Royal City</v>
      </c>
      <c r="AQ1435" s="2" t="str">
        <f t="shared" si="180"/>
        <v>Royal City23</v>
      </c>
      <c r="AR1435" s="2" t="str">
        <f t="shared" si="181"/>
        <v>Royal City23</v>
      </c>
    </row>
    <row r="1436" spans="1:44" hidden="1" x14ac:dyDescent="0.3">
      <c r="A1436" s="6" t="s">
        <v>9</v>
      </c>
      <c r="B1436" s="32">
        <f>VLOOKUP(A1436,Sheet1!A:B,2,0)</f>
        <v>1</v>
      </c>
      <c r="C1436" s="6">
        <v>24</v>
      </c>
      <c r="D1436" s="25"/>
      <c r="E1436" s="2">
        <v>17799666.736012582</v>
      </c>
      <c r="F1436" s="26">
        <f>_xlfn.MAXIFS('data-from-invoicing'!E:E,'data-from-invoicing'!D:D,eslam.data!AR1436)</f>
        <v>15230773.26</v>
      </c>
      <c r="G1436" s="2">
        <f t="shared" si="178"/>
        <v>-2568893.476012582</v>
      </c>
      <c r="H1436" s="2"/>
      <c r="I1436" s="23"/>
      <c r="J1436" s="2">
        <f>SUMIF('collection only'!D:D,eslam.data!AQ1436,'collection only'!E:E)</f>
        <v>9088642.9000000004</v>
      </c>
      <c r="K1436" s="26">
        <f>SUMIF('data-from-invoicing'!D:D,eslam.data!AR1436,'data-from-invoicing'!F:F)</f>
        <v>9213642.9830000009</v>
      </c>
      <c r="L1436" s="2">
        <f t="shared" si="179"/>
        <v>125000.08300000057</v>
      </c>
      <c r="M1436" s="2"/>
      <c r="Q1436" s="23"/>
      <c r="R1436" s="2">
        <v>10214838.064484449</v>
      </c>
      <c r="S1436" s="1">
        <v>43738</v>
      </c>
      <c r="T1436" s="1">
        <v>43738</v>
      </c>
      <c r="U1436" s="1">
        <v>43747</v>
      </c>
      <c r="V1436">
        <v>34</v>
      </c>
      <c r="W1436" s="1">
        <v>43781</v>
      </c>
      <c r="X1436" s="1">
        <v>43762</v>
      </c>
      <c r="Y1436" s="2">
        <v>245280985.36205399</v>
      </c>
      <c r="Z1436" s="2">
        <v>23478699.103769999</v>
      </c>
      <c r="AF1436" s="2">
        <v>383536.56010443199</v>
      </c>
      <c r="AG1436" s="14">
        <f>SUMIF('consultant-gross'!D:D,eslam.data!AQ1436,'consultant-gross'!F:F)</f>
        <v>17799666.736012578</v>
      </c>
      <c r="AH1436" s="14">
        <f>SUMIF('consultant-gross'!D:D,eslam.data!AQ1436,'consultant-gross'!G:G)</f>
        <v>245280985.36205399</v>
      </c>
      <c r="AI1436" s="14">
        <f>SUMIF('consultant-net'!D:D,eslam.data!AQ1436,'consultant-net'!F:F)</f>
        <v>10214838.064484447</v>
      </c>
      <c r="AJ1436" s="2" t="str">
        <f>VLOOKUP(A1436,'eslam-to-invoicing'!A:B,2,0)</f>
        <v>Royal City</v>
      </c>
      <c r="AQ1436" s="2" t="str">
        <f t="shared" si="180"/>
        <v>Royal City24</v>
      </c>
      <c r="AR1436" s="2" t="str">
        <f t="shared" si="181"/>
        <v>Royal City24</v>
      </c>
    </row>
    <row r="1437" spans="1:44" hidden="1" x14ac:dyDescent="0.3">
      <c r="A1437" s="6" t="s">
        <v>9</v>
      </c>
      <c r="B1437" s="32">
        <f>VLOOKUP(A1437,Sheet1!A:B,2,0)</f>
        <v>1</v>
      </c>
      <c r="C1437" s="6">
        <v>25</v>
      </c>
      <c r="D1437" s="25"/>
      <c r="E1437" s="2">
        <v>17503083.026774999</v>
      </c>
      <c r="F1437" s="26">
        <f>_xlfn.MAXIFS('data-from-invoicing'!E:E,'data-from-invoicing'!D:D,eslam.data!AR1437)</f>
        <v>17584623.170000002</v>
      </c>
      <c r="G1437" s="2">
        <f t="shared" si="178"/>
        <v>81540.143225003034</v>
      </c>
      <c r="H1437" s="2"/>
      <c r="I1437" s="23"/>
      <c r="J1437" s="2">
        <f>SUMIF('collection only'!D:D,eslam.data!AQ1437,'collection only'!E:E)</f>
        <v>9972683.9499999993</v>
      </c>
      <c r="K1437" s="26">
        <f>SUMIF('data-from-invoicing'!D:D,eslam.data!AR1437,'data-from-invoicing'!F:F)</f>
        <v>9972683.9684999995</v>
      </c>
      <c r="L1437" s="2">
        <f t="shared" si="179"/>
        <v>1.8500000238418579E-2</v>
      </c>
      <c r="M1437" s="2"/>
      <c r="Q1437" s="23"/>
      <c r="R1437" s="2">
        <v>12249365.623983679</v>
      </c>
      <c r="S1437" s="1">
        <v>43769</v>
      </c>
      <c r="T1437" s="1">
        <v>43769</v>
      </c>
      <c r="U1437" s="1">
        <v>43776</v>
      </c>
      <c r="V1437">
        <v>34</v>
      </c>
      <c r="W1437" s="1">
        <v>43810</v>
      </c>
      <c r="X1437" s="1">
        <v>43796</v>
      </c>
      <c r="Y1437" s="2">
        <v>262784068.38882899</v>
      </c>
      <c r="Z1437" s="2">
        <v>23043660.202303</v>
      </c>
      <c r="AF1437" s="2">
        <v>462163.64865604503</v>
      </c>
      <c r="AG1437" s="14">
        <f>SUMIF('consultant-gross'!D:D,eslam.data!AQ1437,'consultant-gross'!F:F)</f>
        <v>17503083.026775002</v>
      </c>
      <c r="AH1437" s="14">
        <f>SUMIF('consultant-gross'!D:D,eslam.data!AQ1437,'consultant-gross'!G:G)</f>
        <v>262784068.38882899</v>
      </c>
      <c r="AI1437" s="14">
        <f>SUMIF('consultant-net'!D:D,eslam.data!AQ1437,'consultant-net'!F:F)</f>
        <v>12249365.623983681</v>
      </c>
      <c r="AJ1437" s="2" t="str">
        <f>VLOOKUP(A1437,'eslam-to-invoicing'!A:B,2,0)</f>
        <v>Royal City</v>
      </c>
      <c r="AQ1437" s="2" t="str">
        <f t="shared" si="180"/>
        <v>Royal City25</v>
      </c>
      <c r="AR1437" s="2" t="str">
        <f t="shared" si="181"/>
        <v>Royal City25</v>
      </c>
    </row>
    <row r="1438" spans="1:44" hidden="1" x14ac:dyDescent="0.3">
      <c r="A1438" s="6" t="s">
        <v>9</v>
      </c>
      <c r="B1438" s="32">
        <f>VLOOKUP(A1438,Sheet1!A:B,2,0)</f>
        <v>1</v>
      </c>
      <c r="C1438" s="6">
        <v>26</v>
      </c>
      <c r="D1438" s="25"/>
      <c r="E1438" s="2">
        <v>10595979.930119039</v>
      </c>
      <c r="F1438" s="26">
        <f>_xlfn.MAXIFS('data-from-invoicing'!E:E,'data-from-invoicing'!D:D,eslam.data!AR1438)</f>
        <v>0</v>
      </c>
      <c r="G1438" s="2">
        <f t="shared" si="178"/>
        <v>-10595979.930119039</v>
      </c>
      <c r="H1438" s="2"/>
      <c r="I1438" s="23"/>
      <c r="J1438" s="2">
        <f>SUMIF('collection only'!D:D,eslam.data!AQ1438,'collection only'!E:E)</f>
        <v>8025338.2999999998</v>
      </c>
      <c r="K1438" s="26">
        <f>SUMIF('data-from-invoicing'!D:D,eslam.data!AR1438,'data-from-invoicing'!F:F)</f>
        <v>0</v>
      </c>
      <c r="L1438" s="2">
        <f t="shared" si="179"/>
        <v>-8025338.2999999998</v>
      </c>
      <c r="M1438" s="2"/>
      <c r="Q1438" s="23"/>
      <c r="R1438" s="2">
        <v>7456675.636726141</v>
      </c>
      <c r="S1438" s="1">
        <v>43799</v>
      </c>
      <c r="T1438" s="1">
        <v>43799</v>
      </c>
      <c r="U1438" s="1">
        <v>43809</v>
      </c>
      <c r="V1438">
        <v>34</v>
      </c>
      <c r="W1438" s="1">
        <v>43843</v>
      </c>
      <c r="X1438" s="1">
        <v>43835</v>
      </c>
      <c r="Y1438" s="2">
        <v>273380048.31894797</v>
      </c>
      <c r="Z1438" s="2">
        <v>22399832.276028991</v>
      </c>
      <c r="AF1438" s="2">
        <v>481328.12829899997</v>
      </c>
      <c r="AG1438" s="14">
        <f>SUMIF('consultant-gross'!D:D,eslam.data!AQ1438,'consultant-gross'!F:F)</f>
        <v>10595979.930119038</v>
      </c>
      <c r="AH1438" s="14">
        <f>SUMIF('consultant-gross'!D:D,eslam.data!AQ1438,'consultant-gross'!G:G)</f>
        <v>273380048.31894803</v>
      </c>
      <c r="AI1438" s="14">
        <f>SUMIF('consultant-net'!D:D,eslam.data!AQ1438,'consultant-net'!F:F)</f>
        <v>7456675.636726141</v>
      </c>
      <c r="AJ1438" s="2" t="str">
        <f>VLOOKUP(A1438,'eslam-to-invoicing'!A:B,2,0)</f>
        <v>Royal City</v>
      </c>
      <c r="AQ1438" s="2" t="str">
        <f t="shared" si="180"/>
        <v>Royal City26</v>
      </c>
      <c r="AR1438" s="2" t="str">
        <f t="shared" si="181"/>
        <v>Royal City26</v>
      </c>
    </row>
    <row r="1439" spans="1:44" hidden="1" x14ac:dyDescent="0.3">
      <c r="A1439" s="6" t="s">
        <v>9</v>
      </c>
      <c r="B1439" s="32">
        <f>VLOOKUP(A1439,Sheet1!A:B,2,0)</f>
        <v>1</v>
      </c>
      <c r="C1439" s="6">
        <v>27</v>
      </c>
      <c r="D1439" s="25"/>
      <c r="E1439" s="2">
        <v>20586377.63011777</v>
      </c>
      <c r="F1439" s="26">
        <f>_xlfn.MAXIFS('data-from-invoicing'!E:E,'data-from-invoicing'!D:D,eslam.data!AR1439)</f>
        <v>23615681.469999999</v>
      </c>
      <c r="G1439" s="2">
        <f t="shared" si="178"/>
        <v>3029303.8398822285</v>
      </c>
      <c r="H1439" s="2"/>
      <c r="I1439" s="23"/>
      <c r="J1439" s="2">
        <f>SUMIF('collection only'!D:D,eslam.data!AQ1439,'collection only'!E:E)</f>
        <v>11895943.699999999</v>
      </c>
      <c r="K1439" s="26">
        <f>SUMIF('data-from-invoicing'!D:D,eslam.data!AR1439,'data-from-invoicing'!F:F)</f>
        <v>11636419.899999999</v>
      </c>
      <c r="L1439" s="2">
        <f t="shared" si="179"/>
        <v>-259523.80000000075</v>
      </c>
      <c r="M1439" s="2"/>
      <c r="Q1439" s="23"/>
      <c r="R1439" s="2">
        <v>14587648.310611781</v>
      </c>
      <c r="S1439" s="1">
        <v>43830</v>
      </c>
      <c r="T1439" s="1">
        <v>43830</v>
      </c>
      <c r="U1439" s="1">
        <v>43843</v>
      </c>
      <c r="V1439">
        <v>34</v>
      </c>
      <c r="W1439" s="1">
        <v>43877</v>
      </c>
      <c r="X1439" s="1">
        <v>43871</v>
      </c>
      <c r="Y1439" s="2">
        <v>293966425.9490658</v>
      </c>
      <c r="Z1439" s="2">
        <v>19245051.8836748</v>
      </c>
      <c r="AF1439" s="2">
        <v>481881.62361900002</v>
      </c>
      <c r="AG1439" s="14">
        <f>SUMIF('consultant-gross'!D:D,eslam.data!AQ1439,'consultant-gross'!F:F)</f>
        <v>20586377.630117774</v>
      </c>
      <c r="AH1439" s="14">
        <f>SUMIF('consultant-gross'!D:D,eslam.data!AQ1439,'consultant-gross'!G:G)</f>
        <v>293966425.9490658</v>
      </c>
      <c r="AI1439" s="14">
        <f>SUMIF('consultant-net'!D:D,eslam.data!AQ1439,'consultant-net'!F:F)</f>
        <v>14587648.310611784</v>
      </c>
      <c r="AJ1439" s="2" t="str">
        <f>VLOOKUP(A1439,'eslam-to-invoicing'!A:B,2,0)</f>
        <v>Royal City</v>
      </c>
      <c r="AQ1439" s="2" t="str">
        <f t="shared" si="180"/>
        <v>Royal City27</v>
      </c>
      <c r="AR1439" s="2" t="str">
        <f t="shared" si="181"/>
        <v>Royal City27</v>
      </c>
    </row>
    <row r="1440" spans="1:44" hidden="1" x14ac:dyDescent="0.3">
      <c r="A1440" s="6" t="s">
        <v>9</v>
      </c>
      <c r="B1440" s="32">
        <f>VLOOKUP(A1440,Sheet1!A:B,2,0)</f>
        <v>1</v>
      </c>
      <c r="C1440" s="6">
        <v>28</v>
      </c>
      <c r="D1440" s="25"/>
      <c r="E1440" s="2">
        <v>15640549.4851408</v>
      </c>
      <c r="F1440" s="26">
        <f>_xlfn.MAXIFS('data-from-invoicing'!E:E,'data-from-invoicing'!D:D,eslam.data!AR1440)</f>
        <v>18900076.140000001</v>
      </c>
      <c r="G1440" s="2">
        <f t="shared" si="178"/>
        <v>3259526.6548592001</v>
      </c>
      <c r="H1440" s="2"/>
      <c r="I1440" s="23"/>
      <c r="J1440" s="2">
        <f>SUMIF('collection only'!D:D,eslam.data!AQ1440,'collection only'!E:E)</f>
        <v>10500306.77</v>
      </c>
      <c r="K1440" s="26">
        <f>SUMIF('data-from-invoicing'!D:D,eslam.data!AR1440,'data-from-invoicing'!F:F)</f>
        <v>10500306.76</v>
      </c>
      <c r="L1440" s="2">
        <f t="shared" si="179"/>
        <v>-9.9999997764825821E-3</v>
      </c>
      <c r="M1440" s="2"/>
      <c r="Q1440" s="23"/>
      <c r="R1440" s="2">
        <v>10986396.555261049</v>
      </c>
      <c r="S1440" s="1">
        <v>43861</v>
      </c>
      <c r="T1440" s="1">
        <v>43861</v>
      </c>
      <c r="U1440" s="1">
        <v>43878</v>
      </c>
      <c r="V1440">
        <v>34</v>
      </c>
      <c r="W1440" s="1">
        <v>43912</v>
      </c>
      <c r="X1440" s="1">
        <v>43906</v>
      </c>
      <c r="Y1440" s="2">
        <v>309606975.4342066</v>
      </c>
      <c r="Z1440" s="2">
        <v>16026544.9250996</v>
      </c>
      <c r="AF1440" s="2">
        <v>606431.61426659999</v>
      </c>
      <c r="AG1440" s="14">
        <f>SUMIF('consultant-gross'!D:D,eslam.data!AQ1440,'consultant-gross'!F:F)</f>
        <v>15640549.4851408</v>
      </c>
      <c r="AH1440" s="14">
        <f>SUMIF('consultant-gross'!D:D,eslam.data!AQ1440,'consultant-gross'!G:G)</f>
        <v>309606975.4342066</v>
      </c>
      <c r="AI1440" s="14">
        <f>SUMIF('consultant-net'!D:D,eslam.data!AQ1440,'consultant-net'!F:F)</f>
        <v>10986396.555261046</v>
      </c>
      <c r="AJ1440" s="2" t="str">
        <f>VLOOKUP(A1440,'eslam-to-invoicing'!A:B,2,0)</f>
        <v>Royal City</v>
      </c>
      <c r="AQ1440" s="2" t="str">
        <f t="shared" si="180"/>
        <v>Royal City28</v>
      </c>
      <c r="AR1440" s="2" t="str">
        <f t="shared" si="181"/>
        <v>Royal City28</v>
      </c>
    </row>
    <row r="1441" spans="1:44" hidden="1" x14ac:dyDescent="0.3">
      <c r="A1441" s="6" t="s">
        <v>9</v>
      </c>
      <c r="B1441" s="32">
        <f>VLOOKUP(A1441,Sheet1!A:B,2,0)</f>
        <v>1</v>
      </c>
      <c r="C1441" s="6">
        <v>29</v>
      </c>
      <c r="D1441" s="25"/>
      <c r="E1441" s="2">
        <v>18804604.79772228</v>
      </c>
      <c r="F1441" s="26">
        <f>_xlfn.MAXIFS('data-from-invoicing'!E:E,'data-from-invoicing'!D:D,eslam.data!AR1441)</f>
        <v>17649893.879999999</v>
      </c>
      <c r="G1441" s="2">
        <f t="shared" si="178"/>
        <v>-1154710.9177222811</v>
      </c>
      <c r="H1441" s="2"/>
      <c r="I1441" s="23"/>
      <c r="J1441" s="2">
        <f>SUMIF('collection only'!D:D,eslam.data!AQ1441,'collection only'!E:E)</f>
        <v>12838209.35</v>
      </c>
      <c r="K1441" s="26">
        <f>SUMIF('data-from-invoicing'!D:D,eslam.data!AR1441,'data-from-invoicing'!F:F)</f>
        <v>12838209.344000001</v>
      </c>
      <c r="L1441" s="2">
        <f t="shared" si="179"/>
        <v>-5.9999991208314896E-3</v>
      </c>
      <c r="M1441" s="2"/>
      <c r="Q1441" s="23"/>
      <c r="R1441" s="2">
        <v>13166441.52877116</v>
      </c>
      <c r="S1441" s="1">
        <v>43890</v>
      </c>
      <c r="T1441" s="1">
        <v>43890</v>
      </c>
      <c r="U1441" s="1">
        <v>43908</v>
      </c>
      <c r="V1441">
        <v>34</v>
      </c>
      <c r="W1441" s="1">
        <v>43942</v>
      </c>
      <c r="X1441" s="1">
        <v>43926</v>
      </c>
      <c r="Y1441" s="2">
        <v>328411580.23192888</v>
      </c>
      <c r="Z1441" s="2">
        <v>16972896.721928898</v>
      </c>
      <c r="AF1441" s="2">
        <v>637326.78139739996</v>
      </c>
      <c r="AG1441" s="14">
        <f>SUMIF('consultant-gross'!D:D,eslam.data!AQ1441,'consultant-gross'!F:F)</f>
        <v>18804604.79772228</v>
      </c>
      <c r="AH1441" s="14">
        <f>SUMIF('consultant-gross'!D:D,eslam.data!AQ1441,'consultant-gross'!G:G)</f>
        <v>328411580.23192888</v>
      </c>
      <c r="AI1441" s="14">
        <f>SUMIF('consultant-net'!D:D,eslam.data!AQ1441,'consultant-net'!F:F)</f>
        <v>13166441.528771162</v>
      </c>
      <c r="AJ1441" s="2" t="str">
        <f>VLOOKUP(A1441,'eslam-to-invoicing'!A:B,2,0)</f>
        <v>Royal City</v>
      </c>
      <c r="AQ1441" s="2" t="str">
        <f t="shared" si="180"/>
        <v>Royal City29</v>
      </c>
      <c r="AR1441" s="2" t="str">
        <f t="shared" si="181"/>
        <v>Royal City29</v>
      </c>
    </row>
    <row r="1442" spans="1:44" hidden="1" x14ac:dyDescent="0.3">
      <c r="A1442" s="6" t="s">
        <v>9</v>
      </c>
      <c r="B1442" s="32">
        <f>VLOOKUP(A1442,Sheet1!A:B,2,0)</f>
        <v>1</v>
      </c>
      <c r="C1442" s="6">
        <v>30</v>
      </c>
      <c r="D1442" s="25"/>
      <c r="E1442" s="2">
        <v>13862319.01423466</v>
      </c>
      <c r="F1442" s="26">
        <f>_xlfn.MAXIFS('data-from-invoicing'!E:E,'data-from-invoicing'!D:D,eslam.data!AR1442)</f>
        <v>16056421.67</v>
      </c>
      <c r="G1442" s="2">
        <f t="shared" si="178"/>
        <v>2194102.6557653397</v>
      </c>
      <c r="H1442" s="2"/>
      <c r="I1442" s="23"/>
      <c r="J1442" s="2">
        <f>SUMIF('collection only'!D:D,eslam.data!AQ1442,'collection only'!E:E)</f>
        <v>9831952.1350388527</v>
      </c>
      <c r="K1442" s="26">
        <f>SUMIF('data-from-invoicing'!D:D,eslam.data!AR1442,'data-from-invoicing'!F:F)</f>
        <v>9421690.2835000008</v>
      </c>
      <c r="L1442" s="2">
        <f t="shared" si="179"/>
        <v>-410261.85153885186</v>
      </c>
      <c r="M1442" s="2"/>
      <c r="Q1442" s="23"/>
      <c r="R1442" s="2">
        <v>9831952.1350388527</v>
      </c>
      <c r="S1442" s="1">
        <v>43921</v>
      </c>
      <c r="T1442" s="1">
        <v>43921</v>
      </c>
      <c r="U1442" s="1">
        <v>43930</v>
      </c>
      <c r="V1442">
        <v>34</v>
      </c>
      <c r="W1442" s="1">
        <v>43964</v>
      </c>
      <c r="X1442" s="1">
        <v>43956</v>
      </c>
      <c r="Y1442" s="2">
        <v>342273899.24616349</v>
      </c>
      <c r="Z1442" s="2">
        <v>14581690.396163501</v>
      </c>
      <c r="AF1442" s="2">
        <v>637621.48179625603</v>
      </c>
      <c r="AG1442" s="14">
        <f>SUMIF('consultant-gross'!D:D,eslam.data!AQ1442,'consultant-gross'!F:F)</f>
        <v>13862319.014234662</v>
      </c>
      <c r="AH1442" s="14">
        <f>SUMIF('consultant-gross'!D:D,eslam.data!AQ1442,'consultant-gross'!G:G)</f>
        <v>342273899.24616355</v>
      </c>
      <c r="AI1442" s="14">
        <f>SUMIF('consultant-net'!D:D,eslam.data!AQ1442,'consultant-net'!F:F)</f>
        <v>9831952.1350388527</v>
      </c>
      <c r="AJ1442" s="2" t="str">
        <f>VLOOKUP(A1442,'eslam-to-invoicing'!A:B,2,0)</f>
        <v>Royal City</v>
      </c>
      <c r="AQ1442" s="2" t="str">
        <f t="shared" si="180"/>
        <v>Royal City30</v>
      </c>
      <c r="AR1442" s="2" t="str">
        <f t="shared" si="181"/>
        <v>Royal City30</v>
      </c>
    </row>
    <row r="1443" spans="1:44" hidden="1" x14ac:dyDescent="0.3">
      <c r="A1443" s="6" t="s">
        <v>9</v>
      </c>
      <c r="B1443" s="32">
        <f>VLOOKUP(A1443,Sheet1!A:B,2,0)</f>
        <v>1</v>
      </c>
      <c r="C1443" s="6">
        <v>31</v>
      </c>
      <c r="D1443" s="25"/>
      <c r="E1443" s="2">
        <v>10234077.877596909</v>
      </c>
      <c r="F1443" s="26">
        <f>_xlfn.MAXIFS('data-from-invoicing'!E:E,'data-from-invoicing'!D:D,eslam.data!AR1443)</f>
        <v>12028045.18</v>
      </c>
      <c r="G1443" s="2">
        <f t="shared" si="178"/>
        <v>1793967.3024030905</v>
      </c>
      <c r="H1443" s="2"/>
      <c r="I1443" s="23"/>
      <c r="J1443" s="2">
        <f>SUMIF('collection only'!D:D,eslam.data!AQ1443,'collection only'!E:E)</f>
        <v>6475508.5800000001</v>
      </c>
      <c r="K1443" s="26">
        <f>SUMIF('data-from-invoicing'!D:D,eslam.data!AR1443,'data-from-invoicing'!F:F)</f>
        <v>6475509.7990000006</v>
      </c>
      <c r="L1443" s="2">
        <f t="shared" si="179"/>
        <v>1.2190000005066395</v>
      </c>
      <c r="M1443" s="2"/>
      <c r="Q1443" s="23"/>
      <c r="R1443" s="2">
        <v>7550426.1692397892</v>
      </c>
      <c r="S1443" s="1">
        <v>43951</v>
      </c>
      <c r="T1443" s="1">
        <v>43951</v>
      </c>
      <c r="U1443" s="1">
        <v>43965</v>
      </c>
      <c r="V1443">
        <v>34</v>
      </c>
      <c r="W1443" s="1">
        <v>43999</v>
      </c>
      <c r="X1443" s="1">
        <v>44014</v>
      </c>
      <c r="Y1443" s="2">
        <v>352507977.12376052</v>
      </c>
      <c r="Z1443" s="2">
        <v>12931292.243663499</v>
      </c>
      <c r="AF1443" s="2">
        <v>0</v>
      </c>
      <c r="AG1443" s="14">
        <f>SUMIF('consultant-gross'!D:D,eslam.data!AQ1443,'consultant-gross'!F:F)</f>
        <v>10234077.877596915</v>
      </c>
      <c r="AH1443" s="14">
        <f>SUMIF('consultant-gross'!D:D,eslam.data!AQ1443,'consultant-gross'!G:G)</f>
        <v>352507977.12376046</v>
      </c>
      <c r="AI1443" s="14">
        <f>SUMIF('consultant-net'!D:D,eslam.data!AQ1443,'consultant-net'!F:F)</f>
        <v>7550426.1692397892</v>
      </c>
      <c r="AJ1443" s="2" t="str">
        <f>VLOOKUP(A1443,'eslam-to-invoicing'!A:B,2,0)</f>
        <v>Royal City</v>
      </c>
      <c r="AQ1443" s="2" t="str">
        <f t="shared" si="180"/>
        <v>Royal City31</v>
      </c>
      <c r="AR1443" s="2" t="str">
        <f t="shared" si="181"/>
        <v>Royal City31</v>
      </c>
    </row>
    <row r="1444" spans="1:44" hidden="1" x14ac:dyDescent="0.3">
      <c r="A1444" s="6" t="s">
        <v>9</v>
      </c>
      <c r="B1444" s="32">
        <f>VLOOKUP(A1444,Sheet1!A:B,2,0)</f>
        <v>1</v>
      </c>
      <c r="C1444" s="6">
        <v>32</v>
      </c>
      <c r="D1444" s="25"/>
      <c r="E1444" s="2">
        <v>3761397.602324069</v>
      </c>
      <c r="F1444" s="26">
        <f>_xlfn.MAXIFS('data-from-invoicing'!E:E,'data-from-invoicing'!D:D,eslam.data!AR1444)</f>
        <v>4150837.54</v>
      </c>
      <c r="G1444" s="2">
        <f t="shared" si="178"/>
        <v>389439.93767593103</v>
      </c>
      <c r="H1444" s="2"/>
      <c r="I1444" s="23"/>
      <c r="J1444" s="2">
        <f>SUMIF('collection only'!D:D,eslam.data!AQ1444,'collection only'!E:E)</f>
        <v>2151533.38</v>
      </c>
      <c r="K1444" s="26">
        <f>SUMIF('data-from-invoicing'!D:D,eslam.data!AR1444,'data-from-invoicing'!F:F)</f>
        <v>2151533.3670000001</v>
      </c>
      <c r="L1444" s="2">
        <f t="shared" si="179"/>
        <v>-1.2999999802559614E-2</v>
      </c>
      <c r="M1444" s="2"/>
      <c r="Q1444" s="23"/>
      <c r="R1444" s="2">
        <v>2648440.2255828981</v>
      </c>
      <c r="S1444" s="1">
        <v>43982</v>
      </c>
      <c r="T1444" s="1">
        <v>43982</v>
      </c>
      <c r="U1444" s="1">
        <v>43998</v>
      </c>
      <c r="V1444">
        <v>34</v>
      </c>
      <c r="W1444" s="1">
        <v>44032</v>
      </c>
      <c r="X1444" s="1">
        <v>44020</v>
      </c>
      <c r="Y1444" s="2">
        <v>356269374.72608447</v>
      </c>
      <c r="Z1444" s="2">
        <v>12829313.789251501</v>
      </c>
      <c r="AF1444" s="2">
        <v>0</v>
      </c>
      <c r="AG1444" s="14">
        <f>SUMIF('consultant-gross'!D:D,eslam.data!AQ1444,'consultant-gross'!F:F)</f>
        <v>3761397.6023240685</v>
      </c>
      <c r="AH1444" s="14">
        <f>SUMIF('consultant-gross'!D:D,eslam.data!AQ1444,'consultant-gross'!G:G)</f>
        <v>356269374.72608453</v>
      </c>
      <c r="AI1444" s="14">
        <f>SUMIF('consultant-net'!D:D,eslam.data!AQ1444,'consultant-net'!F:F)</f>
        <v>2648440.2255828977</v>
      </c>
      <c r="AJ1444" s="2" t="str">
        <f>VLOOKUP(A1444,'eslam-to-invoicing'!A:B,2,0)</f>
        <v>Royal City</v>
      </c>
      <c r="AQ1444" s="2" t="str">
        <f t="shared" si="180"/>
        <v>Royal City32</v>
      </c>
      <c r="AR1444" s="2" t="str">
        <f t="shared" si="181"/>
        <v>Royal City32</v>
      </c>
    </row>
    <row r="1445" spans="1:44" hidden="1" x14ac:dyDescent="0.3">
      <c r="A1445" s="6" t="s">
        <v>9</v>
      </c>
      <c r="B1445" s="32">
        <f>VLOOKUP(A1445,Sheet1!A:B,2,0)</f>
        <v>1</v>
      </c>
      <c r="C1445" s="6">
        <v>33</v>
      </c>
      <c r="D1445" s="25"/>
      <c r="E1445" s="2">
        <v>13830917.43515176</v>
      </c>
      <c r="F1445" s="26">
        <f>_xlfn.MAXIFS('data-from-invoicing'!E:E,'data-from-invoicing'!D:D,eslam.data!AR1445)</f>
        <v>11787102.130000001</v>
      </c>
      <c r="G1445" s="2">
        <f t="shared" si="178"/>
        <v>-2043815.3051517587</v>
      </c>
      <c r="H1445" s="2"/>
      <c r="I1445" s="23"/>
      <c r="J1445" s="2">
        <f>SUMIF('collection only'!D:D,eslam.data!AQ1445,'collection only'!E:E)</f>
        <v>9101413.8170539141</v>
      </c>
      <c r="K1445" s="26">
        <f>SUMIF('data-from-invoicing'!D:D,eslam.data!AR1445,'data-from-invoicing'!F:F)</f>
        <v>8559155.6765000001</v>
      </c>
      <c r="L1445" s="2">
        <f t="shared" si="179"/>
        <v>-542258.14055391401</v>
      </c>
      <c r="M1445" s="2"/>
      <c r="Q1445" s="23"/>
      <c r="R1445" s="2">
        <v>9101413.8170539141</v>
      </c>
      <c r="S1445" s="1">
        <v>44012</v>
      </c>
      <c r="T1445" s="1">
        <v>44012</v>
      </c>
      <c r="U1445" s="1">
        <v>44032</v>
      </c>
      <c r="V1445">
        <v>34</v>
      </c>
      <c r="W1445" s="1">
        <v>44066</v>
      </c>
      <c r="X1445" s="1">
        <v>44055</v>
      </c>
      <c r="Y1445" s="2">
        <v>370100292.16123629</v>
      </c>
      <c r="Z1445" s="2">
        <v>14873462.084708299</v>
      </c>
      <c r="AF1445" s="2">
        <v>1198898.3783491401</v>
      </c>
      <c r="AG1445" s="14">
        <f>SUMIF('consultant-gross'!D:D,eslam.data!AQ1445,'consultant-gross'!F:F)</f>
        <v>13830917.435151756</v>
      </c>
      <c r="AH1445" s="14">
        <f>SUMIF('consultant-gross'!D:D,eslam.data!AQ1445,'consultant-gross'!G:G)</f>
        <v>370100292.16123629</v>
      </c>
      <c r="AI1445" s="14">
        <f>SUMIF('consultant-net'!D:D,eslam.data!AQ1445,'consultant-net'!F:F)</f>
        <v>9101413.8170539141</v>
      </c>
      <c r="AJ1445" s="2" t="str">
        <f>VLOOKUP(A1445,'eslam-to-invoicing'!A:B,2,0)</f>
        <v>Royal City</v>
      </c>
      <c r="AQ1445" s="2" t="str">
        <f t="shared" si="180"/>
        <v>Royal City33</v>
      </c>
      <c r="AR1445" s="2" t="str">
        <f t="shared" si="181"/>
        <v>Royal City33</v>
      </c>
    </row>
    <row r="1446" spans="1:44" hidden="1" x14ac:dyDescent="0.3">
      <c r="A1446" s="6" t="s">
        <v>9</v>
      </c>
      <c r="B1446" s="32">
        <f>VLOOKUP(A1446,Sheet1!A:B,2,0)</f>
        <v>1</v>
      </c>
      <c r="C1446" s="6">
        <v>34</v>
      </c>
      <c r="D1446" s="25"/>
      <c r="E1446" s="2">
        <v>7811639.6921140552</v>
      </c>
      <c r="F1446" s="26">
        <f>_xlfn.MAXIFS('data-from-invoicing'!E:E,'data-from-invoicing'!D:D,eslam.data!AR1446)</f>
        <v>0</v>
      </c>
      <c r="G1446" s="2">
        <f t="shared" si="178"/>
        <v>-7811639.6921140552</v>
      </c>
      <c r="H1446" s="2"/>
      <c r="I1446" s="23"/>
      <c r="J1446" s="2">
        <f>SUMIF('collection only'!D:D,eslam.data!AQ1446,'collection only'!E:E)</f>
        <v>5373442.9261074662</v>
      </c>
      <c r="K1446" s="26">
        <f>SUMIF('data-from-invoicing'!D:D,eslam.data!AR1446,'data-from-invoicing'!F:F)</f>
        <v>0</v>
      </c>
      <c r="L1446" s="2">
        <f t="shared" si="179"/>
        <v>-5373442.9261074662</v>
      </c>
      <c r="M1446" s="2"/>
      <c r="Q1446" s="23"/>
      <c r="R1446" s="2">
        <v>5373442.9261074662</v>
      </c>
      <c r="S1446" s="1">
        <v>44043</v>
      </c>
      <c r="T1446" s="1">
        <v>44043</v>
      </c>
      <c r="U1446" s="1">
        <v>44059</v>
      </c>
      <c r="V1446">
        <v>34</v>
      </c>
      <c r="W1446" s="1">
        <v>44093</v>
      </c>
      <c r="X1446" s="1">
        <v>44088</v>
      </c>
      <c r="Y1446" s="2">
        <v>377911931.85335028</v>
      </c>
      <c r="Z1446" s="2">
        <v>13214988.456708301</v>
      </c>
      <c r="AF1446" s="2">
        <v>1376502.8421817401</v>
      </c>
      <c r="AG1446" s="14">
        <f>SUMIF('consultant-gross'!D:D,eslam.data!AQ1446,'consultant-gross'!F:F)</f>
        <v>7811639.6921140552</v>
      </c>
      <c r="AH1446" s="14">
        <f>SUMIF('consultant-gross'!D:D,eslam.data!AQ1446,'consultant-gross'!G:G)</f>
        <v>377911931.85335034</v>
      </c>
      <c r="AI1446" s="14">
        <f>SUMIF('consultant-net'!D:D,eslam.data!AQ1446,'consultant-net'!F:F)</f>
        <v>5373442.9261074662</v>
      </c>
      <c r="AJ1446" s="2" t="str">
        <f>VLOOKUP(A1446,'eslam-to-invoicing'!A:B,2,0)</f>
        <v>Royal City</v>
      </c>
      <c r="AQ1446" s="2" t="str">
        <f t="shared" si="180"/>
        <v>Royal City34</v>
      </c>
      <c r="AR1446" s="2" t="str">
        <f t="shared" si="181"/>
        <v>Royal City34</v>
      </c>
    </row>
    <row r="1447" spans="1:44" hidden="1" x14ac:dyDescent="0.3">
      <c r="A1447" s="6" t="s">
        <v>9</v>
      </c>
      <c r="B1447" s="32">
        <f>VLOOKUP(A1447,Sheet1!A:B,2,0)</f>
        <v>1</v>
      </c>
      <c r="C1447" s="6">
        <v>35</v>
      </c>
      <c r="D1447" s="25"/>
      <c r="E1447" s="2">
        <v>3980750.522237957</v>
      </c>
      <c r="F1447" s="26">
        <f>_xlfn.MAXIFS('data-from-invoicing'!E:E,'data-from-invoicing'!D:D,eslam.data!AR1447)</f>
        <v>6572349.7400000002</v>
      </c>
      <c r="G1447" s="2">
        <f t="shared" si="178"/>
        <v>2591599.2177620432</v>
      </c>
      <c r="H1447" s="2"/>
      <c r="I1447" s="23"/>
      <c r="J1447" s="2">
        <f>SUMIF('collection only'!D:D,eslam.data!AQ1447,'collection only'!E:E)</f>
        <v>3237336.5862955451</v>
      </c>
      <c r="K1447" s="26">
        <f>SUMIF('data-from-invoicing'!D:D,eslam.data!AR1447,'data-from-invoicing'!F:F)</f>
        <v>2752213.4435999999</v>
      </c>
      <c r="L1447" s="2">
        <f t="shared" si="179"/>
        <v>-485123.14269554522</v>
      </c>
      <c r="M1447" s="2"/>
      <c r="Q1447" s="23"/>
      <c r="R1447" s="2">
        <v>3237336.5862955451</v>
      </c>
      <c r="S1447" s="1">
        <v>44074</v>
      </c>
      <c r="T1447" s="1">
        <v>44074</v>
      </c>
      <c r="U1447" s="1">
        <v>44090</v>
      </c>
      <c r="V1447">
        <v>34</v>
      </c>
      <c r="W1447" s="1">
        <v>44124</v>
      </c>
      <c r="X1447" s="1">
        <v>44109</v>
      </c>
      <c r="Y1447" s="2">
        <v>381892682.3755883</v>
      </c>
      <c r="Z1447" s="2">
        <v>10629015.992708299</v>
      </c>
      <c r="AF1447" s="2">
        <v>1052872.9373242401</v>
      </c>
      <c r="AG1447" s="14">
        <f>SUMIF('consultant-gross'!D:D,eslam.data!AQ1447,'consultant-gross'!F:F)</f>
        <v>3980750.5222379565</v>
      </c>
      <c r="AH1447" s="14">
        <f>SUMIF('consultant-gross'!D:D,eslam.data!AQ1447,'consultant-gross'!G:G)</f>
        <v>381892682.3755883</v>
      </c>
      <c r="AI1447" s="14">
        <f>SUMIF('consultant-net'!D:D,eslam.data!AQ1447,'consultant-net'!F:F)</f>
        <v>3237336.5862955451</v>
      </c>
      <c r="AJ1447" s="2" t="str">
        <f>VLOOKUP(A1447,'eslam-to-invoicing'!A:B,2,0)</f>
        <v>Royal City</v>
      </c>
      <c r="AQ1447" s="2" t="str">
        <f t="shared" si="180"/>
        <v>Royal City35</v>
      </c>
      <c r="AR1447" s="2" t="str">
        <f t="shared" si="181"/>
        <v>Royal City35</v>
      </c>
    </row>
    <row r="1448" spans="1:44" hidden="1" x14ac:dyDescent="0.3">
      <c r="A1448" s="6" t="s">
        <v>9</v>
      </c>
      <c r="B1448" s="32">
        <f>VLOOKUP(A1448,Sheet1!A:B,2,0)</f>
        <v>1</v>
      </c>
      <c r="C1448" s="6">
        <v>36</v>
      </c>
      <c r="D1448" s="25"/>
      <c r="E1448" s="2">
        <v>8343396.9284319878</v>
      </c>
      <c r="F1448" s="26">
        <f>_xlfn.MAXIFS('data-from-invoicing'!E:E,'data-from-invoicing'!D:D,eslam.data!AR1448)</f>
        <v>8120768.3099999996</v>
      </c>
      <c r="G1448" s="2">
        <f t="shared" si="178"/>
        <v>-222628.61843198817</v>
      </c>
      <c r="H1448" s="2"/>
      <c r="I1448" s="23"/>
      <c r="J1448" s="2">
        <f>SUMIF('collection only'!D:D,eslam.data!AQ1448,'collection only'!E:E)</f>
        <v>5231425.1900000004</v>
      </c>
      <c r="K1448" s="26">
        <f>SUMIF('data-from-invoicing'!D:D,eslam.data!AR1448,'data-from-invoicing'!F:F)</f>
        <v>5231425.2055000002</v>
      </c>
      <c r="L1448" s="2">
        <f t="shared" si="179"/>
        <v>1.549999974668026E-2</v>
      </c>
      <c r="M1448" s="2"/>
      <c r="Q1448" s="23"/>
      <c r="R1448" s="2">
        <v>5231425.1900000004</v>
      </c>
      <c r="S1448" s="1">
        <v>44104</v>
      </c>
      <c r="T1448" s="1">
        <v>44104</v>
      </c>
      <c r="U1448" s="1">
        <v>44115</v>
      </c>
      <c r="V1448">
        <v>34</v>
      </c>
      <c r="W1448" s="1">
        <v>44149</v>
      </c>
      <c r="X1448" s="1">
        <v>44132</v>
      </c>
      <c r="Y1448" s="2">
        <v>390236079.30402029</v>
      </c>
      <c r="Z1448" s="2">
        <v>10856647.440408301</v>
      </c>
      <c r="AF1448" s="2">
        <v>1034872.93732424</v>
      </c>
      <c r="AG1448" s="14">
        <f>SUMIF('consultant-gross'!D:D,eslam.data!AQ1448,'consultant-gross'!F:F)</f>
        <v>8343396.9284319878</v>
      </c>
      <c r="AH1448" s="14">
        <f>SUMIF('consultant-gross'!D:D,eslam.data!AQ1448,'consultant-gross'!G:G)</f>
        <v>390236079.30402029</v>
      </c>
      <c r="AI1448" s="14">
        <f>SUMIF('consultant-net'!D:D,eslam.data!AQ1448,'consultant-net'!F:F)</f>
        <v>4982664.9587708712</v>
      </c>
      <c r="AJ1448" s="2" t="str">
        <f>VLOOKUP(A1448,'eslam-to-invoicing'!A:B,2,0)</f>
        <v>Royal City</v>
      </c>
      <c r="AQ1448" s="2" t="str">
        <f t="shared" si="180"/>
        <v>Royal City36</v>
      </c>
      <c r="AR1448" s="2" t="str">
        <f t="shared" si="181"/>
        <v>Royal City36</v>
      </c>
    </row>
    <row r="1449" spans="1:44" hidden="1" x14ac:dyDescent="0.3">
      <c r="A1449" s="6" t="s">
        <v>9</v>
      </c>
      <c r="B1449" s="32">
        <f>VLOOKUP(A1449,Sheet1!A:B,2,0)</f>
        <v>1</v>
      </c>
      <c r="C1449" s="6">
        <v>37</v>
      </c>
      <c r="D1449" s="25"/>
      <c r="E1449" s="2">
        <v>5412454.8663220406</v>
      </c>
      <c r="F1449" s="26">
        <f>_xlfn.MAXIFS('data-from-invoicing'!E:E,'data-from-invoicing'!D:D,eslam.data!AR1449)</f>
        <v>8335559.0999999996</v>
      </c>
      <c r="G1449" s="2">
        <f t="shared" si="178"/>
        <v>2923104.2336779591</v>
      </c>
      <c r="H1449" s="2"/>
      <c r="I1449" s="23"/>
      <c r="J1449" s="2">
        <f>SUMIF('collection only'!D:D,eslam.data!AQ1449,'collection only'!E:E)</f>
        <v>3663343.67</v>
      </c>
      <c r="K1449" s="26">
        <f>SUMIF('data-from-invoicing'!D:D,eslam.data!AR1449,'data-from-invoicing'!F:F)</f>
        <v>3663301.6749999998</v>
      </c>
      <c r="L1449" s="2">
        <f t="shared" si="179"/>
        <v>-41.995000000111759</v>
      </c>
      <c r="M1449" s="2"/>
      <c r="Q1449" s="23"/>
      <c r="R1449" s="2">
        <v>5574033.5344054699</v>
      </c>
      <c r="S1449" s="1">
        <v>44135</v>
      </c>
      <c r="T1449" s="1">
        <v>44135</v>
      </c>
      <c r="U1449" s="1">
        <v>44142</v>
      </c>
      <c r="V1449">
        <v>34</v>
      </c>
      <c r="W1449" s="1">
        <v>44176</v>
      </c>
      <c r="X1449" s="1">
        <v>44161</v>
      </c>
      <c r="Y1449" s="2">
        <v>395648534.17034233</v>
      </c>
      <c r="Z1449" s="2">
        <v>7933674.7404082986</v>
      </c>
      <c r="AF1449" s="2">
        <v>998604.33532424096</v>
      </c>
      <c r="AG1449" s="14">
        <f>SUMIF('consultant-gross'!D:D,eslam.data!AQ1449,'consultant-gross'!F:F)</f>
        <v>5412454.8663220406</v>
      </c>
      <c r="AH1449" s="14">
        <f>SUMIF('consultant-gross'!D:D,eslam.data!AQ1449,'consultant-gross'!G:G)</f>
        <v>395648534.17034233</v>
      </c>
      <c r="AI1449" s="14">
        <f>SUMIF('consultant-net'!D:D,eslam.data!AQ1449,'consultant-net'!F:F)</f>
        <v>5574033.5344054699</v>
      </c>
      <c r="AJ1449" s="2" t="str">
        <f>VLOOKUP(A1449,'eslam-to-invoicing'!A:B,2,0)</f>
        <v>Royal City</v>
      </c>
      <c r="AQ1449" s="2" t="str">
        <f t="shared" si="180"/>
        <v>Royal City37</v>
      </c>
      <c r="AR1449" s="2" t="str">
        <f t="shared" si="181"/>
        <v>Royal City37</v>
      </c>
    </row>
    <row r="1450" spans="1:44" hidden="1" x14ac:dyDescent="0.3">
      <c r="A1450" s="6" t="s">
        <v>9</v>
      </c>
      <c r="B1450" s="32">
        <f>VLOOKUP(A1450,Sheet1!A:B,2,0)</f>
        <v>1</v>
      </c>
      <c r="C1450" s="6">
        <v>38</v>
      </c>
      <c r="D1450" s="25"/>
      <c r="E1450" s="2">
        <v>3712322.3219479918</v>
      </c>
      <c r="F1450" s="26">
        <f>_xlfn.MAXIFS('data-from-invoicing'!E:E,'data-from-invoicing'!D:D,eslam.data!AR1450)</f>
        <v>4991557.6500000004</v>
      </c>
      <c r="G1450" s="2">
        <f t="shared" si="178"/>
        <v>1279235.3280520085</v>
      </c>
      <c r="H1450" s="2"/>
      <c r="I1450" s="23"/>
      <c r="J1450" s="2">
        <f>SUMIF('collection only'!D:D,eslam.data!AQ1450,'collection only'!E:E)</f>
        <v>2267127.8800000008</v>
      </c>
      <c r="K1450" s="26">
        <f>SUMIF('data-from-invoicing'!D:D,eslam.data!AR1450,'data-from-invoicing'!F:F)</f>
        <v>3951088.5024999999</v>
      </c>
      <c r="L1450" s="2">
        <f t="shared" si="179"/>
        <v>1683960.6224999991</v>
      </c>
      <c r="M1450" s="2"/>
      <c r="Q1450" s="23"/>
      <c r="R1450" s="2">
        <v>3838809.886497438</v>
      </c>
      <c r="S1450" s="1">
        <v>44165</v>
      </c>
      <c r="T1450" s="1">
        <v>44165</v>
      </c>
      <c r="U1450" s="1">
        <v>44179</v>
      </c>
      <c r="V1450">
        <v>34</v>
      </c>
      <c r="W1450" s="1">
        <v>44213</v>
      </c>
      <c r="X1450" s="1">
        <v>44201</v>
      </c>
      <c r="Y1450" s="2">
        <v>399360856.49229032</v>
      </c>
      <c r="Z1450" s="2">
        <v>6223962.4617082998</v>
      </c>
      <c r="AF1450" s="2">
        <v>944047.29820885602</v>
      </c>
      <c r="AG1450" s="14">
        <f>SUMIF('consultant-gross'!D:D,eslam.data!AQ1450,'consultant-gross'!F:F)</f>
        <v>3712322.3219479918</v>
      </c>
      <c r="AH1450" s="14">
        <f>SUMIF('consultant-gross'!D:D,eslam.data!AQ1450,'consultant-gross'!G:G)</f>
        <v>399360856.49229032</v>
      </c>
      <c r="AI1450" s="14">
        <f>SUMIF('consultant-net'!D:D,eslam.data!AQ1450,'consultant-net'!F:F)</f>
        <v>3838809.886497438</v>
      </c>
      <c r="AJ1450" s="2" t="str">
        <f>VLOOKUP(A1450,'eslam-to-invoicing'!A:B,2,0)</f>
        <v>Royal City</v>
      </c>
      <c r="AQ1450" s="2" t="str">
        <f t="shared" si="180"/>
        <v>Royal City38</v>
      </c>
      <c r="AR1450" s="2" t="str">
        <f t="shared" si="181"/>
        <v>Royal City38</v>
      </c>
    </row>
    <row r="1451" spans="1:44" hidden="1" x14ac:dyDescent="0.3">
      <c r="A1451" s="6" t="s">
        <v>9</v>
      </c>
      <c r="B1451" s="32">
        <f>VLOOKUP(A1451,Sheet1!A:B,2,0)</f>
        <v>1</v>
      </c>
      <c r="C1451" s="6">
        <v>39</v>
      </c>
      <c r="D1451" s="25"/>
      <c r="E1451" s="2">
        <v>1174176.5076029899</v>
      </c>
      <c r="F1451" s="26">
        <f>_xlfn.MAXIFS('data-from-invoicing'!E:E,'data-from-invoicing'!D:D,eslam.data!AR1451)</f>
        <v>1409870.69</v>
      </c>
      <c r="G1451" s="2">
        <f t="shared" si="178"/>
        <v>235694.18239701004</v>
      </c>
      <c r="H1451" s="2"/>
      <c r="I1451" s="23"/>
      <c r="J1451" s="2">
        <f>SUMIF('collection only'!D:D,eslam.data!AQ1451,'collection only'!E:E)</f>
        <v>1002773.1925886869</v>
      </c>
      <c r="K1451" s="26">
        <f>SUMIF('data-from-invoicing'!D:D,eslam.data!AR1451,'data-from-invoicing'!F:F)</f>
        <v>872368.16450000007</v>
      </c>
      <c r="L1451" s="2">
        <f t="shared" si="179"/>
        <v>-130405.02808868687</v>
      </c>
      <c r="M1451" s="2"/>
      <c r="Q1451" s="23"/>
      <c r="R1451" s="2">
        <v>1002773.1925886869</v>
      </c>
      <c r="S1451" s="1">
        <v>44196</v>
      </c>
      <c r="T1451" s="1">
        <v>44196</v>
      </c>
      <c r="U1451" s="1">
        <v>44209</v>
      </c>
      <c r="V1451">
        <v>34</v>
      </c>
      <c r="W1451" s="1">
        <v>44243</v>
      </c>
      <c r="X1451" s="1">
        <v>44230</v>
      </c>
      <c r="Y1451" s="2">
        <v>400535032.99989331</v>
      </c>
      <c r="Z1451" s="2">
        <v>6288699.0447083004</v>
      </c>
      <c r="AF1451" s="2">
        <v>899047.29820885602</v>
      </c>
      <c r="AG1451" s="14">
        <f>SUMIF('consultant-gross'!D:D,eslam.data!AQ1451,'consultant-gross'!F:F)</f>
        <v>1174176.5076029897</v>
      </c>
      <c r="AH1451" s="14">
        <f>SUMIF('consultant-gross'!D:D,eslam.data!AQ1451,'consultant-gross'!G:G)</f>
        <v>400535032.99989331</v>
      </c>
      <c r="AI1451" s="14">
        <f>SUMIF('consultant-net'!D:D,eslam.data!AQ1451,'consultant-net'!F:F)</f>
        <v>1002773.1925886869</v>
      </c>
      <c r="AJ1451" s="2" t="str">
        <f>VLOOKUP(A1451,'eslam-to-invoicing'!A:B,2,0)</f>
        <v>Royal City</v>
      </c>
      <c r="AQ1451" s="2" t="str">
        <f t="shared" si="180"/>
        <v>Royal City39</v>
      </c>
      <c r="AR1451" s="2" t="str">
        <f t="shared" si="181"/>
        <v>Royal City39</v>
      </c>
    </row>
    <row r="1452" spans="1:44" hidden="1" x14ac:dyDescent="0.3">
      <c r="A1452" s="6" t="s">
        <v>9</v>
      </c>
      <c r="B1452" s="32">
        <f>VLOOKUP(A1452,Sheet1!A:B,2,0)</f>
        <v>1</v>
      </c>
      <c r="C1452" s="6">
        <v>40</v>
      </c>
      <c r="D1452" s="25"/>
      <c r="E1452" s="2">
        <v>5847326.4556019902</v>
      </c>
      <c r="F1452" s="26">
        <f>_xlfn.MAXIFS('data-from-invoicing'!E:E,'data-from-invoicing'!D:D,eslam.data!AR1452)</f>
        <v>7356711.9800000004</v>
      </c>
      <c r="G1452" s="2">
        <f t="shared" si="178"/>
        <v>1509385.5243980102</v>
      </c>
      <c r="H1452" s="2"/>
      <c r="I1452" s="23"/>
      <c r="J1452" s="2">
        <f>SUMIF('collection only'!D:D,eslam.data!AQ1452,'collection only'!E:E)</f>
        <v>5979686.6699999999</v>
      </c>
      <c r="K1452" s="26">
        <f>SUMIF('data-from-invoicing'!D:D,eslam.data!AR1452,'data-from-invoicing'!F:F)</f>
        <v>5481051.5189999994</v>
      </c>
      <c r="L1452" s="2">
        <f t="shared" si="179"/>
        <v>-498635.15100000054</v>
      </c>
      <c r="M1452" s="2"/>
      <c r="Q1452" s="23"/>
      <c r="R1452" s="2">
        <v>5979686.671603322</v>
      </c>
      <c r="S1452" s="1">
        <v>44255</v>
      </c>
      <c r="T1452" s="1">
        <v>44255</v>
      </c>
      <c r="U1452" s="1">
        <v>44264</v>
      </c>
      <c r="V1452">
        <v>34</v>
      </c>
      <c r="W1452" s="1">
        <v>44298</v>
      </c>
      <c r="X1452" s="1">
        <v>44298</v>
      </c>
      <c r="Y1452" s="2">
        <v>406382359.4554953</v>
      </c>
      <c r="Z1452" s="2">
        <v>4784431.8697083006</v>
      </c>
      <c r="AF1452" s="2">
        <v>823521.45688135596</v>
      </c>
      <c r="AG1452" s="14">
        <f>SUMIF('consultant-gross'!D:D,eslam.data!AQ1452,'consultant-gross'!F:F)</f>
        <v>5847326.4556019902</v>
      </c>
      <c r="AH1452" s="14">
        <f>SUMIF('consultant-gross'!D:D,eslam.data!AQ1452,'consultant-gross'!G:G)</f>
        <v>406382359.4554953</v>
      </c>
      <c r="AI1452" s="14">
        <f>SUMIF('consultant-net'!D:D,eslam.data!AQ1452,'consultant-net'!F:F)</f>
        <v>5979686.671603322</v>
      </c>
      <c r="AJ1452" s="2" t="str">
        <f>VLOOKUP(A1452,'eslam-to-invoicing'!A:B,2,0)</f>
        <v>Royal City</v>
      </c>
      <c r="AQ1452" s="2" t="str">
        <f t="shared" si="180"/>
        <v>Royal City40</v>
      </c>
      <c r="AR1452" s="2" t="str">
        <f t="shared" si="181"/>
        <v>Royal City40</v>
      </c>
    </row>
    <row r="1453" spans="1:44" hidden="1" x14ac:dyDescent="0.3">
      <c r="A1453" s="6" t="s">
        <v>9</v>
      </c>
      <c r="B1453" s="32">
        <f>VLOOKUP(A1453,Sheet1!A:B,2,0)</f>
        <v>1</v>
      </c>
      <c r="C1453" s="6">
        <v>41</v>
      </c>
      <c r="D1453" s="25"/>
      <c r="E1453" s="2">
        <v>5256684.0377396941</v>
      </c>
      <c r="F1453" s="26">
        <f>_xlfn.MAXIFS('data-from-invoicing'!E:E,'data-from-invoicing'!D:D,eslam.data!AR1453)</f>
        <v>6547385.9000000004</v>
      </c>
      <c r="G1453" s="2">
        <f t="shared" si="178"/>
        <v>1290701.8622603063</v>
      </c>
      <c r="H1453" s="2"/>
      <c r="I1453" s="23"/>
      <c r="J1453" s="2">
        <f>SUMIF('collection only'!D:D,eslam.data!AQ1453,'collection only'!E:E)</f>
        <v>5714023.3138359804</v>
      </c>
      <c r="K1453" s="26">
        <f>SUMIF('data-from-invoicing'!D:D,eslam.data!AR1453,'data-from-invoicing'!F:F)</f>
        <v>5167630.6449999996</v>
      </c>
      <c r="L1453" s="2">
        <f t="shared" si="179"/>
        <v>-546392.66883598082</v>
      </c>
      <c r="M1453" s="2"/>
      <c r="Q1453" s="23"/>
      <c r="R1453" s="2">
        <v>5714023.3138359794</v>
      </c>
      <c r="S1453" s="1">
        <v>44439</v>
      </c>
      <c r="T1453" s="1">
        <v>44440</v>
      </c>
      <c r="U1453" s="1">
        <v>44458</v>
      </c>
      <c r="V1453">
        <v>34</v>
      </c>
      <c r="W1453" s="1">
        <v>44492</v>
      </c>
      <c r="X1453" s="1">
        <v>44501</v>
      </c>
      <c r="Y1453" s="2">
        <v>411639043.49323499</v>
      </c>
      <c r="Z1453" s="2">
        <v>3493730</v>
      </c>
      <c r="AF1453" s="2">
        <v>414348.81069674098</v>
      </c>
      <c r="AG1453" s="14">
        <f>SUMIF('consultant-gross'!D:D,eslam.data!AQ1453,'consultant-gross'!F:F)</f>
        <v>5256684.0377396941</v>
      </c>
      <c r="AH1453" s="14">
        <f>SUMIF('consultant-gross'!D:D,eslam.data!AQ1453,'consultant-gross'!G:G)</f>
        <v>411639043.49323499</v>
      </c>
      <c r="AI1453" s="14">
        <f>SUMIF('consultant-net'!D:D,eslam.data!AQ1453,'consultant-net'!F:F)</f>
        <v>5714023.3138359785</v>
      </c>
      <c r="AJ1453" s="2" t="str">
        <f>VLOOKUP(A1453,'eslam-to-invoicing'!A:B,2,0)</f>
        <v>Royal City</v>
      </c>
      <c r="AQ1453" s="2" t="str">
        <f t="shared" si="180"/>
        <v>Royal City41</v>
      </c>
      <c r="AR1453" s="2" t="str">
        <f t="shared" si="181"/>
        <v>Royal City41</v>
      </c>
    </row>
    <row r="1454" spans="1:44" hidden="1" x14ac:dyDescent="0.3">
      <c r="A1454" s="6" t="s">
        <v>9</v>
      </c>
      <c r="B1454" s="32">
        <f>VLOOKUP(A1454,Sheet1!A:B,2,0)</f>
        <v>1</v>
      </c>
      <c r="C1454" s="6">
        <v>42</v>
      </c>
      <c r="D1454" s="25"/>
      <c r="E1454" s="2">
        <v>7571387.8467649817</v>
      </c>
      <c r="F1454" s="26">
        <f>_xlfn.MAXIFS('data-from-invoicing'!E:E,'data-from-invoicing'!D:D,eslam.data!AR1454)</f>
        <v>10349949.340000002</v>
      </c>
      <c r="G1454" s="2">
        <f t="shared" si="178"/>
        <v>2778561.49323502</v>
      </c>
      <c r="H1454" s="2"/>
      <c r="I1454" s="23"/>
      <c r="J1454" s="2">
        <f>SUMIF('collection only'!D:D,eslam.data!AQ1454,'collection only'!E:E)</f>
        <v>35161782.799999997</v>
      </c>
      <c r="K1454" s="26">
        <f>SUMIF('data-from-invoicing'!D:D,eslam.data!AR1454,'data-from-invoicing'!F:F)</f>
        <v>20407465.358199999</v>
      </c>
      <c r="L1454" s="2">
        <f t="shared" si="179"/>
        <v>-14754317.441799998</v>
      </c>
      <c r="M1454" s="2"/>
      <c r="Q1454" s="23"/>
      <c r="R1454" s="2">
        <v>29397549.59</v>
      </c>
      <c r="S1454" s="1">
        <v>44926</v>
      </c>
      <c r="T1454" s="1">
        <v>44936</v>
      </c>
      <c r="U1454" s="1">
        <v>44968</v>
      </c>
      <c r="V1454">
        <v>34</v>
      </c>
      <c r="W1454" s="1">
        <v>45002</v>
      </c>
      <c r="X1454" s="1">
        <v>44970</v>
      </c>
      <c r="Y1454" s="2">
        <v>419210431.33999997</v>
      </c>
      <c r="Z1454" s="2">
        <v>715168.5</v>
      </c>
      <c r="AA1454" s="2">
        <v>18621503.120000001</v>
      </c>
      <c r="AC1454" s="2">
        <v>45928934.700000003</v>
      </c>
      <c r="AF1454" s="2">
        <v>225000</v>
      </c>
      <c r="AG1454" s="14">
        <f>SUMIF('consultant-gross'!D:D,eslam.data!AQ1454,'consultant-gross'!F:F)</f>
        <v>7571387.8467649817</v>
      </c>
      <c r="AH1454" s="14">
        <f>SUMIF('consultant-gross'!D:D,eslam.data!AQ1454,'consultant-gross'!G:G)</f>
        <v>419210431.33999997</v>
      </c>
      <c r="AI1454" s="14">
        <f>SUMIF('consultant-net'!D:D,eslam.data!AQ1454,'consultant-net'!F:F)</f>
        <v>29397549.59</v>
      </c>
      <c r="AJ1454" s="2" t="str">
        <f>VLOOKUP(A1454,'eslam-to-invoicing'!A:B,2,0)</f>
        <v>Royal City</v>
      </c>
      <c r="AQ1454" s="2" t="str">
        <f t="shared" si="180"/>
        <v>Royal City42</v>
      </c>
      <c r="AR1454" s="2" t="str">
        <f t="shared" si="181"/>
        <v>Royal City42</v>
      </c>
    </row>
    <row r="1455" spans="1:44" hidden="1" x14ac:dyDescent="0.3">
      <c r="A1455" s="6" t="s">
        <v>9</v>
      </c>
      <c r="B1455" s="32">
        <f>VLOOKUP(A1455,Sheet1!A:B,2,0)</f>
        <v>1</v>
      </c>
      <c r="C1455" s="6">
        <v>43</v>
      </c>
      <c r="D1455" s="25"/>
      <c r="E1455" s="2">
        <v>13484961.26000005</v>
      </c>
      <c r="F1455" s="26">
        <f>_xlfn.MAXIFS('data-from-invoicing'!E:E,'data-from-invoicing'!D:D,eslam.data!AR1455)</f>
        <v>14387671.43</v>
      </c>
      <c r="G1455" s="2">
        <f t="shared" si="178"/>
        <v>902710.16999994963</v>
      </c>
      <c r="H1455" s="2"/>
      <c r="I1455" s="23"/>
      <c r="J1455" s="2">
        <f>SUMIF('collection only'!D:D,eslam.data!AQ1455,'collection only'!E:E)</f>
        <v>0</v>
      </c>
      <c r="K1455" s="26">
        <f>SUMIF('data-from-invoicing'!D:D,eslam.data!AR1455,'data-from-invoicing'!F:F)</f>
        <v>0</v>
      </c>
      <c r="L1455" s="2">
        <f t="shared" si="179"/>
        <v>0</v>
      </c>
      <c r="M1455" s="2"/>
      <c r="Q1455" s="23"/>
      <c r="R1455" s="2">
        <v>13488633.460000001</v>
      </c>
      <c r="S1455" s="1">
        <v>45138</v>
      </c>
      <c r="T1455" s="1">
        <v>45146</v>
      </c>
      <c r="U1455" s="1">
        <v>45158</v>
      </c>
      <c r="V1455">
        <v>34</v>
      </c>
      <c r="W1455" s="1">
        <v>45192</v>
      </c>
      <c r="X1455" s="1">
        <v>45173</v>
      </c>
      <c r="Y1455" s="2">
        <v>432695392.60000002</v>
      </c>
      <c r="AA1455" s="2">
        <v>18307280.079999998</v>
      </c>
      <c r="AC1455" s="2">
        <v>46946119.049999997</v>
      </c>
      <c r="AF1455" s="2">
        <v>225000</v>
      </c>
      <c r="AG1455" s="14">
        <f>SUMIF('consultant-gross'!D:D,eslam.data!AQ1455,'consultant-gross'!F:F)</f>
        <v>13484961.26000005</v>
      </c>
      <c r="AH1455" s="14">
        <f>SUMIF('consultant-gross'!D:D,eslam.data!AQ1455,'consultant-gross'!G:G)</f>
        <v>432695392.60000002</v>
      </c>
      <c r="AI1455" s="14">
        <f>SUMIF('consultant-net'!D:D,eslam.data!AQ1455,'consultant-net'!F:F)</f>
        <v>13488633.460000001</v>
      </c>
      <c r="AJ1455" s="2" t="str">
        <f>VLOOKUP(A1455,'eslam-to-invoicing'!A:B,2,0)</f>
        <v>Royal City</v>
      </c>
      <c r="AQ1455" s="2" t="str">
        <f t="shared" si="180"/>
        <v>Royal City43</v>
      </c>
      <c r="AR1455" s="2" t="str">
        <f t="shared" si="181"/>
        <v>Royal City43</v>
      </c>
    </row>
    <row r="1456" spans="1:44" hidden="1" x14ac:dyDescent="0.3">
      <c r="A1456" s="6" t="s">
        <v>43</v>
      </c>
      <c r="B1456" s="32">
        <f>VLOOKUP(A1456,Sheet1!A:B,2,0)</f>
        <v>1</v>
      </c>
      <c r="C1456" s="6">
        <v>1</v>
      </c>
      <c r="D1456" s="25"/>
      <c r="F1456" s="26">
        <f>_xlfn.MAXIFS('data-from-invoicing'!E:E,'data-from-invoicing'!D:D,eslam.data!AR1456)</f>
        <v>1714285.71</v>
      </c>
      <c r="G1456" s="2">
        <f t="shared" si="178"/>
        <v>1714285.71</v>
      </c>
      <c r="H1456" s="2"/>
      <c r="I1456" s="23"/>
      <c r="J1456" s="2">
        <f>SUMIF('collection only'!D:D,eslam.data!AQ1456,'collection only'!E:E)</f>
        <v>1782000</v>
      </c>
      <c r="K1456" s="26">
        <f>SUMIF('data-from-invoicing'!D:D,eslam.data!AR1456,'data-from-invoicing'!F:F)</f>
        <v>1782857.1355000001</v>
      </c>
      <c r="L1456" s="2">
        <f t="shared" si="179"/>
        <v>857.13550000009127</v>
      </c>
      <c r="M1456" s="2"/>
      <c r="Q1456" s="23"/>
      <c r="R1456" s="2">
        <v>1800000</v>
      </c>
      <c r="S1456" s="1">
        <v>43677</v>
      </c>
      <c r="T1456" s="1">
        <v>43677</v>
      </c>
      <c r="U1456" s="1">
        <v>43683</v>
      </c>
      <c r="V1456">
        <v>34</v>
      </c>
      <c r="W1456" s="1">
        <v>43717</v>
      </c>
      <c r="AF1456" s="2">
        <v>0</v>
      </c>
      <c r="AG1456" s="14">
        <f>SUMIF('consultant-gross'!D:D,eslam.data!AQ1456,'consultant-gross'!F:F)</f>
        <v>0</v>
      </c>
      <c r="AH1456" s="14">
        <f>SUMIF('consultant-gross'!D:D,eslam.data!AQ1456,'consultant-gross'!G:G)</f>
        <v>0</v>
      </c>
      <c r="AI1456" s="14">
        <f>SUMIF('consultant-net'!D:D,eslam.data!AQ1456,'consultant-net'!F:F)</f>
        <v>1800000</v>
      </c>
      <c r="AJ1456" s="2" t="str">
        <f>VLOOKUP(A1456,'eslam-to-invoicing'!A:B,2,0)</f>
        <v>Royal City</v>
      </c>
      <c r="AQ1456" s="2" t="str">
        <f t="shared" si="180"/>
        <v>Royal City - Landscape1</v>
      </c>
      <c r="AR1456" s="2" t="str">
        <f t="shared" si="181"/>
        <v>Royal City1</v>
      </c>
    </row>
    <row r="1457" spans="1:44" hidden="1" x14ac:dyDescent="0.3">
      <c r="A1457" s="6" t="s">
        <v>43</v>
      </c>
      <c r="B1457" s="32">
        <f>VLOOKUP(A1457,Sheet1!A:B,2,0)</f>
        <v>1</v>
      </c>
      <c r="C1457" s="6">
        <v>2</v>
      </c>
      <c r="D1457" s="25"/>
      <c r="F1457" s="26">
        <f>_xlfn.MAXIFS('data-from-invoicing'!E:E,'data-from-invoicing'!D:D,eslam.data!AR1457)</f>
        <v>1714285.71</v>
      </c>
      <c r="G1457" s="2">
        <f t="shared" si="178"/>
        <v>1714285.71</v>
      </c>
      <c r="H1457" s="2"/>
      <c r="I1457" s="23"/>
      <c r="J1457" s="2">
        <f>SUMIF('collection only'!D:D,eslam.data!AQ1457,'collection only'!E:E)</f>
        <v>4014037.5</v>
      </c>
      <c r="K1457" s="26">
        <f>SUMIF('data-from-invoicing'!D:D,eslam.data!AR1457,'data-from-invoicing'!F:F)</f>
        <v>4006344.6354999999</v>
      </c>
      <c r="L1457" s="2">
        <f t="shared" si="179"/>
        <v>-7692.8645000001416</v>
      </c>
      <c r="M1457" s="2"/>
      <c r="Q1457" s="23"/>
      <c r="R1457" s="2">
        <v>4032037.5</v>
      </c>
      <c r="S1457" s="1">
        <v>43708</v>
      </c>
      <c r="T1457" s="1">
        <v>43708</v>
      </c>
      <c r="U1457" s="1">
        <v>43719</v>
      </c>
      <c r="V1457">
        <v>34</v>
      </c>
      <c r="W1457" s="1">
        <v>43753</v>
      </c>
      <c r="X1457" s="1">
        <v>43733</v>
      </c>
      <c r="Z1457" s="2">
        <v>2976050</v>
      </c>
      <c r="AF1457" s="2">
        <v>0</v>
      </c>
      <c r="AG1457" s="14">
        <f>SUMIF('consultant-gross'!D:D,eslam.data!AQ1457,'consultant-gross'!F:F)</f>
        <v>0</v>
      </c>
      <c r="AH1457" s="14">
        <f>SUMIF('consultant-gross'!D:D,eslam.data!AQ1457,'consultant-gross'!G:G)</f>
        <v>0</v>
      </c>
      <c r="AI1457" s="14">
        <f>SUMIF('consultant-net'!D:D,eslam.data!AQ1457,'consultant-net'!F:F)</f>
        <v>4032037.5</v>
      </c>
      <c r="AJ1457" s="2" t="str">
        <f>VLOOKUP(A1457,'eslam-to-invoicing'!A:B,2,0)</f>
        <v>Royal City</v>
      </c>
      <c r="AQ1457" s="2" t="str">
        <f t="shared" si="180"/>
        <v>Royal City - Landscape2</v>
      </c>
      <c r="AR1457" s="2" t="str">
        <f t="shared" si="181"/>
        <v>Royal City2</v>
      </c>
    </row>
    <row r="1458" spans="1:44" hidden="1" x14ac:dyDescent="0.3">
      <c r="A1458" s="6" t="s">
        <v>43</v>
      </c>
      <c r="B1458" s="32">
        <f>VLOOKUP(A1458,Sheet1!A:B,2,0)</f>
        <v>1</v>
      </c>
      <c r="C1458" s="6">
        <v>3</v>
      </c>
      <c r="D1458" s="25"/>
      <c r="E1458" s="2">
        <v>341000</v>
      </c>
      <c r="F1458" s="26">
        <f>_xlfn.MAXIFS('data-from-invoicing'!E:E,'data-from-invoicing'!D:D,eslam.data!AR1458)</f>
        <v>2055285.71</v>
      </c>
      <c r="G1458" s="2">
        <f t="shared" si="178"/>
        <v>1714285.71</v>
      </c>
      <c r="H1458" s="2"/>
      <c r="I1458" s="23"/>
      <c r="J1458" s="2">
        <f>SUMIF('collection only'!D:D,eslam.data!AQ1458,'collection only'!E:E)</f>
        <v>2421804.9</v>
      </c>
      <c r="K1458" s="26">
        <f>SUMIF('data-from-invoicing'!D:D,eslam.data!AR1458,'data-from-invoicing'!F:F)</f>
        <v>2422662.0255</v>
      </c>
      <c r="L1458" s="2">
        <f t="shared" si="179"/>
        <v>857.12550000008196</v>
      </c>
      <c r="M1458" s="2"/>
      <c r="Q1458" s="23"/>
      <c r="R1458" s="2">
        <v>2443214.8874999988</v>
      </c>
      <c r="S1458" s="1">
        <v>43738</v>
      </c>
      <c r="T1458" s="1">
        <v>43738</v>
      </c>
      <c r="U1458" s="1">
        <v>43747</v>
      </c>
      <c r="V1458">
        <v>34</v>
      </c>
      <c r="W1458" s="1">
        <v>43781</v>
      </c>
      <c r="X1458" s="1">
        <v>43761</v>
      </c>
      <c r="Y1458" s="2">
        <v>341000</v>
      </c>
      <c r="Z1458" s="2">
        <v>3475619.85</v>
      </c>
      <c r="AF1458" s="2">
        <v>0</v>
      </c>
      <c r="AG1458" s="14">
        <f>SUMIF('consultant-gross'!D:D,eslam.data!AQ1458,'consultant-gross'!F:F)</f>
        <v>341000</v>
      </c>
      <c r="AH1458" s="14">
        <f>SUMIF('consultant-gross'!D:D,eslam.data!AQ1458,'consultant-gross'!G:G)</f>
        <v>341000</v>
      </c>
      <c r="AI1458" s="14">
        <f>SUMIF('consultant-net'!D:D,eslam.data!AQ1458,'consultant-net'!F:F)</f>
        <v>2443214.8874999993</v>
      </c>
      <c r="AJ1458" s="2" t="str">
        <f>VLOOKUP(A1458,'eslam-to-invoicing'!A:B,2,0)</f>
        <v>Royal City</v>
      </c>
      <c r="AQ1458" s="2" t="str">
        <f t="shared" si="180"/>
        <v>Royal City - Landscape3</v>
      </c>
      <c r="AR1458" s="2" t="str">
        <f t="shared" si="181"/>
        <v>Royal City3</v>
      </c>
    </row>
    <row r="1459" spans="1:44" hidden="1" x14ac:dyDescent="0.3">
      <c r="A1459" s="6" t="s">
        <v>43</v>
      </c>
      <c r="B1459" s="32">
        <f>VLOOKUP(A1459,Sheet1!A:B,2,0)</f>
        <v>1</v>
      </c>
      <c r="C1459" s="6">
        <v>4</v>
      </c>
      <c r="D1459" s="25"/>
      <c r="E1459" s="2">
        <v>2839877.788125</v>
      </c>
      <c r="F1459" s="26">
        <f>_xlfn.MAXIFS('data-from-invoicing'!E:E,'data-from-invoicing'!D:D,eslam.data!AR1459)</f>
        <v>4548914.9000000004</v>
      </c>
      <c r="G1459" s="2">
        <f t="shared" si="178"/>
        <v>1709037.1118750004</v>
      </c>
      <c r="H1459" s="2"/>
      <c r="I1459" s="23"/>
      <c r="J1459" s="2">
        <f>SUMIF('collection only'!D:D,eslam.data!AQ1459,'collection only'!E:E)</f>
        <v>4390934.75</v>
      </c>
      <c r="K1459" s="26">
        <f>SUMIF('data-from-invoicing'!D:D,eslam.data!AR1459,'data-from-invoicing'!F:F)</f>
        <v>4400341.915</v>
      </c>
      <c r="L1459" s="2">
        <f t="shared" si="179"/>
        <v>9407.1650000000373</v>
      </c>
      <c r="M1459" s="2"/>
      <c r="Q1459" s="23"/>
      <c r="R1459" s="2">
        <v>4441415.4420234365</v>
      </c>
      <c r="S1459" s="1">
        <v>43769</v>
      </c>
      <c r="T1459" s="1">
        <v>43768</v>
      </c>
      <c r="U1459" s="1">
        <v>43776</v>
      </c>
      <c r="V1459">
        <v>34</v>
      </c>
      <c r="W1459" s="1">
        <v>43810</v>
      </c>
      <c r="X1459" s="1">
        <v>43824</v>
      </c>
      <c r="Y1459" s="2">
        <v>3180877.788125</v>
      </c>
      <c r="Z1459" s="2">
        <v>4015635.4284999999</v>
      </c>
      <c r="AF1459" s="2">
        <v>0</v>
      </c>
      <c r="AG1459" s="14">
        <f>SUMIF('consultant-gross'!D:D,eslam.data!AQ1459,'consultant-gross'!F:F)</f>
        <v>2839877.7881250004</v>
      </c>
      <c r="AH1459" s="14">
        <f>SUMIF('consultant-gross'!D:D,eslam.data!AQ1459,'consultant-gross'!G:G)</f>
        <v>3180877.7881250004</v>
      </c>
      <c r="AI1459" s="14">
        <f>SUMIF('consultant-net'!D:D,eslam.data!AQ1459,'consultant-net'!F:F)</f>
        <v>4441415.4420234375</v>
      </c>
      <c r="AJ1459" s="2" t="str">
        <f>VLOOKUP(A1459,'eslam-to-invoicing'!A:B,2,0)</f>
        <v>Royal City</v>
      </c>
      <c r="AQ1459" s="2" t="str">
        <f t="shared" si="180"/>
        <v>Royal City - Landscape4</v>
      </c>
      <c r="AR1459" s="2" t="str">
        <f t="shared" si="181"/>
        <v>Royal City4</v>
      </c>
    </row>
    <row r="1460" spans="1:44" hidden="1" x14ac:dyDescent="0.3">
      <c r="A1460" s="6" t="s">
        <v>43</v>
      </c>
      <c r="B1460" s="32">
        <f>VLOOKUP(A1460,Sheet1!A:B,2,0)</f>
        <v>1</v>
      </c>
      <c r="C1460" s="6">
        <v>5</v>
      </c>
      <c r="D1460" s="25"/>
      <c r="E1460" s="2">
        <v>5896802.2264564987</v>
      </c>
      <c r="F1460" s="26">
        <f>_xlfn.MAXIFS('data-from-invoicing'!E:E,'data-from-invoicing'!D:D,eslam.data!AR1460)</f>
        <v>0</v>
      </c>
      <c r="G1460" s="2">
        <f t="shared" si="178"/>
        <v>-5896802.2264564987</v>
      </c>
      <c r="H1460" s="2"/>
      <c r="I1460" s="23"/>
      <c r="J1460" s="2">
        <f>SUMIF('collection only'!D:D,eslam.data!AQ1460,'collection only'!E:E)</f>
        <v>7060326.7999999998</v>
      </c>
      <c r="K1460" s="26">
        <f>SUMIF('data-from-invoicing'!D:D,eslam.data!AR1460,'data-from-invoicing'!F:F)</f>
        <v>0</v>
      </c>
      <c r="L1460" s="2">
        <f t="shared" si="179"/>
        <v>-7060326.7999999998</v>
      </c>
      <c r="M1460" s="2"/>
      <c r="Q1460" s="23"/>
      <c r="R1460" s="2">
        <v>7147476.0332094952</v>
      </c>
      <c r="S1460" s="1">
        <v>43799</v>
      </c>
      <c r="T1460" s="1">
        <v>43799</v>
      </c>
      <c r="U1460" s="1">
        <v>43809</v>
      </c>
      <c r="V1460">
        <v>34</v>
      </c>
      <c r="W1460" s="1">
        <v>43843</v>
      </c>
      <c r="X1460" s="1">
        <v>43835</v>
      </c>
      <c r="Y1460" s="2">
        <v>9077680.0145814996</v>
      </c>
      <c r="Z1460" s="2">
        <v>4953961.1349999998</v>
      </c>
      <c r="AF1460" s="2">
        <v>0</v>
      </c>
      <c r="AG1460" s="14">
        <f>SUMIF('consultant-gross'!D:D,eslam.data!AQ1460,'consultant-gross'!F:F)</f>
        <v>5896802.2264564987</v>
      </c>
      <c r="AH1460" s="14">
        <f>SUMIF('consultant-gross'!D:D,eslam.data!AQ1460,'consultant-gross'!G:G)</f>
        <v>9077680.0145814996</v>
      </c>
      <c r="AI1460" s="14">
        <f>SUMIF('consultant-net'!D:D,eslam.data!AQ1460,'consultant-net'!F:F)</f>
        <v>7147476.0332094952</v>
      </c>
      <c r="AJ1460" s="2" t="str">
        <f>VLOOKUP(A1460,'eslam-to-invoicing'!A:B,2,0)</f>
        <v>Royal City</v>
      </c>
      <c r="AQ1460" s="2" t="str">
        <f t="shared" si="180"/>
        <v>Royal City - Landscape5</v>
      </c>
      <c r="AR1460" s="2" t="str">
        <f t="shared" si="181"/>
        <v>Royal City5</v>
      </c>
    </row>
    <row r="1461" spans="1:44" hidden="1" x14ac:dyDescent="0.3">
      <c r="A1461" s="6" t="s">
        <v>43</v>
      </c>
      <c r="B1461" s="32">
        <f>VLOOKUP(A1461,Sheet1!A:B,2,0)</f>
        <v>1</v>
      </c>
      <c r="C1461" s="6">
        <v>6</v>
      </c>
      <c r="D1461" s="25"/>
      <c r="E1461" s="2">
        <v>12932194.615418499</v>
      </c>
      <c r="F1461" s="26">
        <f>_xlfn.MAXIFS('data-from-invoicing'!E:E,'data-from-invoicing'!D:D,eslam.data!AR1461)</f>
        <v>16468073.59</v>
      </c>
      <c r="G1461" s="2">
        <f t="shared" si="178"/>
        <v>3535878.9745815005</v>
      </c>
      <c r="H1461" s="2"/>
      <c r="I1461" s="23"/>
      <c r="J1461" s="2">
        <f>SUMIF('collection only'!D:D,eslam.data!AQ1461,'collection only'!E:E)</f>
        <v>9240902.25</v>
      </c>
      <c r="K1461" s="26">
        <f>SUMIF('data-from-invoicing'!D:D,eslam.data!AR1461,'data-from-invoicing'!F:F)</f>
        <v>21736703.649499997</v>
      </c>
      <c r="L1461" s="2">
        <f t="shared" si="179"/>
        <v>12495801.399499997</v>
      </c>
      <c r="M1461" s="2"/>
      <c r="Q1461" s="23"/>
      <c r="R1461" s="2">
        <v>9619287.6699999999</v>
      </c>
      <c r="S1461" s="1">
        <v>43830</v>
      </c>
      <c r="T1461" s="1">
        <v>43830</v>
      </c>
      <c r="U1461" s="1">
        <v>43843</v>
      </c>
      <c r="V1461">
        <v>34</v>
      </c>
      <c r="W1461" s="1">
        <v>43877</v>
      </c>
      <c r="X1461" s="1">
        <v>43871</v>
      </c>
      <c r="Y1461" s="2">
        <v>22009874.629999999</v>
      </c>
      <c r="Z1461" s="2">
        <v>4200873.67</v>
      </c>
      <c r="AF1461" s="2">
        <v>0</v>
      </c>
      <c r="AG1461" s="14">
        <f>SUMIF('consultant-gross'!D:D,eslam.data!AQ1461,'consultant-gross'!F:F)</f>
        <v>12932194.615418499</v>
      </c>
      <c r="AH1461" s="14">
        <f>SUMIF('consultant-gross'!D:D,eslam.data!AQ1461,'consultant-gross'!G:G)</f>
        <v>22009874.629999999</v>
      </c>
      <c r="AI1461" s="14">
        <f>SUMIF('consultant-net'!D:D,eslam.data!AQ1461,'consultant-net'!F:F)</f>
        <v>9619287.6699999999</v>
      </c>
      <c r="AJ1461" s="2" t="str">
        <f>VLOOKUP(A1461,'eslam-to-invoicing'!A:B,2,0)</f>
        <v>Royal City</v>
      </c>
      <c r="AQ1461" s="2" t="str">
        <f t="shared" si="180"/>
        <v>Royal City - Landscape6</v>
      </c>
      <c r="AR1461" s="2" t="str">
        <f t="shared" si="181"/>
        <v>Royal City6</v>
      </c>
    </row>
    <row r="1462" spans="1:44" hidden="1" x14ac:dyDescent="0.3">
      <c r="A1462" s="6" t="s">
        <v>43</v>
      </c>
      <c r="B1462" s="32">
        <f>VLOOKUP(A1462,Sheet1!A:B,2,0)</f>
        <v>1</v>
      </c>
      <c r="C1462" s="6">
        <v>7</v>
      </c>
      <c r="D1462" s="25"/>
      <c r="E1462" s="2">
        <v>6479189.8548709489</v>
      </c>
      <c r="F1462" s="26">
        <f>_xlfn.MAXIFS('data-from-invoicing'!E:E,'data-from-invoicing'!D:D,eslam.data!AR1462)</f>
        <v>11315586.82</v>
      </c>
      <c r="G1462" s="2">
        <f t="shared" si="178"/>
        <v>4836396.9651290514</v>
      </c>
      <c r="H1462" s="2"/>
      <c r="I1462" s="23"/>
      <c r="J1462" s="2">
        <f>SUMIF('collection only'!D:D,eslam.data!AQ1462,'collection only'!E:E)</f>
        <v>6442723.3499999996</v>
      </c>
      <c r="K1462" s="26">
        <f>SUMIF('data-from-invoicing'!D:D,eslam.data!AR1462,'data-from-invoicing'!F:F)</f>
        <v>15145986.237</v>
      </c>
      <c r="L1462" s="2">
        <f t="shared" si="179"/>
        <v>8703262.8870000001</v>
      </c>
      <c r="M1462" s="2"/>
      <c r="Q1462" s="23"/>
      <c r="R1462" s="2">
        <v>6246175.7955358401</v>
      </c>
      <c r="S1462" s="1">
        <v>43861</v>
      </c>
      <c r="T1462" s="1">
        <v>43861</v>
      </c>
      <c r="U1462" s="1">
        <v>43872</v>
      </c>
      <c r="V1462">
        <v>34</v>
      </c>
      <c r="W1462" s="1">
        <v>43906</v>
      </c>
      <c r="X1462" s="1">
        <v>43906</v>
      </c>
      <c r="Y1462" s="2">
        <v>28489064.484870952</v>
      </c>
      <c r="Z1462" s="2">
        <v>5725958.7255000006</v>
      </c>
      <c r="AF1462" s="2">
        <v>0</v>
      </c>
      <c r="AG1462" s="14">
        <f>SUMIF('consultant-gross'!D:D,eslam.data!AQ1462,'consultant-gross'!F:F)</f>
        <v>6479189.8548709489</v>
      </c>
      <c r="AH1462" s="14">
        <f>SUMIF('consultant-gross'!D:D,eslam.data!AQ1462,'consultant-gross'!G:G)</f>
        <v>28489064.484870948</v>
      </c>
      <c r="AI1462" s="14">
        <f>SUMIF('consultant-net'!D:D,eslam.data!AQ1462,'consultant-net'!F:F)</f>
        <v>6246175.7955358401</v>
      </c>
      <c r="AJ1462" s="2" t="str">
        <f>VLOOKUP(A1462,'eslam-to-invoicing'!A:B,2,0)</f>
        <v>Royal City</v>
      </c>
      <c r="AQ1462" s="2" t="str">
        <f t="shared" si="180"/>
        <v>Royal City - Landscape7</v>
      </c>
      <c r="AR1462" s="2" t="str">
        <f t="shared" si="181"/>
        <v>Royal City7</v>
      </c>
    </row>
    <row r="1463" spans="1:44" hidden="1" x14ac:dyDescent="0.3">
      <c r="A1463" s="6" t="s">
        <v>43</v>
      </c>
      <c r="B1463" s="32">
        <f>VLOOKUP(A1463,Sheet1!A:B,2,0)</f>
        <v>1</v>
      </c>
      <c r="C1463" s="6">
        <v>8</v>
      </c>
      <c r="D1463" s="25"/>
      <c r="E1463" s="2">
        <v>17137734.282245159</v>
      </c>
      <c r="F1463" s="26">
        <f>_xlfn.MAXIFS('data-from-invoicing'!E:E,'data-from-invoicing'!D:D,eslam.data!AR1463)</f>
        <v>17136692.170000002</v>
      </c>
      <c r="G1463" s="2">
        <f t="shared" si="178"/>
        <v>-1042.112245157361</v>
      </c>
      <c r="H1463" s="2"/>
      <c r="I1463" s="23"/>
      <c r="J1463" s="2">
        <f>SUMIF('collection only'!D:D,eslam.data!AQ1463,'collection only'!E:E)</f>
        <v>12356243.75</v>
      </c>
      <c r="K1463" s="26">
        <f>SUMIF('data-from-invoicing'!D:D,eslam.data!AR1463,'data-from-invoicing'!F:F)</f>
        <v>18753229.922499999</v>
      </c>
      <c r="L1463" s="2">
        <f t="shared" si="179"/>
        <v>6396986.1724999994</v>
      </c>
      <c r="M1463" s="2"/>
      <c r="Q1463" s="23"/>
      <c r="R1463" s="2">
        <v>12899186.07473056</v>
      </c>
      <c r="S1463" s="1">
        <v>43890</v>
      </c>
      <c r="T1463" s="1">
        <v>43890</v>
      </c>
      <c r="U1463" s="1">
        <v>43907</v>
      </c>
      <c r="V1463">
        <v>34</v>
      </c>
      <c r="W1463" s="1">
        <v>43941</v>
      </c>
      <c r="X1463" s="1">
        <v>43926</v>
      </c>
      <c r="Y1463" s="2">
        <v>45626798.767116107</v>
      </c>
      <c r="Z1463" s="2">
        <v>4930252.4954499993</v>
      </c>
      <c r="AF1463" s="2">
        <v>0</v>
      </c>
      <c r="AG1463" s="14">
        <f>SUMIF('consultant-gross'!D:D,eslam.data!AQ1463,'consultant-gross'!F:F)</f>
        <v>17137734.282245159</v>
      </c>
      <c r="AH1463" s="14">
        <f>SUMIF('consultant-gross'!D:D,eslam.data!AQ1463,'consultant-gross'!G:G)</f>
        <v>45626798.767116107</v>
      </c>
      <c r="AI1463" s="14">
        <f>SUMIF('consultant-net'!D:D,eslam.data!AQ1463,'consultant-net'!F:F)</f>
        <v>12899186.07473056</v>
      </c>
      <c r="AJ1463" s="2" t="str">
        <f>VLOOKUP(A1463,'eslam-to-invoicing'!A:B,2,0)</f>
        <v>Royal City</v>
      </c>
      <c r="AQ1463" s="2" t="str">
        <f t="shared" si="180"/>
        <v>Royal City - Landscape8</v>
      </c>
      <c r="AR1463" s="2" t="str">
        <f t="shared" si="181"/>
        <v>Royal City8</v>
      </c>
    </row>
    <row r="1464" spans="1:44" hidden="1" x14ac:dyDescent="0.3">
      <c r="A1464" s="6" t="s">
        <v>43</v>
      </c>
      <c r="B1464" s="32">
        <f>VLOOKUP(A1464,Sheet1!A:B,2,0)</f>
        <v>1</v>
      </c>
      <c r="C1464" s="6">
        <v>9</v>
      </c>
      <c r="D1464" s="25"/>
      <c r="E1464" s="2">
        <v>6296234.5253016278</v>
      </c>
      <c r="F1464" s="26">
        <f>_xlfn.MAXIFS('data-from-invoicing'!E:E,'data-from-invoicing'!D:D,eslam.data!AR1464)</f>
        <v>7480024.2300000004</v>
      </c>
      <c r="G1464" s="2">
        <f t="shared" si="178"/>
        <v>1183789.7046983726</v>
      </c>
      <c r="H1464" s="2"/>
      <c r="I1464" s="23"/>
      <c r="J1464" s="2">
        <f>SUMIF('collection only'!D:D,eslam.data!AQ1464,'collection only'!E:E)</f>
        <v>4886117.91</v>
      </c>
      <c r="K1464" s="26">
        <f>SUMIF('data-from-invoicing'!D:D,eslam.data!AR1464,'data-from-invoicing'!F:F)</f>
        <v>13382223.523499999</v>
      </c>
      <c r="L1464" s="2">
        <f t="shared" si="179"/>
        <v>8496105.613499999</v>
      </c>
      <c r="M1464" s="2"/>
      <c r="Q1464" s="23"/>
      <c r="R1464" s="2">
        <v>4988413.7415875345</v>
      </c>
      <c r="S1464" s="1">
        <v>43921</v>
      </c>
      <c r="T1464" s="1">
        <v>43921</v>
      </c>
      <c r="U1464" s="1">
        <v>43930</v>
      </c>
      <c r="V1464">
        <v>34</v>
      </c>
      <c r="W1464" s="1">
        <v>43964</v>
      </c>
      <c r="X1464" s="1">
        <v>43956</v>
      </c>
      <c r="Y1464" s="2">
        <v>51923033.292417727</v>
      </c>
      <c r="Z1464" s="2">
        <v>4970424.5660000006</v>
      </c>
      <c r="AF1464" s="2">
        <v>0</v>
      </c>
      <c r="AG1464" s="14">
        <f>SUMIF('consultant-gross'!D:D,eslam.data!AQ1464,'consultant-gross'!F:F)</f>
        <v>6296234.5253016278</v>
      </c>
      <c r="AH1464" s="14">
        <f>SUMIF('consultant-gross'!D:D,eslam.data!AQ1464,'consultant-gross'!G:G)</f>
        <v>51923033.292417735</v>
      </c>
      <c r="AI1464" s="14">
        <f>SUMIF('consultant-net'!D:D,eslam.data!AQ1464,'consultant-net'!F:F)</f>
        <v>4988413.7415875345</v>
      </c>
      <c r="AJ1464" s="2" t="str">
        <f>VLOOKUP(A1464,'eslam-to-invoicing'!A:B,2,0)</f>
        <v>Royal City</v>
      </c>
      <c r="AQ1464" s="2" t="str">
        <f t="shared" si="180"/>
        <v>Royal City - Landscape9</v>
      </c>
      <c r="AR1464" s="2" t="str">
        <f t="shared" si="181"/>
        <v>Royal City9</v>
      </c>
    </row>
    <row r="1465" spans="1:44" hidden="1" x14ac:dyDescent="0.3">
      <c r="A1465" s="6" t="s">
        <v>43</v>
      </c>
      <c r="B1465" s="32">
        <f>VLOOKUP(A1465,Sheet1!A:B,2,0)</f>
        <v>1</v>
      </c>
      <c r="C1465" s="6">
        <v>10</v>
      </c>
      <c r="D1465" s="25"/>
      <c r="E1465" s="2">
        <v>3937848.8970131581</v>
      </c>
      <c r="F1465" s="26">
        <f>_xlfn.MAXIFS('data-from-invoicing'!E:E,'data-from-invoicing'!D:D,eslam.data!AR1465)</f>
        <v>7808914.209999999</v>
      </c>
      <c r="G1465" s="2">
        <f t="shared" si="178"/>
        <v>3871065.312986841</v>
      </c>
      <c r="H1465" s="2"/>
      <c r="I1465" s="23"/>
      <c r="J1465" s="2">
        <f>SUMIF('collection only'!D:D,eslam.data!AQ1465,'collection only'!E:E)</f>
        <v>3061010.97</v>
      </c>
      <c r="K1465" s="26">
        <f>SUMIF('data-from-invoicing'!D:D,eslam.data!AR1465,'data-from-invoicing'!F:F)</f>
        <v>8903897.6715000011</v>
      </c>
      <c r="L1465" s="2">
        <f t="shared" si="179"/>
        <v>5842886.7015000004</v>
      </c>
      <c r="M1465" s="2"/>
      <c r="Q1465" s="23"/>
      <c r="R1465" s="2">
        <v>3101056.0063978578</v>
      </c>
      <c r="S1465" s="1">
        <v>43951</v>
      </c>
      <c r="T1465" s="1">
        <v>43951</v>
      </c>
      <c r="U1465" s="1">
        <v>43969</v>
      </c>
      <c r="V1465">
        <v>34</v>
      </c>
      <c r="W1465" s="1">
        <v>44003</v>
      </c>
      <c r="X1465" s="1">
        <v>44014</v>
      </c>
      <c r="Y1465" s="2">
        <v>55860882.189430892</v>
      </c>
      <c r="Z1465" s="2">
        <v>4970424.5660000006</v>
      </c>
      <c r="AF1465" s="2">
        <v>0</v>
      </c>
      <c r="AG1465" s="14">
        <f>SUMIF('consultant-gross'!D:D,eslam.data!AQ1465,'consultant-gross'!F:F)</f>
        <v>3937848.8970131576</v>
      </c>
      <c r="AH1465" s="14">
        <f>SUMIF('consultant-gross'!D:D,eslam.data!AQ1465,'consultant-gross'!G:G)</f>
        <v>55860882.189430892</v>
      </c>
      <c r="AI1465" s="14">
        <f>SUMIF('consultant-net'!D:D,eslam.data!AQ1465,'consultant-net'!F:F)</f>
        <v>3101056.0063978583</v>
      </c>
      <c r="AJ1465" s="2" t="str">
        <f>VLOOKUP(A1465,'eslam-to-invoicing'!A:B,2,0)</f>
        <v>Royal City</v>
      </c>
      <c r="AQ1465" s="2" t="str">
        <f t="shared" si="180"/>
        <v>Royal City - Landscape10</v>
      </c>
      <c r="AR1465" s="2" t="str">
        <f t="shared" si="181"/>
        <v>Royal City10</v>
      </c>
    </row>
    <row r="1466" spans="1:44" hidden="1" x14ac:dyDescent="0.3">
      <c r="A1466" s="6" t="s">
        <v>43</v>
      </c>
      <c r="B1466" s="32">
        <f>VLOOKUP(A1466,Sheet1!A:B,2,0)</f>
        <v>1</v>
      </c>
      <c r="C1466" s="6">
        <v>11</v>
      </c>
      <c r="D1466" s="25"/>
      <c r="E1466" s="2">
        <v>5192701.4936671183</v>
      </c>
      <c r="F1466" s="26">
        <f>_xlfn.MAXIFS('data-from-invoicing'!E:E,'data-from-invoicing'!D:D,eslam.data!AR1466)</f>
        <v>5193730.04</v>
      </c>
      <c r="G1466" s="2">
        <f t="shared" si="178"/>
        <v>1028.5463328817859</v>
      </c>
      <c r="H1466" s="2"/>
      <c r="I1466" s="23"/>
      <c r="J1466" s="2">
        <f>SUMIF('collection only'!D:D,eslam.data!AQ1466,'collection only'!E:E)</f>
        <v>4947910.42</v>
      </c>
      <c r="K1466" s="26">
        <f>SUMIF('data-from-invoicing'!D:D,eslam.data!AR1466,'data-from-invoicing'!F:F)</f>
        <v>8393935.0869999994</v>
      </c>
      <c r="L1466" s="2">
        <f t="shared" si="179"/>
        <v>3446024.6669999994</v>
      </c>
      <c r="M1466" s="2"/>
      <c r="Q1466" s="23"/>
      <c r="R1466" s="2">
        <v>3973857.7360128462</v>
      </c>
      <c r="S1466" s="1">
        <v>43982</v>
      </c>
      <c r="T1466" s="1">
        <v>43982</v>
      </c>
      <c r="U1466" s="1">
        <v>43998</v>
      </c>
      <c r="V1466">
        <v>34</v>
      </c>
      <c r="W1466" s="1">
        <v>44032</v>
      </c>
      <c r="X1466" s="1">
        <v>44020</v>
      </c>
      <c r="Y1466" s="2">
        <v>61053583.683098011</v>
      </c>
      <c r="Z1466" s="2">
        <v>4816564.9790000003</v>
      </c>
      <c r="AF1466" s="2">
        <v>0</v>
      </c>
      <c r="AG1466" s="14">
        <f>SUMIF('consultant-gross'!D:D,eslam.data!AQ1466,'consultant-gross'!F:F)</f>
        <v>5192701.4936671183</v>
      </c>
      <c r="AH1466" s="14">
        <f>SUMIF('consultant-gross'!D:D,eslam.data!AQ1466,'consultant-gross'!G:G)</f>
        <v>61053583.683098011</v>
      </c>
      <c r="AI1466" s="14">
        <f>SUMIF('consultant-net'!D:D,eslam.data!AQ1466,'consultant-net'!F:F)</f>
        <v>3973857.7360128462</v>
      </c>
      <c r="AJ1466" s="2" t="str">
        <f>VLOOKUP(A1466,'eslam-to-invoicing'!A:B,2,0)</f>
        <v>Royal City</v>
      </c>
      <c r="AQ1466" s="2" t="str">
        <f t="shared" si="180"/>
        <v>Royal City - Landscape11</v>
      </c>
      <c r="AR1466" s="2" t="str">
        <f t="shared" si="181"/>
        <v>Royal City11</v>
      </c>
    </row>
    <row r="1467" spans="1:44" hidden="1" x14ac:dyDescent="0.3">
      <c r="A1467" s="6" t="s">
        <v>43</v>
      </c>
      <c r="B1467" s="32">
        <f>VLOOKUP(A1467,Sheet1!A:B,2,0)</f>
        <v>1</v>
      </c>
      <c r="C1467" s="6">
        <v>12</v>
      </c>
      <c r="D1467" s="25"/>
      <c r="E1467" s="2">
        <v>8940402.3014472499</v>
      </c>
      <c r="F1467" s="26">
        <f>_xlfn.MAXIFS('data-from-invoicing'!E:E,'data-from-invoicing'!D:D,eslam.data!AR1467)</f>
        <v>12232818.51</v>
      </c>
      <c r="G1467" s="2">
        <f t="shared" si="178"/>
        <v>3292416.2085527498</v>
      </c>
      <c r="H1467" s="2"/>
      <c r="I1467" s="23"/>
      <c r="J1467" s="2">
        <f>SUMIF('collection only'!D:D,eslam.data!AQ1467,'collection only'!E:E)</f>
        <v>7029456.415514715</v>
      </c>
      <c r="K1467" s="26">
        <f>SUMIF('data-from-invoicing'!D:D,eslam.data!AR1467,'data-from-invoicing'!F:F)</f>
        <v>16099158.9745</v>
      </c>
      <c r="L1467" s="2">
        <f t="shared" si="179"/>
        <v>9069702.5589852855</v>
      </c>
      <c r="M1467" s="2"/>
      <c r="Q1467" s="23"/>
      <c r="R1467" s="2">
        <v>7029456.415514715</v>
      </c>
      <c r="S1467" s="1">
        <v>44012</v>
      </c>
      <c r="T1467" s="1">
        <v>44012</v>
      </c>
      <c r="U1467" s="1">
        <v>44031</v>
      </c>
      <c r="V1467">
        <v>34</v>
      </c>
      <c r="W1467" s="1">
        <v>44065</v>
      </c>
      <c r="X1467" s="1">
        <v>44055</v>
      </c>
      <c r="Y1467" s="2">
        <v>69993985.984545261</v>
      </c>
      <c r="Z1467" s="2">
        <v>6160052.1105000004</v>
      </c>
      <c r="AF1467" s="2">
        <v>0</v>
      </c>
      <c r="AG1467" s="14">
        <f>SUMIF('consultant-gross'!D:D,eslam.data!AQ1467,'consultant-gross'!F:F)</f>
        <v>8940402.3014472499</v>
      </c>
      <c r="AH1467" s="14">
        <f>SUMIF('consultant-gross'!D:D,eslam.data!AQ1467,'consultant-gross'!G:G)</f>
        <v>69993985.984545261</v>
      </c>
      <c r="AI1467" s="14">
        <f>SUMIF('consultant-net'!D:D,eslam.data!AQ1467,'consultant-net'!F:F)</f>
        <v>7029456.415514715</v>
      </c>
      <c r="AJ1467" s="2" t="str">
        <f>VLOOKUP(A1467,'eslam-to-invoicing'!A:B,2,0)</f>
        <v>Royal City</v>
      </c>
      <c r="AQ1467" s="2" t="str">
        <f t="shared" si="180"/>
        <v>Royal City - Landscape12</v>
      </c>
      <c r="AR1467" s="2" t="str">
        <f t="shared" si="181"/>
        <v>Royal City12</v>
      </c>
    </row>
    <row r="1468" spans="1:44" hidden="1" x14ac:dyDescent="0.3">
      <c r="A1468" s="6" t="s">
        <v>43</v>
      </c>
      <c r="B1468" s="32">
        <f>VLOOKUP(A1468,Sheet1!A:B,2,0)</f>
        <v>1</v>
      </c>
      <c r="C1468" s="6">
        <v>13</v>
      </c>
      <c r="D1468" s="25"/>
      <c r="E1468" s="2">
        <v>3598777.117890581</v>
      </c>
      <c r="F1468" s="26">
        <f>_xlfn.MAXIFS('data-from-invoicing'!E:E,'data-from-invoicing'!D:D,eslam.data!AR1468)</f>
        <v>10776531.08</v>
      </c>
      <c r="G1468" s="2">
        <f t="shared" si="178"/>
        <v>7177753.9621094186</v>
      </c>
      <c r="H1468" s="2"/>
      <c r="I1468" s="23"/>
      <c r="J1468" s="2">
        <f>SUMIF('collection only'!D:D,eslam.data!AQ1468,'collection only'!E:E)</f>
        <v>2173267.6157138199</v>
      </c>
      <c r="K1468" s="26">
        <f>SUMIF('data-from-invoicing'!D:D,eslam.data!AR1468,'data-from-invoicing'!F:F)</f>
        <v>8476906.9292000011</v>
      </c>
      <c r="L1468" s="2">
        <f t="shared" si="179"/>
        <v>6303639.3134861812</v>
      </c>
      <c r="M1468" s="2"/>
      <c r="Q1468" s="23"/>
      <c r="R1468" s="2">
        <v>2173267.6157138199</v>
      </c>
      <c r="S1468" s="1">
        <v>44043</v>
      </c>
      <c r="T1468" s="1">
        <v>44043</v>
      </c>
      <c r="U1468" s="1">
        <v>44059</v>
      </c>
      <c r="V1468">
        <v>34</v>
      </c>
      <c r="W1468" s="1">
        <v>44093</v>
      </c>
      <c r="X1468" s="1">
        <v>44081</v>
      </c>
      <c r="Y1468" s="2">
        <v>73592763.102435842</v>
      </c>
      <c r="Z1468" s="2">
        <v>4428817.7409999995</v>
      </c>
      <c r="AF1468" s="2">
        <v>0</v>
      </c>
      <c r="AG1468" s="14">
        <f>SUMIF('consultant-gross'!D:D,eslam.data!AQ1468,'consultant-gross'!F:F)</f>
        <v>3598777.1178905815</v>
      </c>
      <c r="AH1468" s="14">
        <f>SUMIF('consultant-gross'!D:D,eslam.data!AQ1468,'consultant-gross'!G:G)</f>
        <v>73592763.102435842</v>
      </c>
      <c r="AI1468" s="14">
        <f>SUMIF('consultant-net'!D:D,eslam.data!AQ1468,'consultant-net'!F:F)</f>
        <v>2173267.6157138199</v>
      </c>
      <c r="AJ1468" s="2" t="str">
        <f>VLOOKUP(A1468,'eslam-to-invoicing'!A:B,2,0)</f>
        <v>Royal City</v>
      </c>
      <c r="AQ1468" s="2" t="str">
        <f t="shared" si="180"/>
        <v>Royal City - Landscape13</v>
      </c>
      <c r="AR1468" s="2" t="str">
        <f t="shared" si="181"/>
        <v>Royal City13</v>
      </c>
    </row>
    <row r="1469" spans="1:44" hidden="1" x14ac:dyDescent="0.3">
      <c r="A1469" s="6" t="s">
        <v>43</v>
      </c>
      <c r="B1469" s="32">
        <f>VLOOKUP(A1469,Sheet1!A:B,2,0)</f>
        <v>1</v>
      </c>
      <c r="C1469" s="6">
        <v>14</v>
      </c>
      <c r="D1469" s="25"/>
      <c r="E1469" s="2">
        <v>2137131.0839797412</v>
      </c>
      <c r="F1469" s="26">
        <f>_xlfn.MAXIFS('data-from-invoicing'!E:E,'data-from-invoicing'!D:D,eslam.data!AR1469)</f>
        <v>6957536.9199999999</v>
      </c>
      <c r="G1469" s="2">
        <f t="shared" si="178"/>
        <v>4820405.8360202592</v>
      </c>
      <c r="H1469" s="2"/>
      <c r="I1469" s="23"/>
      <c r="J1469" s="2">
        <f>SUMIF('collection only'!D:D,eslam.data!AQ1469,'collection only'!E:E)</f>
        <v>1308214.7555090636</v>
      </c>
      <c r="K1469" s="26">
        <f>SUMIF('data-from-invoicing'!D:D,eslam.data!AR1469,'data-from-invoicing'!F:F)</f>
        <v>7268872.3764000004</v>
      </c>
      <c r="L1469" s="2">
        <f t="shared" si="179"/>
        <v>5960657.6208909368</v>
      </c>
      <c r="M1469" s="2"/>
      <c r="Q1469" s="23"/>
      <c r="R1469" s="2">
        <v>1308214.7555090641</v>
      </c>
      <c r="S1469" s="1">
        <v>44074</v>
      </c>
      <c r="T1469" s="1">
        <v>44074</v>
      </c>
      <c r="U1469" s="1">
        <v>44090</v>
      </c>
      <c r="V1469">
        <v>34</v>
      </c>
      <c r="W1469" s="1">
        <v>44124</v>
      </c>
      <c r="X1469" s="1">
        <v>44109</v>
      </c>
      <c r="Y1469" s="2">
        <v>75729894.186415583</v>
      </c>
      <c r="Z1469" s="2">
        <v>3929116.4434999991</v>
      </c>
      <c r="AF1469" s="2">
        <v>0</v>
      </c>
      <c r="AG1469" s="14">
        <f>SUMIF('consultant-gross'!D:D,eslam.data!AQ1469,'consultant-gross'!F:F)</f>
        <v>2137131.0839797407</v>
      </c>
      <c r="AH1469" s="14">
        <f>SUMIF('consultant-gross'!D:D,eslam.data!AQ1469,'consultant-gross'!G:G)</f>
        <v>75729894.186415583</v>
      </c>
      <c r="AI1469" s="14">
        <f>SUMIF('consultant-net'!D:D,eslam.data!AQ1469,'consultant-net'!F:F)</f>
        <v>1308214.7555090636</v>
      </c>
      <c r="AJ1469" s="2" t="str">
        <f>VLOOKUP(A1469,'eslam-to-invoicing'!A:B,2,0)</f>
        <v>Royal City</v>
      </c>
      <c r="AQ1469" s="2" t="str">
        <f t="shared" si="180"/>
        <v>Royal City - Landscape14</v>
      </c>
      <c r="AR1469" s="2" t="str">
        <f t="shared" si="181"/>
        <v>Royal City14</v>
      </c>
    </row>
    <row r="1470" spans="1:44" hidden="1" x14ac:dyDescent="0.3">
      <c r="A1470" s="6" t="s">
        <v>43</v>
      </c>
      <c r="B1470" s="32">
        <f>VLOOKUP(A1470,Sheet1!A:B,2,0)</f>
        <v>1</v>
      </c>
      <c r="C1470" s="6">
        <v>15</v>
      </c>
      <c r="D1470" s="25"/>
      <c r="E1470" s="2">
        <v>3135305.5981386448</v>
      </c>
      <c r="F1470" s="26">
        <f>_xlfn.MAXIFS('data-from-invoicing'!E:E,'data-from-invoicing'!D:D,eslam.data!AR1470)</f>
        <v>8723893.0899999999</v>
      </c>
      <c r="G1470" s="2">
        <f t="shared" si="178"/>
        <v>5588587.4918613546</v>
      </c>
      <c r="H1470" s="2"/>
      <c r="I1470" s="23"/>
      <c r="J1470" s="2">
        <f>SUMIF('collection only'!D:D,eslam.data!AQ1470,'collection only'!E:E)</f>
        <v>2272705.37</v>
      </c>
      <c r="K1470" s="26">
        <f>SUMIF('data-from-invoicing'!D:D,eslam.data!AR1470,'data-from-invoicing'!F:F)</f>
        <v>8843457.1828000005</v>
      </c>
      <c r="L1470" s="2">
        <f t="shared" si="179"/>
        <v>6570751.8128000004</v>
      </c>
      <c r="M1470" s="2"/>
      <c r="Q1470" s="23"/>
      <c r="R1470" s="2">
        <v>2272705.37</v>
      </c>
      <c r="S1470" s="1">
        <v>44104</v>
      </c>
      <c r="T1470" s="1">
        <v>44104</v>
      </c>
      <c r="U1470" s="1">
        <v>44115</v>
      </c>
      <c r="V1470">
        <v>34</v>
      </c>
      <c r="W1470" s="1">
        <v>44149</v>
      </c>
      <c r="X1470" s="1">
        <v>44132</v>
      </c>
      <c r="Y1470" s="2">
        <v>78865199.784554228</v>
      </c>
      <c r="Z1470" s="2">
        <v>3708912.5587499989</v>
      </c>
      <c r="AF1470" s="2">
        <v>0</v>
      </c>
      <c r="AG1470" s="14">
        <f>SUMIF('consultant-gross'!D:D,eslam.data!AQ1470,'consultant-gross'!F:F)</f>
        <v>3135305.5981386453</v>
      </c>
      <c r="AH1470" s="14">
        <f>SUMIF('consultant-gross'!D:D,eslam.data!AQ1470,'consultant-gross'!G:G)</f>
        <v>78865199.784554228</v>
      </c>
      <c r="AI1470" s="14">
        <f>SUMIF('consultant-net'!D:D,eslam.data!AQ1470,'consultant-net'!F:F)</f>
        <v>2303900.2449716777</v>
      </c>
      <c r="AJ1470" s="2" t="str">
        <f>VLOOKUP(A1470,'eslam-to-invoicing'!A:B,2,0)</f>
        <v>Royal City</v>
      </c>
      <c r="AQ1470" s="2" t="str">
        <f t="shared" si="180"/>
        <v>Royal City - Landscape15</v>
      </c>
      <c r="AR1470" s="2" t="str">
        <f t="shared" si="181"/>
        <v>Royal City15</v>
      </c>
    </row>
    <row r="1471" spans="1:44" hidden="1" x14ac:dyDescent="0.3">
      <c r="A1471" s="6" t="s">
        <v>43</v>
      </c>
      <c r="B1471" s="32">
        <f>VLOOKUP(A1471,Sheet1!A:B,2,0)</f>
        <v>1</v>
      </c>
      <c r="C1471" s="6">
        <v>16</v>
      </c>
      <c r="D1471" s="25"/>
      <c r="E1471" s="2">
        <v>1582061.262157053</v>
      </c>
      <c r="F1471" s="26">
        <f>_xlfn.MAXIFS('data-from-invoicing'!E:E,'data-from-invoicing'!D:D,eslam.data!AR1471)</f>
        <v>8643111</v>
      </c>
      <c r="G1471" s="2">
        <f t="shared" si="178"/>
        <v>7061049.7378429472</v>
      </c>
      <c r="H1471" s="2"/>
      <c r="I1471" s="23"/>
      <c r="J1471" s="2">
        <f>SUMIF('collection only'!D:D,eslam.data!AQ1471,'collection only'!E:E)</f>
        <v>650222.94326240104</v>
      </c>
      <c r="K1471" s="26">
        <f>SUMIF('data-from-invoicing'!D:D,eslam.data!AR1471,'data-from-invoicing'!F:F)</f>
        <v>8700605.8784999996</v>
      </c>
      <c r="L1471" s="2">
        <f t="shared" si="179"/>
        <v>8050382.9352375986</v>
      </c>
      <c r="M1471" s="2"/>
      <c r="Q1471" s="23"/>
      <c r="R1471" s="2">
        <v>853478.48</v>
      </c>
      <c r="S1471" s="1">
        <v>44135</v>
      </c>
      <c r="T1471" s="1">
        <v>44135</v>
      </c>
      <c r="U1471" s="1">
        <v>44144</v>
      </c>
      <c r="V1471">
        <v>34</v>
      </c>
      <c r="W1471" s="1">
        <v>44178</v>
      </c>
      <c r="X1471" s="1">
        <v>44161</v>
      </c>
      <c r="Y1471" s="2">
        <v>80447261.046711281</v>
      </c>
      <c r="Z1471" s="2">
        <v>3206907.7650000001</v>
      </c>
      <c r="AF1471" s="2">
        <v>0</v>
      </c>
      <c r="AG1471" s="14">
        <f>SUMIF('consultant-gross'!D:D,eslam.data!AQ1471,'consultant-gross'!F:F)</f>
        <v>1582061.2621570528</v>
      </c>
      <c r="AH1471" s="14">
        <f>SUMIF('consultant-gross'!D:D,eslam.data!AQ1471,'consultant-gross'!G:G)</f>
        <v>80447261.046711281</v>
      </c>
      <c r="AI1471" s="14">
        <f>SUMIF('consultant-net'!D:D,eslam.data!AQ1471,'consultant-net'!F:F)</f>
        <v>869369.64863617718</v>
      </c>
      <c r="AJ1471" s="2" t="str">
        <f>VLOOKUP(A1471,'eslam-to-invoicing'!A:B,2,0)</f>
        <v>Royal City</v>
      </c>
      <c r="AQ1471" s="2" t="str">
        <f t="shared" si="180"/>
        <v>Royal City - Landscape16</v>
      </c>
      <c r="AR1471" s="2" t="str">
        <f t="shared" si="181"/>
        <v>Royal City16</v>
      </c>
    </row>
    <row r="1472" spans="1:44" hidden="1" x14ac:dyDescent="0.3">
      <c r="A1472" s="6" t="s">
        <v>43</v>
      </c>
      <c r="B1472" s="32">
        <f>VLOOKUP(A1472,Sheet1!A:B,2,0)</f>
        <v>1</v>
      </c>
      <c r="C1472" s="6">
        <v>17</v>
      </c>
      <c r="D1472" s="25"/>
      <c r="E1472" s="2">
        <v>3716309.826065049</v>
      </c>
      <c r="F1472" s="26">
        <f>_xlfn.MAXIFS('data-from-invoicing'!E:E,'data-from-invoicing'!D:D,eslam.data!AR1472)</f>
        <v>6172362.54</v>
      </c>
      <c r="G1472" s="2">
        <f t="shared" si="178"/>
        <v>2456052.713934951</v>
      </c>
      <c r="H1472" s="2"/>
      <c r="I1472" s="23"/>
      <c r="J1472" s="2">
        <f>SUMIF('collection only'!D:D,eslam.data!AQ1472,'collection only'!E:E)</f>
        <v>2820044.2305430733</v>
      </c>
      <c r="K1472" s="26">
        <f>SUMIF('data-from-invoicing'!D:D,eslam.data!AR1472,'data-from-invoicing'!F:F)</f>
        <v>7926704.1264999993</v>
      </c>
      <c r="L1472" s="2">
        <f t="shared" si="179"/>
        <v>5106659.895956926</v>
      </c>
      <c r="M1472" s="2"/>
      <c r="Q1472" s="23"/>
      <c r="R1472" s="2">
        <v>2058324.55</v>
      </c>
      <c r="S1472" s="1">
        <v>44165</v>
      </c>
      <c r="T1472" s="1">
        <v>44165</v>
      </c>
      <c r="U1472" s="1">
        <v>44179</v>
      </c>
      <c r="V1472">
        <v>34</v>
      </c>
      <c r="W1472" s="1">
        <v>44213</v>
      </c>
      <c r="X1472" s="1">
        <v>44201</v>
      </c>
      <c r="Y1472" s="2">
        <v>84163570.87277633</v>
      </c>
      <c r="Z1472" s="2">
        <v>1876563.0149999999</v>
      </c>
      <c r="AF1472" s="2">
        <v>45000</v>
      </c>
      <c r="AG1472" s="14">
        <f>SUMIF('consultant-gross'!D:D,eslam.data!AQ1472,'consultant-gross'!F:F)</f>
        <v>3716309.8260650486</v>
      </c>
      <c r="AH1472" s="14">
        <f>SUMIF('consultant-gross'!D:D,eslam.data!AQ1472,'consultant-gross'!G:G)</f>
        <v>84163570.87277633</v>
      </c>
      <c r="AI1472" s="14">
        <f>SUMIF('consultant-net'!D:D,eslam.data!AQ1472,'consultant-net'!F:F)</f>
        <v>1883835.4255262166</v>
      </c>
      <c r="AJ1472" s="2" t="str">
        <f>VLOOKUP(A1472,'eslam-to-invoicing'!A:B,2,0)</f>
        <v>Royal City</v>
      </c>
      <c r="AQ1472" s="2" t="str">
        <f t="shared" si="180"/>
        <v>Royal City - Landscape17</v>
      </c>
      <c r="AR1472" s="2" t="str">
        <f t="shared" si="181"/>
        <v>Royal City17</v>
      </c>
    </row>
    <row r="1473" spans="1:44" hidden="1" x14ac:dyDescent="0.3">
      <c r="A1473" s="6" t="s">
        <v>43</v>
      </c>
      <c r="B1473" s="32">
        <f>VLOOKUP(A1473,Sheet1!A:B,2,0)</f>
        <v>1</v>
      </c>
      <c r="C1473" s="6">
        <v>18</v>
      </c>
      <c r="D1473" s="25"/>
      <c r="E1473" s="2">
        <v>1163660.873648867</v>
      </c>
      <c r="F1473" s="26">
        <f>_xlfn.MAXIFS('data-from-invoicing'!E:E,'data-from-invoicing'!D:D,eslam.data!AR1473)</f>
        <v>9398674.1999999993</v>
      </c>
      <c r="G1473" s="2">
        <f t="shared" si="178"/>
        <v>8235013.3263511322</v>
      </c>
      <c r="H1473" s="2"/>
      <c r="I1473" s="23"/>
      <c r="J1473" s="2">
        <f>SUMIF('collection only'!D:D,eslam.data!AQ1473,'collection only'!E:E)</f>
        <v>819297.08162349463</v>
      </c>
      <c r="K1473" s="26">
        <f>SUMIF('data-from-invoicing'!D:D,eslam.data!AR1473,'data-from-invoicing'!F:F)</f>
        <v>5608968.3914999999</v>
      </c>
      <c r="L1473" s="2">
        <f t="shared" si="179"/>
        <v>4789671.3098765053</v>
      </c>
      <c r="M1473" s="2"/>
      <c r="Q1473" s="23"/>
      <c r="R1473" s="2">
        <v>819297.08162349463</v>
      </c>
      <c r="S1473" s="1">
        <v>44196</v>
      </c>
      <c r="T1473" s="1">
        <v>44196</v>
      </c>
      <c r="U1473" s="1">
        <v>44209</v>
      </c>
      <c r="V1473">
        <v>34</v>
      </c>
      <c r="W1473" s="1">
        <v>44243</v>
      </c>
      <c r="X1473" s="1">
        <v>44230</v>
      </c>
      <c r="Y1473" s="2">
        <v>85327231.746425197</v>
      </c>
      <c r="Z1473" s="2">
        <v>1969454.449</v>
      </c>
      <c r="AF1473" s="2">
        <v>0</v>
      </c>
      <c r="AG1473" s="14">
        <f>SUMIF('consultant-gross'!D:D,eslam.data!AQ1473,'consultant-gross'!F:F)</f>
        <v>1163660.873648867</v>
      </c>
      <c r="AH1473" s="14">
        <f>SUMIF('consultant-gross'!D:D,eslam.data!AQ1473,'consultant-gross'!G:G)</f>
        <v>85327231.746425197</v>
      </c>
      <c r="AI1473" s="14">
        <f>SUMIF('consultant-net'!D:D,eslam.data!AQ1473,'consultant-net'!F:F)</f>
        <v>819297.08162349463</v>
      </c>
      <c r="AJ1473" s="2" t="str">
        <f>VLOOKUP(A1473,'eslam-to-invoicing'!A:B,2,0)</f>
        <v>Royal City</v>
      </c>
      <c r="AQ1473" s="2" t="str">
        <f t="shared" si="180"/>
        <v>Royal City - Landscape18</v>
      </c>
      <c r="AR1473" s="2" t="str">
        <f t="shared" si="181"/>
        <v>Royal City18</v>
      </c>
    </row>
    <row r="1474" spans="1:44" hidden="1" x14ac:dyDescent="0.3">
      <c r="A1474" s="6" t="s">
        <v>43</v>
      </c>
      <c r="B1474" s="32">
        <f>VLOOKUP(A1474,Sheet1!A:B,2,0)</f>
        <v>1</v>
      </c>
      <c r="C1474" s="6">
        <v>19</v>
      </c>
      <c r="D1474" s="25"/>
      <c r="E1474" s="2">
        <v>2029657.833751664</v>
      </c>
      <c r="F1474" s="26">
        <f>_xlfn.MAXIFS('data-from-invoicing'!E:E,'data-from-invoicing'!D:D,eslam.data!AR1474)</f>
        <v>13865958.08</v>
      </c>
      <c r="G1474" s="2">
        <f t="shared" si="178"/>
        <v>11836300.246248337</v>
      </c>
      <c r="H1474" s="2"/>
      <c r="I1474" s="23"/>
      <c r="J1474" s="2">
        <f>SUMIF('collection only'!D:D,eslam.data!AQ1474,'collection only'!E:E)</f>
        <v>1116339.8934675306</v>
      </c>
      <c r="K1474" s="26">
        <f>SUMIF('data-from-invoicing'!D:D,eslam.data!AR1474,'data-from-invoicing'!F:F)</f>
        <v>11100376.271</v>
      </c>
      <c r="L1474" s="2">
        <f t="shared" si="179"/>
        <v>9984036.3775324691</v>
      </c>
      <c r="M1474" s="2"/>
      <c r="Q1474" s="23"/>
      <c r="R1474" s="2">
        <v>1116339.8934675311</v>
      </c>
      <c r="S1474" s="1">
        <v>44227</v>
      </c>
      <c r="T1474" s="1">
        <v>44227</v>
      </c>
      <c r="U1474" s="1">
        <v>44236</v>
      </c>
      <c r="V1474">
        <v>34</v>
      </c>
      <c r="W1474" s="1">
        <v>44270</v>
      </c>
      <c r="X1474" s="1">
        <v>44257</v>
      </c>
      <c r="Y1474" s="2">
        <v>87356889.58017686</v>
      </c>
      <c r="Z1474" s="2">
        <v>1814848.0079999999</v>
      </c>
      <c r="AF1474" s="2">
        <v>60000</v>
      </c>
      <c r="AG1474" s="14">
        <f>SUMIF('consultant-gross'!D:D,eslam.data!AQ1474,'consultant-gross'!F:F)</f>
        <v>2029657.8337516636</v>
      </c>
      <c r="AH1474" s="14">
        <f>SUMIF('consultant-gross'!D:D,eslam.data!AQ1474,'consultant-gross'!G:G)</f>
        <v>87356889.58017686</v>
      </c>
      <c r="AI1474" s="14">
        <f>SUMIF('consultant-net'!D:D,eslam.data!AQ1474,'consultant-net'!F:F)</f>
        <v>1116339.8934675306</v>
      </c>
      <c r="AJ1474" s="2" t="str">
        <f>VLOOKUP(A1474,'eslam-to-invoicing'!A:B,2,0)</f>
        <v>Royal City</v>
      </c>
      <c r="AQ1474" s="2" t="str">
        <f t="shared" si="180"/>
        <v>Royal City - Landscape19</v>
      </c>
      <c r="AR1474" s="2" t="str">
        <f t="shared" si="181"/>
        <v>Royal City19</v>
      </c>
    </row>
    <row r="1475" spans="1:44" hidden="1" x14ac:dyDescent="0.3">
      <c r="A1475" s="6" t="s">
        <v>43</v>
      </c>
      <c r="B1475" s="32">
        <f>VLOOKUP(A1475,Sheet1!A:B,2,0)</f>
        <v>1</v>
      </c>
      <c r="C1475" s="6">
        <v>20</v>
      </c>
      <c r="D1475" s="25"/>
      <c r="E1475" s="2">
        <v>1366613.9628688251</v>
      </c>
      <c r="F1475" s="26">
        <f>_xlfn.MAXIFS('data-from-invoicing'!E:E,'data-from-invoicing'!D:D,eslam.data!AR1475)</f>
        <v>8557310.6999999993</v>
      </c>
      <c r="G1475" s="2">
        <f t="shared" si="178"/>
        <v>7190696.7371311747</v>
      </c>
      <c r="H1475" s="2"/>
      <c r="I1475" s="23"/>
      <c r="J1475" s="2">
        <f>SUMIF('collection only'!D:D,eslam.data!AQ1475,'collection only'!E:E)</f>
        <v>1105876.6944467127</v>
      </c>
      <c r="K1475" s="26">
        <f>SUMIF('data-from-invoicing'!D:D,eslam.data!AR1475,'data-from-invoicing'!F:F)</f>
        <v>6164410</v>
      </c>
      <c r="L1475" s="2">
        <f t="shared" si="179"/>
        <v>5058533.3055532873</v>
      </c>
      <c r="M1475" s="2"/>
      <c r="Q1475" s="23"/>
      <c r="R1475" s="2">
        <v>1105876.694446713</v>
      </c>
      <c r="S1475" s="1">
        <v>44255</v>
      </c>
      <c r="T1475" s="1">
        <v>44255</v>
      </c>
      <c r="U1475" s="1">
        <v>44264</v>
      </c>
      <c r="V1475">
        <v>34</v>
      </c>
      <c r="W1475" s="1">
        <v>44298</v>
      </c>
      <c r="X1475" s="1">
        <v>44298</v>
      </c>
      <c r="Y1475" s="2">
        <v>88723503.543045685</v>
      </c>
      <c r="Z1475" s="2">
        <v>1854405.60625</v>
      </c>
      <c r="AF1475" s="2">
        <v>60000</v>
      </c>
      <c r="AG1475" s="14">
        <f>SUMIF('consultant-gross'!D:D,eslam.data!AQ1475,'consultant-gross'!F:F)</f>
        <v>1366613.9628688246</v>
      </c>
      <c r="AH1475" s="14">
        <f>SUMIF('consultant-gross'!D:D,eslam.data!AQ1475,'consultant-gross'!G:G)</f>
        <v>88723503.543045685</v>
      </c>
      <c r="AI1475" s="14">
        <f>SUMIF('consultant-net'!D:D,eslam.data!AQ1475,'consultant-net'!F:F)</f>
        <v>1105876.6944467127</v>
      </c>
      <c r="AJ1475" s="2" t="str">
        <f>VLOOKUP(A1475,'eslam-to-invoicing'!A:B,2,0)</f>
        <v>Royal City</v>
      </c>
      <c r="AQ1475" s="2" t="str">
        <f t="shared" si="180"/>
        <v>Royal City - Landscape20</v>
      </c>
      <c r="AR1475" s="2" t="str">
        <f t="shared" si="181"/>
        <v>Royal City20</v>
      </c>
    </row>
    <row r="1476" spans="1:44" hidden="1" x14ac:dyDescent="0.3">
      <c r="A1476" s="6" t="s">
        <v>43</v>
      </c>
      <c r="B1476" s="32">
        <f>VLOOKUP(A1476,Sheet1!A:B,2,0)</f>
        <v>1</v>
      </c>
      <c r="C1476" s="6">
        <v>21</v>
      </c>
      <c r="D1476" s="25"/>
      <c r="E1476" s="2">
        <v>4112536.4569543148</v>
      </c>
      <c r="F1476" s="26">
        <f>_xlfn.MAXIFS('data-from-invoicing'!E:E,'data-from-invoicing'!D:D,eslam.data!AR1476)</f>
        <v>5449100.4699999997</v>
      </c>
      <c r="G1476" s="2">
        <f t="shared" si="178"/>
        <v>1336564.0130456849</v>
      </c>
      <c r="H1476" s="2"/>
      <c r="I1476" s="23"/>
      <c r="J1476" s="2">
        <f>SUMIF('collection only'!D:D,eslam.data!AQ1476,'collection only'!E:E)</f>
        <v>2806313.4040375948</v>
      </c>
      <c r="K1476" s="26">
        <f>SUMIF('data-from-invoicing'!D:D,eslam.data!AR1476,'data-from-invoicing'!F:F)</f>
        <v>7420122.4284999995</v>
      </c>
      <c r="L1476" s="2">
        <f t="shared" si="179"/>
        <v>4613809.0244624047</v>
      </c>
      <c r="M1476" s="2"/>
      <c r="Q1476" s="23"/>
      <c r="R1476" s="2">
        <v>3011690.98</v>
      </c>
      <c r="S1476" s="1">
        <v>44347</v>
      </c>
      <c r="T1476" s="1">
        <v>44347</v>
      </c>
      <c r="U1476" s="1">
        <v>44360</v>
      </c>
      <c r="V1476">
        <v>34</v>
      </c>
      <c r="W1476" s="1">
        <v>44394</v>
      </c>
      <c r="X1476" s="1">
        <v>44390</v>
      </c>
      <c r="Y1476" s="2">
        <v>92836040</v>
      </c>
      <c r="Z1476" s="2">
        <v>1631829.9950000001</v>
      </c>
      <c r="AF1476" s="2">
        <v>120000</v>
      </c>
      <c r="AG1476" s="14">
        <f>SUMIF('consultant-gross'!D:D,eslam.data!AQ1476,'consultant-gross'!F:F)</f>
        <v>4112536.4569543153</v>
      </c>
      <c r="AH1476" s="14">
        <f>SUMIF('consultant-gross'!D:D,eslam.data!AQ1476,'consultant-gross'!G:G)</f>
        <v>92836040</v>
      </c>
      <c r="AI1476" s="14">
        <f>SUMIF('consultant-net'!D:D,eslam.data!AQ1476,'consultant-net'!F:F)</f>
        <v>3011690.98</v>
      </c>
      <c r="AJ1476" s="2" t="str">
        <f>VLOOKUP(A1476,'eslam-to-invoicing'!A:B,2,0)</f>
        <v>Royal City</v>
      </c>
      <c r="AQ1476" s="2" t="str">
        <f t="shared" si="180"/>
        <v>Royal City - Landscape21</v>
      </c>
      <c r="AR1476" s="2" t="str">
        <f t="shared" si="181"/>
        <v>Royal City21</v>
      </c>
    </row>
    <row r="1477" spans="1:44" hidden="1" x14ac:dyDescent="0.3">
      <c r="A1477" s="6" t="s">
        <v>43</v>
      </c>
      <c r="B1477" s="32">
        <f>VLOOKUP(A1477,Sheet1!A:B,2,0)</f>
        <v>1</v>
      </c>
      <c r="C1477" s="6">
        <v>22</v>
      </c>
      <c r="D1477" s="25"/>
      <c r="E1477" s="2">
        <v>3299640.799999997</v>
      </c>
      <c r="F1477" s="26">
        <f>_xlfn.MAXIFS('data-from-invoicing'!E:E,'data-from-invoicing'!D:D,eslam.data!AR1477)</f>
        <v>18490927.23</v>
      </c>
      <c r="G1477" s="2">
        <f t="shared" si="178"/>
        <v>15191286.430000003</v>
      </c>
      <c r="H1477" s="2"/>
      <c r="I1477" s="23"/>
      <c r="J1477" s="2">
        <f>SUMIF('collection only'!D:D,eslam.data!AQ1477,'collection only'!E:E)</f>
        <v>1838217.1999999993</v>
      </c>
      <c r="K1477" s="26">
        <f>SUMIF('data-from-invoicing'!D:D,eslam.data!AR1477,'data-from-invoicing'!F:F)</f>
        <v>20152080.925500002</v>
      </c>
      <c r="L1477" s="2">
        <f t="shared" si="179"/>
        <v>18313863.725500003</v>
      </c>
      <c r="M1477" s="2"/>
      <c r="Q1477" s="23"/>
      <c r="R1477" s="2">
        <v>2526109.9</v>
      </c>
      <c r="S1477" s="1">
        <v>44439</v>
      </c>
      <c r="T1477" s="1">
        <v>44440</v>
      </c>
      <c r="U1477" s="1">
        <v>44453</v>
      </c>
      <c r="V1477">
        <v>34</v>
      </c>
      <c r="W1477" s="1">
        <v>44487</v>
      </c>
      <c r="X1477" s="1">
        <v>44501</v>
      </c>
      <c r="Y1477" s="2">
        <v>96135680.799999997</v>
      </c>
      <c r="Z1477" s="2">
        <v>1159231.18</v>
      </c>
      <c r="AF1477" s="2">
        <v>165000</v>
      </c>
      <c r="AG1477" s="14">
        <f>SUMIF('consultant-gross'!D:D,eslam.data!AQ1477,'consultant-gross'!F:F)</f>
        <v>3299640.799999997</v>
      </c>
      <c r="AH1477" s="14">
        <f>SUMIF('consultant-gross'!D:D,eslam.data!AQ1477,'consultant-gross'!G:G)</f>
        <v>96135680.799999997</v>
      </c>
      <c r="AI1477" s="14">
        <f>SUMIF('consultant-net'!D:D,eslam.data!AQ1477,'consultant-net'!F:F)</f>
        <v>2526109.9</v>
      </c>
      <c r="AJ1477" s="2" t="str">
        <f>VLOOKUP(A1477,'eslam-to-invoicing'!A:B,2,0)</f>
        <v>Royal City</v>
      </c>
      <c r="AQ1477" s="2" t="str">
        <f t="shared" si="180"/>
        <v>Royal City - Landscape22</v>
      </c>
      <c r="AR1477" s="2" t="str">
        <f t="shared" si="181"/>
        <v>Royal City22</v>
      </c>
    </row>
    <row r="1478" spans="1:44" hidden="1" x14ac:dyDescent="0.3">
      <c r="A1478" s="6" t="s">
        <v>43</v>
      </c>
      <c r="B1478" s="32">
        <f>VLOOKUP(A1478,Sheet1!A:B,2,0)</f>
        <v>1</v>
      </c>
      <c r="C1478" s="6">
        <v>23</v>
      </c>
      <c r="D1478" s="25"/>
      <c r="E1478" s="2">
        <v>10826725.430000011</v>
      </c>
      <c r="F1478" s="26">
        <f>_xlfn.MAXIFS('data-from-invoicing'!E:E,'data-from-invoicing'!D:D,eslam.data!AR1478)</f>
        <v>8598719.6500000004</v>
      </c>
      <c r="G1478" s="2">
        <f t="shared" si="178"/>
        <v>-2228005.7800000105</v>
      </c>
      <c r="H1478" s="2"/>
      <c r="I1478" s="23"/>
      <c r="J1478" s="2">
        <f>SUMIF('collection only'!D:D,eslam.data!AQ1478,'collection only'!E:E)</f>
        <v>13000000</v>
      </c>
      <c r="K1478" s="26">
        <f>SUMIF('data-from-invoicing'!D:D,eslam.data!AR1478,'data-from-invoicing'!F:F)</f>
        <v>6578450.5924999993</v>
      </c>
      <c r="L1478" s="2">
        <f t="shared" si="179"/>
        <v>-6421549.4075000007</v>
      </c>
      <c r="M1478" s="2"/>
      <c r="Q1478" s="23"/>
      <c r="R1478" s="2">
        <v>15313915.32</v>
      </c>
      <c r="S1478" s="1">
        <v>44926</v>
      </c>
      <c r="T1478" s="1">
        <v>44936</v>
      </c>
      <c r="U1478" s="1">
        <v>44968</v>
      </c>
      <c r="V1478">
        <v>34</v>
      </c>
      <c r="W1478" s="1">
        <v>45002</v>
      </c>
      <c r="X1478" s="1">
        <v>44970</v>
      </c>
      <c r="Y1478" s="2">
        <v>106962406.23</v>
      </c>
      <c r="AF1478" s="2">
        <v>165000</v>
      </c>
      <c r="AG1478" s="14">
        <f>SUMIF('consultant-gross'!D:D,eslam.data!AQ1478,'consultant-gross'!F:F)</f>
        <v>10826725.430000007</v>
      </c>
      <c r="AH1478" s="14">
        <f>SUMIF('consultant-gross'!D:D,eslam.data!AQ1478,'consultant-gross'!G:G)</f>
        <v>106962406.23</v>
      </c>
      <c r="AI1478" s="14">
        <f>SUMIF('consultant-net'!D:D,eslam.data!AQ1478,'consultant-net'!F:F)</f>
        <v>15313915.32</v>
      </c>
      <c r="AJ1478" s="2" t="str">
        <f>VLOOKUP(A1478,'eslam-to-invoicing'!A:B,2,0)</f>
        <v>Royal City</v>
      </c>
      <c r="AQ1478" s="2" t="str">
        <f t="shared" si="180"/>
        <v>Royal City - Landscape23</v>
      </c>
      <c r="AR1478" s="2" t="str">
        <f t="shared" si="181"/>
        <v>Royal City23</v>
      </c>
    </row>
    <row r="1479" spans="1:44" hidden="1" x14ac:dyDescent="0.3">
      <c r="A1479" s="6" t="s">
        <v>43</v>
      </c>
      <c r="B1479" s="32">
        <f>VLOOKUP(A1479,Sheet1!A:B,2,0)</f>
        <v>1</v>
      </c>
      <c r="C1479" s="6">
        <v>24</v>
      </c>
      <c r="D1479" s="25"/>
      <c r="E1479" s="2">
        <v>3256136.0799999982</v>
      </c>
      <c r="F1479" s="26">
        <f>_xlfn.MAXIFS('data-from-invoicing'!E:E,'data-from-invoicing'!D:D,eslam.data!AR1479)</f>
        <v>15230773.26</v>
      </c>
      <c r="G1479" s="2">
        <f t="shared" si="178"/>
        <v>11974637.180000002</v>
      </c>
      <c r="H1479" s="2"/>
      <c r="I1479" s="23"/>
      <c r="J1479" s="2">
        <f>SUMIF('collection only'!D:D,eslam.data!AQ1479,'collection only'!E:E)</f>
        <v>0</v>
      </c>
      <c r="K1479" s="26">
        <f>SUMIF('data-from-invoicing'!D:D,eslam.data!AR1479,'data-from-invoicing'!F:F)</f>
        <v>9213642.9830000009</v>
      </c>
      <c r="L1479" s="2">
        <f t="shared" si="179"/>
        <v>9213642.9830000009</v>
      </c>
      <c r="M1479" s="2"/>
      <c r="Q1479" s="23"/>
      <c r="R1479" s="2">
        <v>3247942.88</v>
      </c>
      <c r="S1479" s="1">
        <v>45107</v>
      </c>
      <c r="T1479" s="1">
        <v>45118</v>
      </c>
      <c r="U1479" s="1">
        <v>45158</v>
      </c>
      <c r="V1479">
        <v>34</v>
      </c>
      <c r="W1479" s="1">
        <v>45192</v>
      </c>
      <c r="X1479" s="1">
        <v>45173</v>
      </c>
      <c r="Y1479" s="2">
        <v>110218542.31</v>
      </c>
      <c r="AF1479" s="2">
        <v>0</v>
      </c>
      <c r="AG1479" s="14">
        <f>SUMIF('consultant-gross'!D:D,eslam.data!AQ1479,'consultant-gross'!F:F)</f>
        <v>3256136.0799999982</v>
      </c>
      <c r="AH1479" s="14">
        <f>SUMIF('consultant-gross'!D:D,eslam.data!AQ1479,'consultant-gross'!G:G)</f>
        <v>110218542.31</v>
      </c>
      <c r="AI1479" s="14">
        <f>SUMIF('consultant-net'!D:D,eslam.data!AQ1479,'consultant-net'!F:F)</f>
        <v>3247942.88</v>
      </c>
      <c r="AJ1479" s="2" t="str">
        <f>VLOOKUP(A1479,'eslam-to-invoicing'!A:B,2,0)</f>
        <v>Royal City</v>
      </c>
      <c r="AQ1479" s="2" t="str">
        <f t="shared" si="180"/>
        <v>Royal City - Landscape24</v>
      </c>
      <c r="AR1479" s="2" t="str">
        <f t="shared" si="181"/>
        <v>Royal City24</v>
      </c>
    </row>
    <row r="1480" spans="1:44" hidden="1" x14ac:dyDescent="0.3">
      <c r="A1480" s="6" t="s">
        <v>149</v>
      </c>
      <c r="B1480" s="6">
        <f>VLOOKUP(A1480,Sheet1!A:B,2,0)</f>
        <v>1</v>
      </c>
      <c r="C1480" s="6">
        <v>1</v>
      </c>
      <c r="D1480" s="25"/>
      <c r="F1480" s="26">
        <f>_xlfn.MAXIFS('data-from-invoicing'!E:E,'data-from-invoicing'!D:D,eslam.data!AR1480)</f>
        <v>0</v>
      </c>
      <c r="G1480" s="2">
        <f t="shared" si="178"/>
        <v>0</v>
      </c>
      <c r="H1480" s="2"/>
      <c r="I1480" s="23"/>
      <c r="J1480" s="2">
        <f>SUMIF('collection only'!D:D,eslam.data!AQ1480,'collection only'!E:E)</f>
        <v>0</v>
      </c>
      <c r="K1480" s="26">
        <f>SUMIF('data-from-invoicing'!D:D,eslam.data!AR1480,'data-from-invoicing'!F:F)</f>
        <v>0</v>
      </c>
      <c r="L1480" s="2">
        <f t="shared" si="179"/>
        <v>0</v>
      </c>
      <c r="M1480" s="2"/>
      <c r="Q1480" s="23"/>
      <c r="S1480" s="1">
        <v>45565</v>
      </c>
      <c r="T1480" s="1">
        <v>45560</v>
      </c>
      <c r="U1480" s="1">
        <v>45560</v>
      </c>
      <c r="V1480">
        <v>28</v>
      </c>
      <c r="W1480" s="1">
        <v>45588</v>
      </c>
      <c r="AF1480" s="2">
        <v>0</v>
      </c>
      <c r="AG1480" s="14">
        <f>SUMIF('consultant-gross'!D:D,eslam.data!AQ1480,'consultant-gross'!F:F)</f>
        <v>0</v>
      </c>
      <c r="AH1480" s="14">
        <f>SUMIF('consultant-gross'!D:D,eslam.data!AQ1480,'consultant-gross'!G:G)</f>
        <v>0</v>
      </c>
      <c r="AI1480" s="14">
        <f>SUMIF('consultant-net'!D:D,eslam.data!AQ1480,'consultant-net'!F:F)</f>
        <v>0</v>
      </c>
      <c r="AJ1480" s="2">
        <f>VLOOKUP(A1480,'eslam-to-invoicing'!A:B,2,0)</f>
        <v>0</v>
      </c>
      <c r="AQ1480" s="2" t="str">
        <f t="shared" si="180"/>
        <v>Saint Gobain Factory - DP1</v>
      </c>
      <c r="AR1480" s="2" t="str">
        <f t="shared" si="181"/>
        <v>01</v>
      </c>
    </row>
    <row r="1481" spans="1:44" hidden="1" x14ac:dyDescent="0.3">
      <c r="A1481" s="6" t="s">
        <v>14</v>
      </c>
      <c r="B1481" s="6">
        <f>VLOOKUP(A1481,Sheet1!A:B,2,0)</f>
        <v>1</v>
      </c>
      <c r="C1481" s="6">
        <v>1</v>
      </c>
      <c r="D1481" s="25"/>
      <c r="F1481" s="26">
        <f>_xlfn.MAXIFS('data-from-invoicing'!E:E,'data-from-invoicing'!D:D,eslam.data!AR1481)</f>
        <v>0</v>
      </c>
      <c r="G1481" s="2">
        <f t="shared" si="178"/>
        <v>0</v>
      </c>
      <c r="H1481" s="2"/>
      <c r="I1481" s="23"/>
      <c r="J1481" s="2">
        <f>SUMIF('collection only'!D:D,eslam.data!AQ1481,'collection only'!E:E)</f>
        <v>93300000</v>
      </c>
      <c r="K1481" s="26">
        <f>SUMIF('data-from-invoicing'!D:D,eslam.data!AR1481,'data-from-invoicing'!F:F)</f>
        <v>0</v>
      </c>
      <c r="L1481" s="2">
        <f t="shared" si="179"/>
        <v>-93300000</v>
      </c>
      <c r="M1481" s="2"/>
      <c r="Q1481" s="23"/>
      <c r="R1481" s="2">
        <v>93300000</v>
      </c>
      <c r="S1481" s="1">
        <v>43069</v>
      </c>
      <c r="T1481" s="1">
        <v>43069</v>
      </c>
      <c r="U1481" s="1">
        <v>43068</v>
      </c>
      <c r="V1481">
        <v>45</v>
      </c>
      <c r="W1481" s="1">
        <v>43113</v>
      </c>
      <c r="X1481" s="1">
        <v>43075</v>
      </c>
      <c r="AF1481" s="2">
        <v>0</v>
      </c>
      <c r="AG1481" s="14">
        <f>SUMIF('consultant-gross'!D:D,eslam.data!AQ1481,'consultant-gross'!F:F)</f>
        <v>0</v>
      </c>
      <c r="AH1481" s="14">
        <f>SUMIF('consultant-gross'!D:D,eslam.data!AQ1481,'consultant-gross'!G:G)</f>
        <v>0</v>
      </c>
      <c r="AI1481" s="14">
        <f>SUMIF('consultant-net'!D:D,eslam.data!AQ1481,'consultant-net'!F:F)</f>
        <v>0</v>
      </c>
      <c r="AJ1481" s="2">
        <f>VLOOKUP(A1481,'eslam-to-invoicing'!A:B,2,0)</f>
        <v>0</v>
      </c>
      <c r="AQ1481" s="2" t="str">
        <f t="shared" si="180"/>
        <v>SIEMENS - Sokhna1</v>
      </c>
      <c r="AR1481" s="2" t="str">
        <f t="shared" si="181"/>
        <v>01</v>
      </c>
    </row>
    <row r="1482" spans="1:44" hidden="1" x14ac:dyDescent="0.3">
      <c r="A1482" s="6" t="s">
        <v>14</v>
      </c>
      <c r="B1482" s="32">
        <f>VLOOKUP(A1482,Sheet1!A:B,2,0)</f>
        <v>1</v>
      </c>
      <c r="C1482" s="6">
        <v>2</v>
      </c>
      <c r="D1482" s="25"/>
      <c r="E1482" s="2">
        <v>4401847.0999999996</v>
      </c>
      <c r="F1482" s="26">
        <f>_xlfn.MAXIFS('data-from-invoicing'!E:E,'data-from-invoicing'!D:D,eslam.data!AR1482)</f>
        <v>0</v>
      </c>
      <c r="G1482" s="2">
        <f t="shared" si="178"/>
        <v>-4401847.0999999996</v>
      </c>
      <c r="H1482" s="2"/>
      <c r="I1482" s="23"/>
      <c r="J1482" s="2">
        <f>SUMIF('collection only'!D:D,eslam.data!AQ1482,'collection only'!E:E)</f>
        <v>3059283.73</v>
      </c>
      <c r="K1482" s="26">
        <f>SUMIF('data-from-invoicing'!D:D,eslam.data!AR1482,'data-from-invoicing'!F:F)</f>
        <v>0</v>
      </c>
      <c r="L1482" s="2">
        <f t="shared" si="179"/>
        <v>-3059283.73</v>
      </c>
      <c r="M1482" s="2"/>
      <c r="Q1482" s="23"/>
      <c r="R1482" s="2">
        <v>3059283.73</v>
      </c>
      <c r="S1482" s="1">
        <v>43100</v>
      </c>
      <c r="T1482" s="1">
        <v>43094</v>
      </c>
      <c r="U1482" s="1">
        <v>43116</v>
      </c>
      <c r="V1482">
        <v>45</v>
      </c>
      <c r="W1482" s="1">
        <v>43161</v>
      </c>
      <c r="X1482" s="1">
        <v>43116</v>
      </c>
      <c r="Y1482" s="2">
        <v>4401847.0999999996</v>
      </c>
      <c r="Z1482" s="2">
        <v>0</v>
      </c>
      <c r="AF1482" s="2">
        <v>0</v>
      </c>
      <c r="AG1482" s="14">
        <f>SUMIF('consultant-gross'!D:D,eslam.data!AQ1482,'consultant-gross'!F:F)</f>
        <v>4401847.0999999996</v>
      </c>
      <c r="AH1482" s="14">
        <f>SUMIF('consultant-gross'!D:D,eslam.data!AQ1482,'consultant-gross'!G:G)</f>
        <v>4401847.0999999996</v>
      </c>
      <c r="AI1482" s="14">
        <f>SUMIF('consultant-net'!D:D,eslam.data!AQ1482,'consultant-net'!F:F)</f>
        <v>3059283.73</v>
      </c>
      <c r="AJ1482" s="2">
        <f>VLOOKUP(A1482,'eslam-to-invoicing'!A:B,2,0)</f>
        <v>0</v>
      </c>
      <c r="AQ1482" s="2" t="str">
        <f t="shared" si="180"/>
        <v>SIEMENS - Sokhna2</v>
      </c>
      <c r="AR1482" s="2" t="str">
        <f t="shared" si="181"/>
        <v>02</v>
      </c>
    </row>
    <row r="1483" spans="1:44" hidden="1" x14ac:dyDescent="0.3">
      <c r="A1483" s="6" t="s">
        <v>14</v>
      </c>
      <c r="B1483" s="32">
        <f>VLOOKUP(A1483,Sheet1!A:B,2,0)</f>
        <v>1</v>
      </c>
      <c r="C1483" s="6">
        <v>3</v>
      </c>
      <c r="D1483" s="25"/>
      <c r="E1483" s="2">
        <v>10401972.73</v>
      </c>
      <c r="F1483" s="26">
        <f>_xlfn.MAXIFS('data-from-invoicing'!E:E,'data-from-invoicing'!D:D,eslam.data!AR1483)</f>
        <v>0</v>
      </c>
      <c r="G1483" s="2">
        <f t="shared" si="178"/>
        <v>-10401972.73</v>
      </c>
      <c r="H1483" s="2"/>
      <c r="I1483" s="23"/>
      <c r="J1483" s="2">
        <f>SUMIF('collection only'!D:D,eslam.data!AQ1483,'collection only'!E:E)</f>
        <v>7201577.0499999998</v>
      </c>
      <c r="K1483" s="26">
        <f>SUMIF('data-from-invoicing'!D:D,eslam.data!AR1483,'data-from-invoicing'!F:F)</f>
        <v>0</v>
      </c>
      <c r="L1483" s="2">
        <f t="shared" si="179"/>
        <v>-7201577.0499999998</v>
      </c>
      <c r="M1483" s="2"/>
      <c r="Q1483" s="23"/>
      <c r="R1483" s="2">
        <v>7201577.0499999998</v>
      </c>
      <c r="S1483" s="1">
        <v>43131</v>
      </c>
      <c r="T1483" s="1">
        <v>43134</v>
      </c>
      <c r="U1483" s="1">
        <v>43136</v>
      </c>
      <c r="V1483">
        <v>45</v>
      </c>
      <c r="W1483" s="1">
        <v>43181</v>
      </c>
      <c r="X1483" s="1">
        <v>43136</v>
      </c>
      <c r="Y1483" s="2">
        <v>14803819.83</v>
      </c>
      <c r="Z1483" s="2">
        <v>0</v>
      </c>
      <c r="AF1483" s="2">
        <v>27794</v>
      </c>
      <c r="AG1483" s="14">
        <f>SUMIF('consultant-gross'!D:D,eslam.data!AQ1483,'consultant-gross'!F:F)</f>
        <v>10401972.73</v>
      </c>
      <c r="AH1483" s="14">
        <f>SUMIF('consultant-gross'!D:D,eslam.data!AQ1483,'consultant-gross'!G:G)</f>
        <v>14803819.83</v>
      </c>
      <c r="AI1483" s="14">
        <f>SUMIF('consultant-net'!D:D,eslam.data!AQ1483,'consultant-net'!F:F)</f>
        <v>7201577.0499999998</v>
      </c>
      <c r="AJ1483" s="2">
        <f>VLOOKUP(A1483,'eslam-to-invoicing'!A:B,2,0)</f>
        <v>0</v>
      </c>
      <c r="AQ1483" s="2" t="str">
        <f t="shared" si="180"/>
        <v>SIEMENS - Sokhna3</v>
      </c>
      <c r="AR1483" s="2" t="str">
        <f t="shared" si="181"/>
        <v>03</v>
      </c>
    </row>
    <row r="1484" spans="1:44" hidden="1" x14ac:dyDescent="0.3">
      <c r="A1484" s="6" t="s">
        <v>14</v>
      </c>
      <c r="B1484" s="32">
        <f>VLOOKUP(A1484,Sheet1!A:B,2,0)</f>
        <v>1</v>
      </c>
      <c r="C1484" s="6">
        <v>4</v>
      </c>
      <c r="D1484" s="25"/>
      <c r="E1484" s="2">
        <v>15960664.310000001</v>
      </c>
      <c r="F1484" s="26">
        <f>_xlfn.MAXIFS('data-from-invoicing'!E:E,'data-from-invoicing'!D:D,eslam.data!AR1484)</f>
        <v>0</v>
      </c>
      <c r="G1484" s="2">
        <f t="shared" si="178"/>
        <v>-15960664.310000001</v>
      </c>
      <c r="H1484" s="2"/>
      <c r="I1484" s="23"/>
      <c r="J1484" s="2">
        <f>SUMIF('collection only'!D:D,eslam.data!AQ1484,'collection only'!E:E)</f>
        <v>11065687.699999999</v>
      </c>
      <c r="K1484" s="26">
        <f>SUMIF('data-from-invoicing'!D:D,eslam.data!AR1484,'data-from-invoicing'!F:F)</f>
        <v>0</v>
      </c>
      <c r="L1484" s="2">
        <f t="shared" si="179"/>
        <v>-11065687.699999999</v>
      </c>
      <c r="M1484" s="2"/>
      <c r="Q1484" s="23"/>
      <c r="R1484" s="2">
        <v>11065687.699999999</v>
      </c>
      <c r="S1484" s="1">
        <v>43159</v>
      </c>
      <c r="T1484" s="1">
        <v>43163</v>
      </c>
      <c r="U1484" s="1">
        <v>43164</v>
      </c>
      <c r="V1484">
        <v>45</v>
      </c>
      <c r="W1484" s="1">
        <v>43209</v>
      </c>
      <c r="X1484" s="1">
        <v>43173</v>
      </c>
      <c r="Y1484" s="2">
        <v>30764484.140000001</v>
      </c>
      <c r="Z1484" s="2">
        <v>0</v>
      </c>
      <c r="AF1484" s="2">
        <v>54768</v>
      </c>
      <c r="AG1484" s="14">
        <f>SUMIF('consultant-gross'!D:D,eslam.data!AQ1484,'consultant-gross'!F:F)</f>
        <v>15960664.310000001</v>
      </c>
      <c r="AH1484" s="14">
        <f>SUMIF('consultant-gross'!D:D,eslam.data!AQ1484,'consultant-gross'!G:G)</f>
        <v>30764484.140000001</v>
      </c>
      <c r="AI1484" s="14">
        <f>SUMIF('consultant-net'!D:D,eslam.data!AQ1484,'consultant-net'!F:F)</f>
        <v>11065687.699999999</v>
      </c>
      <c r="AJ1484" s="2">
        <f>VLOOKUP(A1484,'eslam-to-invoicing'!A:B,2,0)</f>
        <v>0</v>
      </c>
      <c r="AQ1484" s="2" t="str">
        <f t="shared" si="180"/>
        <v>SIEMENS - Sokhna4</v>
      </c>
      <c r="AR1484" s="2" t="str">
        <f t="shared" si="181"/>
        <v>04</v>
      </c>
    </row>
    <row r="1485" spans="1:44" hidden="1" x14ac:dyDescent="0.3">
      <c r="A1485" s="6" t="s">
        <v>14</v>
      </c>
      <c r="B1485" s="32">
        <f>VLOOKUP(A1485,Sheet1!A:B,2,0)</f>
        <v>1</v>
      </c>
      <c r="C1485" s="6">
        <v>5</v>
      </c>
      <c r="D1485" s="25"/>
      <c r="E1485" s="2">
        <v>19051976.329999998</v>
      </c>
      <c r="F1485" s="26">
        <f>_xlfn.MAXIFS('data-from-invoicing'!E:E,'data-from-invoicing'!D:D,eslam.data!AR1485)</f>
        <v>0</v>
      </c>
      <c r="G1485" s="2">
        <f t="shared" si="178"/>
        <v>-19051976.329999998</v>
      </c>
      <c r="H1485" s="2"/>
      <c r="I1485" s="23"/>
      <c r="J1485" s="2">
        <f>SUMIF('collection only'!D:D,eslam.data!AQ1485,'collection only'!E:E)</f>
        <v>13218163.560000001</v>
      </c>
      <c r="K1485" s="26">
        <f>SUMIF('data-from-invoicing'!D:D,eslam.data!AR1485,'data-from-invoicing'!F:F)</f>
        <v>0</v>
      </c>
      <c r="L1485" s="2">
        <f t="shared" si="179"/>
        <v>-13218163.560000001</v>
      </c>
      <c r="M1485" s="2"/>
      <c r="Q1485" s="23"/>
      <c r="R1485" s="2">
        <v>13218163.550000001</v>
      </c>
      <c r="S1485" s="1">
        <v>43190</v>
      </c>
      <c r="T1485" s="1">
        <v>43198</v>
      </c>
      <c r="U1485" s="1">
        <v>43200</v>
      </c>
      <c r="V1485">
        <v>45</v>
      </c>
      <c r="W1485" s="1">
        <v>43245</v>
      </c>
      <c r="X1485" s="1">
        <v>43205</v>
      </c>
      <c r="Y1485" s="2">
        <v>49816460.469999999</v>
      </c>
      <c r="Z1485" s="2">
        <v>0</v>
      </c>
      <c r="AF1485" s="2">
        <v>77728</v>
      </c>
      <c r="AG1485" s="14">
        <f>SUMIF('consultant-gross'!D:D,eslam.data!AQ1485,'consultant-gross'!F:F)</f>
        <v>19051976.329999998</v>
      </c>
      <c r="AH1485" s="14">
        <f>SUMIF('consultant-gross'!D:D,eslam.data!AQ1485,'consultant-gross'!G:G)</f>
        <v>49816460.469999999</v>
      </c>
      <c r="AI1485" s="14">
        <f>SUMIF('consultant-net'!D:D,eslam.data!AQ1485,'consultant-net'!F:F)</f>
        <v>13218163.550000001</v>
      </c>
      <c r="AJ1485" s="2">
        <f>VLOOKUP(A1485,'eslam-to-invoicing'!A:B,2,0)</f>
        <v>0</v>
      </c>
      <c r="AQ1485" s="2" t="str">
        <f t="shared" si="180"/>
        <v>SIEMENS - Sokhna5</v>
      </c>
      <c r="AR1485" s="2" t="str">
        <f t="shared" si="181"/>
        <v>05</v>
      </c>
    </row>
    <row r="1486" spans="1:44" hidden="1" x14ac:dyDescent="0.3">
      <c r="A1486" s="6" t="s">
        <v>14</v>
      </c>
      <c r="B1486" s="32">
        <f>VLOOKUP(A1486,Sheet1!A:B,2,0)</f>
        <v>1</v>
      </c>
      <c r="C1486" s="6">
        <v>6</v>
      </c>
      <c r="D1486" s="25"/>
      <c r="E1486" s="2">
        <v>10481549.512756109</v>
      </c>
      <c r="F1486" s="26">
        <f>_xlfn.MAXIFS('data-from-invoicing'!E:E,'data-from-invoicing'!D:D,eslam.data!AR1486)</f>
        <v>0</v>
      </c>
      <c r="G1486" s="2">
        <f t="shared" si="178"/>
        <v>-10481549.512756109</v>
      </c>
      <c r="H1486" s="2"/>
      <c r="I1486" s="23"/>
      <c r="J1486" s="2">
        <f>SUMIF('collection only'!D:D,eslam.data!AQ1486,'collection only'!E:E)</f>
        <v>7060448.9080144614</v>
      </c>
      <c r="K1486" s="26">
        <f>SUMIF('data-from-invoicing'!D:D,eslam.data!AR1486,'data-from-invoicing'!F:F)</f>
        <v>0</v>
      </c>
      <c r="L1486" s="2">
        <f t="shared" si="179"/>
        <v>-7060448.9080144614</v>
      </c>
      <c r="M1486" s="2"/>
      <c r="Q1486" s="23"/>
      <c r="R1486" s="2">
        <v>7060448.9080144614</v>
      </c>
      <c r="S1486" s="1">
        <v>43220</v>
      </c>
      <c r="T1486" s="1">
        <v>43223</v>
      </c>
      <c r="U1486" s="1">
        <v>43227</v>
      </c>
      <c r="V1486">
        <v>45</v>
      </c>
      <c r="W1486" s="1">
        <v>43272</v>
      </c>
      <c r="X1486" s="1">
        <v>43240</v>
      </c>
      <c r="Y1486" s="2">
        <v>60298009.982756108</v>
      </c>
      <c r="Z1486" s="2">
        <v>0</v>
      </c>
      <c r="AF1486" s="2">
        <v>301956</v>
      </c>
      <c r="AG1486" s="14">
        <f>SUMIF('consultant-gross'!D:D,eslam.data!AQ1486,'consultant-gross'!F:F)</f>
        <v>10481549.512756109</v>
      </c>
      <c r="AH1486" s="14">
        <f>SUMIF('consultant-gross'!D:D,eslam.data!AQ1486,'consultant-gross'!G:G)</f>
        <v>60298009.982756108</v>
      </c>
      <c r="AI1486" s="14">
        <f>SUMIF('consultant-net'!D:D,eslam.data!AQ1486,'consultant-net'!F:F)</f>
        <v>7060448.9080144614</v>
      </c>
      <c r="AJ1486" s="2">
        <f>VLOOKUP(A1486,'eslam-to-invoicing'!A:B,2,0)</f>
        <v>0</v>
      </c>
      <c r="AQ1486" s="2" t="str">
        <f t="shared" si="180"/>
        <v>SIEMENS - Sokhna6</v>
      </c>
      <c r="AR1486" s="2" t="str">
        <f t="shared" si="181"/>
        <v>06</v>
      </c>
    </row>
    <row r="1487" spans="1:44" hidden="1" x14ac:dyDescent="0.3">
      <c r="A1487" s="6" t="s">
        <v>14</v>
      </c>
      <c r="B1487" s="32">
        <f>VLOOKUP(A1487,Sheet1!A:B,2,0)</f>
        <v>1</v>
      </c>
      <c r="C1487" s="6">
        <v>7</v>
      </c>
      <c r="D1487" s="25"/>
      <c r="E1487" s="2">
        <v>12587450.09724389</v>
      </c>
      <c r="F1487" s="26">
        <f>_xlfn.MAXIFS('data-from-invoicing'!E:E,'data-from-invoicing'!D:D,eslam.data!AR1487)</f>
        <v>0</v>
      </c>
      <c r="G1487" s="2">
        <f t="shared" si="178"/>
        <v>-12587450.09724389</v>
      </c>
      <c r="H1487" s="2"/>
      <c r="I1487" s="23"/>
      <c r="J1487" s="2">
        <f>SUMIF('collection only'!D:D,eslam.data!AQ1487,'collection only'!E:E)</f>
        <v>8833159.8200000003</v>
      </c>
      <c r="K1487" s="26">
        <f>SUMIF('data-from-invoicing'!D:D,eslam.data!AR1487,'data-from-invoicing'!F:F)</f>
        <v>0</v>
      </c>
      <c r="L1487" s="2">
        <f t="shared" si="179"/>
        <v>-8833159.8200000003</v>
      </c>
      <c r="M1487" s="2"/>
      <c r="Q1487" s="23"/>
      <c r="R1487" s="2">
        <v>8833159.8200000003</v>
      </c>
      <c r="S1487" s="1">
        <v>43251</v>
      </c>
      <c r="T1487" s="1">
        <v>43257</v>
      </c>
      <c r="U1487" s="1">
        <v>43265</v>
      </c>
      <c r="V1487">
        <v>45</v>
      </c>
      <c r="W1487" s="1">
        <v>43310</v>
      </c>
      <c r="X1487" s="1">
        <v>43285</v>
      </c>
      <c r="Y1487" s="2">
        <v>72885460.079999998</v>
      </c>
      <c r="Z1487" s="2">
        <v>0</v>
      </c>
      <c r="AF1487" s="2">
        <v>217074</v>
      </c>
      <c r="AG1487" s="14">
        <f>SUMIF('consultant-gross'!D:D,eslam.data!AQ1487,'consultant-gross'!F:F)</f>
        <v>12587450.09724389</v>
      </c>
      <c r="AH1487" s="14">
        <f>SUMIF('consultant-gross'!D:D,eslam.data!AQ1487,'consultant-gross'!G:G)</f>
        <v>72885460.079999998</v>
      </c>
      <c r="AI1487" s="14">
        <f>SUMIF('consultant-net'!D:D,eslam.data!AQ1487,'consultant-net'!F:F)</f>
        <v>8833159.8200000003</v>
      </c>
      <c r="AJ1487" s="2">
        <f>VLOOKUP(A1487,'eslam-to-invoicing'!A:B,2,0)</f>
        <v>0</v>
      </c>
      <c r="AQ1487" s="2" t="str">
        <f t="shared" si="180"/>
        <v>SIEMENS - Sokhna7</v>
      </c>
      <c r="AR1487" s="2" t="str">
        <f t="shared" si="181"/>
        <v>07</v>
      </c>
    </row>
    <row r="1488" spans="1:44" hidden="1" x14ac:dyDescent="0.3">
      <c r="A1488" s="6" t="s">
        <v>14</v>
      </c>
      <c r="B1488" s="32">
        <f>VLOOKUP(A1488,Sheet1!A:B,2,0)</f>
        <v>1</v>
      </c>
      <c r="C1488" s="6">
        <v>8</v>
      </c>
      <c r="D1488" s="25"/>
      <c r="E1488" s="2">
        <v>18208993.379999999</v>
      </c>
      <c r="F1488" s="26">
        <f>_xlfn.MAXIFS('data-from-invoicing'!E:E,'data-from-invoicing'!D:D,eslam.data!AR1488)</f>
        <v>0</v>
      </c>
      <c r="G1488" s="2">
        <f t="shared" si="178"/>
        <v>-18208993.379999999</v>
      </c>
      <c r="H1488" s="2"/>
      <c r="I1488" s="23"/>
      <c r="J1488" s="2">
        <f>SUMIF('collection only'!D:D,eslam.data!AQ1488,'collection only'!E:E)</f>
        <v>12641621.4</v>
      </c>
      <c r="K1488" s="26">
        <f>SUMIF('data-from-invoicing'!D:D,eslam.data!AR1488,'data-from-invoicing'!F:F)</f>
        <v>0</v>
      </c>
      <c r="L1488" s="2">
        <f t="shared" si="179"/>
        <v>-12641621.4</v>
      </c>
      <c r="M1488" s="2"/>
      <c r="Q1488" s="23"/>
      <c r="R1488" s="2">
        <v>12641621.4</v>
      </c>
      <c r="S1488" s="1">
        <v>43281</v>
      </c>
      <c r="T1488" s="1">
        <v>43286</v>
      </c>
      <c r="U1488" s="1">
        <v>43279</v>
      </c>
      <c r="V1488">
        <v>45</v>
      </c>
      <c r="W1488" s="1">
        <v>43324</v>
      </c>
      <c r="X1488" s="1">
        <v>43300</v>
      </c>
      <c r="Y1488" s="2">
        <v>91094453.459999993</v>
      </c>
      <c r="Z1488" s="2">
        <v>0</v>
      </c>
      <c r="AF1488" s="2">
        <v>230703</v>
      </c>
      <c r="AG1488" s="14">
        <f>SUMIF('consultant-gross'!D:D,eslam.data!AQ1488,'consultant-gross'!F:F)</f>
        <v>18208993.379999995</v>
      </c>
      <c r="AH1488" s="14">
        <f>SUMIF('consultant-gross'!D:D,eslam.data!AQ1488,'consultant-gross'!G:G)</f>
        <v>91094453.459999993</v>
      </c>
      <c r="AI1488" s="14">
        <f>SUMIF('consultant-net'!D:D,eslam.data!AQ1488,'consultant-net'!F:F)</f>
        <v>12641621.4</v>
      </c>
      <c r="AJ1488" s="2">
        <f>VLOOKUP(A1488,'eslam-to-invoicing'!A:B,2,0)</f>
        <v>0</v>
      </c>
      <c r="AQ1488" s="2" t="str">
        <f t="shared" si="180"/>
        <v>SIEMENS - Sokhna8</v>
      </c>
      <c r="AR1488" s="2" t="str">
        <f t="shared" si="181"/>
        <v>08</v>
      </c>
    </row>
    <row r="1489" spans="1:44" hidden="1" x14ac:dyDescent="0.3">
      <c r="A1489" s="6" t="s">
        <v>14</v>
      </c>
      <c r="B1489" s="32">
        <f>VLOOKUP(A1489,Sheet1!A:B,2,0)</f>
        <v>1</v>
      </c>
      <c r="C1489" s="6">
        <v>9</v>
      </c>
      <c r="D1489" s="25"/>
      <c r="E1489" s="2">
        <v>19922320.609999999</v>
      </c>
      <c r="F1489" s="26">
        <f>_xlfn.MAXIFS('data-from-invoicing'!E:E,'data-from-invoicing'!D:D,eslam.data!AR1489)</f>
        <v>0</v>
      </c>
      <c r="G1489" s="2">
        <f t="shared" ref="G1489:G1552" si="182">F1489-E1489</f>
        <v>-19922320.609999999</v>
      </c>
      <c r="H1489" s="2"/>
      <c r="I1489" s="23"/>
      <c r="J1489" s="2">
        <f>SUMIF('collection only'!D:D,eslam.data!AQ1489,'collection only'!E:E)</f>
        <v>13673026.82</v>
      </c>
      <c r="K1489" s="26">
        <f>SUMIF('data-from-invoicing'!D:D,eslam.data!AR1489,'data-from-invoicing'!F:F)</f>
        <v>0</v>
      </c>
      <c r="L1489" s="2">
        <f t="shared" ref="L1489:L1552" si="183">K1489-J1489</f>
        <v>-13673026.82</v>
      </c>
      <c r="M1489" s="2"/>
      <c r="Q1489" s="23"/>
      <c r="R1489" s="2">
        <v>13673026.82</v>
      </c>
      <c r="S1489" s="1">
        <v>43312</v>
      </c>
      <c r="T1489" s="1">
        <v>43313</v>
      </c>
      <c r="U1489" s="1">
        <v>43317</v>
      </c>
      <c r="V1489">
        <v>45</v>
      </c>
      <c r="W1489" s="1">
        <v>43362</v>
      </c>
      <c r="X1489" s="1">
        <v>43346</v>
      </c>
      <c r="Y1489" s="2">
        <v>111016774.06999999</v>
      </c>
      <c r="Z1489" s="2">
        <v>0</v>
      </c>
      <c r="AF1489" s="2">
        <v>403689</v>
      </c>
      <c r="AG1489" s="14">
        <f>SUMIF('consultant-gross'!D:D,eslam.data!AQ1489,'consultant-gross'!F:F)</f>
        <v>19922320.609999999</v>
      </c>
      <c r="AH1489" s="14">
        <f>SUMIF('consultant-gross'!D:D,eslam.data!AQ1489,'consultant-gross'!G:G)</f>
        <v>111016774.06999999</v>
      </c>
      <c r="AI1489" s="14">
        <f>SUMIF('consultant-net'!D:D,eslam.data!AQ1489,'consultant-net'!F:F)</f>
        <v>13673026.82</v>
      </c>
      <c r="AJ1489" s="2">
        <f>VLOOKUP(A1489,'eslam-to-invoicing'!A:B,2,0)</f>
        <v>0</v>
      </c>
      <c r="AQ1489" s="2" t="str">
        <f t="shared" ref="AQ1489:AQ1552" si="184">A1489&amp;C1489</f>
        <v>SIEMENS - Sokhna9</v>
      </c>
      <c r="AR1489" s="2" t="str">
        <f t="shared" ref="AR1489:AR1552" si="185">AJ1489&amp;C1489</f>
        <v>09</v>
      </c>
    </row>
    <row r="1490" spans="1:44" hidden="1" x14ac:dyDescent="0.3">
      <c r="A1490" s="6" t="s">
        <v>14</v>
      </c>
      <c r="B1490" s="32">
        <f>VLOOKUP(A1490,Sheet1!A:B,2,0)</f>
        <v>1</v>
      </c>
      <c r="C1490" s="6">
        <v>10</v>
      </c>
      <c r="D1490" s="25"/>
      <c r="E1490" s="2">
        <v>9128690.3200000077</v>
      </c>
      <c r="F1490" s="26">
        <f>_xlfn.MAXIFS('data-from-invoicing'!E:E,'data-from-invoicing'!D:D,eslam.data!AR1490)</f>
        <v>0</v>
      </c>
      <c r="G1490" s="2">
        <f t="shared" si="182"/>
        <v>-9128690.3200000077</v>
      </c>
      <c r="H1490" s="2"/>
      <c r="I1490" s="23"/>
      <c r="J1490" s="2">
        <f>SUMIF('collection only'!D:D,eslam.data!AQ1490,'collection only'!E:E)</f>
        <v>6271528.3300000001</v>
      </c>
      <c r="K1490" s="26">
        <f>SUMIF('data-from-invoicing'!D:D,eslam.data!AR1490,'data-from-invoicing'!F:F)</f>
        <v>0</v>
      </c>
      <c r="L1490" s="2">
        <f t="shared" si="183"/>
        <v>-6271528.3300000001</v>
      </c>
      <c r="M1490" s="2"/>
      <c r="Q1490" s="23"/>
      <c r="R1490" s="2">
        <v>6271528.3300000001</v>
      </c>
      <c r="S1490" s="1">
        <v>43343</v>
      </c>
      <c r="T1490" s="1">
        <v>43349</v>
      </c>
      <c r="U1490" s="1">
        <v>43360</v>
      </c>
      <c r="V1490">
        <v>45</v>
      </c>
      <c r="W1490" s="1">
        <v>43405</v>
      </c>
      <c r="X1490" s="1">
        <v>43368</v>
      </c>
      <c r="Y1490" s="2">
        <v>120145464.39</v>
      </c>
      <c r="Z1490" s="2">
        <v>0</v>
      </c>
      <c r="AF1490" s="2">
        <v>430957</v>
      </c>
      <c r="AG1490" s="14">
        <f>SUMIF('consultant-gross'!D:D,eslam.data!AQ1490,'consultant-gross'!F:F)</f>
        <v>9128690.3200000077</v>
      </c>
      <c r="AH1490" s="14">
        <f>SUMIF('consultant-gross'!D:D,eslam.data!AQ1490,'consultant-gross'!G:G)</f>
        <v>120145464.39</v>
      </c>
      <c r="AI1490" s="14">
        <f>SUMIF('consultant-net'!D:D,eslam.data!AQ1490,'consultant-net'!F:F)</f>
        <v>6271528.3300000001</v>
      </c>
      <c r="AJ1490" s="2">
        <f>VLOOKUP(A1490,'eslam-to-invoicing'!A:B,2,0)</f>
        <v>0</v>
      </c>
      <c r="AQ1490" s="2" t="str">
        <f t="shared" si="184"/>
        <v>SIEMENS - Sokhna10</v>
      </c>
      <c r="AR1490" s="2" t="str">
        <f t="shared" si="185"/>
        <v>010</v>
      </c>
    </row>
    <row r="1491" spans="1:44" hidden="1" x14ac:dyDescent="0.3">
      <c r="A1491" s="6" t="s">
        <v>14</v>
      </c>
      <c r="B1491" s="32">
        <f>VLOOKUP(A1491,Sheet1!A:B,2,0)</f>
        <v>1</v>
      </c>
      <c r="C1491" s="6">
        <v>11</v>
      </c>
      <c r="D1491" s="25"/>
      <c r="E1491" s="2">
        <v>7601906.7600000054</v>
      </c>
      <c r="F1491" s="26">
        <f>_xlfn.MAXIFS('data-from-invoicing'!E:E,'data-from-invoicing'!D:D,eslam.data!AR1491)</f>
        <v>0</v>
      </c>
      <c r="G1491" s="2">
        <f t="shared" si="182"/>
        <v>-7601906.7600000054</v>
      </c>
      <c r="H1491" s="2"/>
      <c r="I1491" s="23"/>
      <c r="J1491" s="2">
        <f>SUMIF('collection only'!D:D,eslam.data!AQ1491,'collection only'!E:E)</f>
        <v>5230123.67</v>
      </c>
      <c r="K1491" s="26">
        <f>SUMIF('data-from-invoicing'!D:D,eslam.data!AR1491,'data-from-invoicing'!F:F)</f>
        <v>0</v>
      </c>
      <c r="L1491" s="2">
        <f t="shared" si="183"/>
        <v>-5230123.67</v>
      </c>
      <c r="M1491" s="2"/>
      <c r="Q1491" s="23"/>
      <c r="R1491" s="2">
        <v>5230123.66</v>
      </c>
      <c r="S1491" s="1">
        <v>43373</v>
      </c>
      <c r="T1491" s="1">
        <v>43373</v>
      </c>
      <c r="U1491" s="1">
        <v>43374</v>
      </c>
      <c r="V1491">
        <v>45</v>
      </c>
      <c r="W1491" s="1">
        <v>43419</v>
      </c>
      <c r="X1491" s="1">
        <v>43409</v>
      </c>
      <c r="Y1491" s="2">
        <v>127747371.15000001</v>
      </c>
      <c r="Z1491" s="2">
        <v>0</v>
      </c>
      <c r="AF1491" s="2">
        <v>446149</v>
      </c>
      <c r="AG1491" s="14">
        <f>SUMIF('consultant-gross'!D:D,eslam.data!AQ1491,'consultant-gross'!F:F)</f>
        <v>7601906.7600000054</v>
      </c>
      <c r="AH1491" s="14">
        <f>SUMIF('consultant-gross'!D:D,eslam.data!AQ1491,'consultant-gross'!G:G)</f>
        <v>127747371.15000001</v>
      </c>
      <c r="AI1491" s="14">
        <f>SUMIF('consultant-net'!D:D,eslam.data!AQ1491,'consultant-net'!F:F)</f>
        <v>5230123.66</v>
      </c>
      <c r="AJ1491" s="2">
        <f>VLOOKUP(A1491,'eslam-to-invoicing'!A:B,2,0)</f>
        <v>0</v>
      </c>
      <c r="AQ1491" s="2" t="str">
        <f t="shared" si="184"/>
        <v>SIEMENS - Sokhna11</v>
      </c>
      <c r="AR1491" s="2" t="str">
        <f t="shared" si="185"/>
        <v>011</v>
      </c>
    </row>
    <row r="1492" spans="1:44" hidden="1" x14ac:dyDescent="0.3">
      <c r="A1492" s="6" t="s">
        <v>14</v>
      </c>
      <c r="B1492" s="32">
        <f>VLOOKUP(A1492,Sheet1!A:B,2,0)</f>
        <v>1</v>
      </c>
      <c r="C1492" s="6">
        <v>12</v>
      </c>
      <c r="D1492" s="25"/>
      <c r="E1492" s="2">
        <v>28930012.40000001</v>
      </c>
      <c r="F1492" s="26">
        <f>_xlfn.MAXIFS('data-from-invoicing'!E:E,'data-from-invoicing'!D:D,eslam.data!AR1492)</f>
        <v>0</v>
      </c>
      <c r="G1492" s="2">
        <f t="shared" si="182"/>
        <v>-28930012.40000001</v>
      </c>
      <c r="H1492" s="2"/>
      <c r="I1492" s="23"/>
      <c r="J1492" s="2">
        <f>SUMIF('collection only'!D:D,eslam.data!AQ1492,'collection only'!E:E)</f>
        <v>20041232.559999999</v>
      </c>
      <c r="K1492" s="26">
        <f>SUMIF('data-from-invoicing'!D:D,eslam.data!AR1492,'data-from-invoicing'!F:F)</f>
        <v>0</v>
      </c>
      <c r="L1492" s="2">
        <f t="shared" si="183"/>
        <v>-20041232.559999999</v>
      </c>
      <c r="M1492" s="2"/>
      <c r="Q1492" s="23"/>
      <c r="R1492" s="2">
        <v>20041232.559999999</v>
      </c>
      <c r="S1492" s="1">
        <v>43404</v>
      </c>
      <c r="T1492" s="1">
        <v>43401</v>
      </c>
      <c r="U1492" s="1">
        <v>43401</v>
      </c>
      <c r="V1492">
        <v>45</v>
      </c>
      <c r="W1492" s="1">
        <v>43446</v>
      </c>
      <c r="X1492" s="1">
        <v>43411</v>
      </c>
      <c r="Y1492" s="2">
        <v>156677383.55000001</v>
      </c>
      <c r="AF1492" s="2">
        <v>366625</v>
      </c>
      <c r="AG1492" s="14">
        <f>SUMIF('consultant-gross'!D:D,eslam.data!AQ1492,'consultant-gross'!F:F)</f>
        <v>0</v>
      </c>
      <c r="AH1492" s="14">
        <f>SUMIF('consultant-gross'!D:D,eslam.data!AQ1492,'consultant-gross'!G:G)</f>
        <v>0</v>
      </c>
      <c r="AI1492" s="14">
        <f>SUMIF('consultant-net'!D:D,eslam.data!AQ1492,'consultant-net'!F:F)</f>
        <v>0</v>
      </c>
      <c r="AJ1492" s="2">
        <f>VLOOKUP(A1492,'eslam-to-invoicing'!A:B,2,0)</f>
        <v>0</v>
      </c>
      <c r="AQ1492" s="2" t="str">
        <f t="shared" si="184"/>
        <v>SIEMENS - Sokhna12</v>
      </c>
      <c r="AR1492" s="2" t="str">
        <f t="shared" si="185"/>
        <v>012</v>
      </c>
    </row>
    <row r="1493" spans="1:44" hidden="1" x14ac:dyDescent="0.3">
      <c r="A1493" s="6" t="s">
        <v>14</v>
      </c>
      <c r="B1493" s="32">
        <f>VLOOKUP(A1493,Sheet1!A:B,2,0)</f>
        <v>1</v>
      </c>
      <c r="C1493" s="6">
        <v>13</v>
      </c>
      <c r="D1493" s="25"/>
      <c r="E1493" s="2">
        <v>25830140.069999989</v>
      </c>
      <c r="F1493" s="26">
        <f>_xlfn.MAXIFS('data-from-invoicing'!E:E,'data-from-invoicing'!D:D,eslam.data!AR1493)</f>
        <v>0</v>
      </c>
      <c r="G1493" s="2">
        <f t="shared" si="182"/>
        <v>-25830140.069999989</v>
      </c>
      <c r="H1493" s="2"/>
      <c r="I1493" s="23"/>
      <c r="J1493" s="2">
        <f>SUMIF('collection only'!D:D,eslam.data!AQ1493,'collection only'!E:E)</f>
        <v>17822796.649999999</v>
      </c>
      <c r="K1493" s="26">
        <f>SUMIF('data-from-invoicing'!D:D,eslam.data!AR1493,'data-from-invoicing'!F:F)</f>
        <v>0</v>
      </c>
      <c r="L1493" s="2">
        <f t="shared" si="183"/>
        <v>-17822796.649999999</v>
      </c>
      <c r="M1493" s="2"/>
      <c r="Q1493" s="23"/>
      <c r="R1493" s="2">
        <v>17822796.649999999</v>
      </c>
      <c r="S1493" s="1">
        <v>43434</v>
      </c>
      <c r="T1493" s="1">
        <v>43426</v>
      </c>
      <c r="U1493" s="1">
        <v>43426</v>
      </c>
      <c r="V1493">
        <v>45</v>
      </c>
      <c r="W1493" s="1">
        <v>43471</v>
      </c>
      <c r="X1493" s="1">
        <v>43431</v>
      </c>
      <c r="Y1493" s="2">
        <v>182507523.62</v>
      </c>
      <c r="AF1493" s="2">
        <v>366625</v>
      </c>
      <c r="AG1493" s="14">
        <f>SUMIF('consultant-gross'!D:D,eslam.data!AQ1493,'consultant-gross'!F:F)</f>
        <v>0</v>
      </c>
      <c r="AH1493" s="14">
        <f>SUMIF('consultant-gross'!D:D,eslam.data!AQ1493,'consultant-gross'!G:G)</f>
        <v>0</v>
      </c>
      <c r="AI1493" s="14">
        <f>SUMIF('consultant-net'!D:D,eslam.data!AQ1493,'consultant-net'!F:F)</f>
        <v>0</v>
      </c>
      <c r="AJ1493" s="2">
        <f>VLOOKUP(A1493,'eslam-to-invoicing'!A:B,2,0)</f>
        <v>0</v>
      </c>
      <c r="AQ1493" s="2" t="str">
        <f t="shared" si="184"/>
        <v>SIEMENS - Sokhna13</v>
      </c>
      <c r="AR1493" s="2" t="str">
        <f t="shared" si="185"/>
        <v>013</v>
      </c>
    </row>
    <row r="1494" spans="1:44" hidden="1" x14ac:dyDescent="0.3">
      <c r="A1494" s="6" t="s">
        <v>14</v>
      </c>
      <c r="B1494" s="32">
        <f>VLOOKUP(A1494,Sheet1!A:B,2,0)</f>
        <v>1</v>
      </c>
      <c r="C1494" s="6">
        <v>14</v>
      </c>
      <c r="D1494" s="25"/>
      <c r="E1494" s="2">
        <v>28983532</v>
      </c>
      <c r="F1494" s="26">
        <f>_xlfn.MAXIFS('data-from-invoicing'!E:E,'data-from-invoicing'!D:D,eslam.data!AR1494)</f>
        <v>0</v>
      </c>
      <c r="G1494" s="2">
        <f t="shared" si="182"/>
        <v>-28983532</v>
      </c>
      <c r="H1494" s="2"/>
      <c r="I1494" s="23"/>
      <c r="J1494" s="2">
        <f>SUMIF('collection only'!D:D,eslam.data!AQ1494,'collection only'!E:E)</f>
        <v>20002003.079999998</v>
      </c>
      <c r="K1494" s="26">
        <f>SUMIF('data-from-invoicing'!D:D,eslam.data!AR1494,'data-from-invoicing'!F:F)</f>
        <v>0</v>
      </c>
      <c r="L1494" s="2">
        <f t="shared" si="183"/>
        <v>-20002003.079999998</v>
      </c>
      <c r="M1494" s="2"/>
      <c r="Q1494" s="23"/>
      <c r="R1494" s="2">
        <v>20002003.079999998</v>
      </c>
      <c r="S1494" s="1">
        <v>43465</v>
      </c>
      <c r="T1494" s="1">
        <v>43443</v>
      </c>
      <c r="U1494" s="1">
        <v>43453</v>
      </c>
      <c r="V1494">
        <v>45</v>
      </c>
      <c r="W1494" s="1">
        <v>43498</v>
      </c>
      <c r="X1494" s="1">
        <v>43501</v>
      </c>
      <c r="Y1494" s="2">
        <v>211491055.62</v>
      </c>
      <c r="AF1494" s="2">
        <v>363259</v>
      </c>
      <c r="AG1494" s="14">
        <f>SUMIF('consultant-gross'!D:D,eslam.data!AQ1494,'consultant-gross'!F:F)</f>
        <v>0</v>
      </c>
      <c r="AH1494" s="14">
        <f>SUMIF('consultant-gross'!D:D,eslam.data!AQ1494,'consultant-gross'!G:G)</f>
        <v>0</v>
      </c>
      <c r="AI1494" s="14">
        <f>SUMIF('consultant-net'!D:D,eslam.data!AQ1494,'consultant-net'!F:F)</f>
        <v>0</v>
      </c>
      <c r="AJ1494" s="2">
        <f>VLOOKUP(A1494,'eslam-to-invoicing'!A:B,2,0)</f>
        <v>0</v>
      </c>
      <c r="AQ1494" s="2" t="str">
        <f t="shared" si="184"/>
        <v>SIEMENS - Sokhna14</v>
      </c>
      <c r="AR1494" s="2" t="str">
        <f t="shared" si="185"/>
        <v>014</v>
      </c>
    </row>
    <row r="1495" spans="1:44" hidden="1" x14ac:dyDescent="0.3">
      <c r="A1495" s="6" t="s">
        <v>14</v>
      </c>
      <c r="B1495" s="32">
        <f>VLOOKUP(A1495,Sheet1!A:B,2,0)</f>
        <v>1</v>
      </c>
      <c r="C1495" s="6">
        <v>15</v>
      </c>
      <c r="D1495" s="25"/>
      <c r="E1495" s="2">
        <v>10573229.889999989</v>
      </c>
      <c r="F1495" s="26">
        <f>_xlfn.MAXIFS('data-from-invoicing'!E:E,'data-from-invoicing'!D:D,eslam.data!AR1495)</f>
        <v>0</v>
      </c>
      <c r="G1495" s="2">
        <f t="shared" si="182"/>
        <v>-10573229.889999989</v>
      </c>
      <c r="H1495" s="2"/>
      <c r="I1495" s="23"/>
      <c r="J1495" s="2">
        <f>SUMIF('collection only'!D:D,eslam.data!AQ1495,'collection only'!E:E)</f>
        <v>2699428.63</v>
      </c>
      <c r="K1495" s="26">
        <f>SUMIF('data-from-invoicing'!D:D,eslam.data!AR1495,'data-from-invoicing'!F:F)</f>
        <v>0</v>
      </c>
      <c r="L1495" s="2">
        <f t="shared" si="183"/>
        <v>-2699428.63</v>
      </c>
      <c r="M1495" s="2"/>
      <c r="Q1495" s="23"/>
      <c r="R1495" s="2">
        <v>2699428.63</v>
      </c>
      <c r="S1495" s="1">
        <v>43465</v>
      </c>
      <c r="T1495" s="1">
        <v>43461</v>
      </c>
      <c r="U1495" s="1">
        <v>43470</v>
      </c>
      <c r="V1495">
        <v>45</v>
      </c>
      <c r="W1495" s="1">
        <v>43515</v>
      </c>
      <c r="X1495" s="1">
        <v>43501</v>
      </c>
      <c r="Y1495" s="2">
        <v>222064285.50999999</v>
      </c>
      <c r="AF1495" s="2">
        <v>4959359</v>
      </c>
      <c r="AG1495" s="14">
        <f>SUMIF('consultant-gross'!D:D,eslam.data!AQ1495,'consultant-gross'!F:F)</f>
        <v>0</v>
      </c>
      <c r="AH1495" s="14">
        <f>SUMIF('consultant-gross'!D:D,eslam.data!AQ1495,'consultant-gross'!G:G)</f>
        <v>0</v>
      </c>
      <c r="AI1495" s="14">
        <f>SUMIF('consultant-net'!D:D,eslam.data!AQ1495,'consultant-net'!F:F)</f>
        <v>0</v>
      </c>
      <c r="AJ1495" s="2">
        <f>VLOOKUP(A1495,'eslam-to-invoicing'!A:B,2,0)</f>
        <v>0</v>
      </c>
      <c r="AQ1495" s="2" t="str">
        <f t="shared" si="184"/>
        <v>SIEMENS - Sokhna15</v>
      </c>
      <c r="AR1495" s="2" t="str">
        <f t="shared" si="185"/>
        <v>015</v>
      </c>
    </row>
    <row r="1496" spans="1:44" hidden="1" x14ac:dyDescent="0.3">
      <c r="A1496" s="6" t="s">
        <v>14</v>
      </c>
      <c r="B1496" s="32">
        <f>VLOOKUP(A1496,Sheet1!A:B,2,0)</f>
        <v>1</v>
      </c>
      <c r="C1496" s="6">
        <v>16</v>
      </c>
      <c r="D1496" s="25"/>
      <c r="E1496" s="2">
        <v>32022484.92000002</v>
      </c>
      <c r="F1496" s="26">
        <f>_xlfn.MAXIFS('data-from-invoicing'!E:E,'data-from-invoicing'!D:D,eslam.data!AR1496)</f>
        <v>0</v>
      </c>
      <c r="G1496" s="2">
        <f t="shared" si="182"/>
        <v>-32022484.92000002</v>
      </c>
      <c r="H1496" s="2"/>
      <c r="I1496" s="23"/>
      <c r="J1496" s="2">
        <f>SUMIF('collection only'!D:D,eslam.data!AQ1496,'collection only'!E:E)</f>
        <v>25271545.73</v>
      </c>
      <c r="K1496" s="26">
        <f>SUMIF('data-from-invoicing'!D:D,eslam.data!AR1496,'data-from-invoicing'!F:F)</f>
        <v>0</v>
      </c>
      <c r="L1496" s="2">
        <f t="shared" si="183"/>
        <v>-25271545.73</v>
      </c>
      <c r="M1496" s="2"/>
      <c r="Q1496" s="23"/>
      <c r="R1496" s="2">
        <v>25271545.73</v>
      </c>
      <c r="S1496" s="1">
        <v>43465</v>
      </c>
      <c r="T1496" s="1">
        <v>43464</v>
      </c>
      <c r="U1496" s="1">
        <v>43480</v>
      </c>
      <c r="V1496">
        <v>45</v>
      </c>
      <c r="W1496" s="1">
        <v>43525</v>
      </c>
      <c r="X1496" s="1">
        <v>43488</v>
      </c>
      <c r="Y1496" s="2">
        <v>254086770.43000001</v>
      </c>
      <c r="AF1496" s="2">
        <v>4959359</v>
      </c>
      <c r="AG1496" s="14">
        <f>SUMIF('consultant-gross'!D:D,eslam.data!AQ1496,'consultant-gross'!F:F)</f>
        <v>32022484.920000017</v>
      </c>
      <c r="AH1496" s="14">
        <f>SUMIF('consultant-gross'!D:D,eslam.data!AQ1496,'consultant-gross'!G:G)</f>
        <v>254086770.43000001</v>
      </c>
      <c r="AI1496" s="14">
        <f>SUMIF('consultant-net'!D:D,eslam.data!AQ1496,'consultant-net'!F:F)</f>
        <v>25271545.73</v>
      </c>
      <c r="AJ1496" s="2">
        <f>VLOOKUP(A1496,'eslam-to-invoicing'!A:B,2,0)</f>
        <v>0</v>
      </c>
      <c r="AQ1496" s="2" t="str">
        <f t="shared" si="184"/>
        <v>SIEMENS - Sokhna16</v>
      </c>
      <c r="AR1496" s="2" t="str">
        <f t="shared" si="185"/>
        <v>016</v>
      </c>
    </row>
    <row r="1497" spans="1:44" hidden="1" x14ac:dyDescent="0.3">
      <c r="A1497" s="6" t="s">
        <v>14</v>
      </c>
      <c r="B1497" s="32">
        <f>VLOOKUP(A1497,Sheet1!A:B,2,0)</f>
        <v>1</v>
      </c>
      <c r="C1497" s="6">
        <v>17</v>
      </c>
      <c r="D1497" s="25"/>
      <c r="E1497" s="2">
        <v>57817326.869999997</v>
      </c>
      <c r="F1497" s="26">
        <f>_xlfn.MAXIFS('data-from-invoicing'!E:E,'data-from-invoicing'!D:D,eslam.data!AR1497)</f>
        <v>0</v>
      </c>
      <c r="G1497" s="2">
        <f t="shared" si="182"/>
        <v>-57817326.869999997</v>
      </c>
      <c r="H1497" s="2"/>
      <c r="I1497" s="23"/>
      <c r="J1497" s="2">
        <f>SUMIF('collection only'!D:D,eslam.data!AQ1497,'collection only'!E:E)</f>
        <v>20418831.59</v>
      </c>
      <c r="K1497" s="26">
        <f>SUMIF('data-from-invoicing'!D:D,eslam.data!AR1497,'data-from-invoicing'!F:F)</f>
        <v>0</v>
      </c>
      <c r="L1497" s="2">
        <f t="shared" si="183"/>
        <v>-20418831.59</v>
      </c>
      <c r="M1497" s="2"/>
      <c r="Q1497" s="23"/>
      <c r="R1497" s="2">
        <v>20418831.59</v>
      </c>
      <c r="S1497" s="1">
        <v>43524</v>
      </c>
      <c r="T1497" s="1">
        <v>43517</v>
      </c>
      <c r="U1497" s="1">
        <v>43496</v>
      </c>
      <c r="V1497">
        <v>45</v>
      </c>
      <c r="W1497" s="1">
        <v>43541</v>
      </c>
      <c r="X1497" s="1">
        <v>43577</v>
      </c>
      <c r="Y1497" s="2">
        <v>311904097.30000001</v>
      </c>
      <c r="AF1497" s="2">
        <v>26029681</v>
      </c>
      <c r="AG1497" s="14">
        <f>SUMIF('consultant-gross'!D:D,eslam.data!AQ1497,'consultant-gross'!F:F)</f>
        <v>57817326.870000005</v>
      </c>
      <c r="AH1497" s="14">
        <f>SUMIF('consultant-gross'!D:D,eslam.data!AQ1497,'consultant-gross'!G:G)</f>
        <v>311904097.30000001</v>
      </c>
      <c r="AI1497" s="14">
        <f>SUMIF('consultant-net'!D:D,eslam.data!AQ1497,'consultant-net'!F:F)</f>
        <v>20418831.59</v>
      </c>
      <c r="AJ1497" s="2">
        <f>VLOOKUP(A1497,'eslam-to-invoicing'!A:B,2,0)</f>
        <v>0</v>
      </c>
      <c r="AQ1497" s="2" t="str">
        <f t="shared" si="184"/>
        <v>SIEMENS - Sokhna17</v>
      </c>
      <c r="AR1497" s="2" t="str">
        <f t="shared" si="185"/>
        <v>017</v>
      </c>
    </row>
    <row r="1498" spans="1:44" hidden="1" x14ac:dyDescent="0.3">
      <c r="A1498" s="6" t="s">
        <v>14</v>
      </c>
      <c r="B1498" s="32">
        <f>VLOOKUP(A1498,Sheet1!A:B,2,0)</f>
        <v>1</v>
      </c>
      <c r="C1498" s="6">
        <v>18</v>
      </c>
      <c r="D1498" s="25"/>
      <c r="E1498" s="2">
        <v>11495973.019999981</v>
      </c>
      <c r="F1498" s="26">
        <f>_xlfn.MAXIFS('data-from-invoicing'!E:E,'data-from-invoicing'!D:D,eslam.data!AR1498)</f>
        <v>0</v>
      </c>
      <c r="G1498" s="2">
        <f t="shared" si="182"/>
        <v>-11495973.019999981</v>
      </c>
      <c r="H1498" s="2"/>
      <c r="I1498" s="23"/>
      <c r="J1498" s="2">
        <f>SUMIF('collection only'!D:D,eslam.data!AQ1498,'collection only'!E:E)</f>
        <v>12124718</v>
      </c>
      <c r="K1498" s="26">
        <f>SUMIF('data-from-invoicing'!D:D,eslam.data!AR1498,'data-from-invoicing'!F:F)</f>
        <v>0</v>
      </c>
      <c r="L1498" s="2">
        <f t="shared" si="183"/>
        <v>-12124718</v>
      </c>
      <c r="M1498" s="2"/>
      <c r="Q1498" s="23"/>
      <c r="R1498" s="2">
        <v>12124718</v>
      </c>
      <c r="S1498" s="1">
        <v>43677</v>
      </c>
      <c r="T1498" s="1">
        <v>43684</v>
      </c>
      <c r="U1498" s="1">
        <v>43697</v>
      </c>
      <c r="V1498">
        <v>45</v>
      </c>
      <c r="W1498" s="1">
        <v>43742</v>
      </c>
      <c r="X1498" s="1">
        <v>43740</v>
      </c>
      <c r="Y1498" s="2">
        <v>323400070.31999999</v>
      </c>
      <c r="AF1498" s="2">
        <v>20785977</v>
      </c>
      <c r="AG1498" s="14">
        <f>SUMIF('consultant-gross'!D:D,eslam.data!AQ1498,'consultant-gross'!F:F)</f>
        <v>0</v>
      </c>
      <c r="AH1498" s="14">
        <f>SUMIF('consultant-gross'!D:D,eslam.data!AQ1498,'consultant-gross'!G:G)</f>
        <v>0</v>
      </c>
      <c r="AI1498" s="14">
        <f>SUMIF('consultant-net'!D:D,eslam.data!AQ1498,'consultant-net'!F:F)</f>
        <v>15000000</v>
      </c>
      <c r="AJ1498" s="2">
        <f>VLOOKUP(A1498,'eslam-to-invoicing'!A:B,2,0)</f>
        <v>0</v>
      </c>
      <c r="AQ1498" s="2" t="str">
        <f t="shared" si="184"/>
        <v>SIEMENS - Sokhna18</v>
      </c>
      <c r="AR1498" s="2" t="str">
        <f t="shared" si="185"/>
        <v>018</v>
      </c>
    </row>
    <row r="1499" spans="1:44" hidden="1" x14ac:dyDescent="0.3">
      <c r="A1499" s="6" t="s">
        <v>14</v>
      </c>
      <c r="B1499" s="6">
        <f>VLOOKUP(A1499,Sheet1!A:B,2,0)</f>
        <v>1</v>
      </c>
      <c r="C1499" s="6">
        <v>19</v>
      </c>
      <c r="D1499" s="25"/>
      <c r="F1499" s="26">
        <f>_xlfn.MAXIFS('data-from-invoicing'!E:E,'data-from-invoicing'!D:D,eslam.data!AR1499)</f>
        <v>0</v>
      </c>
      <c r="G1499" s="2">
        <f t="shared" si="182"/>
        <v>0</v>
      </c>
      <c r="H1499" s="2"/>
      <c r="I1499" s="23"/>
      <c r="J1499" s="2">
        <f>SUMIF('collection only'!D:D,eslam.data!AQ1499,'collection only'!E:E)</f>
        <v>25672200.91</v>
      </c>
      <c r="K1499" s="26">
        <f>SUMIF('data-from-invoicing'!D:D,eslam.data!AR1499,'data-from-invoicing'!F:F)</f>
        <v>0</v>
      </c>
      <c r="L1499" s="2">
        <f t="shared" si="183"/>
        <v>-25672200.91</v>
      </c>
      <c r="M1499" s="2"/>
      <c r="Q1499" s="23"/>
      <c r="S1499" s="1">
        <v>43769</v>
      </c>
      <c r="T1499" s="1">
        <v>43768</v>
      </c>
      <c r="U1499" s="1">
        <v>43846</v>
      </c>
      <c r="V1499">
        <v>45</v>
      </c>
      <c r="W1499" s="1">
        <v>43891</v>
      </c>
      <c r="AF1499" s="2">
        <v>0</v>
      </c>
      <c r="AG1499" s="14">
        <f>SUMIF('consultant-gross'!D:D,eslam.data!AQ1499,'consultant-gross'!F:F)</f>
        <v>0</v>
      </c>
      <c r="AH1499" s="14">
        <f>SUMIF('consultant-gross'!D:D,eslam.data!AQ1499,'consultant-gross'!G:G)</f>
        <v>0</v>
      </c>
      <c r="AI1499" s="14">
        <f>SUMIF('consultant-net'!D:D,eslam.data!AQ1499,'consultant-net'!F:F)</f>
        <v>0</v>
      </c>
      <c r="AJ1499" s="2">
        <f>VLOOKUP(A1499,'eslam-to-invoicing'!A:B,2,0)</f>
        <v>0</v>
      </c>
      <c r="AQ1499" s="2" t="str">
        <f t="shared" si="184"/>
        <v>SIEMENS - Sokhna19</v>
      </c>
      <c r="AR1499" s="2" t="str">
        <f t="shared" si="185"/>
        <v>019</v>
      </c>
    </row>
    <row r="1500" spans="1:44" hidden="1" x14ac:dyDescent="0.3">
      <c r="A1500" s="6" t="s">
        <v>14</v>
      </c>
      <c r="B1500" s="6">
        <f>VLOOKUP(A1500,Sheet1!A:B,2,0)</f>
        <v>1</v>
      </c>
      <c r="C1500" s="6">
        <v>20</v>
      </c>
      <c r="D1500" s="25"/>
      <c r="F1500" s="26">
        <f>_xlfn.MAXIFS('data-from-invoicing'!E:E,'data-from-invoicing'!D:D,eslam.data!AR1500)</f>
        <v>0</v>
      </c>
      <c r="G1500" s="2">
        <f t="shared" si="182"/>
        <v>0</v>
      </c>
      <c r="H1500" s="2"/>
      <c r="I1500" s="23"/>
      <c r="J1500" s="2">
        <f>SUMIF('collection only'!D:D,eslam.data!AQ1500,'collection only'!E:E)</f>
        <v>15319191.73</v>
      </c>
      <c r="K1500" s="26">
        <f>SUMIF('data-from-invoicing'!D:D,eslam.data!AR1500,'data-from-invoicing'!F:F)</f>
        <v>0</v>
      </c>
      <c r="L1500" s="2">
        <f t="shared" si="183"/>
        <v>-15319191.73</v>
      </c>
      <c r="M1500" s="2"/>
      <c r="Q1500" s="23"/>
      <c r="S1500" s="1">
        <v>43769</v>
      </c>
      <c r="T1500" s="1">
        <v>43768</v>
      </c>
      <c r="U1500" s="1">
        <v>43846</v>
      </c>
      <c r="V1500">
        <v>45</v>
      </c>
      <c r="W1500" s="1">
        <v>43891</v>
      </c>
      <c r="X1500" s="1">
        <v>45224</v>
      </c>
      <c r="AF1500" s="2">
        <v>0</v>
      </c>
      <c r="AG1500" s="14">
        <f>SUMIF('consultant-gross'!D:D,eslam.data!AQ1500,'consultant-gross'!F:F)</f>
        <v>0</v>
      </c>
      <c r="AH1500" s="14">
        <f>SUMIF('consultant-gross'!D:D,eslam.data!AQ1500,'consultant-gross'!G:G)</f>
        <v>0</v>
      </c>
      <c r="AI1500" s="14">
        <f>SUMIF('consultant-net'!D:D,eslam.data!AQ1500,'consultant-net'!F:F)</f>
        <v>0</v>
      </c>
      <c r="AJ1500" s="2">
        <f>VLOOKUP(A1500,'eslam-to-invoicing'!A:B,2,0)</f>
        <v>0</v>
      </c>
      <c r="AQ1500" s="2" t="str">
        <f t="shared" si="184"/>
        <v>SIEMENS - Sokhna20</v>
      </c>
      <c r="AR1500" s="2" t="str">
        <f t="shared" si="185"/>
        <v>020</v>
      </c>
    </row>
    <row r="1501" spans="1:44" hidden="1" x14ac:dyDescent="0.3">
      <c r="A1501" s="6" t="s">
        <v>14</v>
      </c>
      <c r="B1501" s="6">
        <f>VLOOKUP(A1501,Sheet1!A:B,2,0)</f>
        <v>1</v>
      </c>
      <c r="C1501" s="6">
        <v>21</v>
      </c>
      <c r="D1501" s="25"/>
      <c r="F1501" s="26">
        <f>_xlfn.MAXIFS('data-from-invoicing'!E:E,'data-from-invoicing'!D:D,eslam.data!AR1501)</f>
        <v>0</v>
      </c>
      <c r="G1501" s="2">
        <f t="shared" si="182"/>
        <v>0</v>
      </c>
      <c r="H1501" s="2"/>
      <c r="I1501" s="23"/>
      <c r="J1501" s="2">
        <f>SUMIF('collection only'!D:D,eslam.data!AQ1501,'collection only'!E:E)</f>
        <v>888628.7</v>
      </c>
      <c r="K1501" s="26">
        <f>SUMIF('data-from-invoicing'!D:D,eslam.data!AR1501,'data-from-invoicing'!F:F)</f>
        <v>0</v>
      </c>
      <c r="L1501" s="2">
        <f t="shared" si="183"/>
        <v>-888628.7</v>
      </c>
      <c r="M1501" s="2"/>
      <c r="Q1501" s="23"/>
      <c r="S1501" s="1">
        <v>44043</v>
      </c>
      <c r="T1501" s="1">
        <v>44027</v>
      </c>
      <c r="U1501" s="1">
        <v>44027</v>
      </c>
      <c r="V1501">
        <v>45</v>
      </c>
      <c r="W1501" s="1">
        <v>44072</v>
      </c>
      <c r="AF1501" s="2">
        <v>0</v>
      </c>
      <c r="AG1501" s="14">
        <f>SUMIF('consultant-gross'!D:D,eslam.data!AQ1501,'consultant-gross'!F:F)</f>
        <v>0</v>
      </c>
      <c r="AH1501" s="14">
        <f>SUMIF('consultant-gross'!D:D,eslam.data!AQ1501,'consultant-gross'!G:G)</f>
        <v>0</v>
      </c>
      <c r="AI1501" s="14">
        <f>SUMIF('consultant-net'!D:D,eslam.data!AQ1501,'consultant-net'!F:F)</f>
        <v>0</v>
      </c>
      <c r="AJ1501" s="2">
        <f>VLOOKUP(A1501,'eslam-to-invoicing'!A:B,2,0)</f>
        <v>0</v>
      </c>
      <c r="AQ1501" s="2" t="str">
        <f t="shared" si="184"/>
        <v>SIEMENS - Sokhna21</v>
      </c>
      <c r="AR1501" s="2" t="str">
        <f t="shared" si="185"/>
        <v>021</v>
      </c>
    </row>
    <row r="1502" spans="1:44" hidden="1" x14ac:dyDescent="0.3">
      <c r="A1502" s="32" t="s">
        <v>106</v>
      </c>
      <c r="B1502" s="32">
        <f>VLOOKUP(A1502,Sheet1!A:B,2,0)</f>
        <v>1</v>
      </c>
      <c r="C1502" s="6">
        <v>1</v>
      </c>
      <c r="D1502" s="25"/>
      <c r="E1502" s="2">
        <v>3199345.21</v>
      </c>
      <c r="F1502" s="26">
        <f>_xlfn.MAXIFS('data-from-invoicing'!E:E,'data-from-invoicing'!D:D,eslam.data!AR1502)</f>
        <v>0</v>
      </c>
      <c r="G1502" s="2">
        <f t="shared" si="182"/>
        <v>-3199345.21</v>
      </c>
      <c r="H1502" s="2"/>
      <c r="I1502" s="23"/>
      <c r="J1502" s="2">
        <f>SUMIF('collection only'!D:D,eslam.data!AQ1502,'collection only'!E:E)</f>
        <v>13906048.199999999</v>
      </c>
      <c r="K1502" s="26">
        <f>SUMIF('data-from-invoicing'!D:D,eslam.data!AR1502,'data-from-invoicing'!F:F)</f>
        <v>0</v>
      </c>
      <c r="L1502" s="2">
        <f t="shared" si="183"/>
        <v>-13906048.199999999</v>
      </c>
      <c r="M1502" s="2"/>
      <c r="Q1502" s="23"/>
      <c r="R1502" s="2">
        <v>2399508.91</v>
      </c>
      <c r="S1502" s="1">
        <v>44926</v>
      </c>
      <c r="T1502" s="1">
        <v>44928</v>
      </c>
      <c r="U1502" s="1">
        <v>44930</v>
      </c>
      <c r="V1502">
        <v>42</v>
      </c>
      <c r="W1502" s="1">
        <v>44972</v>
      </c>
      <c r="X1502" s="1">
        <v>44959</v>
      </c>
      <c r="Y1502" s="2">
        <v>3199345.21</v>
      </c>
      <c r="AF1502" s="2">
        <v>0</v>
      </c>
      <c r="AG1502" s="14">
        <f>SUMIF('consultant-gross'!D:D,eslam.data!AQ1502,'consultant-gross'!F:F)</f>
        <v>3199345.21</v>
      </c>
      <c r="AH1502" s="14">
        <f>SUMIF('consultant-gross'!D:D,eslam.data!AQ1502,'consultant-gross'!G:G)</f>
        <v>3199345.21</v>
      </c>
      <c r="AI1502" s="14">
        <f>SUMIF('consultant-net'!D:D,eslam.data!AQ1502,'consultant-net'!F:F)</f>
        <v>2399508.91</v>
      </c>
      <c r="AJ1502" s="2">
        <f>VLOOKUP(A1502,'eslam-to-invoicing'!A:B,2,0)</f>
        <v>0</v>
      </c>
      <c r="AQ1502" s="2" t="str">
        <f t="shared" si="184"/>
        <v>SMP1 - Revamp1</v>
      </c>
      <c r="AR1502" s="2" t="str">
        <f t="shared" si="185"/>
        <v>01</v>
      </c>
    </row>
    <row r="1503" spans="1:44" hidden="1" x14ac:dyDescent="0.3">
      <c r="A1503" s="32" t="s">
        <v>106</v>
      </c>
      <c r="B1503" s="32">
        <f>VLOOKUP(A1503,Sheet1!A:B,2,0)</f>
        <v>1</v>
      </c>
      <c r="C1503" s="6">
        <v>2</v>
      </c>
      <c r="D1503" s="25"/>
      <c r="E1503" s="2">
        <v>1797569.47</v>
      </c>
      <c r="F1503" s="26">
        <f>_xlfn.MAXIFS('data-from-invoicing'!E:E,'data-from-invoicing'!D:D,eslam.data!AR1503)</f>
        <v>0</v>
      </c>
      <c r="G1503" s="2">
        <f t="shared" si="182"/>
        <v>-1797569.47</v>
      </c>
      <c r="H1503" s="2"/>
      <c r="I1503" s="23"/>
      <c r="J1503" s="2">
        <f>SUMIF('collection only'!D:D,eslam.data!AQ1503,'collection only'!E:E)</f>
        <v>25693427.500009999</v>
      </c>
      <c r="K1503" s="26">
        <f>SUMIF('data-from-invoicing'!D:D,eslam.data!AR1503,'data-from-invoicing'!F:F)</f>
        <v>0</v>
      </c>
      <c r="L1503" s="2">
        <f t="shared" si="183"/>
        <v>-25693427.500009999</v>
      </c>
      <c r="M1503" s="2"/>
      <c r="Q1503" s="23"/>
      <c r="R1503" s="2">
        <v>1348177.1</v>
      </c>
      <c r="S1503" s="1">
        <v>44957</v>
      </c>
      <c r="T1503" s="1">
        <v>44971</v>
      </c>
      <c r="U1503" s="1">
        <v>44972</v>
      </c>
      <c r="V1503">
        <v>42</v>
      </c>
      <c r="W1503" s="1">
        <v>45014</v>
      </c>
      <c r="X1503" s="1">
        <v>45048</v>
      </c>
      <c r="Y1503" s="2">
        <v>4996914.68</v>
      </c>
      <c r="AF1503" s="2">
        <v>0</v>
      </c>
      <c r="AG1503" s="14">
        <f>SUMIF('consultant-gross'!D:D,eslam.data!AQ1503,'consultant-gross'!F:F)</f>
        <v>1797569.4699999997</v>
      </c>
      <c r="AH1503" s="14">
        <f>SUMIF('consultant-gross'!D:D,eslam.data!AQ1503,'consultant-gross'!G:G)</f>
        <v>4996914.68</v>
      </c>
      <c r="AI1503" s="14">
        <f>SUMIF('consultant-net'!D:D,eslam.data!AQ1503,'consultant-net'!F:F)</f>
        <v>1348177.1</v>
      </c>
      <c r="AJ1503" s="2">
        <f>VLOOKUP(A1503,'eslam-to-invoicing'!A:B,2,0)</f>
        <v>0</v>
      </c>
      <c r="AQ1503" s="2" t="str">
        <f t="shared" si="184"/>
        <v>SMP1 - Revamp2</v>
      </c>
      <c r="AR1503" s="2" t="str">
        <f t="shared" si="185"/>
        <v>02</v>
      </c>
    </row>
    <row r="1504" spans="1:44" hidden="1" x14ac:dyDescent="0.3">
      <c r="A1504" s="32" t="s">
        <v>106</v>
      </c>
      <c r="B1504" s="32">
        <f>VLOOKUP(A1504,Sheet1!A:B,2,0)</f>
        <v>1</v>
      </c>
      <c r="C1504" s="6">
        <v>3</v>
      </c>
      <c r="D1504" s="25"/>
      <c r="E1504" s="2">
        <v>2879525.92</v>
      </c>
      <c r="F1504" s="26">
        <f>_xlfn.MAXIFS('data-from-invoicing'!E:E,'data-from-invoicing'!D:D,eslam.data!AR1504)</f>
        <v>0</v>
      </c>
      <c r="G1504" s="2">
        <f t="shared" si="182"/>
        <v>-2879525.92</v>
      </c>
      <c r="H1504" s="2"/>
      <c r="I1504" s="23"/>
      <c r="J1504" s="2">
        <f>SUMIF('collection only'!D:D,eslam.data!AQ1504,'collection only'!E:E)</f>
        <v>16806572.500009999</v>
      </c>
      <c r="K1504" s="26">
        <f>SUMIF('data-from-invoicing'!D:D,eslam.data!AR1504,'data-from-invoicing'!F:F)</f>
        <v>0</v>
      </c>
      <c r="L1504" s="2">
        <f t="shared" si="183"/>
        <v>-16806572.500009999</v>
      </c>
      <c r="M1504" s="2"/>
      <c r="Q1504" s="23"/>
      <c r="R1504" s="2">
        <v>2159644.4500000002</v>
      </c>
      <c r="S1504" s="1">
        <v>45046</v>
      </c>
      <c r="T1504" s="1">
        <v>45049</v>
      </c>
      <c r="U1504" s="1">
        <v>45070</v>
      </c>
      <c r="V1504">
        <v>42</v>
      </c>
      <c r="W1504" s="1">
        <v>45112</v>
      </c>
      <c r="Y1504" s="2">
        <v>7876440.5999999996</v>
      </c>
      <c r="AF1504" s="2">
        <v>0</v>
      </c>
      <c r="AG1504" s="14">
        <f>SUMIF('consultant-gross'!D:D,eslam.data!AQ1504,'consultant-gross'!F:F)</f>
        <v>2879525.92</v>
      </c>
      <c r="AH1504" s="14">
        <f>SUMIF('consultant-gross'!D:D,eslam.data!AQ1504,'consultant-gross'!G:G)</f>
        <v>7876440.5999999996</v>
      </c>
      <c r="AI1504" s="14">
        <f>SUMIF('consultant-net'!D:D,eslam.data!AQ1504,'consultant-net'!F:F)</f>
        <v>2159644.4500000002</v>
      </c>
      <c r="AJ1504" s="2">
        <f>VLOOKUP(A1504,'eslam-to-invoicing'!A:B,2,0)</f>
        <v>0</v>
      </c>
      <c r="AQ1504" s="2" t="str">
        <f t="shared" si="184"/>
        <v>SMP1 - Revamp3</v>
      </c>
      <c r="AR1504" s="2" t="str">
        <f t="shared" si="185"/>
        <v>03</v>
      </c>
    </row>
    <row r="1505" spans="1:44" hidden="1" x14ac:dyDescent="0.3">
      <c r="A1505" s="32" t="s">
        <v>106</v>
      </c>
      <c r="B1505" s="32">
        <f>VLOOKUP(A1505,Sheet1!A:B,2,0)</f>
        <v>1</v>
      </c>
      <c r="C1505" s="6">
        <v>4</v>
      </c>
      <c r="D1505" s="25"/>
      <c r="E1505" s="2">
        <v>3836789.6300000008</v>
      </c>
      <c r="F1505" s="26">
        <f>_xlfn.MAXIFS('data-from-invoicing'!E:E,'data-from-invoicing'!D:D,eslam.data!AR1505)</f>
        <v>0</v>
      </c>
      <c r="G1505" s="2">
        <f t="shared" si="182"/>
        <v>-3836789.6300000008</v>
      </c>
      <c r="H1505" s="2"/>
      <c r="I1505" s="23"/>
      <c r="J1505" s="2">
        <f>SUMIF('collection only'!D:D,eslam.data!AQ1505,'collection only'!E:E)</f>
        <v>2647384.8437142861</v>
      </c>
      <c r="K1505" s="26">
        <f>SUMIF('data-from-invoicing'!D:D,eslam.data!AR1505,'data-from-invoicing'!F:F)</f>
        <v>0</v>
      </c>
      <c r="L1505" s="2">
        <f t="shared" si="183"/>
        <v>-2647384.8437142861</v>
      </c>
      <c r="M1505" s="2"/>
      <c r="Q1505" s="23"/>
      <c r="R1505" s="2">
        <v>2877592.22</v>
      </c>
      <c r="S1505" s="1">
        <v>45077</v>
      </c>
      <c r="T1505" s="1">
        <v>45083</v>
      </c>
      <c r="U1505" s="1">
        <v>45120</v>
      </c>
      <c r="V1505">
        <v>42</v>
      </c>
      <c r="W1505" s="1">
        <v>45162</v>
      </c>
      <c r="X1505" s="1">
        <v>45170</v>
      </c>
      <c r="Y1505" s="2">
        <v>11713230.23</v>
      </c>
      <c r="AF1505" s="2">
        <v>0</v>
      </c>
      <c r="AG1505" s="14">
        <f>SUMIF('consultant-gross'!D:D,eslam.data!AQ1505,'consultant-gross'!F:F)</f>
        <v>3836789.6300000008</v>
      </c>
      <c r="AH1505" s="14">
        <f>SUMIF('consultant-gross'!D:D,eslam.data!AQ1505,'consultant-gross'!G:G)</f>
        <v>11713230.23</v>
      </c>
      <c r="AI1505" s="14">
        <f>SUMIF('consultant-net'!D:D,eslam.data!AQ1505,'consultant-net'!F:F)</f>
        <v>2877592.22</v>
      </c>
      <c r="AJ1505" s="2">
        <f>VLOOKUP(A1505,'eslam-to-invoicing'!A:B,2,0)</f>
        <v>0</v>
      </c>
      <c r="AQ1505" s="2" t="str">
        <f t="shared" si="184"/>
        <v>SMP1 - Revamp4</v>
      </c>
      <c r="AR1505" s="2" t="str">
        <f t="shared" si="185"/>
        <v>04</v>
      </c>
    </row>
    <row r="1506" spans="1:44" hidden="1" x14ac:dyDescent="0.3">
      <c r="A1506" s="32" t="s">
        <v>106</v>
      </c>
      <c r="B1506" s="32">
        <f>VLOOKUP(A1506,Sheet1!A:B,2,0)</f>
        <v>1</v>
      </c>
      <c r="C1506" s="6">
        <v>5</v>
      </c>
      <c r="D1506" s="25"/>
      <c r="E1506" s="2">
        <v>4135898.1</v>
      </c>
      <c r="F1506" s="26">
        <f>_xlfn.MAXIFS('data-from-invoicing'!E:E,'data-from-invoicing'!D:D,eslam.data!AR1506)</f>
        <v>0</v>
      </c>
      <c r="G1506" s="2">
        <f t="shared" si="182"/>
        <v>-4135898.1</v>
      </c>
      <c r="H1506" s="2"/>
      <c r="I1506" s="23"/>
      <c r="J1506" s="2">
        <f>SUMIF('collection only'!D:D,eslam.data!AQ1506,'collection only'!E:E)</f>
        <v>2853769.6857142858</v>
      </c>
      <c r="K1506" s="26">
        <f>SUMIF('data-from-invoicing'!D:D,eslam.data!AR1506,'data-from-invoicing'!F:F)</f>
        <v>0</v>
      </c>
      <c r="L1506" s="2">
        <f t="shared" si="183"/>
        <v>-2853769.6857142858</v>
      </c>
      <c r="M1506" s="2"/>
      <c r="Q1506" s="23"/>
      <c r="R1506" s="2">
        <v>3101923.57</v>
      </c>
      <c r="S1506" s="1">
        <v>45138</v>
      </c>
      <c r="T1506" s="1">
        <v>45132</v>
      </c>
      <c r="U1506" s="1">
        <v>45132</v>
      </c>
      <c r="V1506">
        <v>42</v>
      </c>
      <c r="W1506" s="1">
        <v>45174</v>
      </c>
      <c r="X1506" s="1">
        <v>45181</v>
      </c>
      <c r="Y1506" s="2">
        <v>15849128.33</v>
      </c>
      <c r="AF1506" s="2">
        <v>0</v>
      </c>
      <c r="AG1506" s="14">
        <f>SUMIF('consultant-gross'!D:D,eslam.data!AQ1506,'consultant-gross'!F:F)</f>
        <v>4135898.0999999996</v>
      </c>
      <c r="AH1506" s="14">
        <f>SUMIF('consultant-gross'!D:D,eslam.data!AQ1506,'consultant-gross'!G:G)</f>
        <v>15849128.33</v>
      </c>
      <c r="AI1506" s="14">
        <f>SUMIF('consultant-net'!D:D,eslam.data!AQ1506,'consultant-net'!F:F)</f>
        <v>3101923.57</v>
      </c>
      <c r="AJ1506" s="2">
        <f>VLOOKUP(A1506,'eslam-to-invoicing'!A:B,2,0)</f>
        <v>0</v>
      </c>
      <c r="AQ1506" s="2" t="str">
        <f t="shared" si="184"/>
        <v>SMP1 - Revamp5</v>
      </c>
      <c r="AR1506" s="2" t="str">
        <f t="shared" si="185"/>
        <v>05</v>
      </c>
    </row>
    <row r="1507" spans="1:44" hidden="1" x14ac:dyDescent="0.3">
      <c r="A1507" s="32" t="s">
        <v>106</v>
      </c>
      <c r="B1507" s="32">
        <f>VLOOKUP(A1507,Sheet1!A:B,2,0)</f>
        <v>1</v>
      </c>
      <c r="C1507" s="6">
        <v>6</v>
      </c>
      <c r="D1507" s="25"/>
      <c r="E1507" s="2">
        <v>8858061.6899999995</v>
      </c>
      <c r="F1507" s="26">
        <f>_xlfn.MAXIFS('data-from-invoicing'!E:E,'data-from-invoicing'!D:D,eslam.data!AR1507)</f>
        <v>0</v>
      </c>
      <c r="G1507" s="2">
        <f t="shared" si="182"/>
        <v>-8858061.6899999995</v>
      </c>
      <c r="H1507" s="2"/>
      <c r="I1507" s="23"/>
      <c r="J1507" s="2">
        <f>SUMIF('collection only'!D:D,eslam.data!AQ1507,'collection only'!E:E)</f>
        <v>6112062.5631428557</v>
      </c>
      <c r="K1507" s="26">
        <f>SUMIF('data-from-invoicing'!D:D,eslam.data!AR1507,'data-from-invoicing'!F:F)</f>
        <v>0</v>
      </c>
      <c r="L1507" s="2">
        <f t="shared" si="183"/>
        <v>-6112062.5631428557</v>
      </c>
      <c r="M1507" s="2"/>
      <c r="Q1507" s="23"/>
      <c r="R1507" s="2">
        <v>6643546.2599999998</v>
      </c>
      <c r="S1507" s="1">
        <v>45169</v>
      </c>
      <c r="T1507" s="1">
        <v>45168</v>
      </c>
      <c r="U1507" s="1">
        <v>45175</v>
      </c>
      <c r="V1507">
        <v>42</v>
      </c>
      <c r="W1507" s="1">
        <v>45217</v>
      </c>
      <c r="X1507" s="1">
        <v>45209</v>
      </c>
      <c r="Y1507" s="2">
        <v>24707190.02</v>
      </c>
      <c r="AF1507" s="2">
        <v>0</v>
      </c>
      <c r="AG1507" s="14">
        <f>SUMIF('consultant-gross'!D:D,eslam.data!AQ1507,'consultant-gross'!F:F)</f>
        <v>0</v>
      </c>
      <c r="AH1507" s="14">
        <f>SUMIF('consultant-gross'!D:D,eslam.data!AQ1507,'consultant-gross'!G:G)</f>
        <v>0</v>
      </c>
      <c r="AI1507" s="14">
        <f>SUMIF('consultant-net'!D:D,eslam.data!AQ1507,'consultant-net'!F:F)</f>
        <v>0</v>
      </c>
      <c r="AJ1507" s="2">
        <f>VLOOKUP(A1507,'eslam-to-invoicing'!A:B,2,0)</f>
        <v>0</v>
      </c>
      <c r="AQ1507" s="2" t="str">
        <f t="shared" si="184"/>
        <v>SMP1 - Revamp6</v>
      </c>
      <c r="AR1507" s="2" t="str">
        <f t="shared" si="185"/>
        <v>06</v>
      </c>
    </row>
    <row r="1508" spans="1:44" hidden="1" x14ac:dyDescent="0.3">
      <c r="A1508" s="32" t="s">
        <v>106</v>
      </c>
      <c r="B1508" s="32">
        <f>VLOOKUP(A1508,Sheet1!A:B,2,0)</f>
        <v>1</v>
      </c>
      <c r="C1508" s="6">
        <v>7</v>
      </c>
      <c r="D1508" s="25"/>
      <c r="E1508" s="2">
        <v>4571797.25</v>
      </c>
      <c r="F1508" s="26">
        <f>_xlfn.MAXIFS('data-from-invoicing'!E:E,'data-from-invoicing'!D:D,eslam.data!AR1508)</f>
        <v>0</v>
      </c>
      <c r="G1508" s="2">
        <f t="shared" si="182"/>
        <v>-4571797.25</v>
      </c>
      <c r="H1508" s="2"/>
      <c r="I1508" s="23"/>
      <c r="J1508" s="2">
        <f>SUMIF('collection only'!D:D,eslam.data!AQ1508,'collection only'!E:E)</f>
        <v>3154540.1</v>
      </c>
      <c r="K1508" s="26">
        <f>SUMIF('data-from-invoicing'!D:D,eslam.data!AR1508,'data-from-invoicing'!F:F)</f>
        <v>0</v>
      </c>
      <c r="L1508" s="2">
        <f t="shared" si="183"/>
        <v>-3154540.1</v>
      </c>
      <c r="M1508" s="2"/>
      <c r="Q1508" s="23"/>
      <c r="R1508" s="2">
        <v>3428847.94</v>
      </c>
      <c r="S1508" s="1">
        <v>45230</v>
      </c>
      <c r="T1508" s="1">
        <v>45214</v>
      </c>
      <c r="U1508" s="1">
        <v>45214</v>
      </c>
      <c r="V1508">
        <v>42</v>
      </c>
      <c r="W1508" s="1">
        <v>45256</v>
      </c>
      <c r="X1508" s="1">
        <v>45251</v>
      </c>
      <c r="Y1508" s="2">
        <v>29278987.27</v>
      </c>
      <c r="AF1508" s="2">
        <v>0</v>
      </c>
      <c r="AG1508" s="14">
        <f>SUMIF('consultant-gross'!D:D,eslam.data!AQ1508,'consultant-gross'!F:F)</f>
        <v>4571797.25</v>
      </c>
      <c r="AH1508" s="14">
        <f>SUMIF('consultant-gross'!D:D,eslam.data!AQ1508,'consultant-gross'!G:G)</f>
        <v>29278987.27</v>
      </c>
      <c r="AI1508" s="14">
        <f>SUMIF('consultant-net'!D:D,eslam.data!AQ1508,'consultant-net'!F:F)</f>
        <v>3428847.94</v>
      </c>
      <c r="AJ1508" s="2">
        <f>VLOOKUP(A1508,'eslam-to-invoicing'!A:B,2,0)</f>
        <v>0</v>
      </c>
      <c r="AQ1508" s="2" t="str">
        <f t="shared" si="184"/>
        <v>SMP1 - Revamp7</v>
      </c>
      <c r="AR1508" s="2" t="str">
        <f t="shared" si="185"/>
        <v>07</v>
      </c>
    </row>
    <row r="1509" spans="1:44" hidden="1" x14ac:dyDescent="0.3">
      <c r="A1509" s="32" t="s">
        <v>106</v>
      </c>
      <c r="B1509" s="32">
        <f>VLOOKUP(A1509,Sheet1!A:B,2,0)</f>
        <v>1</v>
      </c>
      <c r="C1509" s="6">
        <v>8</v>
      </c>
      <c r="D1509" s="25"/>
      <c r="E1509" s="2">
        <v>2887080.34</v>
      </c>
      <c r="F1509" s="26">
        <f>_xlfn.MAXIFS('data-from-invoicing'!E:E,'data-from-invoicing'!D:D,eslam.data!AR1509)</f>
        <v>0</v>
      </c>
      <c r="G1509" s="2">
        <f t="shared" si="182"/>
        <v>-2887080.34</v>
      </c>
      <c r="H1509" s="2"/>
      <c r="I1509" s="23"/>
      <c r="J1509" s="2">
        <f>SUMIF('collection only'!D:D,eslam.data!AQ1509,'collection only'!E:E)</f>
        <v>1992085.4365714288</v>
      </c>
      <c r="K1509" s="26">
        <f>SUMIF('data-from-invoicing'!D:D,eslam.data!AR1509,'data-from-invoicing'!F:F)</f>
        <v>0</v>
      </c>
      <c r="L1509" s="2">
        <f t="shared" si="183"/>
        <v>-1992085.4365714288</v>
      </c>
      <c r="M1509" s="2"/>
      <c r="Q1509" s="23"/>
      <c r="R1509" s="2">
        <v>2165310.25</v>
      </c>
      <c r="S1509" s="1">
        <v>45291</v>
      </c>
      <c r="T1509" s="1">
        <v>45266</v>
      </c>
      <c r="U1509" s="1">
        <v>45266</v>
      </c>
      <c r="V1509">
        <v>42</v>
      </c>
      <c r="W1509" s="1">
        <v>45308</v>
      </c>
      <c r="X1509" s="1">
        <v>45306</v>
      </c>
      <c r="Y1509" s="2">
        <v>32166067.609999999</v>
      </c>
      <c r="AF1509" s="2">
        <v>0</v>
      </c>
      <c r="AG1509" s="14">
        <f>SUMIF('consultant-gross'!D:D,eslam.data!AQ1509,'consultant-gross'!F:F)</f>
        <v>0</v>
      </c>
      <c r="AH1509" s="14">
        <f>SUMIF('consultant-gross'!D:D,eslam.data!AQ1509,'consultant-gross'!G:G)</f>
        <v>0</v>
      </c>
      <c r="AI1509" s="14">
        <f>SUMIF('consultant-net'!D:D,eslam.data!AQ1509,'consultant-net'!F:F)</f>
        <v>0</v>
      </c>
      <c r="AJ1509" s="2">
        <f>VLOOKUP(A1509,'eslam-to-invoicing'!A:B,2,0)</f>
        <v>0</v>
      </c>
      <c r="AQ1509" s="2" t="str">
        <f t="shared" si="184"/>
        <v>SMP1 - Revamp8</v>
      </c>
      <c r="AR1509" s="2" t="str">
        <f t="shared" si="185"/>
        <v>08</v>
      </c>
    </row>
    <row r="1510" spans="1:44" hidden="1" x14ac:dyDescent="0.3">
      <c r="A1510" s="32" t="s">
        <v>106</v>
      </c>
      <c r="B1510" s="32">
        <f>VLOOKUP(A1510,Sheet1!A:B,2,0)</f>
        <v>1</v>
      </c>
      <c r="C1510" s="6">
        <v>9</v>
      </c>
      <c r="D1510" s="25"/>
      <c r="E1510" s="2">
        <v>1572976.3800000029</v>
      </c>
      <c r="F1510" s="26">
        <f>_xlfn.MAXIFS('data-from-invoicing'!E:E,'data-from-invoicing'!D:D,eslam.data!AR1510)</f>
        <v>0</v>
      </c>
      <c r="G1510" s="2">
        <f t="shared" si="182"/>
        <v>-1572976.3800000029</v>
      </c>
      <c r="H1510" s="2"/>
      <c r="I1510" s="23"/>
      <c r="J1510" s="2">
        <f>SUMIF('collection only'!D:D,eslam.data!AQ1510,'collection only'!E:E)</f>
        <v>0</v>
      </c>
      <c r="K1510" s="26">
        <f>SUMIF('data-from-invoicing'!D:D,eslam.data!AR1510,'data-from-invoicing'!F:F)</f>
        <v>0</v>
      </c>
      <c r="L1510" s="2">
        <f t="shared" si="183"/>
        <v>0</v>
      </c>
      <c r="M1510" s="2"/>
      <c r="Q1510" s="23"/>
      <c r="R1510" s="2">
        <v>1179732.3</v>
      </c>
      <c r="S1510" s="1">
        <v>45351</v>
      </c>
      <c r="T1510" s="1">
        <v>45347</v>
      </c>
      <c r="U1510" s="1">
        <v>45347</v>
      </c>
      <c r="V1510">
        <v>42</v>
      </c>
      <c r="W1510" s="1">
        <v>45389</v>
      </c>
      <c r="X1510" s="1">
        <v>45350</v>
      </c>
      <c r="Y1510" s="2">
        <v>33739043.990000002</v>
      </c>
      <c r="AF1510" s="2">
        <v>0</v>
      </c>
      <c r="AG1510" s="14">
        <f>SUMIF('consultant-gross'!D:D,eslam.data!AQ1510,'consultant-gross'!F:F)</f>
        <v>0</v>
      </c>
      <c r="AH1510" s="14">
        <f>SUMIF('consultant-gross'!D:D,eslam.data!AQ1510,'consultant-gross'!G:G)</f>
        <v>0</v>
      </c>
      <c r="AI1510" s="14">
        <f>SUMIF('consultant-net'!D:D,eslam.data!AQ1510,'consultant-net'!F:F)</f>
        <v>0</v>
      </c>
      <c r="AJ1510" s="2">
        <f>VLOOKUP(A1510,'eslam-to-invoicing'!A:B,2,0)</f>
        <v>0</v>
      </c>
      <c r="AQ1510" s="2" t="str">
        <f t="shared" si="184"/>
        <v>SMP1 - Revamp9</v>
      </c>
      <c r="AR1510" s="2" t="str">
        <f t="shared" si="185"/>
        <v>09</v>
      </c>
    </row>
    <row r="1511" spans="1:44" hidden="1" x14ac:dyDescent="0.3">
      <c r="A1511" s="32" t="s">
        <v>106</v>
      </c>
      <c r="B1511" s="32">
        <f>VLOOKUP(A1511,Sheet1!A:B,2,0)</f>
        <v>1</v>
      </c>
      <c r="C1511" s="6">
        <v>10</v>
      </c>
      <c r="D1511" s="25"/>
      <c r="E1511" s="2">
        <v>5011477.7899999991</v>
      </c>
      <c r="F1511" s="26">
        <f>_xlfn.MAXIFS('data-from-invoicing'!E:E,'data-from-invoicing'!D:D,eslam.data!AR1511)</f>
        <v>0</v>
      </c>
      <c r="G1511" s="2">
        <f t="shared" si="182"/>
        <v>-5011477.7899999991</v>
      </c>
      <c r="H1511" s="2"/>
      <c r="I1511" s="23"/>
      <c r="J1511" s="2">
        <f>SUMIF('collection only'!D:D,eslam.data!AQ1511,'collection only'!E:E)</f>
        <v>0</v>
      </c>
      <c r="K1511" s="26">
        <f>SUMIF('data-from-invoicing'!D:D,eslam.data!AR1511,'data-from-invoicing'!F:F)</f>
        <v>0</v>
      </c>
      <c r="L1511" s="2">
        <f t="shared" si="183"/>
        <v>0</v>
      </c>
      <c r="M1511" s="2"/>
      <c r="Q1511" s="23"/>
      <c r="R1511" s="2">
        <v>3758608.34</v>
      </c>
      <c r="S1511" s="1">
        <v>45443</v>
      </c>
      <c r="T1511" s="1">
        <v>45431</v>
      </c>
      <c r="U1511" s="1">
        <v>45431</v>
      </c>
      <c r="V1511">
        <v>42</v>
      </c>
      <c r="W1511" s="1">
        <v>45473</v>
      </c>
      <c r="X1511" s="1">
        <v>45447</v>
      </c>
      <c r="Y1511" s="2">
        <v>38750521.780000001</v>
      </c>
      <c r="AF1511" s="2">
        <v>0</v>
      </c>
      <c r="AG1511" s="14">
        <f>SUMIF('consultant-gross'!D:D,eslam.data!AQ1511,'consultant-gross'!F:F)</f>
        <v>5011477.7899999991</v>
      </c>
      <c r="AH1511" s="14">
        <f>SUMIF('consultant-gross'!D:D,eslam.data!AQ1511,'consultant-gross'!G:G)</f>
        <v>38750521.780000001</v>
      </c>
      <c r="AI1511" s="14">
        <f>SUMIF('consultant-net'!D:D,eslam.data!AQ1511,'consultant-net'!F:F)</f>
        <v>3758608.34</v>
      </c>
      <c r="AJ1511" s="2">
        <f>VLOOKUP(A1511,'eslam-to-invoicing'!A:B,2,0)</f>
        <v>0</v>
      </c>
      <c r="AQ1511" s="2" t="str">
        <f t="shared" si="184"/>
        <v>SMP1 - Revamp10</v>
      </c>
      <c r="AR1511" s="2" t="str">
        <f t="shared" si="185"/>
        <v>010</v>
      </c>
    </row>
    <row r="1512" spans="1:44" hidden="1" x14ac:dyDescent="0.3">
      <c r="A1512" s="32" t="s">
        <v>130</v>
      </c>
      <c r="B1512" s="32">
        <f>VLOOKUP(A1512,Sheet1!A:B,2,0)</f>
        <v>1</v>
      </c>
      <c r="C1512" s="6">
        <v>1</v>
      </c>
      <c r="D1512" s="25"/>
      <c r="E1512" s="2">
        <v>15192302.49</v>
      </c>
      <c r="F1512" s="26">
        <f>_xlfn.MAXIFS('data-from-invoicing'!E:E,'data-from-invoicing'!D:D,eslam.data!AR1512)</f>
        <v>0</v>
      </c>
      <c r="G1512" s="2">
        <f t="shared" si="182"/>
        <v>-15192302.49</v>
      </c>
      <c r="H1512" s="2"/>
      <c r="I1512" s="23"/>
      <c r="J1512" s="2">
        <f>SUMIF('collection only'!D:D,eslam.data!AQ1512,'collection only'!E:E)</f>
        <v>5388381.9400000004</v>
      </c>
      <c r="K1512" s="26">
        <f>SUMIF('data-from-invoicing'!D:D,eslam.data!AR1512,'data-from-invoicing'!F:F)</f>
        <v>0</v>
      </c>
      <c r="L1512" s="2">
        <f t="shared" si="183"/>
        <v>-5388381.9400000004</v>
      </c>
      <c r="M1512" s="2"/>
      <c r="Q1512" s="23"/>
      <c r="R1512" s="2">
        <v>8203843.3399999999</v>
      </c>
      <c r="S1512" s="1">
        <v>45199</v>
      </c>
      <c r="T1512" s="1">
        <v>45203</v>
      </c>
      <c r="U1512" s="1">
        <v>45217</v>
      </c>
      <c r="V1512">
        <v>42</v>
      </c>
      <c r="W1512" s="1">
        <v>45259</v>
      </c>
      <c r="X1512" s="1">
        <v>45217</v>
      </c>
      <c r="Y1512" s="2">
        <v>15192302.49</v>
      </c>
      <c r="AF1512" s="2">
        <v>0</v>
      </c>
      <c r="AG1512" s="14">
        <f>SUMIF('consultant-gross'!D:D,eslam.data!AQ1512,'consultant-gross'!F:F)</f>
        <v>0</v>
      </c>
      <c r="AH1512" s="14">
        <f>SUMIF('consultant-gross'!D:D,eslam.data!AQ1512,'consultant-gross'!G:G)</f>
        <v>0</v>
      </c>
      <c r="AI1512" s="14">
        <f>SUMIF('consultant-net'!D:D,eslam.data!AQ1512,'consultant-net'!F:F)</f>
        <v>0</v>
      </c>
      <c r="AJ1512" s="2">
        <f>VLOOKUP(A1512,'eslam-to-invoicing'!A:B,2,0)</f>
        <v>0</v>
      </c>
      <c r="AQ1512" s="2" t="str">
        <f t="shared" si="184"/>
        <v>SMP1 - Shut Down1</v>
      </c>
      <c r="AR1512" s="2" t="str">
        <f t="shared" si="185"/>
        <v>01</v>
      </c>
    </row>
    <row r="1513" spans="1:44" hidden="1" x14ac:dyDescent="0.3">
      <c r="A1513" s="32" t="s">
        <v>130</v>
      </c>
      <c r="B1513" s="32">
        <f>VLOOKUP(A1513,Sheet1!A:B,2,0)</f>
        <v>1</v>
      </c>
      <c r="C1513" s="6">
        <v>2</v>
      </c>
      <c r="D1513" s="25"/>
      <c r="E1513" s="2">
        <v>17650842.77</v>
      </c>
      <c r="F1513" s="26">
        <f>_xlfn.MAXIFS('data-from-invoicing'!E:E,'data-from-invoicing'!D:D,eslam.data!AR1513)</f>
        <v>0</v>
      </c>
      <c r="G1513" s="2">
        <f t="shared" si="182"/>
        <v>-17650842.77</v>
      </c>
      <c r="H1513" s="2"/>
      <c r="I1513" s="23"/>
      <c r="J1513" s="2">
        <f>SUMIF('collection only'!D:D,eslam.data!AQ1513,'collection only'!E:E)</f>
        <v>15140879.891428569</v>
      </c>
      <c r="K1513" s="26">
        <f>SUMIF('data-from-invoicing'!D:D,eslam.data!AR1513,'data-from-invoicing'!F:F)</f>
        <v>0</v>
      </c>
      <c r="L1513" s="2">
        <f t="shared" si="183"/>
        <v>-15140879.891428569</v>
      </c>
      <c r="M1513" s="2"/>
      <c r="Q1513" s="23"/>
      <c r="R1513" s="2">
        <v>9531455.0999999996</v>
      </c>
      <c r="S1513" s="1">
        <v>45199</v>
      </c>
      <c r="T1513" s="1">
        <v>45203</v>
      </c>
      <c r="U1513" s="1">
        <v>45217</v>
      </c>
      <c r="V1513">
        <v>42</v>
      </c>
      <c r="W1513" s="1">
        <v>45259</v>
      </c>
      <c r="X1513" s="1">
        <v>45389</v>
      </c>
      <c r="Y1513" s="2">
        <v>32843145.260000002</v>
      </c>
      <c r="AF1513" s="2">
        <v>0</v>
      </c>
      <c r="AG1513" s="14">
        <f>SUMIF('consultant-gross'!D:D,eslam.data!AQ1513,'consultant-gross'!F:F)</f>
        <v>0</v>
      </c>
      <c r="AH1513" s="14">
        <f>SUMIF('consultant-gross'!D:D,eslam.data!AQ1513,'consultant-gross'!G:G)</f>
        <v>0</v>
      </c>
      <c r="AI1513" s="14">
        <f>SUMIF('consultant-net'!D:D,eslam.data!AQ1513,'consultant-net'!F:F)</f>
        <v>0</v>
      </c>
      <c r="AJ1513" s="2">
        <f>VLOOKUP(A1513,'eslam-to-invoicing'!A:B,2,0)</f>
        <v>0</v>
      </c>
      <c r="AQ1513" s="2" t="str">
        <f t="shared" si="184"/>
        <v>SMP1 - Shut Down2</v>
      </c>
      <c r="AR1513" s="2" t="str">
        <f t="shared" si="185"/>
        <v>02</v>
      </c>
    </row>
    <row r="1514" spans="1:44" hidden="1" x14ac:dyDescent="0.3">
      <c r="A1514" s="6" t="s">
        <v>130</v>
      </c>
      <c r="B1514" s="6">
        <f>VLOOKUP(A1514,Sheet1!A:B,2,0)</f>
        <v>1</v>
      </c>
      <c r="C1514" s="6">
        <v>3</v>
      </c>
      <c r="D1514" s="25"/>
      <c r="F1514" s="26">
        <f>_xlfn.MAXIFS('data-from-invoicing'!E:E,'data-from-invoicing'!D:D,eslam.data!AR1514)</f>
        <v>0</v>
      </c>
      <c r="G1514" s="2">
        <f t="shared" si="182"/>
        <v>0</v>
      </c>
      <c r="H1514" s="2"/>
      <c r="I1514" s="23"/>
      <c r="J1514" s="2">
        <f>SUMIF('collection only'!D:D,eslam.data!AQ1514,'collection only'!E:E)</f>
        <v>8648912.9484000001</v>
      </c>
      <c r="K1514" s="26">
        <f>SUMIF('data-from-invoicing'!D:D,eslam.data!AR1514,'data-from-invoicing'!F:F)</f>
        <v>0</v>
      </c>
      <c r="L1514" s="2">
        <f t="shared" si="183"/>
        <v>-8648912.9484000001</v>
      </c>
      <c r="M1514" s="2"/>
      <c r="Q1514" s="23"/>
      <c r="S1514" s="1">
        <v>45443</v>
      </c>
      <c r="T1514" s="1">
        <v>45437</v>
      </c>
      <c r="U1514" s="1">
        <v>45406</v>
      </c>
      <c r="V1514">
        <v>42</v>
      </c>
      <c r="W1514" s="1">
        <v>45448</v>
      </c>
      <c r="AF1514" s="2">
        <v>0</v>
      </c>
      <c r="AG1514" s="14">
        <f>SUMIF('consultant-gross'!D:D,eslam.data!AQ1514,'consultant-gross'!F:F)</f>
        <v>0</v>
      </c>
      <c r="AH1514" s="14">
        <f>SUMIF('consultant-gross'!D:D,eslam.data!AQ1514,'consultant-gross'!G:G)</f>
        <v>0</v>
      </c>
      <c r="AI1514" s="14">
        <f>SUMIF('consultant-net'!D:D,eslam.data!AQ1514,'consultant-net'!F:F)</f>
        <v>0</v>
      </c>
      <c r="AJ1514" s="2">
        <f>VLOOKUP(A1514,'eslam-to-invoicing'!A:B,2,0)</f>
        <v>0</v>
      </c>
      <c r="AQ1514" s="2" t="str">
        <f t="shared" si="184"/>
        <v>SMP1 - Shut Down3</v>
      </c>
      <c r="AR1514" s="2" t="str">
        <f t="shared" si="185"/>
        <v>03</v>
      </c>
    </row>
    <row r="1515" spans="1:44" hidden="1" x14ac:dyDescent="0.3">
      <c r="A1515" s="32" t="s">
        <v>134</v>
      </c>
      <c r="B1515" s="32">
        <f>VLOOKUP(A1515,Sheet1!A:B,2,0)</f>
        <v>1</v>
      </c>
      <c r="C1515" s="6">
        <v>2</v>
      </c>
      <c r="D1515" s="25"/>
      <c r="E1515" s="2">
        <v>17053490.949999999</v>
      </c>
      <c r="F1515" s="26">
        <f>_xlfn.MAXIFS('data-from-invoicing'!E:E,'data-from-invoicing'!D:D,eslam.data!AR1515)</f>
        <v>0</v>
      </c>
      <c r="G1515" s="2">
        <f t="shared" si="182"/>
        <v>-17053490.949999999</v>
      </c>
      <c r="H1515" s="2"/>
      <c r="I1515" s="23"/>
      <c r="J1515" s="2">
        <f>SUMIF('collection only'!D:D,eslam.data!AQ1515,'collection only'!E:E)</f>
        <v>5426194.9513333319</v>
      </c>
      <c r="K1515" s="26">
        <f>SUMIF('data-from-invoicing'!D:D,eslam.data!AR1515,'data-from-invoicing'!F:F)</f>
        <v>0</v>
      </c>
      <c r="L1515" s="2">
        <f t="shared" si="183"/>
        <v>-5426194.9513333319</v>
      </c>
      <c r="M1515" s="2"/>
      <c r="Q1515" s="23"/>
      <c r="R1515" s="2">
        <v>5979888.3200000003</v>
      </c>
      <c r="S1515" s="1">
        <v>45291</v>
      </c>
      <c r="T1515" s="1">
        <v>45269</v>
      </c>
      <c r="U1515" s="1">
        <v>45269</v>
      </c>
      <c r="V1515">
        <v>42</v>
      </c>
      <c r="W1515" s="1">
        <v>45311</v>
      </c>
      <c r="X1515" s="1">
        <v>45298</v>
      </c>
      <c r="Y1515" s="2">
        <v>49896636.210000001</v>
      </c>
      <c r="AF1515" s="2">
        <v>0</v>
      </c>
      <c r="AG1515" s="14">
        <f>SUMIF('consultant-gross'!D:D,eslam.data!AQ1515,'consultant-gross'!F:F)</f>
        <v>0</v>
      </c>
      <c r="AH1515" s="14">
        <f>SUMIF('consultant-gross'!D:D,eslam.data!AQ1515,'consultant-gross'!G:G)</f>
        <v>0</v>
      </c>
      <c r="AI1515" s="14">
        <f>SUMIF('consultant-net'!D:D,eslam.data!AQ1515,'consultant-net'!F:F)</f>
        <v>0</v>
      </c>
      <c r="AJ1515" s="2">
        <f>VLOOKUP(A1515,'eslam-to-invoicing'!A:B,2,0)</f>
        <v>0</v>
      </c>
      <c r="AQ1515" s="2" t="str">
        <f t="shared" si="184"/>
        <v>SMP2 - Shut Down2</v>
      </c>
      <c r="AR1515" s="2" t="str">
        <f t="shared" si="185"/>
        <v>02</v>
      </c>
    </row>
    <row r="1516" spans="1:44" hidden="1" x14ac:dyDescent="0.3">
      <c r="A1516" s="32" t="s">
        <v>134</v>
      </c>
      <c r="B1516" s="32">
        <f>VLOOKUP(A1516,Sheet1!A:B,2,0)</f>
        <v>1</v>
      </c>
      <c r="C1516" s="6">
        <v>3</v>
      </c>
      <c r="D1516" s="25"/>
      <c r="E1516" s="2">
        <v>1490218.7899999991</v>
      </c>
      <c r="F1516" s="26">
        <f>_xlfn.MAXIFS('data-from-invoicing'!E:E,'data-from-invoicing'!D:D,eslam.data!AR1516)</f>
        <v>0</v>
      </c>
      <c r="G1516" s="2">
        <f t="shared" si="182"/>
        <v>-1490218.7899999991</v>
      </c>
      <c r="H1516" s="2"/>
      <c r="I1516" s="23"/>
      <c r="J1516" s="2">
        <f>SUMIF('collection only'!D:D,eslam.data!AQ1516,'collection only'!E:E)</f>
        <v>581185.34</v>
      </c>
      <c r="K1516" s="26">
        <f>SUMIF('data-from-invoicing'!D:D,eslam.data!AR1516,'data-from-invoicing'!F:F)</f>
        <v>0</v>
      </c>
      <c r="L1516" s="2">
        <f t="shared" si="183"/>
        <v>-581185.34</v>
      </c>
      <c r="M1516" s="2"/>
      <c r="Q1516" s="23"/>
      <c r="R1516" s="2">
        <v>804718.15</v>
      </c>
      <c r="S1516" s="1">
        <v>45351</v>
      </c>
      <c r="T1516" s="1">
        <v>45349</v>
      </c>
      <c r="U1516" s="1">
        <v>45349</v>
      </c>
      <c r="V1516">
        <v>42</v>
      </c>
      <c r="W1516" s="1">
        <v>45391</v>
      </c>
      <c r="X1516" s="1">
        <v>45389</v>
      </c>
      <c r="Y1516" s="2">
        <v>51386855</v>
      </c>
      <c r="AF1516" s="2">
        <v>0</v>
      </c>
      <c r="AG1516" s="14">
        <f>SUMIF('consultant-gross'!D:D,eslam.data!AQ1516,'consultant-gross'!F:F)</f>
        <v>0</v>
      </c>
      <c r="AH1516" s="14">
        <f>SUMIF('consultant-gross'!D:D,eslam.data!AQ1516,'consultant-gross'!G:G)</f>
        <v>0</v>
      </c>
      <c r="AI1516" s="14">
        <f>SUMIF('consultant-net'!D:D,eslam.data!AQ1516,'consultant-net'!F:F)</f>
        <v>0</v>
      </c>
      <c r="AJ1516" s="2">
        <f>VLOOKUP(A1516,'eslam-to-invoicing'!A:B,2,0)</f>
        <v>0</v>
      </c>
      <c r="AQ1516" s="2" t="str">
        <f t="shared" si="184"/>
        <v>SMP2 - Shut Down3</v>
      </c>
      <c r="AR1516" s="2" t="str">
        <f t="shared" si="185"/>
        <v>03</v>
      </c>
    </row>
    <row r="1517" spans="1:44" hidden="1" x14ac:dyDescent="0.3">
      <c r="A1517" s="6" t="s">
        <v>8</v>
      </c>
      <c r="B1517" s="32">
        <f>VLOOKUP(A1517,Sheet1!A:B,2,0)</f>
        <v>1</v>
      </c>
      <c r="C1517" s="6">
        <v>23</v>
      </c>
      <c r="D1517" s="25"/>
      <c r="E1517" s="2">
        <v>10526350.27</v>
      </c>
      <c r="F1517" s="26">
        <f>_xlfn.MAXIFS('data-from-invoicing'!E:E,'data-from-invoicing'!D:D,eslam.data!AR1517)</f>
        <v>0</v>
      </c>
      <c r="G1517" s="2">
        <f t="shared" si="182"/>
        <v>-10526350.27</v>
      </c>
      <c r="H1517" s="2"/>
      <c r="I1517" s="23"/>
      <c r="J1517" s="2">
        <f>SUMIF('collection only'!D:D,eslam.data!AQ1517,'collection only'!E:E)</f>
        <v>2727407.25</v>
      </c>
      <c r="K1517" s="26">
        <f>SUMIF('data-from-invoicing'!D:D,eslam.data!AR1517,'data-from-invoicing'!F:F)</f>
        <v>0</v>
      </c>
      <c r="L1517" s="2">
        <f t="shared" si="183"/>
        <v>-2727407.25</v>
      </c>
      <c r="M1517" s="2"/>
      <c r="Q1517" s="23"/>
      <c r="R1517" s="2">
        <v>2727407.23</v>
      </c>
      <c r="S1517" s="1">
        <v>43008</v>
      </c>
      <c r="T1517" s="1">
        <v>42997</v>
      </c>
      <c r="U1517" s="1">
        <v>43040</v>
      </c>
      <c r="V1517">
        <v>35</v>
      </c>
      <c r="W1517" s="1">
        <v>43075</v>
      </c>
      <c r="X1517" s="1">
        <v>43044</v>
      </c>
      <c r="Y1517" s="2">
        <v>55308912.130000003</v>
      </c>
      <c r="Z1517" s="2">
        <v>10641245.16</v>
      </c>
      <c r="AF1517" s="2">
        <v>83598.95</v>
      </c>
      <c r="AG1517" s="14">
        <f>SUMIF('consultant-gross'!D:D,eslam.data!AQ1517,'consultant-gross'!F:F)</f>
        <v>0</v>
      </c>
      <c r="AH1517" s="14">
        <f>SUMIF('consultant-gross'!D:D,eslam.data!AQ1517,'consultant-gross'!G:G)</f>
        <v>0</v>
      </c>
      <c r="AI1517" s="14">
        <f>SUMIF('consultant-net'!D:D,eslam.data!AQ1517,'consultant-net'!F:F)</f>
        <v>0</v>
      </c>
      <c r="AJ1517" s="2" t="str">
        <f>VLOOKUP(A1517,'eslam-to-invoicing'!A:B,2,0)</f>
        <v>Sodic Club House</v>
      </c>
      <c r="AQ1517" s="2" t="str">
        <f t="shared" si="184"/>
        <v>Sodic Club House23</v>
      </c>
      <c r="AR1517" s="2" t="str">
        <f t="shared" si="185"/>
        <v>Sodic Club House23</v>
      </c>
    </row>
    <row r="1518" spans="1:44" hidden="1" x14ac:dyDescent="0.3">
      <c r="A1518" s="6" t="s">
        <v>8</v>
      </c>
      <c r="B1518" s="32">
        <f>VLOOKUP(A1518,Sheet1!A:B,2,0)</f>
        <v>1</v>
      </c>
      <c r="C1518" s="6">
        <v>24</v>
      </c>
      <c r="D1518" s="25"/>
      <c r="E1518" s="2">
        <v>6326663.7700000107</v>
      </c>
      <c r="F1518" s="26">
        <f>_xlfn.MAXIFS('data-from-invoicing'!E:E,'data-from-invoicing'!D:D,eslam.data!AR1518)</f>
        <v>0</v>
      </c>
      <c r="G1518" s="2">
        <f t="shared" si="182"/>
        <v>-6326663.7700000107</v>
      </c>
      <c r="H1518" s="2"/>
      <c r="I1518" s="23"/>
      <c r="J1518" s="2">
        <f>SUMIF('collection only'!D:D,eslam.data!AQ1518,'collection only'!E:E)</f>
        <v>4528572.66</v>
      </c>
      <c r="K1518" s="26">
        <f>SUMIF('data-from-invoicing'!D:D,eslam.data!AR1518,'data-from-invoicing'!F:F)</f>
        <v>0</v>
      </c>
      <c r="L1518" s="2">
        <f t="shared" si="183"/>
        <v>-4528572.66</v>
      </c>
      <c r="M1518" s="2"/>
      <c r="Q1518" s="23"/>
      <c r="R1518" s="2">
        <v>4528572.66</v>
      </c>
      <c r="S1518" s="1">
        <v>43039</v>
      </c>
      <c r="T1518" s="1">
        <v>43040</v>
      </c>
      <c r="U1518" s="1">
        <v>43042</v>
      </c>
      <c r="V1518">
        <v>35</v>
      </c>
      <c r="W1518" s="1">
        <v>43077</v>
      </c>
      <c r="X1518" s="1">
        <v>43086</v>
      </c>
      <c r="Y1518" s="2">
        <v>61635575.900000013</v>
      </c>
      <c r="Z1518" s="2">
        <v>10347994.619999999</v>
      </c>
      <c r="AF1518" s="2">
        <v>33598.949999999997</v>
      </c>
      <c r="AG1518" s="14">
        <f>SUMIF('consultant-gross'!D:D,eslam.data!AQ1518,'consultant-gross'!F:F)</f>
        <v>7208751.8600132018</v>
      </c>
      <c r="AH1518" s="14">
        <f>SUMIF('consultant-gross'!D:D,eslam.data!AQ1518,'consultant-gross'!G:G)</f>
        <v>64461008.254205003</v>
      </c>
      <c r="AI1518" s="14">
        <f>SUMIF('consultant-net'!D:D,eslam.data!AQ1518,'consultant-net'!F:F)</f>
        <v>4713913.05</v>
      </c>
      <c r="AJ1518" s="2" t="str">
        <f>VLOOKUP(A1518,'eslam-to-invoicing'!A:B,2,0)</f>
        <v>Sodic Club House</v>
      </c>
      <c r="AQ1518" s="2" t="str">
        <f t="shared" si="184"/>
        <v>Sodic Club House24</v>
      </c>
      <c r="AR1518" s="2" t="str">
        <f t="shared" si="185"/>
        <v>Sodic Club House24</v>
      </c>
    </row>
    <row r="1519" spans="1:44" hidden="1" x14ac:dyDescent="0.3">
      <c r="A1519" s="6" t="s">
        <v>8</v>
      </c>
      <c r="B1519" s="32">
        <f>VLOOKUP(A1519,Sheet1!A:B,2,0)</f>
        <v>1</v>
      </c>
      <c r="C1519" s="6">
        <v>25</v>
      </c>
      <c r="D1519" s="25"/>
      <c r="E1519" s="2">
        <v>3617825.3900000011</v>
      </c>
      <c r="F1519" s="26">
        <f>_xlfn.MAXIFS('data-from-invoicing'!E:E,'data-from-invoicing'!D:D,eslam.data!AR1519)</f>
        <v>1334415.96</v>
      </c>
      <c r="G1519" s="2">
        <f t="shared" si="182"/>
        <v>-2283409.4300000011</v>
      </c>
      <c r="H1519" s="2"/>
      <c r="I1519" s="23"/>
      <c r="J1519" s="2">
        <f>SUMIF('collection only'!D:D,eslam.data!AQ1519,'collection only'!E:E)</f>
        <v>894280.83</v>
      </c>
      <c r="K1519" s="26">
        <f>SUMIF('data-from-invoicing'!D:D,eslam.data!AR1519,'data-from-invoicing'!F:F)</f>
        <v>992455.08799999999</v>
      </c>
      <c r="L1519" s="2">
        <f t="shared" si="183"/>
        <v>98174.258000000031</v>
      </c>
      <c r="M1519" s="2"/>
      <c r="Q1519" s="23"/>
      <c r="R1519" s="2">
        <v>894280.74</v>
      </c>
      <c r="S1519" s="1">
        <v>43069</v>
      </c>
      <c r="T1519" s="1">
        <v>43070</v>
      </c>
      <c r="U1519" s="1">
        <v>43079</v>
      </c>
      <c r="V1519">
        <v>35</v>
      </c>
      <c r="W1519" s="1">
        <v>43114</v>
      </c>
      <c r="X1519" s="1">
        <v>43124</v>
      </c>
      <c r="Y1519" s="2">
        <v>65253401.290000007</v>
      </c>
      <c r="Z1519" s="2">
        <v>8215432.9399999985</v>
      </c>
      <c r="AF1519" s="2">
        <v>33598.949999999997</v>
      </c>
      <c r="AG1519" s="14">
        <f>SUMIF('consultant-gross'!D:D,eslam.data!AQ1519,'consultant-gross'!F:F)</f>
        <v>4060848.9478130341</v>
      </c>
      <c r="AH1519" s="14">
        <f>SUMIF('consultant-gross'!D:D,eslam.data!AQ1519,'consultant-gross'!G:G)</f>
        <v>65696424.84781304</v>
      </c>
      <c r="AI1519" s="14">
        <f>SUMIF('consultant-net'!D:D,eslam.data!AQ1519,'consultant-net'!F:F)</f>
        <v>1796642.04</v>
      </c>
      <c r="AJ1519" s="2" t="str">
        <f>VLOOKUP(A1519,'eslam-to-invoicing'!A:B,2,0)</f>
        <v>Sodic Club House</v>
      </c>
      <c r="AQ1519" s="2" t="str">
        <f t="shared" si="184"/>
        <v>Sodic Club House25</v>
      </c>
      <c r="AR1519" s="2" t="str">
        <f t="shared" si="185"/>
        <v>Sodic Club House25</v>
      </c>
    </row>
    <row r="1520" spans="1:44" hidden="1" x14ac:dyDescent="0.3">
      <c r="A1520" s="6" t="s">
        <v>8</v>
      </c>
      <c r="B1520" s="32">
        <f>VLOOKUP(A1520,Sheet1!A:B,2,0)</f>
        <v>1</v>
      </c>
      <c r="C1520" s="6">
        <v>26</v>
      </c>
      <c r="D1520" s="25"/>
      <c r="E1520" s="2">
        <v>4263027.4012610018</v>
      </c>
      <c r="F1520" s="26">
        <f>_xlfn.MAXIFS('data-from-invoicing'!E:E,'data-from-invoicing'!D:D,eslam.data!AR1520)</f>
        <v>0</v>
      </c>
      <c r="G1520" s="2">
        <f t="shared" si="182"/>
        <v>-4263027.4012610018</v>
      </c>
      <c r="H1520" s="2"/>
      <c r="I1520" s="23"/>
      <c r="J1520" s="2">
        <f>SUMIF('collection only'!D:D,eslam.data!AQ1520,'collection only'!E:E)</f>
        <v>2563543.65</v>
      </c>
      <c r="K1520" s="26">
        <f>SUMIF('data-from-invoicing'!D:D,eslam.data!AR1520,'data-from-invoicing'!F:F)</f>
        <v>0</v>
      </c>
      <c r="L1520" s="2">
        <f t="shared" si="183"/>
        <v>-2563543.65</v>
      </c>
      <c r="M1520" s="2"/>
      <c r="Q1520" s="23"/>
      <c r="R1520" s="2">
        <v>2563543.8087334712</v>
      </c>
      <c r="S1520" s="1">
        <v>43100</v>
      </c>
      <c r="T1520" s="1">
        <v>43116</v>
      </c>
      <c r="U1520" s="1">
        <v>43116</v>
      </c>
      <c r="V1520">
        <v>35</v>
      </c>
      <c r="W1520" s="1">
        <v>43151</v>
      </c>
      <c r="X1520" s="1">
        <v>43153</v>
      </c>
      <c r="Y1520" s="2">
        <v>69516428.691261008</v>
      </c>
      <c r="Z1520" s="2">
        <v>7922726.9562399974</v>
      </c>
      <c r="AF1520" s="2">
        <v>33598.949999999997</v>
      </c>
      <c r="AG1520" s="14">
        <f>SUMIF('consultant-gross'!D:D,eslam.data!AQ1520,'consultant-gross'!F:F)</f>
        <v>5215631.6339884996</v>
      </c>
      <c r="AH1520" s="14">
        <f>SUMIF('consultant-gross'!D:D,eslam.data!AQ1520,'consultant-gross'!G:G)</f>
        <v>70469032.923988506</v>
      </c>
      <c r="AI1520" s="14">
        <f>SUMIF('consultant-net'!D:D,eslam.data!AQ1520,'consultant-net'!F:F)</f>
        <v>3193789.29</v>
      </c>
      <c r="AJ1520" s="2" t="str">
        <f>VLOOKUP(A1520,'eslam-to-invoicing'!A:B,2,0)</f>
        <v>Sodic Club House</v>
      </c>
      <c r="AQ1520" s="2" t="str">
        <f t="shared" si="184"/>
        <v>Sodic Club House26</v>
      </c>
      <c r="AR1520" s="2" t="str">
        <f t="shared" si="185"/>
        <v>Sodic Club House26</v>
      </c>
    </row>
    <row r="1521" spans="1:44" hidden="1" x14ac:dyDescent="0.3">
      <c r="A1521" s="6" t="s">
        <v>8</v>
      </c>
      <c r="B1521" s="32">
        <f>VLOOKUP(A1521,Sheet1!A:B,2,0)</f>
        <v>1</v>
      </c>
      <c r="C1521" s="6">
        <v>27</v>
      </c>
      <c r="D1521" s="25"/>
      <c r="E1521" s="2">
        <v>6447136.9087389857</v>
      </c>
      <c r="F1521" s="26">
        <f>_xlfn.MAXIFS('data-from-invoicing'!E:E,'data-from-invoicing'!D:D,eslam.data!AR1521)</f>
        <v>0</v>
      </c>
      <c r="G1521" s="2">
        <f t="shared" si="182"/>
        <v>-6447136.9087389857</v>
      </c>
      <c r="H1521" s="2"/>
      <c r="I1521" s="23"/>
      <c r="J1521" s="2">
        <f>SUMIF('collection only'!D:D,eslam.data!AQ1521,'collection only'!E:E)</f>
        <v>7171420.8099999996</v>
      </c>
      <c r="K1521" s="26">
        <f>SUMIF('data-from-invoicing'!D:D,eslam.data!AR1521,'data-from-invoicing'!F:F)</f>
        <v>0</v>
      </c>
      <c r="L1521" s="2">
        <f t="shared" si="183"/>
        <v>-7171420.8099999996</v>
      </c>
      <c r="M1521" s="2"/>
      <c r="Q1521" s="23"/>
      <c r="R1521" s="2">
        <v>7171420.7400000002</v>
      </c>
      <c r="S1521" s="1">
        <v>43159</v>
      </c>
      <c r="T1521" s="1">
        <v>43151</v>
      </c>
      <c r="U1521" s="1">
        <v>43160</v>
      </c>
      <c r="V1521">
        <v>35</v>
      </c>
      <c r="W1521" s="1">
        <v>43195</v>
      </c>
      <c r="X1521" s="1">
        <v>43191</v>
      </c>
      <c r="Y1521" s="2">
        <v>86100596.849999994</v>
      </c>
      <c r="Z1521" s="2">
        <v>8271503.6200000001</v>
      </c>
      <c r="AF1521" s="2">
        <v>133598.95000000001</v>
      </c>
      <c r="AG1521" s="14">
        <f>SUMIF('consultant-gross'!D:D,eslam.data!AQ1521,'consultant-gross'!F:F)</f>
        <v>6347559.6680582911</v>
      </c>
      <c r="AH1521" s="14">
        <f>SUMIF('consultant-gross'!D:D,eslam.data!AQ1521,'consultant-gross'!G:G)</f>
        <v>86021988.359319299</v>
      </c>
      <c r="AI1521" s="14">
        <f>SUMIF('consultant-net'!D:D,eslam.data!AQ1521,'consultant-net'!F:F)</f>
        <v>4891559.01</v>
      </c>
      <c r="AJ1521" s="2" t="str">
        <f>VLOOKUP(A1521,'eslam-to-invoicing'!A:B,2,0)</f>
        <v>Sodic Club House</v>
      </c>
      <c r="AQ1521" s="2" t="str">
        <f t="shared" si="184"/>
        <v>Sodic Club House27</v>
      </c>
      <c r="AR1521" s="2" t="str">
        <f t="shared" si="185"/>
        <v>Sodic Club House27</v>
      </c>
    </row>
    <row r="1522" spans="1:44" hidden="1" x14ac:dyDescent="0.3">
      <c r="A1522" s="6" t="s">
        <v>8</v>
      </c>
      <c r="B1522" s="32">
        <f>VLOOKUP(A1522,Sheet1!A:B,2,0)</f>
        <v>1</v>
      </c>
      <c r="C1522" s="6">
        <v>28</v>
      </c>
      <c r="D1522" s="25"/>
      <c r="E1522" s="2">
        <v>3235550.4912367761</v>
      </c>
      <c r="F1522" s="26">
        <f>_xlfn.MAXIFS('data-from-invoicing'!E:E,'data-from-invoicing'!D:D,eslam.data!AR1522)</f>
        <v>5110738.79</v>
      </c>
      <c r="G1522" s="2">
        <f t="shared" si="182"/>
        <v>1875188.2987632239</v>
      </c>
      <c r="H1522" s="2"/>
      <c r="I1522" s="23"/>
      <c r="J1522" s="2">
        <f>SUMIF('collection only'!D:D,eslam.data!AQ1522,'collection only'!E:E)</f>
        <v>3643251.2</v>
      </c>
      <c r="K1522" s="26">
        <f>SUMIF('data-from-invoicing'!D:D,eslam.data!AR1522,'data-from-invoicing'!F:F)</f>
        <v>5960049.8995000003</v>
      </c>
      <c r="L1522" s="2">
        <f t="shared" si="183"/>
        <v>2316798.6995000001</v>
      </c>
      <c r="M1522" s="2"/>
      <c r="Q1522" s="23"/>
      <c r="R1522" s="2">
        <v>3643251.21</v>
      </c>
      <c r="S1522" s="1">
        <v>43190</v>
      </c>
      <c r="T1522" s="1">
        <v>43179</v>
      </c>
      <c r="U1522" s="1">
        <v>43179</v>
      </c>
      <c r="V1522">
        <v>35</v>
      </c>
      <c r="W1522" s="1">
        <v>43214</v>
      </c>
      <c r="X1522" s="1">
        <v>43228</v>
      </c>
      <c r="Y1522" s="2">
        <v>89336147.34123677</v>
      </c>
      <c r="Z1522" s="2">
        <v>10814924.055195</v>
      </c>
      <c r="AF1522" s="2">
        <v>133598.95000000001</v>
      </c>
      <c r="AG1522" s="14">
        <f>SUMIF('consultant-gross'!D:D,eslam.data!AQ1522,'consultant-gross'!F:F)</f>
        <v>4455128.7308689058</v>
      </c>
      <c r="AH1522" s="14">
        <f>SUMIF('consultant-gross'!D:D,eslam.data!AQ1522,'consultant-gross'!G:G)</f>
        <v>90555725.5808689</v>
      </c>
      <c r="AI1522" s="14">
        <f>SUMIF('consultant-net'!D:D,eslam.data!AQ1522,'consultant-net'!F:F)</f>
        <v>4314232.28</v>
      </c>
      <c r="AJ1522" s="2" t="str">
        <f>VLOOKUP(A1522,'eslam-to-invoicing'!A:B,2,0)</f>
        <v>Sodic Club House</v>
      </c>
      <c r="AQ1522" s="2" t="str">
        <f t="shared" si="184"/>
        <v>Sodic Club House28</v>
      </c>
      <c r="AR1522" s="2" t="str">
        <f t="shared" si="185"/>
        <v>Sodic Club House28</v>
      </c>
    </row>
    <row r="1523" spans="1:44" hidden="1" x14ac:dyDescent="0.3">
      <c r="A1523" s="6" t="s">
        <v>8</v>
      </c>
      <c r="B1523" s="32">
        <f>VLOOKUP(A1523,Sheet1!A:B,2,0)</f>
        <v>1</v>
      </c>
      <c r="C1523" s="6">
        <v>29</v>
      </c>
      <c r="D1523" s="25"/>
      <c r="E1523" s="2">
        <v>5735280.6087632328</v>
      </c>
      <c r="F1523" s="26">
        <f>_xlfn.MAXIFS('data-from-invoicing'!E:E,'data-from-invoicing'!D:D,eslam.data!AR1523)</f>
        <v>6355200.4900000012</v>
      </c>
      <c r="G1523" s="2">
        <f t="shared" si="182"/>
        <v>619919.88123676833</v>
      </c>
      <c r="H1523" s="2"/>
      <c r="I1523" s="23"/>
      <c r="J1523" s="2">
        <f>SUMIF('collection only'!D:D,eslam.data!AQ1523,'collection only'!E:E)</f>
        <v>2927170</v>
      </c>
      <c r="K1523" s="26">
        <f>SUMIF('data-from-invoicing'!D:D,eslam.data!AR1523,'data-from-invoicing'!F:F)</f>
        <v>6349192.7244999995</v>
      </c>
      <c r="L1523" s="2">
        <f t="shared" si="183"/>
        <v>3422022.7244999995</v>
      </c>
      <c r="M1523" s="2"/>
      <c r="Q1523" s="23"/>
      <c r="R1523" s="2">
        <v>2949189.68</v>
      </c>
      <c r="S1523" s="1">
        <v>43220</v>
      </c>
      <c r="T1523" s="1">
        <v>43210</v>
      </c>
      <c r="U1523" s="1">
        <v>43211</v>
      </c>
      <c r="V1523">
        <v>35</v>
      </c>
      <c r="W1523" s="1">
        <v>43246</v>
      </c>
      <c r="X1523" s="1">
        <v>43237</v>
      </c>
      <c r="Y1523" s="2">
        <v>95071427.950000003</v>
      </c>
      <c r="Z1523" s="2">
        <v>13429692.210000001</v>
      </c>
      <c r="AF1523" s="2">
        <v>133598.95000000001</v>
      </c>
      <c r="AG1523" s="14">
        <f>SUMIF('consultant-gross'!D:D,eslam.data!AQ1523,'consultant-gross'!F:F)</f>
        <v>0</v>
      </c>
      <c r="AH1523" s="14">
        <f>SUMIF('consultant-gross'!D:D,eslam.data!AQ1523,'consultant-gross'!G:G)</f>
        <v>0</v>
      </c>
      <c r="AI1523" s="14">
        <f>SUMIF('consultant-net'!D:D,eslam.data!AQ1523,'consultant-net'!F:F)</f>
        <v>0</v>
      </c>
      <c r="AJ1523" s="2" t="str">
        <f>VLOOKUP(A1523,'eslam-to-invoicing'!A:B,2,0)</f>
        <v>Sodic Club House</v>
      </c>
      <c r="AQ1523" s="2" t="str">
        <f t="shared" si="184"/>
        <v>Sodic Club House29</v>
      </c>
      <c r="AR1523" s="2" t="str">
        <f t="shared" si="185"/>
        <v>Sodic Club House29</v>
      </c>
    </row>
    <row r="1524" spans="1:44" hidden="1" x14ac:dyDescent="0.3">
      <c r="A1524" s="6" t="s">
        <v>8</v>
      </c>
      <c r="B1524" s="32">
        <f>VLOOKUP(A1524,Sheet1!A:B,2,0)</f>
        <v>1</v>
      </c>
      <c r="C1524" s="6">
        <v>30</v>
      </c>
      <c r="D1524" s="25"/>
      <c r="E1524" s="2">
        <v>5753955.1348884106</v>
      </c>
      <c r="F1524" s="26">
        <f>_xlfn.MAXIFS('data-from-invoicing'!E:E,'data-from-invoicing'!D:D,eslam.data!AR1524)</f>
        <v>3864214.5</v>
      </c>
      <c r="G1524" s="2">
        <f t="shared" si="182"/>
        <v>-1889740.6348884106</v>
      </c>
      <c r="H1524" s="2"/>
      <c r="I1524" s="23"/>
      <c r="J1524" s="2">
        <f>SUMIF('collection only'!D:D,eslam.data!AQ1524,'collection only'!E:E)</f>
        <v>1523667.33</v>
      </c>
      <c r="K1524" s="26">
        <f>SUMIF('data-from-invoicing'!D:D,eslam.data!AR1524,'data-from-invoicing'!F:F)</f>
        <v>3772207.9550000001</v>
      </c>
      <c r="L1524" s="2">
        <f t="shared" si="183"/>
        <v>2248540.625</v>
      </c>
      <c r="M1524" s="2"/>
      <c r="Q1524" s="23"/>
      <c r="R1524" s="2">
        <v>1501648.170782164</v>
      </c>
      <c r="S1524" s="1">
        <v>43251</v>
      </c>
      <c r="T1524" s="1">
        <v>43245</v>
      </c>
      <c r="U1524" s="1">
        <v>43248</v>
      </c>
      <c r="V1524">
        <v>35</v>
      </c>
      <c r="W1524" s="1">
        <v>43283</v>
      </c>
      <c r="X1524" s="1">
        <v>43277</v>
      </c>
      <c r="Y1524" s="2">
        <v>100825383.0848884</v>
      </c>
      <c r="Z1524" s="2">
        <v>13579694.38827</v>
      </c>
      <c r="AF1524" s="2">
        <v>39041.910000000003</v>
      </c>
      <c r="AG1524" s="14">
        <f>SUMIF('consultant-gross'!D:D,eslam.data!AQ1524,'consultant-gross'!F:F)</f>
        <v>0</v>
      </c>
      <c r="AH1524" s="14">
        <f>SUMIF('consultant-gross'!D:D,eslam.data!AQ1524,'consultant-gross'!G:G)</f>
        <v>0</v>
      </c>
      <c r="AI1524" s="14">
        <f>SUMIF('consultant-net'!D:D,eslam.data!AQ1524,'consultant-net'!F:F)</f>
        <v>0</v>
      </c>
      <c r="AJ1524" s="2" t="str">
        <f>VLOOKUP(A1524,'eslam-to-invoicing'!A:B,2,0)</f>
        <v>Sodic Club House</v>
      </c>
      <c r="AQ1524" s="2" t="str">
        <f t="shared" si="184"/>
        <v>Sodic Club House30</v>
      </c>
      <c r="AR1524" s="2" t="str">
        <f t="shared" si="185"/>
        <v>Sodic Club House30</v>
      </c>
    </row>
    <row r="1525" spans="1:44" hidden="1" x14ac:dyDescent="0.3">
      <c r="A1525" s="6" t="s">
        <v>8</v>
      </c>
      <c r="B1525" s="32">
        <f>VLOOKUP(A1525,Sheet1!A:B,2,0)</f>
        <v>1</v>
      </c>
      <c r="C1525" s="6">
        <v>31</v>
      </c>
      <c r="D1525" s="25"/>
      <c r="E1525" s="2">
        <v>4997405.8346406221</v>
      </c>
      <c r="F1525" s="26">
        <f>_xlfn.MAXIFS('data-from-invoicing'!E:E,'data-from-invoicing'!D:D,eslam.data!AR1525)</f>
        <v>2806299.13</v>
      </c>
      <c r="G1525" s="2">
        <f t="shared" si="182"/>
        <v>-2191106.7046406223</v>
      </c>
      <c r="H1525" s="2"/>
      <c r="I1525" s="23"/>
      <c r="J1525" s="2">
        <f>SUMIF('collection only'!D:D,eslam.data!AQ1525,'collection only'!E:E)</f>
        <v>3752933.2199999997</v>
      </c>
      <c r="K1525" s="26">
        <f>SUMIF('data-from-invoicing'!D:D,eslam.data!AR1525,'data-from-invoicing'!F:F)</f>
        <v>6752933.2165000001</v>
      </c>
      <c r="L1525" s="2">
        <f t="shared" si="183"/>
        <v>2999999.9965000004</v>
      </c>
      <c r="M1525" s="2"/>
      <c r="Q1525" s="23"/>
      <c r="R1525" s="2">
        <v>1752933.2300005299</v>
      </c>
      <c r="S1525" s="1">
        <v>43281</v>
      </c>
      <c r="T1525" s="1">
        <v>43283</v>
      </c>
      <c r="U1525" s="1">
        <v>43285</v>
      </c>
      <c r="V1525">
        <v>35</v>
      </c>
      <c r="W1525" s="1">
        <v>43320</v>
      </c>
      <c r="X1525" s="1">
        <v>43314</v>
      </c>
      <c r="Y1525" s="2">
        <v>105822788.91952901</v>
      </c>
      <c r="Z1525" s="2">
        <v>13390603.794770001</v>
      </c>
      <c r="AF1525" s="2">
        <v>41801.910000000003</v>
      </c>
      <c r="AG1525" s="14">
        <f>SUMIF('consultant-gross'!D:D,eslam.data!AQ1525,'consultant-gross'!F:F)</f>
        <v>9473412.9251038879</v>
      </c>
      <c r="AH1525" s="14">
        <f>SUMIF('consultant-gross'!D:D,eslam.data!AQ1525,'consultant-gross'!G:G)</f>
        <v>110298796.0099923</v>
      </c>
      <c r="AI1525" s="14">
        <f>SUMIF('consultant-net'!D:D,eslam.data!AQ1525,'consultant-net'!F:F)</f>
        <v>4843252.93</v>
      </c>
      <c r="AJ1525" s="2" t="str">
        <f>VLOOKUP(A1525,'eslam-to-invoicing'!A:B,2,0)</f>
        <v>Sodic Club House</v>
      </c>
      <c r="AQ1525" s="2" t="str">
        <f t="shared" si="184"/>
        <v>Sodic Club House31</v>
      </c>
      <c r="AR1525" s="2" t="str">
        <f t="shared" si="185"/>
        <v>Sodic Club House31</v>
      </c>
    </row>
    <row r="1526" spans="1:44" hidden="1" x14ac:dyDescent="0.3">
      <c r="A1526" s="6" t="s">
        <v>8</v>
      </c>
      <c r="B1526" s="32">
        <f>VLOOKUP(A1526,Sheet1!A:B,2,0)</f>
        <v>1</v>
      </c>
      <c r="C1526" s="6">
        <v>32</v>
      </c>
      <c r="D1526" s="25"/>
      <c r="E1526" s="2">
        <v>7298776.249237448</v>
      </c>
      <c r="F1526" s="26">
        <f>_xlfn.MAXIFS('data-from-invoicing'!E:E,'data-from-invoicing'!D:D,eslam.data!AR1526)</f>
        <v>6867125.7000000002</v>
      </c>
      <c r="G1526" s="2">
        <f t="shared" si="182"/>
        <v>-431650.54923744779</v>
      </c>
      <c r="H1526" s="2"/>
      <c r="I1526" s="23"/>
      <c r="J1526" s="2">
        <f>SUMIF('collection only'!D:D,eslam.data!AQ1526,'collection only'!E:E)</f>
        <v>1851323.25</v>
      </c>
      <c r="K1526" s="26">
        <f>SUMIF('data-from-invoicing'!D:D,eslam.data!AR1526,'data-from-invoicing'!F:F)</f>
        <v>1852842.635</v>
      </c>
      <c r="L1526" s="2">
        <f t="shared" si="183"/>
        <v>1519.3850000000093</v>
      </c>
      <c r="M1526" s="2"/>
      <c r="Q1526" s="23"/>
      <c r="R1526" s="2">
        <v>1851323.239354521</v>
      </c>
      <c r="S1526" s="1">
        <v>43312</v>
      </c>
      <c r="T1526" s="1">
        <v>43313</v>
      </c>
      <c r="U1526" s="1">
        <v>43311</v>
      </c>
      <c r="V1526">
        <v>35</v>
      </c>
      <c r="W1526" s="1">
        <v>43346</v>
      </c>
      <c r="X1526" s="1">
        <v>43347</v>
      </c>
      <c r="Y1526" s="2">
        <v>113121565.1687665</v>
      </c>
      <c r="Z1526" s="2">
        <v>11999237.93323</v>
      </c>
      <c r="AF1526" s="2">
        <v>45521.91</v>
      </c>
      <c r="AG1526" s="14">
        <f>SUMIF('consultant-gross'!D:D,eslam.data!AQ1526,'consultant-gross'!F:F)</f>
        <v>11500368.617491484</v>
      </c>
      <c r="AH1526" s="14">
        <f>SUMIF('consultant-gross'!D:D,eslam.data!AQ1526,'consultant-gross'!G:G)</f>
        <v>117323157.53702052</v>
      </c>
      <c r="AI1526" s="14">
        <f>SUMIF('consultant-net'!D:D,eslam.data!AQ1526,'consultant-net'!F:F)</f>
        <v>5655167.4000000004</v>
      </c>
      <c r="AJ1526" s="2" t="str">
        <f>VLOOKUP(A1526,'eslam-to-invoicing'!A:B,2,0)</f>
        <v>Sodic Club House</v>
      </c>
      <c r="AQ1526" s="2" t="str">
        <f t="shared" si="184"/>
        <v>Sodic Club House32</v>
      </c>
      <c r="AR1526" s="2" t="str">
        <f t="shared" si="185"/>
        <v>Sodic Club House32</v>
      </c>
    </row>
    <row r="1527" spans="1:44" hidden="1" x14ac:dyDescent="0.3">
      <c r="A1527" s="6" t="s">
        <v>8</v>
      </c>
      <c r="B1527" s="32">
        <f>VLOOKUP(A1527,Sheet1!A:B,2,0)</f>
        <v>1</v>
      </c>
      <c r="C1527" s="6">
        <v>33</v>
      </c>
      <c r="D1527" s="25"/>
      <c r="E1527" s="2">
        <v>6841826.5834652632</v>
      </c>
      <c r="F1527" s="26">
        <f>_xlfn.MAXIFS('data-from-invoicing'!E:E,'data-from-invoicing'!D:D,eslam.data!AR1527)</f>
        <v>6742632.540000001</v>
      </c>
      <c r="G1527" s="2">
        <f t="shared" si="182"/>
        <v>-99194.043465262279</v>
      </c>
      <c r="H1527" s="2"/>
      <c r="I1527" s="23"/>
      <c r="J1527" s="2">
        <f>SUMIF('collection only'!D:D,eslam.data!AQ1527,'collection only'!E:E)</f>
        <v>5028067.13</v>
      </c>
      <c r="K1527" s="26">
        <f>SUMIF('data-from-invoicing'!D:D,eslam.data!AR1527,'data-from-invoicing'!F:F)</f>
        <v>5855002.7370000007</v>
      </c>
      <c r="L1527" s="2">
        <f t="shared" si="183"/>
        <v>826935.60700000077</v>
      </c>
      <c r="M1527" s="2"/>
      <c r="Q1527" s="23"/>
      <c r="R1527" s="2">
        <v>5028067.13</v>
      </c>
      <c r="S1527" s="1">
        <v>43343</v>
      </c>
      <c r="T1527" s="1">
        <v>43348</v>
      </c>
      <c r="U1527" s="1">
        <v>43349</v>
      </c>
      <c r="V1527">
        <v>35</v>
      </c>
      <c r="W1527" s="1">
        <v>43384</v>
      </c>
      <c r="X1527" s="1">
        <v>43382</v>
      </c>
      <c r="Y1527" s="2">
        <v>119963391.7522317</v>
      </c>
      <c r="Z1527" s="2">
        <v>12452865.15191</v>
      </c>
      <c r="AF1527" s="2">
        <v>76081.91</v>
      </c>
      <c r="AG1527" s="14">
        <f>SUMIF('consultant-gross'!D:D,eslam.data!AQ1527,'consultant-gross'!F:F)</f>
        <v>7276853.7792554796</v>
      </c>
      <c r="AH1527" s="14">
        <f>SUMIF('consultant-gross'!D:D,eslam.data!AQ1527,'consultant-gross'!G:G)</f>
        <v>124600011.316276</v>
      </c>
      <c r="AI1527" s="14">
        <f>SUMIF('consultant-net'!D:D,eslam.data!AQ1527,'consultant-net'!F:F)</f>
        <v>7190786.0899999999</v>
      </c>
      <c r="AJ1527" s="2" t="str">
        <f>VLOOKUP(A1527,'eslam-to-invoicing'!A:B,2,0)</f>
        <v>Sodic Club House</v>
      </c>
      <c r="AQ1527" s="2" t="str">
        <f t="shared" si="184"/>
        <v>Sodic Club House33</v>
      </c>
      <c r="AR1527" s="2" t="str">
        <f t="shared" si="185"/>
        <v>Sodic Club House33</v>
      </c>
    </row>
    <row r="1528" spans="1:44" hidden="1" x14ac:dyDescent="0.3">
      <c r="A1528" s="6" t="s">
        <v>8</v>
      </c>
      <c r="B1528" s="32">
        <f>VLOOKUP(A1528,Sheet1!A:B,2,0)</f>
        <v>1</v>
      </c>
      <c r="C1528" s="6">
        <v>34</v>
      </c>
      <c r="D1528" s="25"/>
      <c r="E1528" s="2">
        <v>9547045.4302354753</v>
      </c>
      <c r="F1528" s="26">
        <f>_xlfn.MAXIFS('data-from-invoicing'!E:E,'data-from-invoicing'!D:D,eslam.data!AR1528)</f>
        <v>7360347.4400000004</v>
      </c>
      <c r="G1528" s="2">
        <f t="shared" si="182"/>
        <v>-2186697.9902354749</v>
      </c>
      <c r="H1528" s="2"/>
      <c r="I1528" s="23"/>
      <c r="J1528" s="2">
        <f>SUMIF('collection only'!D:D,eslam.data!AQ1528,'collection only'!E:E)</f>
        <v>1372787.1900000004</v>
      </c>
      <c r="K1528" s="26">
        <f>SUMIF('data-from-invoicing'!D:D,eslam.data!AR1528,'data-from-invoicing'!F:F)</f>
        <v>6269587.2119999994</v>
      </c>
      <c r="L1528" s="2">
        <f t="shared" si="183"/>
        <v>4896800.0219999989</v>
      </c>
      <c r="M1528" s="2"/>
      <c r="Q1528" s="23"/>
      <c r="R1528" s="2">
        <v>1372787.19</v>
      </c>
      <c r="S1528" s="1">
        <v>43373</v>
      </c>
      <c r="T1528" s="1">
        <v>43388</v>
      </c>
      <c r="U1528" s="1">
        <v>43388</v>
      </c>
      <c r="V1528">
        <v>35</v>
      </c>
      <c r="W1528" s="1">
        <v>43423</v>
      </c>
      <c r="X1528" s="1">
        <v>43425</v>
      </c>
      <c r="Y1528" s="2">
        <v>129510437.18246721</v>
      </c>
      <c r="Z1528" s="2">
        <v>9699552.55002</v>
      </c>
      <c r="AF1528" s="2">
        <v>541161.90999999992</v>
      </c>
      <c r="AG1528" s="14">
        <f>SUMIF('consultant-gross'!D:D,eslam.data!AQ1528,'consultant-gross'!F:F)</f>
        <v>14426802.973249823</v>
      </c>
      <c r="AH1528" s="14">
        <f>SUMIF('consultant-gross'!D:D,eslam.data!AQ1528,'consultant-gross'!G:G)</f>
        <v>134390194.72548157</v>
      </c>
      <c r="AI1528" s="14">
        <f>SUMIF('consultant-net'!D:D,eslam.data!AQ1528,'consultant-net'!F:F)</f>
        <v>10029446.470000001</v>
      </c>
      <c r="AJ1528" s="2" t="str">
        <f>VLOOKUP(A1528,'eslam-to-invoicing'!A:B,2,0)</f>
        <v>Sodic Club House</v>
      </c>
      <c r="AQ1528" s="2" t="str">
        <f t="shared" si="184"/>
        <v>Sodic Club House34</v>
      </c>
      <c r="AR1528" s="2" t="str">
        <f t="shared" si="185"/>
        <v>Sodic Club House34</v>
      </c>
    </row>
    <row r="1529" spans="1:44" hidden="1" x14ac:dyDescent="0.3">
      <c r="A1529" s="6" t="s">
        <v>8</v>
      </c>
      <c r="B1529" s="32">
        <f>VLOOKUP(A1529,Sheet1!A:B,2,0)</f>
        <v>1</v>
      </c>
      <c r="C1529" s="6">
        <v>35</v>
      </c>
      <c r="D1529" s="25"/>
      <c r="E1529" s="2">
        <v>17370468.277877782</v>
      </c>
      <c r="F1529" s="26">
        <f>_xlfn.MAXIFS('data-from-invoicing'!E:E,'data-from-invoicing'!D:D,eslam.data!AR1529)</f>
        <v>4583109.75</v>
      </c>
      <c r="G1529" s="2">
        <f t="shared" si="182"/>
        <v>-12787358.527877782</v>
      </c>
      <c r="H1529" s="2"/>
      <c r="I1529" s="23"/>
      <c r="J1529" s="2">
        <f>SUMIF('collection only'!D:D,eslam.data!AQ1529,'collection only'!E:E)</f>
        <v>2061960.96</v>
      </c>
      <c r="K1529" s="26">
        <f>SUMIF('data-from-invoicing'!D:D,eslam.data!AR1529,'data-from-invoicing'!F:F)</f>
        <v>2565043.8774999999</v>
      </c>
      <c r="L1529" s="2">
        <f t="shared" si="183"/>
        <v>503082.91749999998</v>
      </c>
      <c r="M1529" s="2"/>
      <c r="Q1529" s="23"/>
      <c r="R1529" s="2">
        <v>2061960.9553341269</v>
      </c>
      <c r="S1529" s="1">
        <v>43434</v>
      </c>
      <c r="T1529" s="1">
        <v>43429</v>
      </c>
      <c r="U1529" s="1">
        <v>43429</v>
      </c>
      <c r="V1529">
        <v>35</v>
      </c>
      <c r="W1529" s="1">
        <v>43464</v>
      </c>
      <c r="X1529" s="1">
        <v>43819</v>
      </c>
      <c r="Y1529" s="2">
        <v>146880905.460345</v>
      </c>
      <c r="Z1529" s="2">
        <v>8284813.5766400006</v>
      </c>
      <c r="AF1529" s="2">
        <v>557361.90999999992</v>
      </c>
      <c r="AG1529" s="14">
        <f>SUMIF('consultant-gross'!D:D,eslam.data!AQ1529,'consultant-gross'!F:F)</f>
        <v>10886083.229694039</v>
      </c>
      <c r="AH1529" s="14">
        <f>SUMIF('consultant-gross'!D:D,eslam.data!AQ1529,'consultant-gross'!G:G)</f>
        <v>140396520.41216126</v>
      </c>
      <c r="AI1529" s="14">
        <f>SUMIF('consultant-net'!D:D,eslam.data!AQ1529,'consultant-net'!F:F)</f>
        <v>6956090.9060016572</v>
      </c>
      <c r="AJ1529" s="2" t="str">
        <f>VLOOKUP(A1529,'eslam-to-invoicing'!A:B,2,0)</f>
        <v>Sodic Club House</v>
      </c>
      <c r="AQ1529" s="2" t="str">
        <f t="shared" si="184"/>
        <v>Sodic Club House35</v>
      </c>
      <c r="AR1529" s="2" t="str">
        <f t="shared" si="185"/>
        <v>Sodic Club House35</v>
      </c>
    </row>
    <row r="1530" spans="1:44" hidden="1" x14ac:dyDescent="0.3">
      <c r="A1530" s="6" t="s">
        <v>8</v>
      </c>
      <c r="B1530" s="32">
        <f>VLOOKUP(A1530,Sheet1!A:B,2,0)</f>
        <v>1</v>
      </c>
      <c r="C1530" s="6">
        <v>36</v>
      </c>
      <c r="D1530" s="25"/>
      <c r="E1530" s="2">
        <v>15653205.949655</v>
      </c>
      <c r="F1530" s="26">
        <f>_xlfn.MAXIFS('data-from-invoicing'!E:E,'data-from-invoicing'!D:D,eslam.data!AR1530)</f>
        <v>29270095.760000002</v>
      </c>
      <c r="G1530" s="2">
        <f t="shared" si="182"/>
        <v>13616889.810345002</v>
      </c>
      <c r="H1530" s="2"/>
      <c r="I1530" s="23"/>
      <c r="J1530" s="2">
        <f>SUMIF('collection only'!D:D,eslam.data!AQ1530,'collection only'!E:E)</f>
        <v>9516540.6600000001</v>
      </c>
      <c r="K1530" s="26">
        <f>SUMIF('data-from-invoicing'!D:D,eslam.data!AR1530,'data-from-invoicing'!F:F)</f>
        <v>10543541.848000001</v>
      </c>
      <c r="L1530" s="2">
        <f t="shared" si="183"/>
        <v>1027001.188000001</v>
      </c>
      <c r="M1530" s="2"/>
      <c r="Q1530" s="23"/>
      <c r="R1530" s="2">
        <v>3000000</v>
      </c>
      <c r="S1530" s="1">
        <v>43646</v>
      </c>
      <c r="T1530" s="1">
        <v>43647</v>
      </c>
      <c r="U1530" s="1">
        <v>43648</v>
      </c>
      <c r="V1530">
        <v>56</v>
      </c>
      <c r="W1530" s="1">
        <v>43704</v>
      </c>
      <c r="X1530" s="1">
        <v>43818</v>
      </c>
      <c r="Y1530" s="2">
        <v>162534111.41</v>
      </c>
      <c r="AF1530" s="2">
        <v>4804784.6500000004</v>
      </c>
      <c r="AG1530" s="14">
        <f>SUMIF('consultant-gross'!D:D,eslam.data!AQ1530,'consultant-gross'!F:F)</f>
        <v>0</v>
      </c>
      <c r="AH1530" s="14">
        <f>SUMIF('consultant-gross'!D:D,eslam.data!AQ1530,'consultant-gross'!G:G)</f>
        <v>0</v>
      </c>
      <c r="AI1530" s="14">
        <f>SUMIF('consultant-net'!D:D,eslam.data!AQ1530,'consultant-net'!F:F)</f>
        <v>7000000</v>
      </c>
      <c r="AJ1530" s="2" t="str">
        <f>VLOOKUP(A1530,'eslam-to-invoicing'!A:B,2,0)</f>
        <v>Sodic Club House</v>
      </c>
      <c r="AQ1530" s="2" t="str">
        <f t="shared" si="184"/>
        <v>Sodic Club House36</v>
      </c>
      <c r="AR1530" s="2" t="str">
        <f t="shared" si="185"/>
        <v>Sodic Club House36</v>
      </c>
    </row>
    <row r="1531" spans="1:44" hidden="1" x14ac:dyDescent="0.3">
      <c r="A1531" s="6" t="s">
        <v>8</v>
      </c>
      <c r="B1531" s="6">
        <f>VLOOKUP(A1531,Sheet1!A:B,2,0)</f>
        <v>1</v>
      </c>
      <c r="C1531" s="6">
        <v>37</v>
      </c>
      <c r="D1531" s="25"/>
      <c r="F1531" s="26">
        <f>_xlfn.MAXIFS('data-from-invoicing'!E:E,'data-from-invoicing'!D:D,eslam.data!AR1531)</f>
        <v>0</v>
      </c>
      <c r="G1531" s="2">
        <f t="shared" si="182"/>
        <v>0</v>
      </c>
      <c r="H1531" s="2"/>
      <c r="I1531" s="23"/>
      <c r="J1531" s="2">
        <f>SUMIF('collection only'!D:D,eslam.data!AQ1531,'collection only'!E:E)</f>
        <v>4028521</v>
      </c>
      <c r="K1531" s="26">
        <f>SUMIF('data-from-invoicing'!D:D,eslam.data!AR1531,'data-from-invoicing'!F:F)</f>
        <v>0</v>
      </c>
      <c r="L1531" s="2">
        <f t="shared" si="183"/>
        <v>-4028521</v>
      </c>
      <c r="M1531" s="2"/>
      <c r="Q1531" s="23"/>
      <c r="S1531" s="1">
        <v>44074</v>
      </c>
      <c r="T1531" s="1">
        <v>44054</v>
      </c>
      <c r="U1531" s="1">
        <v>44054</v>
      </c>
      <c r="V1531">
        <v>56</v>
      </c>
      <c r="W1531" s="1">
        <v>44110</v>
      </c>
      <c r="AF1531" s="2">
        <v>0</v>
      </c>
      <c r="AG1531" s="14">
        <f>SUMIF('consultant-gross'!D:D,eslam.data!AQ1531,'consultant-gross'!F:F)</f>
        <v>0</v>
      </c>
      <c r="AH1531" s="14">
        <f>SUMIF('consultant-gross'!D:D,eslam.data!AQ1531,'consultant-gross'!G:G)</f>
        <v>0</v>
      </c>
      <c r="AI1531" s="14">
        <f>SUMIF('consultant-net'!D:D,eslam.data!AQ1531,'consultant-net'!F:F)</f>
        <v>0</v>
      </c>
      <c r="AJ1531" s="2" t="str">
        <f>VLOOKUP(A1531,'eslam-to-invoicing'!A:B,2,0)</f>
        <v>Sodic Club House</v>
      </c>
      <c r="AQ1531" s="2" t="str">
        <f t="shared" si="184"/>
        <v>Sodic Club House37</v>
      </c>
      <c r="AR1531" s="2" t="str">
        <f t="shared" si="185"/>
        <v>Sodic Club House37</v>
      </c>
    </row>
    <row r="1532" spans="1:44" hidden="1" x14ac:dyDescent="0.3">
      <c r="A1532" s="6" t="s">
        <v>32</v>
      </c>
      <c r="B1532" s="6">
        <f>VLOOKUP(A1532,Sheet1!A:B,2,0)</f>
        <v>1</v>
      </c>
      <c r="C1532" s="6">
        <v>1</v>
      </c>
      <c r="D1532" s="25"/>
      <c r="E1532" s="2">
        <v>9063098.3368571419</v>
      </c>
      <c r="F1532" s="26">
        <f>_xlfn.MAXIFS('data-from-invoicing'!E:E,'data-from-invoicing'!D:D,eslam.data!AR1532)</f>
        <v>9063098.3300000001</v>
      </c>
      <c r="G1532" s="2">
        <f t="shared" si="182"/>
        <v>-6.8571418523788452E-3</v>
      </c>
      <c r="H1532" s="2"/>
      <c r="I1532" s="23"/>
      <c r="J1532" s="2">
        <f>SUMIF('collection only'!D:D,eslam.data!AQ1532,'collection only'!E:E)</f>
        <v>138789620.12</v>
      </c>
      <c r="K1532" s="26">
        <f>SUMIF('data-from-invoicing'!D:D,eslam.data!AR1532,'data-from-invoicing'!F:F)</f>
        <v>6789620.1164999995</v>
      </c>
      <c r="L1532" s="2">
        <f t="shared" si="183"/>
        <v>-132000000.0035</v>
      </c>
      <c r="M1532" s="2"/>
      <c r="N1532" s="2">
        <v>122000000</v>
      </c>
      <c r="O1532" s="2">
        <v>10000000</v>
      </c>
      <c r="Q1532" s="23"/>
      <c r="R1532" s="2">
        <v>6785088.5698880991</v>
      </c>
      <c r="S1532" s="1">
        <v>43555</v>
      </c>
      <c r="T1532" s="1">
        <v>43541</v>
      </c>
      <c r="U1532" s="1">
        <v>43541</v>
      </c>
      <c r="V1532">
        <v>42</v>
      </c>
      <c r="W1532" s="1">
        <v>43583</v>
      </c>
      <c r="X1532" s="1">
        <v>43544</v>
      </c>
      <c r="Y1532" s="2">
        <v>9063098.3368571419</v>
      </c>
      <c r="AF1532" s="2">
        <v>0</v>
      </c>
      <c r="AG1532" s="14">
        <f>SUMIF('consultant-gross'!D:D,eslam.data!AQ1532,'consultant-gross'!F:F)</f>
        <v>9063098.3368571419</v>
      </c>
      <c r="AH1532" s="14">
        <f>SUMIF('consultant-gross'!D:D,eslam.data!AQ1532,'consultant-gross'!G:G)</f>
        <v>9063098.3368571419</v>
      </c>
      <c r="AI1532" s="14">
        <f>SUMIF('consultant-net'!D:D,eslam.data!AQ1532,'consultant-net'!F:F)</f>
        <v>6785088.5698880991</v>
      </c>
      <c r="AJ1532" s="2" t="str">
        <f>VLOOKUP(A1532,'eslam-to-invoicing'!A:B,2,0)</f>
        <v>EDNC Retail &amp; Offices Civil</v>
      </c>
      <c r="AQ1532" s="2" t="str">
        <f t="shared" si="184"/>
        <v>Sodic Eastown1</v>
      </c>
      <c r="AR1532" s="2" t="str">
        <f t="shared" si="185"/>
        <v>EDNC Retail &amp; Offices Civil1</v>
      </c>
    </row>
    <row r="1533" spans="1:44" hidden="1" x14ac:dyDescent="0.3">
      <c r="A1533" s="6" t="s">
        <v>32</v>
      </c>
      <c r="B1533" s="6">
        <f>VLOOKUP(A1533,Sheet1!A:B,2,0)</f>
        <v>1</v>
      </c>
      <c r="C1533" s="6">
        <v>2</v>
      </c>
      <c r="D1533" s="25"/>
      <c r="E1533" s="2">
        <v>20887437.31076191</v>
      </c>
      <c r="F1533" s="26">
        <f>_xlfn.MAXIFS('data-from-invoicing'!E:E,'data-from-invoicing'!D:D,eslam.data!AR1533)</f>
        <v>20887437.309999999</v>
      </c>
      <c r="G1533" s="2">
        <f t="shared" si="182"/>
        <v>-7.6191127300262451E-4</v>
      </c>
      <c r="H1533" s="2"/>
      <c r="I1533" s="23"/>
      <c r="J1533" s="2">
        <f>SUMIF('collection only'!D:D,eslam.data!AQ1533,'collection only'!E:E)</f>
        <v>21566541.66</v>
      </c>
      <c r="K1533" s="26">
        <f>SUMIF('data-from-invoicing'!D:D,eslam.data!AR1533,'data-from-invoicing'!F:F)</f>
        <v>15638373.6555</v>
      </c>
      <c r="L1533" s="2">
        <f t="shared" si="183"/>
        <v>-5928168.0044999998</v>
      </c>
      <c r="M1533" s="2"/>
      <c r="N1533" s="2">
        <v>5928168</v>
      </c>
      <c r="Q1533" s="23"/>
      <c r="R1533" s="2">
        <v>15652355.210000001</v>
      </c>
      <c r="S1533" s="1">
        <v>43585</v>
      </c>
      <c r="T1533" s="1">
        <v>43575</v>
      </c>
      <c r="U1533" s="1">
        <v>43571</v>
      </c>
      <c r="V1533">
        <v>42</v>
      </c>
      <c r="W1533" s="1">
        <v>43613</v>
      </c>
      <c r="X1533" s="1">
        <v>43573</v>
      </c>
      <c r="Y1533" s="2">
        <v>29950535.64761905</v>
      </c>
      <c r="AF1533" s="2">
        <v>0</v>
      </c>
      <c r="AG1533" s="14">
        <f>SUMIF('consultant-gross'!D:D,eslam.data!AQ1533,'consultant-gross'!F:F)</f>
        <v>20887437.310761906</v>
      </c>
      <c r="AH1533" s="14">
        <f>SUMIF('consultant-gross'!D:D,eslam.data!AQ1533,'consultant-gross'!G:G)</f>
        <v>29950535.647619046</v>
      </c>
      <c r="AI1533" s="14">
        <f>SUMIF('consultant-net'!D:D,eslam.data!AQ1533,'consultant-net'!F:F)</f>
        <v>15652355.210000001</v>
      </c>
      <c r="AJ1533" s="2" t="str">
        <f>VLOOKUP(A1533,'eslam-to-invoicing'!A:B,2,0)</f>
        <v>EDNC Retail &amp; Offices Civil</v>
      </c>
      <c r="AQ1533" s="2" t="str">
        <f t="shared" si="184"/>
        <v>Sodic Eastown2</v>
      </c>
      <c r="AR1533" s="2" t="str">
        <f t="shared" si="185"/>
        <v>EDNC Retail &amp; Offices Civil2</v>
      </c>
    </row>
    <row r="1534" spans="1:44" hidden="1" x14ac:dyDescent="0.3">
      <c r="A1534" s="6" t="s">
        <v>32</v>
      </c>
      <c r="B1534" s="6">
        <f>VLOOKUP(A1534,Sheet1!A:B,2,0)</f>
        <v>1</v>
      </c>
      <c r="C1534" s="6">
        <v>3</v>
      </c>
      <c r="D1534" s="25"/>
      <c r="E1534" s="2">
        <v>2101069.4380952418</v>
      </c>
      <c r="F1534" s="26">
        <f>_xlfn.MAXIFS('data-from-invoicing'!E:E,'data-from-invoicing'!D:D,eslam.data!AR1534)</f>
        <v>2101069.44</v>
      </c>
      <c r="G1534" s="2">
        <f t="shared" si="182"/>
        <v>1.904758159071207E-3</v>
      </c>
      <c r="H1534" s="2"/>
      <c r="I1534" s="23"/>
      <c r="J1534" s="2">
        <f>SUMIF('collection only'!D:D,eslam.data!AQ1534,'collection only'!E:E)</f>
        <v>1574016.18</v>
      </c>
      <c r="K1534" s="26">
        <f>SUMIF('data-from-invoicing'!D:D,eslam.data!AR1534,'data-from-invoicing'!F:F)</f>
        <v>1574016.182</v>
      </c>
      <c r="L1534" s="2">
        <f t="shared" si="183"/>
        <v>2.0000000949949026E-3</v>
      </c>
      <c r="M1534" s="2"/>
      <c r="Q1534" s="23"/>
      <c r="R1534" s="2">
        <v>1574016.17</v>
      </c>
      <c r="S1534" s="1">
        <v>43616</v>
      </c>
      <c r="T1534" s="1">
        <v>43605</v>
      </c>
      <c r="U1534" s="1">
        <v>43604</v>
      </c>
      <c r="V1534">
        <v>42</v>
      </c>
      <c r="W1534" s="1">
        <v>43646</v>
      </c>
      <c r="X1534" s="1">
        <v>43608</v>
      </c>
      <c r="Y1534" s="2">
        <v>32051605.085714292</v>
      </c>
      <c r="AF1534" s="2">
        <v>0</v>
      </c>
      <c r="AG1534" s="14">
        <f>SUMIF('consultant-gross'!D:D,eslam.data!AQ1534,'consultant-gross'!F:F)</f>
        <v>2101069.4380952418</v>
      </c>
      <c r="AH1534" s="14">
        <f>SUMIF('consultant-gross'!D:D,eslam.data!AQ1534,'consultant-gross'!G:G)</f>
        <v>32051605.085714288</v>
      </c>
      <c r="AI1534" s="14">
        <f>SUMIF('consultant-net'!D:D,eslam.data!AQ1534,'consultant-net'!F:F)</f>
        <v>1574016.17</v>
      </c>
      <c r="AJ1534" s="2" t="str">
        <f>VLOOKUP(A1534,'eslam-to-invoicing'!A:B,2,0)</f>
        <v>EDNC Retail &amp; Offices Civil</v>
      </c>
      <c r="AQ1534" s="2" t="str">
        <f t="shared" si="184"/>
        <v>Sodic Eastown3</v>
      </c>
      <c r="AR1534" s="2" t="str">
        <f t="shared" si="185"/>
        <v>EDNC Retail &amp; Offices Civil3</v>
      </c>
    </row>
    <row r="1535" spans="1:44" hidden="1" x14ac:dyDescent="0.3">
      <c r="A1535" s="6" t="s">
        <v>32</v>
      </c>
      <c r="B1535" s="32">
        <f>VLOOKUP(A1535,Sheet1!A:B,2,0)</f>
        <v>1</v>
      </c>
      <c r="C1535" s="6">
        <v>4</v>
      </c>
      <c r="D1535" s="25"/>
      <c r="E1535" s="2">
        <v>22270031.399999999</v>
      </c>
      <c r="F1535" s="26">
        <f>_xlfn.MAXIFS('data-from-invoicing'!E:E,'data-from-invoicing'!D:D,eslam.data!AR1535)</f>
        <v>36280262.259999998</v>
      </c>
      <c r="G1535" s="2">
        <f t="shared" si="182"/>
        <v>14010230.859999999</v>
      </c>
      <c r="H1535" s="2"/>
      <c r="I1535" s="23"/>
      <c r="J1535" s="2">
        <f>SUMIF('collection only'!D:D,eslam.data!AQ1535,'collection only'!E:E)</f>
        <v>25688338.609999999</v>
      </c>
      <c r="K1535" s="26">
        <f>SUMIF('data-from-invoicing'!D:D,eslam.data!AR1535,'data-from-invoicing'!F:F)</f>
        <v>26537436.312999997</v>
      </c>
      <c r="L1535" s="2">
        <f t="shared" si="183"/>
        <v>849097.70299999788</v>
      </c>
      <c r="M1535" s="2"/>
      <c r="Q1535" s="23"/>
      <c r="R1535" s="2">
        <v>26267292.440000001</v>
      </c>
      <c r="S1535" s="1">
        <v>43646</v>
      </c>
      <c r="T1535" s="1">
        <v>43641</v>
      </c>
      <c r="U1535" s="1">
        <v>43639</v>
      </c>
      <c r="V1535">
        <v>42</v>
      </c>
      <c r="W1535" s="1">
        <v>43681</v>
      </c>
      <c r="X1535" s="1">
        <v>43654</v>
      </c>
      <c r="Y1535" s="2">
        <v>54321636.485714287</v>
      </c>
      <c r="AF1535" s="2">
        <v>0</v>
      </c>
      <c r="AG1535" s="14">
        <f>SUMIF('consultant-gross'!D:D,eslam.data!AQ1535,'consultant-gross'!F:F)</f>
        <v>22270031.399999999</v>
      </c>
      <c r="AH1535" s="14">
        <f>SUMIF('consultant-gross'!D:D,eslam.data!AQ1535,'consultant-gross'!G:G)</f>
        <v>54321636.485714287</v>
      </c>
      <c r="AI1535" s="14">
        <f>SUMIF('consultant-net'!D:D,eslam.data!AQ1535,'consultant-net'!F:F)</f>
        <v>26267292.440000001</v>
      </c>
      <c r="AJ1535" s="2" t="str">
        <f>VLOOKUP(A1535,'eslam-to-invoicing'!A:B,2,0)</f>
        <v>EDNC Retail &amp; Offices Civil</v>
      </c>
      <c r="AQ1535" s="2" t="str">
        <f t="shared" si="184"/>
        <v>Sodic Eastown4</v>
      </c>
      <c r="AR1535" s="2" t="str">
        <f t="shared" si="185"/>
        <v>EDNC Retail &amp; Offices Civil4</v>
      </c>
    </row>
    <row r="1536" spans="1:44" hidden="1" x14ac:dyDescent="0.3">
      <c r="A1536" s="6" t="s">
        <v>32</v>
      </c>
      <c r="B1536" s="32">
        <f>VLOOKUP(A1536,Sheet1!A:B,2,0)</f>
        <v>1</v>
      </c>
      <c r="C1536" s="6">
        <v>5</v>
      </c>
      <c r="D1536" s="25"/>
      <c r="E1536" s="2">
        <v>45005158.611809522</v>
      </c>
      <c r="F1536" s="26">
        <f>_xlfn.MAXIFS('data-from-invoicing'!E:E,'data-from-invoicing'!D:D,eslam.data!AR1536)</f>
        <v>50370296.899999999</v>
      </c>
      <c r="G1536" s="2">
        <f t="shared" si="182"/>
        <v>5365138.2881904766</v>
      </c>
      <c r="H1536" s="2"/>
      <c r="I1536" s="23"/>
      <c r="J1536" s="2">
        <f>SUMIF('collection only'!D:D,eslam.data!AQ1536,'collection only'!E:E)</f>
        <v>37056568.399999999</v>
      </c>
      <c r="K1536" s="26">
        <f>SUMIF('data-from-invoicing'!D:D,eslam.data!AR1536,'data-from-invoicing'!F:F)</f>
        <v>37056568.405000001</v>
      </c>
      <c r="L1536" s="2">
        <f t="shared" si="183"/>
        <v>5.0000026822090149E-3</v>
      </c>
      <c r="M1536" s="2"/>
      <c r="Q1536" s="23"/>
      <c r="R1536" s="2">
        <v>22056568.402714942</v>
      </c>
      <c r="S1536" s="1">
        <v>43677</v>
      </c>
      <c r="T1536" s="1">
        <v>43671</v>
      </c>
      <c r="U1536" s="1">
        <v>43671</v>
      </c>
      <c r="V1536">
        <v>42</v>
      </c>
      <c r="W1536" s="1">
        <v>43713</v>
      </c>
      <c r="X1536" s="1">
        <v>43678</v>
      </c>
      <c r="Y1536" s="2">
        <v>99326795.097523808</v>
      </c>
      <c r="Z1536" s="2">
        <v>20344137.600000009</v>
      </c>
      <c r="AF1536" s="2">
        <v>144395.63</v>
      </c>
      <c r="AG1536" s="14">
        <f>SUMIF('consultant-gross'!D:D,eslam.data!AQ1536,'consultant-gross'!F:F)</f>
        <v>45005158.611809522</v>
      </c>
      <c r="AH1536" s="14">
        <f>SUMIF('consultant-gross'!D:D,eslam.data!AQ1536,'consultant-gross'!G:G)</f>
        <v>99326795.097523808</v>
      </c>
      <c r="AI1536" s="14">
        <f>SUMIF('consultant-net'!D:D,eslam.data!AQ1536,'consultant-net'!F:F)</f>
        <v>22056568.402714938</v>
      </c>
      <c r="AJ1536" s="2" t="str">
        <f>VLOOKUP(A1536,'eslam-to-invoicing'!A:B,2,0)</f>
        <v>EDNC Retail &amp; Offices Civil</v>
      </c>
      <c r="AQ1536" s="2" t="str">
        <f t="shared" si="184"/>
        <v>Sodic Eastown5</v>
      </c>
      <c r="AR1536" s="2" t="str">
        <f t="shared" si="185"/>
        <v>EDNC Retail &amp; Offices Civil5</v>
      </c>
    </row>
    <row r="1537" spans="1:44" hidden="1" x14ac:dyDescent="0.3">
      <c r="A1537" s="6" t="s">
        <v>32</v>
      </c>
      <c r="B1537" s="6">
        <f>VLOOKUP(A1537,Sheet1!A:B,2,0)</f>
        <v>1</v>
      </c>
      <c r="C1537" s="6">
        <v>6</v>
      </c>
      <c r="D1537" s="25"/>
      <c r="E1537" s="2">
        <v>38734277.150095247</v>
      </c>
      <c r="F1537" s="26">
        <f>_xlfn.MAXIFS('data-from-invoicing'!E:E,'data-from-invoicing'!D:D,eslam.data!AR1537)</f>
        <v>38734277.149999999</v>
      </c>
      <c r="G1537" s="2">
        <f t="shared" si="182"/>
        <v>-9.5248222351074219E-5</v>
      </c>
      <c r="H1537" s="2"/>
      <c r="I1537" s="23"/>
      <c r="J1537" s="2">
        <f>SUMIF('collection only'!D:D,eslam.data!AQ1537,'collection only'!E:E)</f>
        <v>28554847.670000002</v>
      </c>
      <c r="K1537" s="26">
        <f>SUMIF('data-from-invoicing'!D:D,eslam.data!AR1537,'data-from-invoicing'!F:F)</f>
        <v>28614412.987499997</v>
      </c>
      <c r="L1537" s="2">
        <f t="shared" si="183"/>
        <v>59565.317499995232</v>
      </c>
      <c r="M1537" s="2"/>
      <c r="Q1537" s="23"/>
      <c r="R1537" s="2">
        <v>28554847.68</v>
      </c>
      <c r="S1537" s="1">
        <v>43708</v>
      </c>
      <c r="T1537" s="1">
        <v>43702</v>
      </c>
      <c r="U1537" s="1">
        <v>43696</v>
      </c>
      <c r="V1537">
        <v>42</v>
      </c>
      <c r="W1537" s="1">
        <v>43738</v>
      </c>
      <c r="X1537" s="1">
        <v>43716</v>
      </c>
      <c r="Y1537" s="2">
        <v>138061072.24761909</v>
      </c>
      <c r="Z1537" s="2">
        <v>20344137.600000001</v>
      </c>
      <c r="AF1537" s="2">
        <v>607331.67999999993</v>
      </c>
      <c r="AG1537" s="14">
        <f>SUMIF('consultant-gross'!D:D,eslam.data!AQ1537,'consultant-gross'!F:F)</f>
        <v>38734277.150095254</v>
      </c>
      <c r="AH1537" s="14">
        <f>SUMIF('consultant-gross'!D:D,eslam.data!AQ1537,'consultant-gross'!G:G)</f>
        <v>138061072.24761906</v>
      </c>
      <c r="AI1537" s="14">
        <f>SUMIF('consultant-net'!D:D,eslam.data!AQ1537,'consultant-net'!F:F)</f>
        <v>28554847.68</v>
      </c>
      <c r="AJ1537" s="2" t="str">
        <f>VLOOKUP(A1537,'eslam-to-invoicing'!A:B,2,0)</f>
        <v>EDNC Retail &amp; Offices Civil</v>
      </c>
      <c r="AQ1537" s="2" t="str">
        <f t="shared" si="184"/>
        <v>Sodic Eastown6</v>
      </c>
      <c r="AR1537" s="2" t="str">
        <f t="shared" si="185"/>
        <v>EDNC Retail &amp; Offices Civil6</v>
      </c>
    </row>
    <row r="1538" spans="1:44" hidden="1" x14ac:dyDescent="0.3">
      <c r="A1538" s="6" t="s">
        <v>32</v>
      </c>
      <c r="B1538" s="32">
        <f>VLOOKUP(A1538,Sheet1!A:B,2,0)</f>
        <v>1</v>
      </c>
      <c r="C1538" s="6">
        <v>7</v>
      </c>
      <c r="D1538" s="25"/>
      <c r="E1538" s="2">
        <v>65627417.190476149</v>
      </c>
      <c r="F1538" s="26">
        <f>_xlfn.MAXIFS('data-from-invoicing'!E:E,'data-from-invoicing'!D:D,eslam.data!AR1538)</f>
        <v>46252048.049999997</v>
      </c>
      <c r="G1538" s="2">
        <f t="shared" si="182"/>
        <v>-19375369.140476152</v>
      </c>
      <c r="H1538" s="2"/>
      <c r="I1538" s="23"/>
      <c r="J1538" s="2">
        <f>SUMIF('collection only'!D:D,eslam.data!AQ1538,'collection only'!E:E)</f>
        <v>38197130.950000003</v>
      </c>
      <c r="K1538" s="26">
        <f>SUMIF('data-from-invoicing'!D:D,eslam.data!AR1538,'data-from-invoicing'!F:F)</f>
        <v>38197130.9705</v>
      </c>
      <c r="L1538" s="2">
        <f t="shared" si="183"/>
        <v>2.0499996840953827E-2</v>
      </c>
      <c r="M1538" s="2"/>
      <c r="Q1538" s="23"/>
      <c r="S1538" s="1">
        <v>43738</v>
      </c>
      <c r="T1538" s="1">
        <v>43733</v>
      </c>
      <c r="U1538" s="1">
        <v>43724</v>
      </c>
      <c r="V1538">
        <v>42</v>
      </c>
      <c r="W1538" s="1">
        <v>43766</v>
      </c>
      <c r="X1538" s="1">
        <v>43772</v>
      </c>
      <c r="Y1538" s="2">
        <v>203688489.43809521</v>
      </c>
      <c r="Z1538" s="2">
        <v>5537718</v>
      </c>
      <c r="AF1538" s="2">
        <v>921272.68</v>
      </c>
      <c r="AG1538" s="14">
        <f>SUMIF('consultant-gross'!D:D,eslam.data!AQ1538,'consultant-gross'!F:F)</f>
        <v>0</v>
      </c>
      <c r="AH1538" s="14">
        <f>SUMIF('consultant-gross'!D:D,eslam.data!AQ1538,'consultant-gross'!G:G)</f>
        <v>0</v>
      </c>
      <c r="AI1538" s="14">
        <f>SUMIF('consultant-net'!D:D,eslam.data!AQ1538,'consultant-net'!F:F)</f>
        <v>38890621.047344498</v>
      </c>
      <c r="AJ1538" s="2" t="str">
        <f>VLOOKUP(A1538,'eslam-to-invoicing'!A:B,2,0)</f>
        <v>EDNC Retail &amp; Offices Civil</v>
      </c>
      <c r="AQ1538" s="2" t="str">
        <f t="shared" si="184"/>
        <v>Sodic Eastown7</v>
      </c>
      <c r="AR1538" s="2" t="str">
        <f t="shared" si="185"/>
        <v>EDNC Retail &amp; Offices Civil7</v>
      </c>
    </row>
    <row r="1539" spans="1:44" hidden="1" x14ac:dyDescent="0.3">
      <c r="A1539" s="6" t="s">
        <v>32</v>
      </c>
      <c r="B1539" s="32">
        <f>VLOOKUP(A1539,Sheet1!A:B,2,0)</f>
        <v>1</v>
      </c>
      <c r="C1539" s="6">
        <v>8</v>
      </c>
      <c r="D1539" s="25"/>
      <c r="E1539" s="2">
        <v>85059782.152381003</v>
      </c>
      <c r="F1539" s="26">
        <f>_xlfn.MAXIFS('data-from-invoicing'!E:E,'data-from-invoicing'!D:D,eslam.data!AR1539)</f>
        <v>82004688.269999996</v>
      </c>
      <c r="G1539" s="2">
        <f t="shared" si="182"/>
        <v>-3055093.8823810071</v>
      </c>
      <c r="H1539" s="2"/>
      <c r="I1539" s="23"/>
      <c r="J1539" s="2">
        <f>SUMIF('collection only'!D:D,eslam.data!AQ1539,'collection only'!E:E)</f>
        <v>55532397.609999999</v>
      </c>
      <c r="K1539" s="26">
        <f>SUMIF('data-from-invoicing'!D:D,eslam.data!AR1539,'data-from-invoicing'!F:F)</f>
        <v>59087057.733499996</v>
      </c>
      <c r="L1539" s="2">
        <f t="shared" si="183"/>
        <v>3554660.123499997</v>
      </c>
      <c r="M1539" s="2"/>
      <c r="Q1539" s="23"/>
      <c r="R1539" s="2">
        <v>58794871.950000003</v>
      </c>
      <c r="S1539" s="1">
        <v>43769</v>
      </c>
      <c r="T1539" s="1">
        <v>43768</v>
      </c>
      <c r="U1539" s="1">
        <v>43771</v>
      </c>
      <c r="V1539">
        <v>42</v>
      </c>
      <c r="W1539" s="1">
        <v>43813</v>
      </c>
      <c r="X1539" s="1">
        <v>43783</v>
      </c>
      <c r="Y1539" s="2">
        <v>288748271.59047621</v>
      </c>
      <c r="Z1539" s="2">
        <v>1266429.46</v>
      </c>
      <c r="AF1539" s="2">
        <v>707331.67999999993</v>
      </c>
      <c r="AG1539" s="14">
        <f>SUMIF('consultant-gross'!D:D,eslam.data!AQ1539,'consultant-gross'!F:F)</f>
        <v>85059782.152381003</v>
      </c>
      <c r="AH1539" s="14">
        <f>SUMIF('consultant-gross'!D:D,eslam.data!AQ1539,'consultant-gross'!G:G)</f>
        <v>288748271.59047621</v>
      </c>
      <c r="AI1539" s="14">
        <f>SUMIF('consultant-net'!D:D,eslam.data!AQ1539,'consultant-net'!F:F)</f>
        <v>58794871.950000003</v>
      </c>
      <c r="AJ1539" s="2" t="str">
        <f>VLOOKUP(A1539,'eslam-to-invoicing'!A:B,2,0)</f>
        <v>EDNC Retail &amp; Offices Civil</v>
      </c>
      <c r="AQ1539" s="2" t="str">
        <f t="shared" si="184"/>
        <v>Sodic Eastown8</v>
      </c>
      <c r="AR1539" s="2" t="str">
        <f t="shared" si="185"/>
        <v>EDNC Retail &amp; Offices Civil8</v>
      </c>
    </row>
    <row r="1540" spans="1:44" hidden="1" x14ac:dyDescent="0.3">
      <c r="A1540" s="6" t="s">
        <v>32</v>
      </c>
      <c r="B1540" s="32">
        <f>VLOOKUP(A1540,Sheet1!A:B,2,0)</f>
        <v>1</v>
      </c>
      <c r="C1540" s="6">
        <v>9</v>
      </c>
      <c r="D1540" s="25"/>
      <c r="E1540" s="2">
        <v>16046909.91428566</v>
      </c>
      <c r="F1540" s="26">
        <f>_xlfn.MAXIFS('data-from-invoicing'!E:E,'data-from-invoicing'!D:D,eslam.data!AR1540)</f>
        <v>19102003.800000001</v>
      </c>
      <c r="G1540" s="2">
        <f t="shared" si="182"/>
        <v>3055093.885714341</v>
      </c>
      <c r="H1540" s="2"/>
      <c r="I1540" s="23"/>
      <c r="J1540" s="2">
        <f>SUMIF('collection only'!D:D,eslam.data!AQ1540,'collection only'!E:E)</f>
        <v>40504812.259999998</v>
      </c>
      <c r="K1540" s="26">
        <f>SUMIF('data-from-invoicing'!D:D,eslam.data!AR1540,'data-from-invoicing'!F:F)</f>
        <v>40883545.557999998</v>
      </c>
      <c r="L1540" s="2">
        <f t="shared" si="183"/>
        <v>378733.29800000042</v>
      </c>
      <c r="M1540" s="2"/>
      <c r="Q1540" s="23"/>
      <c r="R1540" s="2">
        <v>40504812.259999998</v>
      </c>
      <c r="S1540" s="1">
        <v>43799</v>
      </c>
      <c r="T1540" s="1">
        <v>43799</v>
      </c>
      <c r="U1540" s="1">
        <v>43802</v>
      </c>
      <c r="V1540">
        <v>42</v>
      </c>
      <c r="W1540" s="1">
        <v>43844</v>
      </c>
      <c r="X1540" s="1">
        <v>43829</v>
      </c>
      <c r="Y1540" s="2">
        <v>304795181.50476187</v>
      </c>
      <c r="Z1540" s="2">
        <v>39767000.799999997</v>
      </c>
      <c r="AF1540" s="2">
        <v>2750976.18</v>
      </c>
      <c r="AG1540" s="14">
        <f>SUMIF('consultant-gross'!D:D,eslam.data!AQ1540,'consultant-gross'!F:F)</f>
        <v>0</v>
      </c>
      <c r="AH1540" s="14">
        <f>SUMIF('consultant-gross'!D:D,eslam.data!AQ1540,'consultant-gross'!G:G)</f>
        <v>0</v>
      </c>
      <c r="AI1540" s="14">
        <f>SUMIF('consultant-net'!D:D,eslam.data!AQ1540,'consultant-net'!F:F)</f>
        <v>0</v>
      </c>
      <c r="AJ1540" s="2" t="str">
        <f>VLOOKUP(A1540,'eslam-to-invoicing'!A:B,2,0)</f>
        <v>EDNC Retail &amp; Offices Civil</v>
      </c>
      <c r="AQ1540" s="2" t="str">
        <f t="shared" si="184"/>
        <v>Sodic Eastown9</v>
      </c>
      <c r="AR1540" s="2" t="str">
        <f t="shared" si="185"/>
        <v>EDNC Retail &amp; Offices Civil9</v>
      </c>
    </row>
    <row r="1541" spans="1:44" hidden="1" x14ac:dyDescent="0.3">
      <c r="A1541" s="6" t="s">
        <v>32</v>
      </c>
      <c r="B1541" s="6">
        <f>VLOOKUP(A1541,Sheet1!A:B,2,0)</f>
        <v>1</v>
      </c>
      <c r="C1541" s="6">
        <v>10</v>
      </c>
      <c r="D1541" s="25"/>
      <c r="E1541" s="2">
        <v>82638241.076189518</v>
      </c>
      <c r="F1541" s="26">
        <f>_xlfn.MAXIFS('data-from-invoicing'!E:E,'data-from-invoicing'!D:D,eslam.data!AR1541)</f>
        <v>82638241.079999998</v>
      </c>
      <c r="G1541" s="2">
        <f t="shared" si="182"/>
        <v>3.8104802370071411E-3</v>
      </c>
      <c r="H1541" s="2"/>
      <c r="I1541" s="23"/>
      <c r="J1541" s="2">
        <f>SUMIF('collection only'!D:D,eslam.data!AQ1541,'collection only'!E:E)</f>
        <v>32553581.239999998</v>
      </c>
      <c r="K1541" s="26">
        <f>SUMIF('data-from-invoicing'!D:D,eslam.data!AR1541,'data-from-invoicing'!F:F)</f>
        <v>33486093.463999998</v>
      </c>
      <c r="L1541" s="2">
        <f t="shared" si="183"/>
        <v>932512.22399999946</v>
      </c>
      <c r="M1541" s="2"/>
      <c r="Q1541" s="23"/>
      <c r="R1541" s="2">
        <v>32553581.239999998</v>
      </c>
      <c r="S1541" s="1">
        <v>43830</v>
      </c>
      <c r="T1541" s="1">
        <v>43830</v>
      </c>
      <c r="U1541" s="1">
        <v>43837</v>
      </c>
      <c r="V1541">
        <v>42</v>
      </c>
      <c r="W1541" s="1">
        <v>43879</v>
      </c>
      <c r="X1541" s="1">
        <v>43850</v>
      </c>
      <c r="Y1541" s="2">
        <v>387433422.58095139</v>
      </c>
      <c r="Z1541" s="2">
        <v>9.9999999999999995E-7</v>
      </c>
      <c r="AF1541" s="2">
        <v>3038523.68</v>
      </c>
      <c r="AG1541" s="14">
        <f>SUMIF('consultant-gross'!D:D,eslam.data!AQ1541,'consultant-gross'!F:F)</f>
        <v>88119712.72380954</v>
      </c>
      <c r="AH1541" s="14">
        <f>SUMIF('consultant-gross'!D:D,eslam.data!AQ1541,'consultant-gross'!G:G)</f>
        <v>392914894.22857141</v>
      </c>
      <c r="AI1541" s="14">
        <f>SUMIF('consultant-net'!D:D,eslam.data!AQ1541,'consultant-net'!F:F)</f>
        <v>36785436.359999999</v>
      </c>
      <c r="AJ1541" s="2" t="str">
        <f>VLOOKUP(A1541,'eslam-to-invoicing'!A:B,2,0)</f>
        <v>EDNC Retail &amp; Offices Civil</v>
      </c>
      <c r="AQ1541" s="2" t="str">
        <f t="shared" si="184"/>
        <v>Sodic Eastown10</v>
      </c>
      <c r="AR1541" s="2" t="str">
        <f t="shared" si="185"/>
        <v>EDNC Retail &amp; Offices Civil10</v>
      </c>
    </row>
    <row r="1542" spans="1:44" hidden="1" x14ac:dyDescent="0.3">
      <c r="A1542" s="6" t="s">
        <v>32</v>
      </c>
      <c r="B1542" s="6">
        <f>VLOOKUP(A1542,Sheet1!A:B,2,0)</f>
        <v>1</v>
      </c>
      <c r="C1542" s="6">
        <v>11</v>
      </c>
      <c r="D1542" s="25"/>
      <c r="E1542" s="2">
        <v>36710088.577454329</v>
      </c>
      <c r="F1542" s="26">
        <f>_xlfn.MAXIFS('data-from-invoicing'!E:E,'data-from-invoicing'!D:D,eslam.data!AR1542)</f>
        <v>36710088.579999998</v>
      </c>
      <c r="G1542" s="2">
        <f t="shared" si="182"/>
        <v>2.5456696748733521E-3</v>
      </c>
      <c r="H1542" s="2"/>
      <c r="I1542" s="23"/>
      <c r="J1542" s="2">
        <f>SUMIF('collection only'!D:D,eslam.data!AQ1542,'collection only'!E:E)</f>
        <v>27179529.392899614</v>
      </c>
      <c r="K1542" s="26">
        <f>SUMIF('data-from-invoicing'!D:D,eslam.data!AR1542,'data-from-invoicing'!F:F)</f>
        <v>29504362.289000001</v>
      </c>
      <c r="L1542" s="2">
        <f t="shared" si="183"/>
        <v>2324832.896100387</v>
      </c>
      <c r="M1542" s="2"/>
      <c r="Q1542" s="23"/>
      <c r="R1542" s="2">
        <v>27179529.39289961</v>
      </c>
      <c r="S1542" s="1">
        <v>43861</v>
      </c>
      <c r="T1542" s="1">
        <v>43861</v>
      </c>
      <c r="U1542" s="1">
        <v>43864</v>
      </c>
      <c r="V1542">
        <v>42</v>
      </c>
      <c r="W1542" s="1">
        <v>43906</v>
      </c>
      <c r="X1542" s="1">
        <v>43880</v>
      </c>
      <c r="Y1542" s="2">
        <v>424143511.15840572</v>
      </c>
      <c r="AF1542" s="2">
        <v>3038523.68</v>
      </c>
      <c r="AG1542" s="14">
        <f>SUMIF('consultant-gross'!D:D,eslam.data!AQ1542,'consultant-gross'!F:F)</f>
        <v>0</v>
      </c>
      <c r="AH1542" s="14">
        <f>SUMIF('consultant-gross'!D:D,eslam.data!AQ1542,'consultant-gross'!G:G)</f>
        <v>0</v>
      </c>
      <c r="AI1542" s="14">
        <f>SUMIF('consultant-net'!D:D,eslam.data!AQ1542,'consultant-net'!F:F)</f>
        <v>0</v>
      </c>
      <c r="AJ1542" s="2" t="str">
        <f>VLOOKUP(A1542,'eslam-to-invoicing'!A:B,2,0)</f>
        <v>EDNC Retail &amp; Offices Civil</v>
      </c>
      <c r="AQ1542" s="2" t="str">
        <f t="shared" si="184"/>
        <v>Sodic Eastown11</v>
      </c>
      <c r="AR1542" s="2" t="str">
        <f t="shared" si="185"/>
        <v>EDNC Retail &amp; Offices Civil11</v>
      </c>
    </row>
    <row r="1543" spans="1:44" hidden="1" x14ac:dyDescent="0.3">
      <c r="A1543" s="6" t="s">
        <v>32</v>
      </c>
      <c r="B1543" s="32">
        <f>VLOOKUP(A1543,Sheet1!A:B,2,0)</f>
        <v>1</v>
      </c>
      <c r="C1543" s="6">
        <v>12</v>
      </c>
      <c r="D1543" s="25"/>
      <c r="E1543" s="2">
        <v>26833421.41302282</v>
      </c>
      <c r="F1543" s="26">
        <f>_xlfn.MAXIFS('data-from-invoicing'!E:E,'data-from-invoicing'!D:D,eslam.data!AR1543)</f>
        <v>33309635.839999996</v>
      </c>
      <c r="G1543" s="2">
        <f t="shared" si="182"/>
        <v>6476214.4269771762</v>
      </c>
      <c r="H1543" s="2"/>
      <c r="I1543" s="23"/>
      <c r="J1543" s="2">
        <f>SUMIF('collection only'!D:D,eslam.data!AQ1543,'collection only'!E:E)</f>
        <v>19553108.789999999</v>
      </c>
      <c r="K1543" s="26">
        <f>SUMIF('data-from-invoicing'!D:D,eslam.data!AR1543,'data-from-invoicing'!F:F)</f>
        <v>24940111.319499999</v>
      </c>
      <c r="L1543" s="2">
        <f t="shared" si="183"/>
        <v>5387002.5295000002</v>
      </c>
      <c r="M1543" s="2"/>
      <c r="Q1543" s="23"/>
      <c r="R1543" s="2">
        <v>19553108.77</v>
      </c>
      <c r="S1543" s="1">
        <v>43890</v>
      </c>
      <c r="T1543" s="1">
        <v>43890</v>
      </c>
      <c r="U1543" s="1">
        <v>43894</v>
      </c>
      <c r="V1543">
        <v>42</v>
      </c>
      <c r="W1543" s="1">
        <v>43936</v>
      </c>
      <c r="X1543" s="1">
        <v>43919</v>
      </c>
      <c r="Y1543" s="2">
        <v>450976932.57142848</v>
      </c>
      <c r="AF1543" s="2">
        <v>3314791.44</v>
      </c>
      <c r="AG1543" s="14">
        <f>SUMIF('consultant-gross'!D:D,eslam.data!AQ1543,'consultant-gross'!F:F)</f>
        <v>26833421.413022816</v>
      </c>
      <c r="AH1543" s="14">
        <f>SUMIF('consultant-gross'!D:D,eslam.data!AQ1543,'consultant-gross'!G:G)</f>
        <v>450976932.57142854</v>
      </c>
      <c r="AI1543" s="14">
        <f>SUMIF('consultant-net'!D:D,eslam.data!AQ1543,'consultant-net'!F:F)</f>
        <v>19553108.77</v>
      </c>
      <c r="AJ1543" s="2" t="str">
        <f>VLOOKUP(A1543,'eslam-to-invoicing'!A:B,2,0)</f>
        <v>EDNC Retail &amp; Offices Civil</v>
      </c>
      <c r="AQ1543" s="2" t="str">
        <f t="shared" si="184"/>
        <v>Sodic Eastown12</v>
      </c>
      <c r="AR1543" s="2" t="str">
        <f t="shared" si="185"/>
        <v>EDNC Retail &amp; Offices Civil12</v>
      </c>
    </row>
    <row r="1544" spans="1:44" hidden="1" x14ac:dyDescent="0.3">
      <c r="A1544" s="6" t="s">
        <v>32</v>
      </c>
      <c r="B1544" s="32">
        <f>VLOOKUP(A1544,Sheet1!A:B,2,0)</f>
        <v>1</v>
      </c>
      <c r="C1544" s="6">
        <v>13</v>
      </c>
      <c r="D1544" s="25"/>
      <c r="E1544" s="2">
        <v>22228765.612092439</v>
      </c>
      <c r="F1544" s="26">
        <f>_xlfn.MAXIFS('data-from-invoicing'!E:E,'data-from-invoicing'!D:D,eslam.data!AR1544)</f>
        <v>15752551.189999999</v>
      </c>
      <c r="G1544" s="2">
        <f t="shared" si="182"/>
        <v>-6476214.4220924396</v>
      </c>
      <c r="H1544" s="2"/>
      <c r="I1544" s="23"/>
      <c r="J1544" s="2">
        <f>SUMIF('collection only'!D:D,eslam.data!AQ1544,'collection only'!E:E)</f>
        <v>16201534.039999999</v>
      </c>
      <c r="K1544" s="26">
        <f>SUMIF('data-from-invoicing'!D:D,eslam.data!AR1544,'data-from-invoicing'!F:F)</f>
        <v>13698867.909499999</v>
      </c>
      <c r="L1544" s="2">
        <f t="shared" si="183"/>
        <v>-2502666.1305</v>
      </c>
      <c r="M1544" s="2"/>
      <c r="Q1544" s="23"/>
      <c r="R1544" s="2">
        <v>16201534.039999999</v>
      </c>
      <c r="S1544" s="1">
        <v>43921</v>
      </c>
      <c r="T1544" s="1">
        <v>43914</v>
      </c>
      <c r="U1544" s="1">
        <v>43915</v>
      </c>
      <c r="V1544">
        <v>42</v>
      </c>
      <c r="W1544" s="1">
        <v>43957</v>
      </c>
      <c r="X1544" s="1">
        <v>43968</v>
      </c>
      <c r="Y1544" s="2">
        <v>473205698.18352097</v>
      </c>
      <c r="AF1544" s="2">
        <v>2704423.44</v>
      </c>
      <c r="AG1544" s="14">
        <f>SUMIF('consultant-gross'!D:D,eslam.data!AQ1544,'consultant-gross'!F:F)</f>
        <v>26192906.028571427</v>
      </c>
      <c r="AH1544" s="14">
        <f>SUMIF('consultant-gross'!D:D,eslam.data!AQ1544,'consultant-gross'!G:G)</f>
        <v>477169838.59999996</v>
      </c>
      <c r="AI1544" s="14">
        <f>SUMIF('consultant-net'!D:D,eslam.data!AQ1544,'consultant-net'!F:F)</f>
        <v>19217788.539999999</v>
      </c>
      <c r="AJ1544" s="2" t="str">
        <f>VLOOKUP(A1544,'eslam-to-invoicing'!A:B,2,0)</f>
        <v>EDNC Retail &amp; Offices Civil</v>
      </c>
      <c r="AQ1544" s="2" t="str">
        <f t="shared" si="184"/>
        <v>Sodic Eastown13</v>
      </c>
      <c r="AR1544" s="2" t="str">
        <f t="shared" si="185"/>
        <v>EDNC Retail &amp; Offices Civil13</v>
      </c>
    </row>
    <row r="1545" spans="1:44" hidden="1" x14ac:dyDescent="0.3">
      <c r="A1545" s="6" t="s">
        <v>32</v>
      </c>
      <c r="B1545" s="6">
        <f>VLOOKUP(A1545,Sheet1!A:B,2,0)</f>
        <v>1</v>
      </c>
      <c r="C1545" s="6">
        <v>14</v>
      </c>
      <c r="D1545" s="25"/>
      <c r="E1545" s="2">
        <v>24418089.968859971</v>
      </c>
      <c r="F1545" s="26">
        <f>_xlfn.MAXIFS('data-from-invoicing'!E:E,'data-from-invoicing'!D:D,eslam.data!AR1545)</f>
        <v>24418089.969999999</v>
      </c>
      <c r="G1545" s="2">
        <f t="shared" si="182"/>
        <v>1.1400282382965088E-3</v>
      </c>
      <c r="H1545" s="2"/>
      <c r="I1545" s="23"/>
      <c r="J1545" s="2">
        <f>SUMIF('collection only'!D:D,eslam.data!AQ1545,'collection only'!E:E)</f>
        <v>16537461.58</v>
      </c>
      <c r="K1545" s="26">
        <f>SUMIF('data-from-invoicing'!D:D,eslam.data!AR1545,'data-from-invoicing'!F:F)</f>
        <v>17859899.478500001</v>
      </c>
      <c r="L1545" s="2">
        <f t="shared" si="183"/>
        <v>1322437.8985000011</v>
      </c>
      <c r="M1545" s="2"/>
      <c r="Q1545" s="23"/>
      <c r="R1545" s="2">
        <v>16537461.58</v>
      </c>
      <c r="S1545" s="1">
        <v>43951</v>
      </c>
      <c r="T1545" s="1">
        <v>43958</v>
      </c>
      <c r="U1545" s="1">
        <v>43961</v>
      </c>
      <c r="V1545">
        <v>42</v>
      </c>
      <c r="W1545" s="1">
        <v>44003</v>
      </c>
      <c r="X1545" s="1">
        <v>43997</v>
      </c>
      <c r="Y1545" s="2">
        <v>497623788.15238088</v>
      </c>
      <c r="AF1545" s="2">
        <v>3495935.44</v>
      </c>
      <c r="AG1545" s="14">
        <f>SUMIF('consultant-gross'!D:D,eslam.data!AQ1545,'consultant-gross'!F:F)</f>
        <v>0</v>
      </c>
      <c r="AH1545" s="14">
        <f>SUMIF('consultant-gross'!D:D,eslam.data!AQ1545,'consultant-gross'!G:G)</f>
        <v>0</v>
      </c>
      <c r="AI1545" s="14">
        <f>SUMIF('consultant-net'!D:D,eslam.data!AQ1545,'consultant-net'!F:F)</f>
        <v>0</v>
      </c>
      <c r="AJ1545" s="2" t="str">
        <f>VLOOKUP(A1545,'eslam-to-invoicing'!A:B,2,0)</f>
        <v>EDNC Retail &amp; Offices Civil</v>
      </c>
      <c r="AQ1545" s="2" t="str">
        <f t="shared" si="184"/>
        <v>Sodic Eastown14</v>
      </c>
      <c r="AR1545" s="2" t="str">
        <f t="shared" si="185"/>
        <v>EDNC Retail &amp; Offices Civil14</v>
      </c>
    </row>
    <row r="1546" spans="1:44" hidden="1" x14ac:dyDescent="0.3">
      <c r="A1546" s="6" t="s">
        <v>32</v>
      </c>
      <c r="B1546" s="6">
        <f>VLOOKUP(A1546,Sheet1!A:B,2,0)</f>
        <v>1</v>
      </c>
      <c r="C1546" s="6">
        <v>15</v>
      </c>
      <c r="D1546" s="25"/>
      <c r="E1546" s="2">
        <v>19101976.117630482</v>
      </c>
      <c r="F1546" s="26">
        <f>_xlfn.MAXIFS('data-from-invoicing'!E:E,'data-from-invoicing'!D:D,eslam.data!AR1546)</f>
        <v>19101976.120000001</v>
      </c>
      <c r="G1546" s="2">
        <f t="shared" si="182"/>
        <v>2.3695193231105804E-3</v>
      </c>
      <c r="H1546" s="2"/>
      <c r="I1546" s="23"/>
      <c r="J1546" s="2">
        <f>SUMIF('collection only'!D:D,eslam.data!AQ1546,'collection only'!E:E)</f>
        <v>12895954</v>
      </c>
      <c r="K1546" s="26">
        <f>SUMIF('data-from-invoicing'!D:D,eslam.data!AR1546,'data-from-invoicing'!F:F)</f>
        <v>12895954</v>
      </c>
      <c r="L1546" s="2">
        <f t="shared" si="183"/>
        <v>0</v>
      </c>
      <c r="M1546" s="2"/>
      <c r="Q1546" s="23"/>
      <c r="R1546" s="2">
        <v>12895953.95582917</v>
      </c>
      <c r="S1546" s="1">
        <v>43982</v>
      </c>
      <c r="T1546" s="1">
        <v>43984</v>
      </c>
      <c r="U1546" s="1">
        <v>43988</v>
      </c>
      <c r="V1546">
        <v>42</v>
      </c>
      <c r="W1546" s="1">
        <v>44030</v>
      </c>
      <c r="X1546" s="1">
        <v>44005</v>
      </c>
      <c r="Y1546" s="2">
        <v>516725764.27001143</v>
      </c>
      <c r="AF1546" s="2">
        <v>4174771.13</v>
      </c>
      <c r="AG1546" s="14">
        <f>SUMIF('consultant-gross'!D:D,eslam.data!AQ1546,'consultant-gross'!F:F)</f>
        <v>0</v>
      </c>
      <c r="AH1546" s="14">
        <f>SUMIF('consultant-gross'!D:D,eslam.data!AQ1546,'consultant-gross'!G:G)</f>
        <v>0</v>
      </c>
      <c r="AI1546" s="14">
        <f>SUMIF('consultant-net'!D:D,eslam.data!AQ1546,'consultant-net'!F:F)</f>
        <v>0</v>
      </c>
      <c r="AJ1546" s="2" t="str">
        <f>VLOOKUP(A1546,'eslam-to-invoicing'!A:B,2,0)</f>
        <v>EDNC Retail &amp; Offices Civil</v>
      </c>
      <c r="AQ1546" s="2" t="str">
        <f t="shared" si="184"/>
        <v>Sodic Eastown15</v>
      </c>
      <c r="AR1546" s="2" t="str">
        <f t="shared" si="185"/>
        <v>EDNC Retail &amp; Offices Civil15</v>
      </c>
    </row>
    <row r="1547" spans="1:44" hidden="1" x14ac:dyDescent="0.3">
      <c r="A1547" s="6" t="s">
        <v>32</v>
      </c>
      <c r="B1547" s="6">
        <f>VLOOKUP(A1547,Sheet1!A:B,2,0)</f>
        <v>1</v>
      </c>
      <c r="C1547" s="6">
        <v>16</v>
      </c>
      <c r="D1547" s="25"/>
      <c r="E1547" s="2">
        <v>42785902.701259971</v>
      </c>
      <c r="F1547" s="26">
        <f>_xlfn.MAXIFS('data-from-invoicing'!E:E,'data-from-invoicing'!D:D,eslam.data!AR1547)</f>
        <v>42785902.689999998</v>
      </c>
      <c r="G1547" s="2">
        <f t="shared" si="182"/>
        <v>-1.1259973049163818E-2</v>
      </c>
      <c r="H1547" s="2"/>
      <c r="I1547" s="23"/>
      <c r="J1547" s="2">
        <f>SUMIF('collection only'!D:D,eslam.data!AQ1547,'collection only'!E:E)</f>
        <v>30145771.57</v>
      </c>
      <c r="K1547" s="26">
        <f>SUMIF('data-from-invoicing'!D:D,eslam.data!AR1547,'data-from-invoicing'!F:F)</f>
        <v>31947230.034500003</v>
      </c>
      <c r="L1547" s="2">
        <f t="shared" si="183"/>
        <v>1801458.4645000026</v>
      </c>
      <c r="M1547" s="2"/>
      <c r="Q1547" s="23"/>
      <c r="R1547" s="2">
        <v>30145771.53148805</v>
      </c>
      <c r="S1547" s="1">
        <v>44012</v>
      </c>
      <c r="T1547" s="1">
        <v>44012</v>
      </c>
      <c r="U1547" s="1">
        <v>44016</v>
      </c>
      <c r="V1547">
        <v>42</v>
      </c>
      <c r="W1547" s="1">
        <v>44058</v>
      </c>
      <c r="X1547" s="1">
        <v>44053</v>
      </c>
      <c r="Y1547" s="2">
        <v>559511666.9712714</v>
      </c>
      <c r="AF1547" s="2">
        <v>4707294.5199999996</v>
      </c>
      <c r="AG1547" s="14">
        <f>SUMIF('consultant-gross'!D:D,eslam.data!AQ1547,'consultant-gross'!F:F)</f>
        <v>0</v>
      </c>
      <c r="AH1547" s="14">
        <f>SUMIF('consultant-gross'!D:D,eslam.data!AQ1547,'consultant-gross'!G:G)</f>
        <v>0</v>
      </c>
      <c r="AI1547" s="14">
        <f>SUMIF('consultant-net'!D:D,eslam.data!AQ1547,'consultant-net'!F:F)</f>
        <v>0</v>
      </c>
      <c r="AJ1547" s="2" t="str">
        <f>VLOOKUP(A1547,'eslam-to-invoicing'!A:B,2,0)</f>
        <v>EDNC Retail &amp; Offices Civil</v>
      </c>
      <c r="AQ1547" s="2" t="str">
        <f t="shared" si="184"/>
        <v>Sodic Eastown16</v>
      </c>
      <c r="AR1547" s="2" t="str">
        <f t="shared" si="185"/>
        <v>EDNC Retail &amp; Offices Civil16</v>
      </c>
    </row>
    <row r="1548" spans="1:44" hidden="1" x14ac:dyDescent="0.3">
      <c r="A1548" s="6" t="s">
        <v>32</v>
      </c>
      <c r="B1548" s="6">
        <f>VLOOKUP(A1548,Sheet1!A:B,2,0)</f>
        <v>1</v>
      </c>
      <c r="C1548" s="6">
        <v>17</v>
      </c>
      <c r="D1548" s="25"/>
      <c r="E1548" s="2">
        <v>30425304.067319989</v>
      </c>
      <c r="F1548" s="26">
        <f>_xlfn.MAXIFS('data-from-invoicing'!E:E,'data-from-invoicing'!D:D,eslam.data!AR1548)</f>
        <v>30425304.069999997</v>
      </c>
      <c r="G1548" s="2">
        <f t="shared" si="182"/>
        <v>2.6800073683261871E-3</v>
      </c>
      <c r="H1548" s="2"/>
      <c r="I1548" s="23"/>
      <c r="J1548" s="2">
        <f>SUMIF('collection only'!D:D,eslam.data!AQ1548,'collection only'!E:E)</f>
        <v>20899381.34</v>
      </c>
      <c r="K1548" s="26">
        <f>SUMIF('data-from-invoicing'!D:D,eslam.data!AR1548,'data-from-invoicing'!F:F)</f>
        <v>23516460.0735</v>
      </c>
      <c r="L1548" s="2">
        <f t="shared" si="183"/>
        <v>2617078.7335000001</v>
      </c>
      <c r="M1548" s="2"/>
      <c r="Q1548" s="23"/>
      <c r="R1548" s="2">
        <v>20899381.382340759</v>
      </c>
      <c r="S1548" s="1">
        <v>44043</v>
      </c>
      <c r="T1548" s="1">
        <v>44051</v>
      </c>
      <c r="U1548" s="1">
        <v>44053</v>
      </c>
      <c r="V1548">
        <v>42</v>
      </c>
      <c r="W1548" s="1">
        <v>44095</v>
      </c>
      <c r="X1548" s="1">
        <v>44081</v>
      </c>
      <c r="Y1548" s="2">
        <v>589936971.03859138</v>
      </c>
      <c r="AF1548" s="2">
        <v>5466992.46</v>
      </c>
      <c r="AG1548" s="14">
        <f>SUMIF('consultant-gross'!D:D,eslam.data!AQ1548,'consultant-gross'!F:F)</f>
        <v>33693489.009680986</v>
      </c>
      <c r="AH1548" s="14">
        <f>SUMIF('consultant-gross'!D:D,eslam.data!AQ1548,'consultant-gross'!G:G)</f>
        <v>593205155.98095238</v>
      </c>
      <c r="AI1548" s="14">
        <f>SUMIF('consultant-net'!D:D,eslam.data!AQ1548,'consultant-net'!F:F)</f>
        <v>22896073.338131562</v>
      </c>
      <c r="AJ1548" s="2" t="str">
        <f>VLOOKUP(A1548,'eslam-to-invoicing'!A:B,2,0)</f>
        <v>EDNC Retail &amp; Offices Civil</v>
      </c>
      <c r="AQ1548" s="2" t="str">
        <f t="shared" si="184"/>
        <v>Sodic Eastown17</v>
      </c>
      <c r="AR1548" s="2" t="str">
        <f t="shared" si="185"/>
        <v>EDNC Retail &amp; Offices Civil17</v>
      </c>
    </row>
    <row r="1549" spans="1:44" hidden="1" x14ac:dyDescent="0.3">
      <c r="A1549" s="6" t="s">
        <v>32</v>
      </c>
      <c r="B1549" s="32">
        <f>VLOOKUP(A1549,Sheet1!A:B,2,0)</f>
        <v>1</v>
      </c>
      <c r="C1549" s="6">
        <v>18</v>
      </c>
      <c r="D1549" s="25"/>
      <c r="E1549" s="2">
        <v>36663335.542360902</v>
      </c>
      <c r="F1549" s="26">
        <f>_xlfn.MAXIFS('data-from-invoicing'!E:E,'data-from-invoicing'!D:D,eslam.data!AR1549)</f>
        <v>39729323.850000001</v>
      </c>
      <c r="G1549" s="2">
        <f t="shared" si="182"/>
        <v>3065988.3076390997</v>
      </c>
      <c r="H1549" s="2"/>
      <c r="I1549" s="23"/>
      <c r="J1549" s="2">
        <f>SUMIF('collection only'!D:D,eslam.data!AQ1549,'collection only'!E:E)</f>
        <v>22406610.780000001</v>
      </c>
      <c r="K1549" s="26">
        <f>SUMIF('data-from-invoicing'!D:D,eslam.data!AR1549,'data-from-invoicing'!F:F)</f>
        <v>26361312.302500002</v>
      </c>
      <c r="L1549" s="2">
        <f t="shared" si="183"/>
        <v>3954701.5225000009</v>
      </c>
      <c r="M1549" s="2"/>
      <c r="Q1549" s="23"/>
      <c r="R1549" s="2">
        <v>22406610.780000001</v>
      </c>
      <c r="S1549" s="1">
        <v>44074</v>
      </c>
      <c r="T1549" s="1">
        <v>44074</v>
      </c>
      <c r="U1549" s="1">
        <v>44077</v>
      </c>
      <c r="V1549">
        <v>42</v>
      </c>
      <c r="W1549" s="1">
        <v>44119</v>
      </c>
      <c r="X1549" s="1">
        <v>44115</v>
      </c>
      <c r="Y1549" s="2">
        <v>626600306.58095229</v>
      </c>
      <c r="AF1549" s="2">
        <v>5860427.46</v>
      </c>
      <c r="AG1549" s="14">
        <f>SUMIF('consultant-gross'!D:D,eslam.data!AQ1549,'consultant-gross'!F:F)</f>
        <v>0</v>
      </c>
      <c r="AH1549" s="14">
        <f>SUMIF('consultant-gross'!D:D,eslam.data!AQ1549,'consultant-gross'!G:G)</f>
        <v>0</v>
      </c>
      <c r="AI1549" s="14">
        <f>SUMIF('consultant-net'!D:D,eslam.data!AQ1549,'consultant-net'!F:F)</f>
        <v>0</v>
      </c>
      <c r="AJ1549" s="2" t="str">
        <f>VLOOKUP(A1549,'eslam-to-invoicing'!A:B,2,0)</f>
        <v>EDNC Retail &amp; Offices Civil</v>
      </c>
      <c r="AQ1549" s="2" t="str">
        <f t="shared" si="184"/>
        <v>Sodic Eastown18</v>
      </c>
      <c r="AR1549" s="2" t="str">
        <f t="shared" si="185"/>
        <v>EDNC Retail &amp; Offices Civil18</v>
      </c>
    </row>
    <row r="1550" spans="1:44" hidden="1" x14ac:dyDescent="0.3">
      <c r="A1550" s="6" t="s">
        <v>32</v>
      </c>
      <c r="B1550" s="32">
        <f>VLOOKUP(A1550,Sheet1!A:B,2,0)</f>
        <v>1</v>
      </c>
      <c r="C1550" s="6">
        <v>19</v>
      </c>
      <c r="D1550" s="25"/>
      <c r="E1550" s="2">
        <v>48818243.380952477</v>
      </c>
      <c r="F1550" s="26">
        <f>_xlfn.MAXIFS('data-from-invoicing'!E:E,'data-from-invoicing'!D:D,eslam.data!AR1550)</f>
        <v>45752255.090000004</v>
      </c>
      <c r="G1550" s="2">
        <f t="shared" si="182"/>
        <v>-3065988.2909524739</v>
      </c>
      <c r="H1550" s="2"/>
      <c r="I1550" s="23"/>
      <c r="J1550" s="2">
        <f>SUMIF('collection only'!D:D,eslam.data!AQ1550,'collection only'!E:E)</f>
        <v>34417592.719999999</v>
      </c>
      <c r="K1550" s="26">
        <f>SUMIF('data-from-invoicing'!D:D,eslam.data!AR1550,'data-from-invoicing'!F:F)</f>
        <v>30462891.204</v>
      </c>
      <c r="L1550" s="2">
        <f t="shared" si="183"/>
        <v>-3954701.5159999989</v>
      </c>
      <c r="M1550" s="2"/>
      <c r="Q1550" s="23"/>
      <c r="R1550" s="2">
        <v>34417592.719999999</v>
      </c>
      <c r="S1550" s="1">
        <v>44104</v>
      </c>
      <c r="T1550" s="1">
        <v>44105</v>
      </c>
      <c r="U1550" s="1">
        <v>44108</v>
      </c>
      <c r="V1550">
        <v>42</v>
      </c>
      <c r="W1550" s="1">
        <v>44150</v>
      </c>
      <c r="X1550" s="1">
        <v>44150</v>
      </c>
      <c r="Y1550" s="2">
        <v>675418549.96190476</v>
      </c>
      <c r="AF1550" s="2">
        <v>0</v>
      </c>
      <c r="AG1550" s="14">
        <f>SUMIF('consultant-gross'!D:D,eslam.data!AQ1550,'consultant-gross'!F:F)</f>
        <v>0</v>
      </c>
      <c r="AH1550" s="14">
        <f>SUMIF('consultant-gross'!D:D,eslam.data!AQ1550,'consultant-gross'!G:G)</f>
        <v>0</v>
      </c>
      <c r="AI1550" s="14">
        <f>SUMIF('consultant-net'!D:D,eslam.data!AQ1550,'consultant-net'!F:F)</f>
        <v>0</v>
      </c>
      <c r="AJ1550" s="2" t="str">
        <f>VLOOKUP(A1550,'eslam-to-invoicing'!A:B,2,0)</f>
        <v>EDNC Retail &amp; Offices Civil</v>
      </c>
      <c r="AQ1550" s="2" t="str">
        <f t="shared" si="184"/>
        <v>Sodic Eastown19</v>
      </c>
      <c r="AR1550" s="2" t="str">
        <f t="shared" si="185"/>
        <v>EDNC Retail &amp; Offices Civil19</v>
      </c>
    </row>
    <row r="1551" spans="1:44" hidden="1" x14ac:dyDescent="0.3">
      <c r="A1551" s="6" t="s">
        <v>32</v>
      </c>
      <c r="B1551" s="32">
        <f>VLOOKUP(A1551,Sheet1!A:B,2,0)</f>
        <v>1</v>
      </c>
      <c r="C1551" s="6">
        <v>20</v>
      </c>
      <c r="D1551" s="25"/>
      <c r="E1551" s="2">
        <v>81649174.452201724</v>
      </c>
      <c r="F1551" s="26">
        <f>_xlfn.MAXIFS('data-from-invoicing'!E:E,'data-from-invoicing'!D:D,eslam.data!AR1551)</f>
        <v>45598330.5</v>
      </c>
      <c r="G1551" s="2">
        <f t="shared" si="182"/>
        <v>-36050843.952201724</v>
      </c>
      <c r="H1551" s="2"/>
      <c r="I1551" s="23"/>
      <c r="J1551" s="2">
        <f>SUMIF('collection only'!D:D,eslam.data!AQ1551,'collection only'!E:E)</f>
        <v>31197031.829999998</v>
      </c>
      <c r="K1551" s="26">
        <f>SUMIF('data-from-invoicing'!D:D,eslam.data!AR1551,'data-from-invoicing'!F:F)</f>
        <v>31197031.845000003</v>
      </c>
      <c r="L1551" s="2">
        <f t="shared" si="183"/>
        <v>1.5000004321336746E-2</v>
      </c>
      <c r="M1551" s="2"/>
      <c r="Q1551" s="23"/>
      <c r="R1551" s="2">
        <v>31197031.78273508</v>
      </c>
      <c r="S1551" s="1">
        <v>44135</v>
      </c>
      <c r="T1551" s="1">
        <v>44135</v>
      </c>
      <c r="U1551" s="1">
        <v>44138</v>
      </c>
      <c r="V1551">
        <v>42</v>
      </c>
      <c r="W1551" s="1">
        <v>44180</v>
      </c>
      <c r="X1551" s="1">
        <v>44179</v>
      </c>
      <c r="Y1551" s="2">
        <v>757067724.41410649</v>
      </c>
      <c r="AF1551" s="2">
        <v>6575145.7599999998</v>
      </c>
      <c r="AG1551" s="14">
        <f>SUMIF('consultant-gross'!D:D,eslam.data!AQ1551,'consultant-gross'!F:F)</f>
        <v>0</v>
      </c>
      <c r="AH1551" s="14">
        <f>SUMIF('consultant-gross'!D:D,eslam.data!AQ1551,'consultant-gross'!G:G)</f>
        <v>0</v>
      </c>
      <c r="AI1551" s="14">
        <f>SUMIF('consultant-net'!D:D,eslam.data!AQ1551,'consultant-net'!F:F)</f>
        <v>0</v>
      </c>
      <c r="AJ1551" s="2" t="str">
        <f>VLOOKUP(A1551,'eslam-to-invoicing'!A:B,2,0)</f>
        <v>EDNC Retail &amp; Offices Civil</v>
      </c>
      <c r="AQ1551" s="2" t="str">
        <f t="shared" si="184"/>
        <v>Sodic Eastown20</v>
      </c>
      <c r="AR1551" s="2" t="str">
        <f t="shared" si="185"/>
        <v>EDNC Retail &amp; Offices Civil20</v>
      </c>
    </row>
    <row r="1552" spans="1:44" hidden="1" x14ac:dyDescent="0.3">
      <c r="A1552" s="6" t="s">
        <v>32</v>
      </c>
      <c r="B1552" s="32">
        <f>VLOOKUP(A1552,Sheet1!A:B,2,0)</f>
        <v>1</v>
      </c>
      <c r="C1552" s="6">
        <v>21</v>
      </c>
      <c r="D1552" s="25"/>
      <c r="E1552" s="2">
        <v>8971634.0811315775</v>
      </c>
      <c r="F1552" s="26">
        <f>_xlfn.MAXIFS('data-from-invoicing'!E:E,'data-from-invoicing'!D:D,eslam.data!AR1552)</f>
        <v>45022478.109999999</v>
      </c>
      <c r="G1552" s="2">
        <f t="shared" si="182"/>
        <v>36050844.028868422</v>
      </c>
      <c r="H1552" s="2"/>
      <c r="I1552" s="23"/>
      <c r="J1552" s="2">
        <f>SUMIF('collection only'!D:D,eslam.data!AQ1552,'collection only'!E:E)</f>
        <v>29743783.32</v>
      </c>
      <c r="K1552" s="26">
        <f>SUMIF('data-from-invoicing'!D:D,eslam.data!AR1552,'data-from-invoicing'!F:F)</f>
        <v>32167186.075499997</v>
      </c>
      <c r="L1552" s="2">
        <f t="shared" si="183"/>
        <v>2423402.7554999962</v>
      </c>
      <c r="M1552" s="2"/>
      <c r="Q1552" s="23"/>
      <c r="R1552" s="2">
        <v>29743783.27</v>
      </c>
      <c r="S1552" s="1">
        <v>44165</v>
      </c>
      <c r="T1552" s="1">
        <v>44165</v>
      </c>
      <c r="U1552" s="1">
        <v>44168</v>
      </c>
      <c r="V1552">
        <v>42</v>
      </c>
      <c r="W1552" s="1">
        <v>44210</v>
      </c>
      <c r="X1552" s="1">
        <v>44216</v>
      </c>
      <c r="Y1552" s="2">
        <v>766039358.49523807</v>
      </c>
      <c r="AF1552" s="2">
        <v>7317323.7599999998</v>
      </c>
      <c r="AG1552" s="14">
        <f>SUMIF('consultant-gross'!D:D,eslam.data!AQ1552,'consultant-gross'!F:F)</f>
        <v>0</v>
      </c>
      <c r="AH1552" s="14">
        <f>SUMIF('consultant-gross'!D:D,eslam.data!AQ1552,'consultant-gross'!G:G)</f>
        <v>0</v>
      </c>
      <c r="AI1552" s="14">
        <f>SUMIF('consultant-net'!D:D,eslam.data!AQ1552,'consultant-net'!F:F)</f>
        <v>0</v>
      </c>
      <c r="AJ1552" s="2" t="str">
        <f>VLOOKUP(A1552,'eslam-to-invoicing'!A:B,2,0)</f>
        <v>EDNC Retail &amp; Offices Civil</v>
      </c>
      <c r="AQ1552" s="2" t="str">
        <f t="shared" si="184"/>
        <v>Sodic Eastown21</v>
      </c>
      <c r="AR1552" s="2" t="str">
        <f t="shared" si="185"/>
        <v>EDNC Retail &amp; Offices Civil21</v>
      </c>
    </row>
    <row r="1553" spans="1:44" hidden="1" x14ac:dyDescent="0.3">
      <c r="A1553" s="6" t="s">
        <v>32</v>
      </c>
      <c r="B1553" s="6">
        <f>VLOOKUP(A1553,Sheet1!A:B,2,0)</f>
        <v>1</v>
      </c>
      <c r="C1553" s="6">
        <v>22</v>
      </c>
      <c r="D1553" s="25"/>
      <c r="E1553" s="2">
        <v>29539477.05714285</v>
      </c>
      <c r="F1553" s="26">
        <f>_xlfn.MAXIFS('data-from-invoicing'!E:E,'data-from-invoicing'!D:D,eslam.data!AR1553)</f>
        <v>29539476.98</v>
      </c>
      <c r="G1553" s="2">
        <f t="shared" ref="G1553:G1616" si="186">F1553-E1553</f>
        <v>-7.7142849564552307E-2</v>
      </c>
      <c r="H1553" s="2"/>
      <c r="I1553" s="23"/>
      <c r="J1553" s="2">
        <f>SUMIF('collection only'!D:D,eslam.data!AQ1553,'collection only'!E:E)</f>
        <v>19964135.699999999</v>
      </c>
      <c r="K1553" s="26">
        <f>SUMIF('data-from-invoicing'!D:D,eslam.data!AR1553,'data-from-invoicing'!F:F)</f>
        <v>19964135.699000001</v>
      </c>
      <c r="L1553" s="2">
        <f t="shared" ref="L1553:L1616" si="187">K1553-J1553</f>
        <v>-9.999983012676239E-4</v>
      </c>
      <c r="M1553" s="2"/>
      <c r="Q1553" s="23"/>
      <c r="R1553" s="2">
        <v>19964135.699999999</v>
      </c>
      <c r="S1553" s="1">
        <v>44196</v>
      </c>
      <c r="T1553" s="1">
        <v>44196</v>
      </c>
      <c r="U1553" s="1">
        <v>44201</v>
      </c>
      <c r="V1553">
        <v>42</v>
      </c>
      <c r="W1553" s="1">
        <v>44243</v>
      </c>
      <c r="X1553" s="1">
        <v>44236</v>
      </c>
      <c r="Y1553" s="2">
        <v>795578835.55238092</v>
      </c>
      <c r="AF1553" s="2">
        <v>7664787.8800000008</v>
      </c>
      <c r="AG1553" s="14">
        <f>SUMIF('consultant-gross'!D:D,eslam.data!AQ1553,'consultant-gross'!F:F)</f>
        <v>0</v>
      </c>
      <c r="AH1553" s="14">
        <f>SUMIF('consultant-gross'!D:D,eslam.data!AQ1553,'consultant-gross'!G:G)</f>
        <v>0</v>
      </c>
      <c r="AI1553" s="14">
        <f>SUMIF('consultant-net'!D:D,eslam.data!AQ1553,'consultant-net'!F:F)</f>
        <v>0</v>
      </c>
      <c r="AJ1553" s="2" t="str">
        <f>VLOOKUP(A1553,'eslam-to-invoicing'!A:B,2,0)</f>
        <v>EDNC Retail &amp; Offices Civil</v>
      </c>
      <c r="AQ1553" s="2" t="str">
        <f t="shared" ref="AQ1553:AQ1616" si="188">A1553&amp;C1553</f>
        <v>Sodic Eastown22</v>
      </c>
      <c r="AR1553" s="2" t="str">
        <f t="shared" ref="AR1553:AR1616" si="189">AJ1553&amp;C1553</f>
        <v>EDNC Retail &amp; Offices Civil22</v>
      </c>
    </row>
    <row r="1554" spans="1:44" hidden="1" x14ac:dyDescent="0.3">
      <c r="A1554" s="6" t="s">
        <v>32</v>
      </c>
      <c r="B1554" s="6">
        <f>VLOOKUP(A1554,Sheet1!A:B,2,0)</f>
        <v>1</v>
      </c>
      <c r="C1554" s="6">
        <v>23</v>
      </c>
      <c r="D1554" s="25"/>
      <c r="E1554" s="2">
        <v>23832998.72145712</v>
      </c>
      <c r="F1554" s="26">
        <f>_xlfn.MAXIFS('data-from-invoicing'!E:E,'data-from-invoicing'!D:D,eslam.data!AR1554)</f>
        <v>23832998.719999999</v>
      </c>
      <c r="G1554" s="2">
        <f t="shared" si="186"/>
        <v>-1.4571212232112885E-3</v>
      </c>
      <c r="H1554" s="2"/>
      <c r="I1554" s="23"/>
      <c r="J1554" s="2">
        <f>SUMIF('collection only'!D:D,eslam.data!AQ1554,'collection only'!E:E)</f>
        <v>19672746.629999999</v>
      </c>
      <c r="K1554" s="26">
        <f>SUMIF('data-from-invoicing'!D:D,eslam.data!AR1554,'data-from-invoicing'!F:F)</f>
        <v>15672746.626</v>
      </c>
      <c r="L1554" s="2">
        <f t="shared" si="187"/>
        <v>-4000000.0039999988</v>
      </c>
      <c r="M1554" s="2"/>
      <c r="Q1554" s="23"/>
      <c r="R1554" s="2">
        <v>19672746.644255821</v>
      </c>
      <c r="S1554" s="1">
        <v>44227</v>
      </c>
      <c r="T1554" s="1">
        <v>44227</v>
      </c>
      <c r="U1554" s="1">
        <v>44231</v>
      </c>
      <c r="V1554">
        <v>42</v>
      </c>
      <c r="W1554" s="1">
        <v>44273</v>
      </c>
      <c r="X1554" s="1">
        <v>44259</v>
      </c>
      <c r="Y1554" s="2">
        <v>819411834.27383804</v>
      </c>
      <c r="AF1554" s="2">
        <v>8075062.4800000004</v>
      </c>
      <c r="AG1554" s="14">
        <f>SUMIF('consultant-gross'!D:D,eslam.data!AQ1554,'consultant-gross'!F:F)</f>
        <v>0</v>
      </c>
      <c r="AH1554" s="14">
        <f>SUMIF('consultant-gross'!D:D,eslam.data!AQ1554,'consultant-gross'!G:G)</f>
        <v>0</v>
      </c>
      <c r="AI1554" s="14">
        <f>SUMIF('consultant-net'!D:D,eslam.data!AQ1554,'consultant-net'!F:F)</f>
        <v>0</v>
      </c>
      <c r="AJ1554" s="2" t="str">
        <f>VLOOKUP(A1554,'eslam-to-invoicing'!A:B,2,0)</f>
        <v>EDNC Retail &amp; Offices Civil</v>
      </c>
      <c r="AQ1554" s="2" t="str">
        <f t="shared" si="188"/>
        <v>Sodic Eastown23</v>
      </c>
      <c r="AR1554" s="2" t="str">
        <f t="shared" si="189"/>
        <v>EDNC Retail &amp; Offices Civil23</v>
      </c>
    </row>
    <row r="1555" spans="1:44" hidden="1" x14ac:dyDescent="0.3">
      <c r="A1555" s="6" t="s">
        <v>32</v>
      </c>
      <c r="B1555" s="6">
        <f>VLOOKUP(A1555,Sheet1!A:B,2,0)</f>
        <v>1</v>
      </c>
      <c r="C1555" s="6">
        <v>24</v>
      </c>
      <c r="D1555" s="25"/>
      <c r="E1555" s="2">
        <v>24555503.39282858</v>
      </c>
      <c r="F1555" s="26">
        <f>_xlfn.MAXIFS('data-from-invoicing'!E:E,'data-from-invoicing'!D:D,eslam.data!AR1555)</f>
        <v>24555503.390000001</v>
      </c>
      <c r="G1555" s="2">
        <f t="shared" si="186"/>
        <v>-2.8285793960094452E-3</v>
      </c>
      <c r="H1555" s="2"/>
      <c r="I1555" s="23"/>
      <c r="J1555" s="2">
        <f>SUMIF('collection only'!D:D,eslam.data!AQ1555,'collection only'!E:E)</f>
        <v>14713744.17</v>
      </c>
      <c r="K1555" s="26">
        <f>SUMIF('data-from-invoicing'!D:D,eslam.data!AR1555,'data-from-invoicing'!F:F)</f>
        <v>18782844.089499999</v>
      </c>
      <c r="L1555" s="2">
        <f t="shared" si="187"/>
        <v>4069099.9194999989</v>
      </c>
      <c r="M1555" s="2"/>
      <c r="Q1555" s="23"/>
      <c r="R1555" s="2">
        <v>14713744.16</v>
      </c>
      <c r="S1555" s="1">
        <v>44255</v>
      </c>
      <c r="T1555" s="1">
        <v>44255</v>
      </c>
      <c r="U1555" s="1">
        <v>44262</v>
      </c>
      <c r="V1555">
        <v>42</v>
      </c>
      <c r="W1555" s="1">
        <v>44304</v>
      </c>
      <c r="X1555" s="1">
        <v>44297</v>
      </c>
      <c r="Y1555" s="2">
        <v>843967337.66666663</v>
      </c>
      <c r="AF1555" s="2">
        <v>8705062.4800000004</v>
      </c>
      <c r="AG1555" s="14">
        <f>SUMIF('consultant-gross'!D:D,eslam.data!AQ1555,'consultant-gross'!F:F)</f>
        <v>25445155.621399999</v>
      </c>
      <c r="AH1555" s="14">
        <f>SUMIF('consultant-gross'!D:D,eslam.data!AQ1555,'consultant-gross'!G:G)</f>
        <v>844856989.89523804</v>
      </c>
      <c r="AI1555" s="14">
        <f>SUMIF('consultant-net'!D:D,eslam.data!AQ1555,'consultant-net'!F:F)</f>
        <v>17436083.379999999</v>
      </c>
      <c r="AJ1555" s="2" t="str">
        <f>VLOOKUP(A1555,'eslam-to-invoicing'!A:B,2,0)</f>
        <v>EDNC Retail &amp; Offices Civil</v>
      </c>
      <c r="AQ1555" s="2" t="str">
        <f t="shared" si="188"/>
        <v>Sodic Eastown24</v>
      </c>
      <c r="AR1555" s="2" t="str">
        <f t="shared" si="189"/>
        <v>EDNC Retail &amp; Offices Civil24</v>
      </c>
    </row>
    <row r="1556" spans="1:44" hidden="1" x14ac:dyDescent="0.3">
      <c r="A1556" s="6" t="s">
        <v>32</v>
      </c>
      <c r="B1556" s="6">
        <f>VLOOKUP(A1556,Sheet1!A:B,2,0)</f>
        <v>1</v>
      </c>
      <c r="C1556" s="6">
        <v>25</v>
      </c>
      <c r="D1556" s="25"/>
      <c r="E1556" s="2">
        <v>29789861.88102961</v>
      </c>
      <c r="F1556" s="26">
        <f>_xlfn.MAXIFS('data-from-invoicing'!E:E,'data-from-invoicing'!D:D,eslam.data!AR1556)</f>
        <v>29789862.02</v>
      </c>
      <c r="G1556" s="2">
        <f t="shared" si="186"/>
        <v>0.13897038996219635</v>
      </c>
      <c r="H1556" s="2"/>
      <c r="I1556" s="23"/>
      <c r="J1556" s="2">
        <f>SUMIF('collection only'!D:D,eslam.data!AQ1556,'collection only'!E:E)</f>
        <v>18632387.16</v>
      </c>
      <c r="K1556" s="26">
        <f>SUMIF('data-from-invoicing'!D:D,eslam.data!AR1556,'data-from-invoicing'!F:F)</f>
        <v>22686187.949999999</v>
      </c>
      <c r="L1556" s="2">
        <f t="shared" si="187"/>
        <v>4053800.7899999991</v>
      </c>
      <c r="M1556" s="2"/>
      <c r="Q1556" s="23"/>
      <c r="R1556" s="2">
        <v>18632387.054096851</v>
      </c>
      <c r="S1556" s="1">
        <v>44286</v>
      </c>
      <c r="T1556" s="1">
        <v>44286</v>
      </c>
      <c r="U1556" s="1">
        <v>44291</v>
      </c>
      <c r="V1556">
        <v>42</v>
      </c>
      <c r="W1556" s="1">
        <v>44333</v>
      </c>
      <c r="X1556" s="1">
        <v>44334</v>
      </c>
      <c r="Y1556" s="2">
        <v>873757199.54769623</v>
      </c>
      <c r="AF1556" s="2">
        <v>9572854.120000001</v>
      </c>
      <c r="AG1556" s="14">
        <f>SUMIF('consultant-gross'!D:D,eslam.data!AQ1556,'consultant-gross'!F:F)</f>
        <v>0</v>
      </c>
      <c r="AH1556" s="14">
        <f>SUMIF('consultant-gross'!D:D,eslam.data!AQ1556,'consultant-gross'!G:G)</f>
        <v>0</v>
      </c>
      <c r="AI1556" s="14">
        <f>SUMIF('consultant-net'!D:D,eslam.data!AQ1556,'consultant-net'!F:F)</f>
        <v>0</v>
      </c>
      <c r="AJ1556" s="2" t="str">
        <f>VLOOKUP(A1556,'eslam-to-invoicing'!A:B,2,0)</f>
        <v>EDNC Retail &amp; Offices Civil</v>
      </c>
      <c r="AQ1556" s="2" t="str">
        <f t="shared" si="188"/>
        <v>Sodic Eastown25</v>
      </c>
      <c r="AR1556" s="2" t="str">
        <f t="shared" si="189"/>
        <v>EDNC Retail &amp; Offices Civil25</v>
      </c>
    </row>
    <row r="1557" spans="1:44" hidden="1" x14ac:dyDescent="0.3">
      <c r="A1557" s="6" t="s">
        <v>32</v>
      </c>
      <c r="B1557" s="6">
        <f>VLOOKUP(A1557,Sheet1!A:B,2,0)</f>
        <v>1</v>
      </c>
      <c r="C1557" s="6">
        <v>26</v>
      </c>
      <c r="D1557" s="25"/>
      <c r="E1557" s="2">
        <v>45459659.909446478</v>
      </c>
      <c r="F1557" s="26">
        <f>_xlfn.MAXIFS('data-from-invoicing'!E:E,'data-from-invoicing'!D:D,eslam.data!AR1557)</f>
        <v>45459659.770000003</v>
      </c>
      <c r="G1557" s="2">
        <f t="shared" si="186"/>
        <v>-0.13944647461175919</v>
      </c>
      <c r="H1557" s="2"/>
      <c r="I1557" s="23"/>
      <c r="J1557" s="2">
        <f>SUMIF('collection only'!D:D,eslam.data!AQ1557,'collection only'!E:E)</f>
        <v>32407888.609999999</v>
      </c>
      <c r="K1557" s="26">
        <f>SUMIF('data-from-invoicing'!D:D,eslam.data!AR1557,'data-from-invoicing'!F:F)</f>
        <v>33907888.608500004</v>
      </c>
      <c r="L1557" s="2">
        <f t="shared" si="187"/>
        <v>1499999.9985000044</v>
      </c>
      <c r="M1557" s="2"/>
      <c r="Q1557" s="23"/>
      <c r="R1557" s="2">
        <v>32407888.609999999</v>
      </c>
      <c r="S1557" s="1">
        <v>44316</v>
      </c>
      <c r="T1557" s="1">
        <v>44316</v>
      </c>
      <c r="U1557" s="1">
        <v>44321</v>
      </c>
      <c r="V1557">
        <v>42</v>
      </c>
      <c r="W1557" s="1">
        <v>44363</v>
      </c>
      <c r="X1557" s="1">
        <v>44364</v>
      </c>
      <c r="Y1557" s="2">
        <v>919216859.45714271</v>
      </c>
      <c r="AF1557" s="2">
        <v>9252854.120000001</v>
      </c>
      <c r="AG1557" s="14">
        <f>SUMIF('consultant-gross'!D:D,eslam.data!AQ1557,'consultant-gross'!F:F)</f>
        <v>0</v>
      </c>
      <c r="AH1557" s="14">
        <f>SUMIF('consultant-gross'!D:D,eslam.data!AQ1557,'consultant-gross'!G:G)</f>
        <v>0</v>
      </c>
      <c r="AI1557" s="14">
        <f>SUMIF('consultant-net'!D:D,eslam.data!AQ1557,'consultant-net'!F:F)</f>
        <v>0</v>
      </c>
      <c r="AJ1557" s="2" t="str">
        <f>VLOOKUP(A1557,'eslam-to-invoicing'!A:B,2,0)</f>
        <v>EDNC Retail &amp; Offices Civil</v>
      </c>
      <c r="AQ1557" s="2" t="str">
        <f t="shared" si="188"/>
        <v>Sodic Eastown26</v>
      </c>
      <c r="AR1557" s="2" t="str">
        <f t="shared" si="189"/>
        <v>EDNC Retail &amp; Offices Civil26</v>
      </c>
    </row>
    <row r="1558" spans="1:44" hidden="1" x14ac:dyDescent="0.3">
      <c r="A1558" s="6" t="s">
        <v>32</v>
      </c>
      <c r="B1558" s="6">
        <f>VLOOKUP(A1558,Sheet1!A:B,2,0)</f>
        <v>1</v>
      </c>
      <c r="C1558" s="6">
        <v>27</v>
      </c>
      <c r="D1558" s="25"/>
      <c r="E1558" s="2">
        <v>30032935.161904931</v>
      </c>
      <c r="F1558" s="26">
        <f>_xlfn.MAXIFS('data-from-invoicing'!E:E,'data-from-invoicing'!D:D,eslam.data!AR1558)</f>
        <v>30032935.16</v>
      </c>
      <c r="G1558" s="2">
        <f t="shared" si="186"/>
        <v>-1.9049309194087982E-3</v>
      </c>
      <c r="H1558" s="2"/>
      <c r="I1558" s="23"/>
      <c r="J1558" s="2">
        <f>SUMIF('collection only'!D:D,eslam.data!AQ1558,'collection only'!E:E)</f>
        <v>21101612.82</v>
      </c>
      <c r="K1558" s="26">
        <f>SUMIF('data-from-invoicing'!D:D,eslam.data!AR1558,'data-from-invoicing'!F:F)</f>
        <v>23241827.868000001</v>
      </c>
      <c r="L1558" s="2">
        <f t="shared" si="187"/>
        <v>2140215.0480000004</v>
      </c>
      <c r="M1558" s="2"/>
      <c r="Q1558" s="23"/>
      <c r="R1558" s="2">
        <v>21101612.82</v>
      </c>
      <c r="S1558" s="1">
        <v>44347</v>
      </c>
      <c r="T1558" s="1">
        <v>44347</v>
      </c>
      <c r="U1558" s="1">
        <v>44354</v>
      </c>
      <c r="V1558">
        <v>42</v>
      </c>
      <c r="W1558" s="1">
        <v>44396</v>
      </c>
      <c r="X1558" s="1">
        <v>44388</v>
      </c>
      <c r="Y1558" s="2">
        <v>949249794.61904764</v>
      </c>
      <c r="AF1558" s="2">
        <v>8752562.4800000004</v>
      </c>
      <c r="AG1558" s="14">
        <f>SUMIF('consultant-gross'!D:D,eslam.data!AQ1558,'consultant-gross'!F:F)</f>
        <v>0</v>
      </c>
      <c r="AH1558" s="14">
        <f>SUMIF('consultant-gross'!D:D,eslam.data!AQ1558,'consultant-gross'!G:G)</f>
        <v>0</v>
      </c>
      <c r="AI1558" s="14">
        <f>SUMIF('consultant-net'!D:D,eslam.data!AQ1558,'consultant-net'!F:F)</f>
        <v>0</v>
      </c>
      <c r="AJ1558" s="2" t="str">
        <f>VLOOKUP(A1558,'eslam-to-invoicing'!A:B,2,0)</f>
        <v>EDNC Retail &amp; Offices Civil</v>
      </c>
      <c r="AQ1558" s="2" t="str">
        <f t="shared" si="188"/>
        <v>Sodic Eastown27</v>
      </c>
      <c r="AR1558" s="2" t="str">
        <f t="shared" si="189"/>
        <v>EDNC Retail &amp; Offices Civil27</v>
      </c>
    </row>
    <row r="1559" spans="1:44" hidden="1" x14ac:dyDescent="0.3">
      <c r="A1559" s="6" t="s">
        <v>32</v>
      </c>
      <c r="B1559" s="6">
        <f>VLOOKUP(A1559,Sheet1!A:B,2,0)</f>
        <v>1</v>
      </c>
      <c r="C1559" s="6">
        <v>28</v>
      </c>
      <c r="D1559" s="25"/>
      <c r="E1559" s="2">
        <v>37125243.761904597</v>
      </c>
      <c r="F1559" s="26">
        <f>_xlfn.MAXIFS('data-from-invoicing'!E:E,'data-from-invoicing'!D:D,eslam.data!AR1559)</f>
        <v>37125243.759999998</v>
      </c>
      <c r="G1559" s="2">
        <f t="shared" si="186"/>
        <v>-1.9045993685722351E-3</v>
      </c>
      <c r="H1559" s="2"/>
      <c r="I1559" s="23"/>
      <c r="J1559" s="2">
        <f>SUMIF('collection only'!D:D,eslam.data!AQ1559,'collection only'!E:E)</f>
        <v>41708616.230000004</v>
      </c>
      <c r="K1559" s="26">
        <f>SUMIF('data-from-invoicing'!D:D,eslam.data!AR1559,'data-from-invoicing'!F:F)</f>
        <v>26708616.218000002</v>
      </c>
      <c r="L1559" s="2">
        <f t="shared" si="187"/>
        <v>-15000000.012000002</v>
      </c>
      <c r="M1559" s="2"/>
      <c r="Q1559" s="23"/>
      <c r="R1559" s="2">
        <v>41708616.229999997</v>
      </c>
      <c r="S1559" s="1">
        <v>44377</v>
      </c>
      <c r="T1559" s="1">
        <v>44377</v>
      </c>
      <c r="U1559" s="1">
        <v>44384</v>
      </c>
      <c r="V1559">
        <v>42</v>
      </c>
      <c r="W1559" s="1">
        <v>44426</v>
      </c>
      <c r="X1559" s="1">
        <v>44417</v>
      </c>
      <c r="Y1559" s="2">
        <v>986375038.38095224</v>
      </c>
      <c r="AF1559" s="2">
        <v>11397821.25</v>
      </c>
      <c r="AG1559" s="14">
        <f>SUMIF('consultant-gross'!D:D,eslam.data!AQ1559,'consultant-gross'!F:F)</f>
        <v>0</v>
      </c>
      <c r="AH1559" s="14">
        <f>SUMIF('consultant-gross'!D:D,eslam.data!AQ1559,'consultant-gross'!G:G)</f>
        <v>0</v>
      </c>
      <c r="AI1559" s="14">
        <f>SUMIF('consultant-net'!D:D,eslam.data!AQ1559,'consultant-net'!F:F)</f>
        <v>0</v>
      </c>
      <c r="AJ1559" s="2" t="str">
        <f>VLOOKUP(A1559,'eslam-to-invoicing'!A:B,2,0)</f>
        <v>EDNC Retail &amp; Offices Civil</v>
      </c>
      <c r="AQ1559" s="2" t="str">
        <f t="shared" si="188"/>
        <v>Sodic Eastown28</v>
      </c>
      <c r="AR1559" s="2" t="str">
        <f t="shared" si="189"/>
        <v>EDNC Retail &amp; Offices Civil28</v>
      </c>
    </row>
    <row r="1560" spans="1:44" hidden="1" x14ac:dyDescent="0.3">
      <c r="A1560" s="6" t="s">
        <v>32</v>
      </c>
      <c r="B1560" s="6">
        <f>VLOOKUP(A1560,Sheet1!A:B,2,0)</f>
        <v>1</v>
      </c>
      <c r="C1560" s="6">
        <v>29</v>
      </c>
      <c r="D1560" s="25"/>
      <c r="E1560" s="2">
        <v>26258236.22857153</v>
      </c>
      <c r="F1560" s="26">
        <f>_xlfn.MAXIFS('data-from-invoicing'!E:E,'data-from-invoicing'!D:D,eslam.data!AR1560)</f>
        <v>26258236.23</v>
      </c>
      <c r="G1560" s="2">
        <f t="shared" si="186"/>
        <v>1.4284700155258179E-3</v>
      </c>
      <c r="H1560" s="2"/>
      <c r="I1560" s="23"/>
      <c r="J1560" s="2">
        <f>SUMIF('collection only'!D:D,eslam.data!AQ1560,'collection only'!E:E)</f>
        <v>10880905.48</v>
      </c>
      <c r="K1560" s="26">
        <f>SUMIF('data-from-invoicing'!D:D,eslam.data!AR1560,'data-from-invoicing'!F:F)</f>
        <v>20811984.9815</v>
      </c>
      <c r="L1560" s="2">
        <f t="shared" si="187"/>
        <v>9931079.5014999993</v>
      </c>
      <c r="M1560" s="2"/>
      <c r="Q1560" s="23"/>
      <c r="R1560" s="2">
        <v>10880905.48</v>
      </c>
      <c r="S1560" s="1">
        <v>44408</v>
      </c>
      <c r="T1560" s="1">
        <v>44401</v>
      </c>
      <c r="U1560" s="1">
        <v>44415</v>
      </c>
      <c r="V1560">
        <v>42</v>
      </c>
      <c r="W1560" s="1">
        <v>44457</v>
      </c>
      <c r="X1560" s="1">
        <v>44445</v>
      </c>
      <c r="Y1560" s="2">
        <v>1012633274.609524</v>
      </c>
      <c r="AF1560" s="2">
        <v>0</v>
      </c>
      <c r="AG1560" s="14">
        <f>SUMIF('consultant-gross'!D:D,eslam.data!AQ1560,'consultant-gross'!F:F)</f>
        <v>0</v>
      </c>
      <c r="AH1560" s="14">
        <f>SUMIF('consultant-gross'!D:D,eslam.data!AQ1560,'consultant-gross'!G:G)</f>
        <v>0</v>
      </c>
      <c r="AI1560" s="14">
        <f>SUMIF('consultant-net'!D:D,eslam.data!AQ1560,'consultant-net'!F:F)</f>
        <v>0</v>
      </c>
      <c r="AJ1560" s="2" t="str">
        <f>VLOOKUP(A1560,'eslam-to-invoicing'!A:B,2,0)</f>
        <v>EDNC Retail &amp; Offices Civil</v>
      </c>
      <c r="AQ1560" s="2" t="str">
        <f t="shared" si="188"/>
        <v>Sodic Eastown29</v>
      </c>
      <c r="AR1560" s="2" t="str">
        <f t="shared" si="189"/>
        <v>EDNC Retail &amp; Offices Civil29</v>
      </c>
    </row>
    <row r="1561" spans="1:44" hidden="1" x14ac:dyDescent="0.3">
      <c r="A1561" s="6" t="s">
        <v>32</v>
      </c>
      <c r="B1561" s="6">
        <f>VLOOKUP(A1561,Sheet1!A:B,2,0)</f>
        <v>1</v>
      </c>
      <c r="C1561" s="6">
        <v>30</v>
      </c>
      <c r="D1561" s="25"/>
      <c r="E1561" s="2">
        <v>27535188.380952481</v>
      </c>
      <c r="F1561" s="26">
        <f>_xlfn.MAXIFS('data-from-invoicing'!E:E,'data-from-invoicing'!D:D,eslam.data!AR1561)</f>
        <v>27535188.379999999</v>
      </c>
      <c r="G1561" s="2">
        <f t="shared" si="186"/>
        <v>-9.5248222351074219E-4</v>
      </c>
      <c r="H1561" s="2"/>
      <c r="I1561" s="23"/>
      <c r="J1561" s="2">
        <f>SUMIF('collection only'!D:D,eslam.data!AQ1561,'collection only'!E:E)</f>
        <v>25479297.359999999</v>
      </c>
      <c r="K1561" s="26">
        <f>SUMIF('data-from-invoicing'!D:D,eslam.data!AR1561,'data-from-invoicing'!F:F)</f>
        <v>24351196.859000001</v>
      </c>
      <c r="L1561" s="2">
        <f t="shared" si="187"/>
        <v>-1128100.5009999983</v>
      </c>
      <c r="M1561" s="2"/>
      <c r="Q1561" s="23"/>
      <c r="R1561" s="2">
        <v>25479297.359999999</v>
      </c>
      <c r="S1561" s="1">
        <v>44439</v>
      </c>
      <c r="T1561" s="1">
        <v>44439</v>
      </c>
      <c r="U1561" s="1">
        <v>44446</v>
      </c>
      <c r="V1561">
        <v>42</v>
      </c>
      <c r="W1561" s="1">
        <v>44488</v>
      </c>
      <c r="X1561" s="1">
        <v>44486</v>
      </c>
      <c r="Y1561" s="2">
        <v>1040168462.990476</v>
      </c>
      <c r="AF1561" s="2">
        <v>0</v>
      </c>
      <c r="AG1561" s="14">
        <f>SUMIF('consultant-gross'!D:D,eslam.data!AQ1561,'consultant-gross'!F:F)</f>
        <v>0</v>
      </c>
      <c r="AH1561" s="14">
        <f>SUMIF('consultant-gross'!D:D,eslam.data!AQ1561,'consultant-gross'!G:G)</f>
        <v>0</v>
      </c>
      <c r="AI1561" s="14">
        <f>SUMIF('consultant-net'!D:D,eslam.data!AQ1561,'consultant-net'!F:F)</f>
        <v>0</v>
      </c>
      <c r="AJ1561" s="2" t="str">
        <f>VLOOKUP(A1561,'eslam-to-invoicing'!A:B,2,0)</f>
        <v>EDNC Retail &amp; Offices Civil</v>
      </c>
      <c r="AQ1561" s="2" t="str">
        <f t="shared" si="188"/>
        <v>Sodic Eastown30</v>
      </c>
      <c r="AR1561" s="2" t="str">
        <f t="shared" si="189"/>
        <v>EDNC Retail &amp; Offices Civil30</v>
      </c>
    </row>
    <row r="1562" spans="1:44" hidden="1" x14ac:dyDescent="0.3">
      <c r="A1562" s="6" t="s">
        <v>32</v>
      </c>
      <c r="B1562" s="6">
        <f>VLOOKUP(A1562,Sheet1!A:B,2,0)</f>
        <v>1</v>
      </c>
      <c r="C1562" s="6">
        <v>31</v>
      </c>
      <c r="D1562" s="25"/>
      <c r="E1562" s="2">
        <v>20856328.390476111</v>
      </c>
      <c r="F1562" s="26">
        <f>_xlfn.MAXIFS('data-from-invoicing'!E:E,'data-from-invoicing'!D:D,eslam.data!AR1562)</f>
        <v>20856328.390000001</v>
      </c>
      <c r="G1562" s="2">
        <f t="shared" si="186"/>
        <v>-4.7611072659492493E-4</v>
      </c>
      <c r="H1562" s="2"/>
      <c r="I1562" s="23"/>
      <c r="J1562" s="2">
        <f>SUMIF('collection only'!D:D,eslam.data!AQ1562,'collection only'!E:E)</f>
        <v>22493923.41</v>
      </c>
      <c r="K1562" s="26">
        <f>SUMIF('data-from-invoicing'!D:D,eslam.data!AR1562,'data-from-invoicing'!F:F)</f>
        <v>17493923.131000001</v>
      </c>
      <c r="L1562" s="2">
        <f t="shared" si="187"/>
        <v>-5000000.2789999992</v>
      </c>
      <c r="M1562" s="2"/>
      <c r="Q1562" s="23"/>
      <c r="R1562" s="2">
        <v>22493923.510000002</v>
      </c>
      <c r="S1562" s="1">
        <v>44469</v>
      </c>
      <c r="T1562" s="1">
        <v>44469</v>
      </c>
      <c r="U1562" s="1">
        <v>44479</v>
      </c>
      <c r="V1562">
        <v>42</v>
      </c>
      <c r="W1562" s="1">
        <v>44521</v>
      </c>
      <c r="X1562" s="1">
        <v>44514</v>
      </c>
      <c r="Y1562" s="2">
        <v>1061024791.380952</v>
      </c>
      <c r="AF1562" s="2">
        <v>9824319.6099999994</v>
      </c>
      <c r="AG1562" s="14">
        <f>SUMIF('consultant-gross'!D:D,eslam.data!AQ1562,'consultant-gross'!F:F)</f>
        <v>0</v>
      </c>
      <c r="AH1562" s="14">
        <f>SUMIF('consultant-gross'!D:D,eslam.data!AQ1562,'consultant-gross'!G:G)</f>
        <v>0</v>
      </c>
      <c r="AI1562" s="14">
        <f>SUMIF('consultant-net'!D:D,eslam.data!AQ1562,'consultant-net'!F:F)</f>
        <v>0</v>
      </c>
      <c r="AJ1562" s="2" t="str">
        <f>VLOOKUP(A1562,'eslam-to-invoicing'!A:B,2,0)</f>
        <v>EDNC Retail &amp; Offices Civil</v>
      </c>
      <c r="AQ1562" s="2" t="str">
        <f t="shared" si="188"/>
        <v>Sodic Eastown31</v>
      </c>
      <c r="AR1562" s="2" t="str">
        <f t="shared" si="189"/>
        <v>EDNC Retail &amp; Offices Civil31</v>
      </c>
    </row>
    <row r="1563" spans="1:44" hidden="1" x14ac:dyDescent="0.3">
      <c r="A1563" s="6" t="s">
        <v>32</v>
      </c>
      <c r="B1563" s="6">
        <f>VLOOKUP(A1563,Sheet1!A:B,2,0)</f>
        <v>1</v>
      </c>
      <c r="C1563" s="6">
        <v>32</v>
      </c>
      <c r="D1563" s="25"/>
      <c r="E1563" s="2">
        <v>17472419.87619042</v>
      </c>
      <c r="F1563" s="26">
        <f>_xlfn.MAXIFS('data-from-invoicing'!E:E,'data-from-invoicing'!D:D,eslam.data!AR1563)</f>
        <v>17472419.879999999</v>
      </c>
      <c r="G1563" s="2">
        <f t="shared" si="186"/>
        <v>3.8095787167549133E-3</v>
      </c>
      <c r="H1563" s="2"/>
      <c r="I1563" s="23"/>
      <c r="J1563" s="2">
        <f>SUMIF('collection only'!D:D,eslam.data!AQ1563,'collection only'!E:E)</f>
        <v>15680621.74</v>
      </c>
      <c r="K1563" s="26">
        <f>SUMIF('data-from-invoicing'!D:D,eslam.data!AR1563,'data-from-invoicing'!F:F)</f>
        <v>19068785.824000001</v>
      </c>
      <c r="L1563" s="2">
        <f t="shared" si="187"/>
        <v>3388164.0840000007</v>
      </c>
      <c r="M1563" s="2"/>
      <c r="Q1563" s="23"/>
      <c r="R1563" s="2">
        <v>15680621.74</v>
      </c>
      <c r="S1563" s="1">
        <v>44500</v>
      </c>
      <c r="T1563" s="1">
        <v>44500</v>
      </c>
      <c r="U1563" s="1">
        <v>44508</v>
      </c>
      <c r="V1563">
        <v>42</v>
      </c>
      <c r="W1563" s="1">
        <v>44550</v>
      </c>
      <c r="X1563" s="1">
        <v>44537</v>
      </c>
      <c r="Y1563" s="2">
        <v>1078497211.257143</v>
      </c>
      <c r="AF1563" s="2">
        <v>9524319.6099999994</v>
      </c>
      <c r="AG1563" s="14">
        <f>SUMIF('consultant-gross'!D:D,eslam.data!AQ1563,'consultant-gross'!F:F)</f>
        <v>0</v>
      </c>
      <c r="AH1563" s="14">
        <f>SUMIF('consultant-gross'!D:D,eslam.data!AQ1563,'consultant-gross'!G:G)</f>
        <v>0</v>
      </c>
      <c r="AI1563" s="14">
        <f>SUMIF('consultant-net'!D:D,eslam.data!AQ1563,'consultant-net'!F:F)</f>
        <v>0</v>
      </c>
      <c r="AJ1563" s="2" t="str">
        <f>VLOOKUP(A1563,'eslam-to-invoicing'!A:B,2,0)</f>
        <v>EDNC Retail &amp; Offices Civil</v>
      </c>
      <c r="AQ1563" s="2" t="str">
        <f t="shared" si="188"/>
        <v>Sodic Eastown32</v>
      </c>
      <c r="AR1563" s="2" t="str">
        <f t="shared" si="189"/>
        <v>EDNC Retail &amp; Offices Civil32</v>
      </c>
    </row>
    <row r="1564" spans="1:44" hidden="1" x14ac:dyDescent="0.3">
      <c r="A1564" s="6" t="s">
        <v>32</v>
      </c>
      <c r="B1564" s="6">
        <f>VLOOKUP(A1564,Sheet1!A:B,2,0)</f>
        <v>1</v>
      </c>
      <c r="C1564" s="6">
        <v>33</v>
      </c>
      <c r="D1564" s="25"/>
      <c r="E1564" s="2">
        <v>15003172.552381041</v>
      </c>
      <c r="F1564" s="26">
        <f>_xlfn.MAXIFS('data-from-invoicing'!E:E,'data-from-invoicing'!D:D,eslam.data!AR1564)</f>
        <v>15003172.550000003</v>
      </c>
      <c r="G1564" s="2">
        <f t="shared" si="186"/>
        <v>-2.3810379207134247E-3</v>
      </c>
      <c r="H1564" s="2"/>
      <c r="I1564" s="23"/>
      <c r="J1564" s="2">
        <f>SUMIF('collection only'!D:D,eslam.data!AQ1564,'collection only'!E:E)</f>
        <v>19311419.98</v>
      </c>
      <c r="K1564" s="26">
        <f>SUMIF('data-from-invoicing'!D:D,eslam.data!AR1564,'data-from-invoicing'!F:F)</f>
        <v>13807649.907499999</v>
      </c>
      <c r="L1564" s="2">
        <f t="shared" si="187"/>
        <v>-5503770.0725000016</v>
      </c>
      <c r="M1564" s="2"/>
      <c r="Q1564" s="23"/>
      <c r="R1564" s="2">
        <v>19311419.98</v>
      </c>
      <c r="S1564" s="1">
        <v>44530</v>
      </c>
      <c r="T1564" s="1">
        <v>44530</v>
      </c>
      <c r="U1564" s="1">
        <v>44537</v>
      </c>
      <c r="V1564">
        <v>42</v>
      </c>
      <c r="W1564" s="1">
        <v>44579</v>
      </c>
      <c r="X1564" s="1">
        <v>44544</v>
      </c>
      <c r="Y1564" s="2">
        <v>1093500383.8095241</v>
      </c>
      <c r="AF1564" s="2">
        <v>10022759.48</v>
      </c>
      <c r="AG1564" s="14">
        <f>SUMIF('consultant-gross'!D:D,eslam.data!AQ1564,'consultant-gross'!F:F)</f>
        <v>0</v>
      </c>
      <c r="AH1564" s="14">
        <f>SUMIF('consultant-gross'!D:D,eslam.data!AQ1564,'consultant-gross'!G:G)</f>
        <v>0</v>
      </c>
      <c r="AI1564" s="14">
        <f>SUMIF('consultant-net'!D:D,eslam.data!AQ1564,'consultant-net'!F:F)</f>
        <v>0</v>
      </c>
      <c r="AJ1564" s="2" t="str">
        <f>VLOOKUP(A1564,'eslam-to-invoicing'!A:B,2,0)</f>
        <v>EDNC Retail &amp; Offices Civil</v>
      </c>
      <c r="AQ1564" s="2" t="str">
        <f t="shared" si="188"/>
        <v>Sodic Eastown33</v>
      </c>
      <c r="AR1564" s="2" t="str">
        <f t="shared" si="189"/>
        <v>EDNC Retail &amp; Offices Civil33</v>
      </c>
    </row>
    <row r="1565" spans="1:44" hidden="1" x14ac:dyDescent="0.3">
      <c r="A1565" s="6" t="s">
        <v>32</v>
      </c>
      <c r="B1565" s="6">
        <f>VLOOKUP(A1565,Sheet1!A:B,2,0)</f>
        <v>1</v>
      </c>
      <c r="C1565" s="6">
        <v>34</v>
      </c>
      <c r="D1565" s="25"/>
      <c r="E1565" s="2">
        <v>4991381.7047617435</v>
      </c>
      <c r="F1565" s="26">
        <f>_xlfn.MAXIFS('data-from-invoicing'!E:E,'data-from-invoicing'!D:D,eslam.data!AR1565)</f>
        <v>4991381.7</v>
      </c>
      <c r="G1565" s="2">
        <f t="shared" si="186"/>
        <v>-4.7617433592677116E-3</v>
      </c>
      <c r="H1565" s="2"/>
      <c r="I1565" s="23"/>
      <c r="J1565" s="2">
        <f>SUMIF('collection only'!D:D,eslam.data!AQ1565,'collection only'!E:E)</f>
        <v>4602037.6100000003</v>
      </c>
      <c r="K1565" s="26">
        <f>SUMIF('data-from-invoicing'!D:D,eslam.data!AR1565,'data-from-invoicing'!F:F)</f>
        <v>2767127.5549999997</v>
      </c>
      <c r="L1565" s="2">
        <f t="shared" si="187"/>
        <v>-1834910.0550000006</v>
      </c>
      <c r="M1565" s="2"/>
      <c r="Q1565" s="23"/>
      <c r="R1565" s="2">
        <v>4602037.62</v>
      </c>
      <c r="S1565" s="1">
        <v>44561</v>
      </c>
      <c r="T1565" s="1">
        <v>44561</v>
      </c>
      <c r="U1565" s="1">
        <v>44557</v>
      </c>
      <c r="V1565">
        <v>42</v>
      </c>
      <c r="W1565" s="1">
        <v>44599</v>
      </c>
      <c r="X1565" s="1">
        <v>44630</v>
      </c>
      <c r="Y1565" s="2">
        <v>1098491765.514286</v>
      </c>
      <c r="AF1565" s="2">
        <v>0</v>
      </c>
      <c r="AG1565" s="14">
        <f>SUMIF('consultant-gross'!D:D,eslam.data!AQ1565,'consultant-gross'!F:F)</f>
        <v>0</v>
      </c>
      <c r="AH1565" s="14">
        <f>SUMIF('consultant-gross'!D:D,eslam.data!AQ1565,'consultant-gross'!G:G)</f>
        <v>0</v>
      </c>
      <c r="AI1565" s="14">
        <f>SUMIF('consultant-net'!D:D,eslam.data!AQ1565,'consultant-net'!F:F)</f>
        <v>0</v>
      </c>
      <c r="AJ1565" s="2" t="str">
        <f>VLOOKUP(A1565,'eslam-to-invoicing'!A:B,2,0)</f>
        <v>EDNC Retail &amp; Offices Civil</v>
      </c>
      <c r="AQ1565" s="2" t="str">
        <f t="shared" si="188"/>
        <v>Sodic Eastown34</v>
      </c>
      <c r="AR1565" s="2" t="str">
        <f t="shared" si="189"/>
        <v>EDNC Retail &amp; Offices Civil34</v>
      </c>
    </row>
    <row r="1566" spans="1:44" hidden="1" x14ac:dyDescent="0.3">
      <c r="A1566" s="6" t="s">
        <v>32</v>
      </c>
      <c r="B1566" s="6">
        <f>VLOOKUP(A1566,Sheet1!A:B,2,0)</f>
        <v>1</v>
      </c>
      <c r="C1566" s="6">
        <v>35</v>
      </c>
      <c r="D1566" s="25"/>
      <c r="E1566" s="2">
        <v>46695355.647619247</v>
      </c>
      <c r="F1566" s="26">
        <f>_xlfn.MAXIFS('data-from-invoicing'!E:E,'data-from-invoicing'!D:D,eslam.data!AR1566)</f>
        <v>46695355.639999993</v>
      </c>
      <c r="G1566" s="2">
        <f t="shared" si="186"/>
        <v>-7.6192542910575867E-3</v>
      </c>
      <c r="H1566" s="2"/>
      <c r="I1566" s="23"/>
      <c r="J1566" s="2">
        <f>SUMIF('collection only'!D:D,eslam.data!AQ1566,'collection only'!E:E)</f>
        <v>12555804.9</v>
      </c>
      <c r="K1566" s="26">
        <f>SUMIF('data-from-invoicing'!D:D,eslam.data!AR1566,'data-from-invoicing'!F:F)</f>
        <v>45515831.938000001</v>
      </c>
      <c r="L1566" s="2">
        <f t="shared" si="187"/>
        <v>32960027.038000003</v>
      </c>
      <c r="M1566" s="2"/>
      <c r="Q1566" s="23"/>
      <c r="R1566" s="2">
        <v>12555805.27</v>
      </c>
      <c r="S1566" s="1">
        <v>44681</v>
      </c>
      <c r="T1566" s="1">
        <v>44681</v>
      </c>
      <c r="U1566" s="1">
        <v>44699</v>
      </c>
      <c r="V1566">
        <v>42</v>
      </c>
      <c r="W1566" s="1">
        <v>44741</v>
      </c>
      <c r="X1566" s="1">
        <v>44726</v>
      </c>
      <c r="Y1566" s="2">
        <v>1145187121.1619051</v>
      </c>
      <c r="AA1566" s="2">
        <v>110343302</v>
      </c>
      <c r="AC1566" s="2">
        <v>-4596809</v>
      </c>
      <c r="AD1566" s="2">
        <v>30061161</v>
      </c>
      <c r="AE1566" s="2">
        <v>30061161</v>
      </c>
      <c r="AF1566" s="2">
        <v>28213034</v>
      </c>
      <c r="AG1566" s="14">
        <f>SUMIF('consultant-gross'!D:D,eslam.data!AQ1566,'consultant-gross'!F:F)</f>
        <v>0</v>
      </c>
      <c r="AH1566" s="14">
        <f>SUMIF('consultant-gross'!D:D,eslam.data!AQ1566,'consultant-gross'!G:G)</f>
        <v>0</v>
      </c>
      <c r="AI1566" s="14">
        <f>SUMIF('consultant-net'!D:D,eslam.data!AQ1566,'consultant-net'!F:F)</f>
        <v>0</v>
      </c>
      <c r="AJ1566" s="2" t="str">
        <f>VLOOKUP(A1566,'eslam-to-invoicing'!A:B,2,0)</f>
        <v>EDNC Retail &amp; Offices Civil</v>
      </c>
      <c r="AQ1566" s="2" t="str">
        <f t="shared" si="188"/>
        <v>Sodic Eastown35</v>
      </c>
      <c r="AR1566" s="2" t="str">
        <f t="shared" si="189"/>
        <v>EDNC Retail &amp; Offices Civil35</v>
      </c>
    </row>
    <row r="1567" spans="1:44" hidden="1" x14ac:dyDescent="0.3">
      <c r="A1567" s="6" t="s">
        <v>32</v>
      </c>
      <c r="B1567" s="6">
        <f>VLOOKUP(A1567,Sheet1!A:B,2,0)</f>
        <v>1</v>
      </c>
      <c r="C1567" s="6">
        <v>36</v>
      </c>
      <c r="D1567" s="25"/>
      <c r="E1567" s="2">
        <v>-1E-4</v>
      </c>
      <c r="F1567" s="26">
        <f>_xlfn.MAXIFS('data-from-invoicing'!E:E,'data-from-invoicing'!D:D,eslam.data!AR1567)</f>
        <v>0</v>
      </c>
      <c r="G1567" s="2">
        <f t="shared" si="186"/>
        <v>1E-4</v>
      </c>
      <c r="H1567" s="2"/>
      <c r="I1567" s="23"/>
      <c r="J1567" s="2">
        <f>SUMIF('collection only'!D:D,eslam.data!AQ1567,'collection only'!E:E)</f>
        <v>6254389.4900000002</v>
      </c>
      <c r="K1567" s="26">
        <f>SUMIF('data-from-invoicing'!D:D,eslam.data!AR1567,'data-from-invoicing'!F:F)</f>
        <v>0</v>
      </c>
      <c r="L1567" s="2">
        <f t="shared" si="187"/>
        <v>-6254389.4900000002</v>
      </c>
      <c r="M1567" s="2"/>
      <c r="Q1567" s="23"/>
      <c r="R1567" s="2">
        <v>3904269.49</v>
      </c>
      <c r="S1567" s="1">
        <v>44773</v>
      </c>
      <c r="T1567" s="1">
        <v>44786</v>
      </c>
      <c r="U1567" s="1">
        <v>44788</v>
      </c>
      <c r="V1567">
        <v>42</v>
      </c>
      <c r="W1567" s="1">
        <v>44830</v>
      </c>
      <c r="X1567" s="1">
        <v>44816</v>
      </c>
      <c r="Y1567" s="2">
        <v>1145187121.1619051</v>
      </c>
      <c r="AA1567" s="2">
        <v>110343302.03</v>
      </c>
      <c r="AC1567" s="2">
        <v>-2378666.59</v>
      </c>
      <c r="AD1567" s="2">
        <v>30061161.93</v>
      </c>
      <c r="AE1567" s="2">
        <v>30061161.93</v>
      </c>
      <c r="AF1567" s="2">
        <v>32117303</v>
      </c>
      <c r="AG1567" s="14">
        <f>SUMIF('consultant-gross'!D:D,eslam.data!AQ1567,'consultant-gross'!F:F)</f>
        <v>0</v>
      </c>
      <c r="AH1567" s="14">
        <f>SUMIF('consultant-gross'!D:D,eslam.data!AQ1567,'consultant-gross'!G:G)</f>
        <v>0</v>
      </c>
      <c r="AI1567" s="14">
        <f>SUMIF('consultant-net'!D:D,eslam.data!AQ1567,'consultant-net'!F:F)</f>
        <v>0</v>
      </c>
      <c r="AJ1567" s="2" t="str">
        <f>VLOOKUP(A1567,'eslam-to-invoicing'!A:B,2,0)</f>
        <v>EDNC Retail &amp; Offices Civil</v>
      </c>
      <c r="AQ1567" s="2" t="str">
        <f t="shared" si="188"/>
        <v>Sodic Eastown36</v>
      </c>
      <c r="AR1567" s="2" t="str">
        <f t="shared" si="189"/>
        <v>EDNC Retail &amp; Offices Civil36</v>
      </c>
    </row>
    <row r="1568" spans="1:44" hidden="1" x14ac:dyDescent="0.3">
      <c r="A1568" s="6" t="s">
        <v>32</v>
      </c>
      <c r="B1568" s="6">
        <f>VLOOKUP(A1568,Sheet1!A:B,2,0)</f>
        <v>1</v>
      </c>
      <c r="C1568" s="6">
        <v>37</v>
      </c>
      <c r="D1568" s="25"/>
      <c r="E1568" s="2">
        <v>-1.0000000000000001E-5</v>
      </c>
      <c r="F1568" s="26">
        <f>_xlfn.MAXIFS('data-from-invoicing'!E:E,'data-from-invoicing'!D:D,eslam.data!AR1568)</f>
        <v>0</v>
      </c>
      <c r="G1568" s="2">
        <f t="shared" si="186"/>
        <v>1.0000000000000001E-5</v>
      </c>
      <c r="H1568" s="2"/>
      <c r="I1568" s="23"/>
      <c r="J1568" s="2">
        <f>SUMIF('collection only'!D:D,eslam.data!AQ1568,'collection only'!E:E)</f>
        <v>5035428.4000000004</v>
      </c>
      <c r="K1568" s="26">
        <f>SUMIF('data-from-invoicing'!D:D,eslam.data!AR1568,'data-from-invoicing'!F:F)</f>
        <v>0</v>
      </c>
      <c r="L1568" s="2">
        <f t="shared" si="187"/>
        <v>-5035428.4000000004</v>
      </c>
      <c r="M1568" s="2"/>
      <c r="Q1568" s="23"/>
      <c r="R1568" s="2">
        <v>5035428.4000000004</v>
      </c>
      <c r="S1568" s="1">
        <v>44926</v>
      </c>
      <c r="T1568" s="1">
        <v>44921</v>
      </c>
      <c r="U1568" s="1">
        <v>44927</v>
      </c>
      <c r="V1568">
        <v>42</v>
      </c>
      <c r="W1568" s="1">
        <v>44969</v>
      </c>
      <c r="X1568" s="1">
        <v>44948</v>
      </c>
      <c r="Y1568" s="2">
        <v>1145187121.1619051</v>
      </c>
      <c r="AA1568" s="2">
        <v>110343302.03</v>
      </c>
      <c r="AC1568" s="2">
        <v>-2378666.59</v>
      </c>
      <c r="AD1568" s="2">
        <v>18874299.621470209</v>
      </c>
      <c r="AE1568" s="2">
        <v>18874299.621470209</v>
      </c>
      <c r="AF1568" s="2">
        <v>19273337.430777598</v>
      </c>
      <c r="AG1568" s="14">
        <f>SUMIF('consultant-gross'!D:D,eslam.data!AQ1568,'consultant-gross'!F:F)</f>
        <v>0</v>
      </c>
      <c r="AH1568" s="14">
        <f>SUMIF('consultant-gross'!D:D,eslam.data!AQ1568,'consultant-gross'!G:G)</f>
        <v>0</v>
      </c>
      <c r="AI1568" s="14">
        <f>SUMIF('consultant-net'!D:D,eslam.data!AQ1568,'consultant-net'!F:F)</f>
        <v>0</v>
      </c>
      <c r="AJ1568" s="2" t="str">
        <f>VLOOKUP(A1568,'eslam-to-invoicing'!A:B,2,0)</f>
        <v>EDNC Retail &amp; Offices Civil</v>
      </c>
      <c r="AQ1568" s="2" t="str">
        <f t="shared" si="188"/>
        <v>Sodic Eastown37</v>
      </c>
      <c r="AR1568" s="2" t="str">
        <f t="shared" si="189"/>
        <v>EDNC Retail &amp; Offices Civil37</v>
      </c>
    </row>
    <row r="1569" spans="1:44" hidden="1" x14ac:dyDescent="0.3">
      <c r="A1569" s="6" t="s">
        <v>32</v>
      </c>
      <c r="B1569" s="6">
        <f>VLOOKUP(A1569,Sheet1!A:B,2,0)</f>
        <v>1</v>
      </c>
      <c r="C1569" s="6">
        <v>38</v>
      </c>
      <c r="D1569" s="25"/>
      <c r="E1569" s="2">
        <v>-1.1E-4</v>
      </c>
      <c r="F1569" s="26">
        <f>_xlfn.MAXIFS('data-from-invoicing'!E:E,'data-from-invoicing'!D:D,eslam.data!AR1569)</f>
        <v>0</v>
      </c>
      <c r="G1569" s="2">
        <f t="shared" si="186"/>
        <v>1.1E-4</v>
      </c>
      <c r="H1569" s="2"/>
      <c r="I1569" s="23"/>
      <c r="J1569" s="2">
        <f>SUMIF('collection only'!D:D,eslam.data!AQ1569,'collection only'!E:E)</f>
        <v>2231188</v>
      </c>
      <c r="K1569" s="26">
        <f>SUMIF('data-from-invoicing'!D:D,eslam.data!AR1569,'data-from-invoicing'!F:F)</f>
        <v>0</v>
      </c>
      <c r="L1569" s="2">
        <f t="shared" si="187"/>
        <v>-2231188</v>
      </c>
      <c r="M1569" s="2"/>
      <c r="Q1569" s="23"/>
      <c r="R1569" s="2">
        <v>2231188.4300000002</v>
      </c>
      <c r="S1569" s="1">
        <v>44742</v>
      </c>
      <c r="T1569" s="1">
        <v>44724</v>
      </c>
      <c r="U1569" s="1">
        <v>45099</v>
      </c>
      <c r="V1569">
        <v>42</v>
      </c>
      <c r="W1569" s="1">
        <v>45141</v>
      </c>
      <c r="X1569" s="1">
        <v>45139</v>
      </c>
      <c r="Y1569" s="2">
        <v>1145187121.1619051</v>
      </c>
      <c r="AF1569" s="2">
        <v>0</v>
      </c>
      <c r="AG1569" s="14">
        <f>SUMIF('consultant-gross'!D:D,eslam.data!AQ1569,'consultant-gross'!F:F)</f>
        <v>0</v>
      </c>
      <c r="AH1569" s="14">
        <f>SUMIF('consultant-gross'!D:D,eslam.data!AQ1569,'consultant-gross'!G:G)</f>
        <v>0</v>
      </c>
      <c r="AI1569" s="14">
        <f>SUMIF('consultant-net'!D:D,eslam.data!AQ1569,'consultant-net'!F:F)</f>
        <v>0</v>
      </c>
      <c r="AJ1569" s="2" t="str">
        <f>VLOOKUP(A1569,'eslam-to-invoicing'!A:B,2,0)</f>
        <v>EDNC Retail &amp; Offices Civil</v>
      </c>
      <c r="AQ1569" s="2" t="str">
        <f t="shared" si="188"/>
        <v>Sodic Eastown38</v>
      </c>
      <c r="AR1569" s="2" t="str">
        <f t="shared" si="189"/>
        <v>EDNC Retail &amp; Offices Civil38</v>
      </c>
    </row>
    <row r="1570" spans="1:44" hidden="1" x14ac:dyDescent="0.3">
      <c r="A1570" s="6" t="s">
        <v>32</v>
      </c>
      <c r="B1570" s="6">
        <f>VLOOKUP(A1570,Sheet1!A:B,2,0)</f>
        <v>1</v>
      </c>
      <c r="C1570" s="6">
        <v>39</v>
      </c>
      <c r="D1570" s="25"/>
      <c r="F1570" s="26">
        <f>_xlfn.MAXIFS('data-from-invoicing'!E:E,'data-from-invoicing'!D:D,eslam.data!AR1570)</f>
        <v>0</v>
      </c>
      <c r="G1570" s="2">
        <f t="shared" si="186"/>
        <v>0</v>
      </c>
      <c r="H1570" s="2"/>
      <c r="I1570" s="23"/>
      <c r="J1570" s="2">
        <f>SUMIF('collection only'!D:D,eslam.data!AQ1570,'collection only'!E:E)</f>
        <v>17894573</v>
      </c>
      <c r="K1570" s="26">
        <f>SUMIF('data-from-invoicing'!D:D,eslam.data!AR1570,'data-from-invoicing'!F:F)</f>
        <v>0</v>
      </c>
      <c r="L1570" s="2">
        <f t="shared" si="187"/>
        <v>-17894573</v>
      </c>
      <c r="M1570" s="2"/>
      <c r="Q1570" s="23"/>
      <c r="R1570" s="2">
        <v>28315194.981137749</v>
      </c>
      <c r="S1570" s="1">
        <v>45107</v>
      </c>
      <c r="T1570" s="1">
        <v>45107</v>
      </c>
      <c r="U1570" s="1">
        <v>45221</v>
      </c>
      <c r="V1570">
        <v>42</v>
      </c>
      <c r="W1570" s="1">
        <v>45263</v>
      </c>
      <c r="X1570" s="1">
        <v>45228</v>
      </c>
      <c r="Y1570" s="2">
        <v>1145187121.1619051</v>
      </c>
      <c r="AA1570" s="2">
        <v>110343302.92</v>
      </c>
      <c r="AC1570" s="2">
        <v>-4596809.26</v>
      </c>
      <c r="AD1570" s="2">
        <v>30061161.930163901</v>
      </c>
      <c r="AE1570" s="2">
        <v>30061161.930163901</v>
      </c>
      <c r="AF1570" s="2">
        <v>-12704609.784891451</v>
      </c>
      <c r="AG1570" s="14">
        <f>SUMIF('consultant-gross'!D:D,eslam.data!AQ1570,'consultant-gross'!F:F)</f>
        <v>0</v>
      </c>
      <c r="AH1570" s="14">
        <f>SUMIF('consultant-gross'!D:D,eslam.data!AQ1570,'consultant-gross'!G:G)</f>
        <v>0</v>
      </c>
      <c r="AI1570" s="14">
        <f>SUMIF('consultant-net'!D:D,eslam.data!AQ1570,'consultant-net'!F:F)</f>
        <v>0</v>
      </c>
      <c r="AJ1570" s="2" t="str">
        <f>VLOOKUP(A1570,'eslam-to-invoicing'!A:B,2,0)</f>
        <v>EDNC Retail &amp; Offices Civil</v>
      </c>
      <c r="AQ1570" s="2" t="str">
        <f t="shared" si="188"/>
        <v>Sodic Eastown39</v>
      </c>
      <c r="AR1570" s="2" t="str">
        <f t="shared" si="189"/>
        <v>EDNC Retail &amp; Offices Civil39</v>
      </c>
    </row>
    <row r="1571" spans="1:44" hidden="1" x14ac:dyDescent="0.3">
      <c r="A1571" s="6" t="s">
        <v>82</v>
      </c>
      <c r="B1571" s="6">
        <f>VLOOKUP(A1571,Sheet1!A:B,2,0)</f>
        <v>1</v>
      </c>
      <c r="C1571" s="6">
        <v>1</v>
      </c>
      <c r="D1571" s="25"/>
      <c r="E1571" s="2">
        <v>1310241.40952381</v>
      </c>
      <c r="F1571" s="26">
        <f>_xlfn.MAXIFS('data-from-invoicing'!E:E,'data-from-invoicing'!D:D,eslam.data!AR1571)</f>
        <v>1310241.4099999999</v>
      </c>
      <c r="G1571" s="2">
        <f t="shared" si="186"/>
        <v>4.7618988901376724E-4</v>
      </c>
      <c r="H1571" s="2"/>
      <c r="I1571" s="23"/>
      <c r="J1571" s="2">
        <f>SUMIF('collection only'!D:D,eslam.data!AQ1571,'collection only'!E:E)</f>
        <v>1545976.54</v>
      </c>
      <c r="K1571" s="26">
        <f>SUMIF('data-from-invoicing'!D:D,eslam.data!AR1571,'data-from-invoicing'!F:F)</f>
        <v>1589312.7705000001</v>
      </c>
      <c r="L1571" s="2">
        <f t="shared" si="187"/>
        <v>43336.230500000063</v>
      </c>
      <c r="M1571" s="2"/>
      <c r="Q1571" s="23"/>
      <c r="R1571" s="2">
        <v>1545976.52</v>
      </c>
      <c r="S1571" s="1">
        <v>44561</v>
      </c>
      <c r="T1571" s="1">
        <v>44561</v>
      </c>
      <c r="U1571" s="1">
        <v>44570</v>
      </c>
      <c r="V1571">
        <v>42</v>
      </c>
      <c r="W1571" s="1">
        <v>44612</v>
      </c>
      <c r="X1571" s="1">
        <v>44606</v>
      </c>
      <c r="Y1571" s="2">
        <v>1310241.40952381</v>
      </c>
      <c r="Z1571" s="2">
        <v>710231.1</v>
      </c>
      <c r="AF1571" s="2">
        <v>0</v>
      </c>
      <c r="AG1571" s="14">
        <f>SUMIF('consultant-gross'!D:D,eslam.data!AQ1571,'consultant-gross'!F:F)</f>
        <v>0</v>
      </c>
      <c r="AH1571" s="14">
        <f>SUMIF('consultant-gross'!D:D,eslam.data!AQ1571,'consultant-gross'!G:G)</f>
        <v>0</v>
      </c>
      <c r="AI1571" s="14">
        <f>SUMIF('consultant-net'!D:D,eslam.data!AQ1571,'consultant-net'!F:F)</f>
        <v>0</v>
      </c>
      <c r="AJ1571" s="2" t="str">
        <f>VLOOKUP(A1571,'eslam-to-invoicing'!A:B,2,0)</f>
        <v>EDNC Hardscape Package</v>
      </c>
      <c r="AQ1571" s="2" t="str">
        <f t="shared" si="188"/>
        <v>Sodic Eastown - Landscape1</v>
      </c>
      <c r="AR1571" s="2" t="str">
        <f t="shared" si="189"/>
        <v>EDNC Hardscape Package1</v>
      </c>
    </row>
    <row r="1572" spans="1:44" hidden="1" x14ac:dyDescent="0.3">
      <c r="A1572" s="6" t="s">
        <v>82</v>
      </c>
      <c r="B1572" s="32">
        <f>VLOOKUP(A1572,Sheet1!A:B,2,0)</f>
        <v>1</v>
      </c>
      <c r="C1572" s="6">
        <v>2</v>
      </c>
      <c r="D1572" s="25"/>
      <c r="E1572" s="2">
        <v>3185965.6857142858</v>
      </c>
      <c r="F1572" s="26">
        <f>_xlfn.MAXIFS('data-from-invoicing'!E:E,'data-from-invoicing'!D:D,eslam.data!AR1572)</f>
        <v>3188822.83</v>
      </c>
      <c r="G1572" s="2">
        <f t="shared" si="186"/>
        <v>2857.1442857142538</v>
      </c>
      <c r="H1572" s="2"/>
      <c r="I1572" s="23"/>
      <c r="J1572" s="2">
        <f>SUMIF('collection only'!D:D,eslam.data!AQ1572,'collection only'!E:E)</f>
        <v>2689319.17</v>
      </c>
      <c r="K1572" s="26">
        <f>SUMIF('data-from-invoicing'!D:D,eslam.data!AR1572,'data-from-invoicing'!F:F)</f>
        <v>2794789.4914999995</v>
      </c>
      <c r="L1572" s="2">
        <f t="shared" si="187"/>
        <v>105470.32149999961</v>
      </c>
      <c r="M1572" s="2"/>
      <c r="Q1572" s="23"/>
      <c r="R1572" s="2">
        <v>2689319.17</v>
      </c>
      <c r="S1572" s="1">
        <v>44592</v>
      </c>
      <c r="T1572" s="1">
        <v>44592</v>
      </c>
      <c r="U1572" s="1">
        <v>44595</v>
      </c>
      <c r="V1572">
        <v>42</v>
      </c>
      <c r="W1572" s="1">
        <v>44637</v>
      </c>
      <c r="X1572" s="1">
        <v>44630</v>
      </c>
      <c r="Y1572" s="2">
        <v>4496207.0952380951</v>
      </c>
      <c r="Z1572" s="2">
        <v>1064088.68</v>
      </c>
      <c r="AF1572" s="2">
        <v>0</v>
      </c>
      <c r="AG1572" s="14">
        <f>SUMIF('consultant-gross'!D:D,eslam.data!AQ1572,'consultant-gross'!F:F)</f>
        <v>0</v>
      </c>
      <c r="AH1572" s="14">
        <f>SUMIF('consultant-gross'!D:D,eslam.data!AQ1572,'consultant-gross'!G:G)</f>
        <v>0</v>
      </c>
      <c r="AI1572" s="14">
        <f>SUMIF('consultant-net'!D:D,eslam.data!AQ1572,'consultant-net'!F:F)</f>
        <v>0</v>
      </c>
      <c r="AJ1572" s="2" t="str">
        <f>VLOOKUP(A1572,'eslam-to-invoicing'!A:B,2,0)</f>
        <v>EDNC Hardscape Package</v>
      </c>
      <c r="AQ1572" s="2" t="str">
        <f t="shared" si="188"/>
        <v>Sodic Eastown - Landscape2</v>
      </c>
      <c r="AR1572" s="2" t="str">
        <f t="shared" si="189"/>
        <v>EDNC Hardscape Package2</v>
      </c>
    </row>
    <row r="1573" spans="1:44" hidden="1" x14ac:dyDescent="0.3">
      <c r="A1573" s="6" t="s">
        <v>82</v>
      </c>
      <c r="B1573" s="32">
        <f>VLOOKUP(A1573,Sheet1!A:B,2,0)</f>
        <v>1</v>
      </c>
      <c r="C1573" s="6">
        <v>3</v>
      </c>
      <c r="D1573" s="25"/>
      <c r="E1573" s="2">
        <v>5417455.3809523806</v>
      </c>
      <c r="F1573" s="26">
        <f>_xlfn.MAXIFS('data-from-invoicing'!E:E,'data-from-invoicing'!D:D,eslam.data!AR1573)</f>
        <v>5414598.2400000002</v>
      </c>
      <c r="G1573" s="2">
        <f t="shared" si="186"/>
        <v>-2857.1409523803741</v>
      </c>
      <c r="H1573" s="2"/>
      <c r="I1573" s="23"/>
      <c r="J1573" s="2">
        <f>SUMIF('collection only'!D:D,eslam.data!AQ1573,'collection only'!E:E)</f>
        <v>5060960.68</v>
      </c>
      <c r="K1573" s="26">
        <f>SUMIF('data-from-invoicing'!D:D,eslam.data!AR1573,'data-from-invoicing'!F:F)</f>
        <v>5240048.5120000001</v>
      </c>
      <c r="L1573" s="2">
        <f t="shared" si="187"/>
        <v>179087.8320000004</v>
      </c>
      <c r="M1573" s="2"/>
      <c r="Q1573" s="23"/>
      <c r="R1573" s="2">
        <v>8060960.6799999997</v>
      </c>
      <c r="S1573" s="1">
        <v>44651</v>
      </c>
      <c r="T1573" s="1">
        <v>44635</v>
      </c>
      <c r="U1573" s="1">
        <v>44637</v>
      </c>
      <c r="V1573">
        <v>42</v>
      </c>
      <c r="W1573" s="1">
        <v>44679</v>
      </c>
      <c r="X1573" s="1">
        <v>44651</v>
      </c>
      <c r="Y1573" s="2">
        <v>9913662.4761904757</v>
      </c>
      <c r="AF1573" s="2">
        <v>0</v>
      </c>
      <c r="AG1573" s="14">
        <f>SUMIF('consultant-gross'!D:D,eslam.data!AQ1573,'consultant-gross'!F:F)</f>
        <v>0</v>
      </c>
      <c r="AH1573" s="14">
        <f>SUMIF('consultant-gross'!D:D,eslam.data!AQ1573,'consultant-gross'!G:G)</f>
        <v>0</v>
      </c>
      <c r="AI1573" s="14">
        <f>SUMIF('consultant-net'!D:D,eslam.data!AQ1573,'consultant-net'!F:F)</f>
        <v>0</v>
      </c>
      <c r="AJ1573" s="2" t="str">
        <f>VLOOKUP(A1573,'eslam-to-invoicing'!A:B,2,0)</f>
        <v>EDNC Hardscape Package</v>
      </c>
      <c r="AQ1573" s="2" t="str">
        <f t="shared" si="188"/>
        <v>Sodic Eastown - Landscape3</v>
      </c>
      <c r="AR1573" s="2" t="str">
        <f t="shared" si="189"/>
        <v>EDNC Hardscape Package3</v>
      </c>
    </row>
    <row r="1574" spans="1:44" hidden="1" x14ac:dyDescent="0.3">
      <c r="A1574" s="6" t="s">
        <v>82</v>
      </c>
      <c r="B1574" s="6">
        <f>VLOOKUP(A1574,Sheet1!A:B,2,0)</f>
        <v>1</v>
      </c>
      <c r="C1574" s="6">
        <v>4</v>
      </c>
      <c r="D1574" s="25"/>
      <c r="E1574" s="2">
        <v>1923818.4</v>
      </c>
      <c r="F1574" s="26">
        <f>_xlfn.MAXIFS('data-from-invoicing'!E:E,'data-from-invoicing'!D:D,eslam.data!AR1574)</f>
        <v>1923818.4</v>
      </c>
      <c r="G1574" s="2">
        <f t="shared" si="186"/>
        <v>0</v>
      </c>
      <c r="H1574" s="2"/>
      <c r="I1574" s="23"/>
      <c r="J1574" s="2">
        <f>SUMIF('collection only'!D:D,eslam.data!AQ1574,'collection only'!E:E)</f>
        <v>4237695.68</v>
      </c>
      <c r="K1574" s="26">
        <f>SUMIF('data-from-invoicing'!D:D,eslam.data!AR1574,'data-from-invoicing'!F:F)</f>
        <v>4301325.99</v>
      </c>
      <c r="L1574" s="2">
        <f t="shared" si="187"/>
        <v>63630.310000000522</v>
      </c>
      <c r="M1574" s="2"/>
      <c r="Q1574" s="23"/>
      <c r="R1574" s="2">
        <v>4237695.6900000004</v>
      </c>
      <c r="S1574" s="1">
        <v>44681</v>
      </c>
      <c r="T1574" s="1">
        <v>44664</v>
      </c>
      <c r="U1574" s="1">
        <v>44664</v>
      </c>
      <c r="V1574">
        <v>42</v>
      </c>
      <c r="W1574" s="1">
        <v>44706</v>
      </c>
      <c r="X1574" s="1">
        <v>44665</v>
      </c>
      <c r="Y1574" s="2">
        <v>11837480.87619048</v>
      </c>
      <c r="Z1574" s="2">
        <v>7645419.29</v>
      </c>
      <c r="AF1574" s="2">
        <v>433157</v>
      </c>
      <c r="AG1574" s="14">
        <f>SUMIF('consultant-gross'!D:D,eslam.data!AQ1574,'consultant-gross'!F:F)</f>
        <v>0</v>
      </c>
      <c r="AH1574" s="14">
        <f>SUMIF('consultant-gross'!D:D,eslam.data!AQ1574,'consultant-gross'!G:G)</f>
        <v>0</v>
      </c>
      <c r="AI1574" s="14">
        <f>SUMIF('consultant-net'!D:D,eslam.data!AQ1574,'consultant-net'!F:F)</f>
        <v>0</v>
      </c>
      <c r="AJ1574" s="2" t="str">
        <f>VLOOKUP(A1574,'eslam-to-invoicing'!A:B,2,0)</f>
        <v>EDNC Hardscape Package</v>
      </c>
      <c r="AQ1574" s="2" t="str">
        <f t="shared" si="188"/>
        <v>Sodic Eastown - Landscape4</v>
      </c>
      <c r="AR1574" s="2" t="str">
        <f t="shared" si="189"/>
        <v>EDNC Hardscape Package4</v>
      </c>
    </row>
    <row r="1575" spans="1:44" hidden="1" x14ac:dyDescent="0.3">
      <c r="A1575" s="6" t="s">
        <v>82</v>
      </c>
      <c r="B1575" s="6">
        <f>VLOOKUP(A1575,Sheet1!A:B,2,0)</f>
        <v>1</v>
      </c>
      <c r="C1575" s="6">
        <v>5</v>
      </c>
      <c r="D1575" s="25"/>
      <c r="E1575" s="2">
        <v>8146275.9523809506</v>
      </c>
      <c r="F1575" s="26">
        <f>_xlfn.MAXIFS('data-from-invoicing'!E:E,'data-from-invoicing'!D:D,eslam.data!AR1575)</f>
        <v>8146275.9500000002</v>
      </c>
      <c r="G1575" s="2">
        <f t="shared" si="186"/>
        <v>-2.3809503763914108E-3</v>
      </c>
      <c r="H1575" s="2"/>
      <c r="I1575" s="23"/>
      <c r="J1575" s="2">
        <f>SUMIF('collection only'!D:D,eslam.data!AQ1575,'collection only'!E:E)</f>
        <v>2847434.11</v>
      </c>
      <c r="K1575" s="26">
        <f>SUMIF('data-from-invoicing'!D:D,eslam.data!AR1575,'data-from-invoicing'!F:F)</f>
        <v>3116872.1574999997</v>
      </c>
      <c r="L1575" s="2">
        <f t="shared" si="187"/>
        <v>269438.04749999987</v>
      </c>
      <c r="M1575" s="2"/>
      <c r="Q1575" s="23"/>
      <c r="R1575" s="2">
        <v>2847434.08</v>
      </c>
      <c r="S1575" s="1">
        <v>44681</v>
      </c>
      <c r="T1575" s="1">
        <v>44691</v>
      </c>
      <c r="U1575" s="1">
        <v>44692</v>
      </c>
      <c r="V1575">
        <v>42</v>
      </c>
      <c r="W1575" s="1">
        <v>44734</v>
      </c>
      <c r="X1575" s="1">
        <v>44692</v>
      </c>
      <c r="Y1575" s="2">
        <v>19983756.828571431</v>
      </c>
      <c r="Z1575" s="2">
        <v>4687295.1100000003</v>
      </c>
      <c r="AA1575" s="2">
        <v>494379.4</v>
      </c>
      <c r="AD1575" s="2">
        <v>641755.99</v>
      </c>
      <c r="AE1575" s="2">
        <v>641755.99</v>
      </c>
      <c r="AF1575" s="2">
        <v>477225</v>
      </c>
      <c r="AG1575" s="14">
        <f>SUMIF('consultant-gross'!D:D,eslam.data!AQ1575,'consultant-gross'!F:F)</f>
        <v>0</v>
      </c>
      <c r="AH1575" s="14">
        <f>SUMIF('consultant-gross'!D:D,eslam.data!AQ1575,'consultant-gross'!G:G)</f>
        <v>0</v>
      </c>
      <c r="AI1575" s="14">
        <f>SUMIF('consultant-net'!D:D,eslam.data!AQ1575,'consultant-net'!F:F)</f>
        <v>0</v>
      </c>
      <c r="AJ1575" s="2" t="str">
        <f>VLOOKUP(A1575,'eslam-to-invoicing'!A:B,2,0)</f>
        <v>EDNC Hardscape Package</v>
      </c>
      <c r="AQ1575" s="2" t="str">
        <f t="shared" si="188"/>
        <v>Sodic Eastown - Landscape5</v>
      </c>
      <c r="AR1575" s="2" t="str">
        <f t="shared" si="189"/>
        <v>EDNC Hardscape Package5</v>
      </c>
    </row>
    <row r="1576" spans="1:44" hidden="1" x14ac:dyDescent="0.3">
      <c r="A1576" s="6" t="s">
        <v>82</v>
      </c>
      <c r="B1576" s="6">
        <f>VLOOKUP(A1576,Sheet1!A:B,2,0)</f>
        <v>1</v>
      </c>
      <c r="C1576" s="6">
        <v>6</v>
      </c>
      <c r="D1576" s="25"/>
      <c r="E1576" s="2">
        <v>2241713.4380952381</v>
      </c>
      <c r="F1576" s="26">
        <f>_xlfn.MAXIFS('data-from-invoicing'!E:E,'data-from-invoicing'!D:D,eslam.data!AR1576)</f>
        <v>2241713.44</v>
      </c>
      <c r="G1576" s="2">
        <f t="shared" si="186"/>
        <v>1.9047618843615055E-3</v>
      </c>
      <c r="H1576" s="2"/>
      <c r="I1576" s="23"/>
      <c r="J1576" s="2">
        <f>SUMIF('collection only'!D:D,eslam.data!AQ1576,'collection only'!E:E)</f>
        <v>1865468.85</v>
      </c>
      <c r="K1576" s="26">
        <f>SUMIF('data-from-invoicing'!D:D,eslam.data!AR1576,'data-from-invoicing'!F:F)</f>
        <v>1939613.5219999999</v>
      </c>
      <c r="L1576" s="2">
        <f t="shared" si="187"/>
        <v>74144.671999999788</v>
      </c>
      <c r="M1576" s="2"/>
      <c r="Q1576" s="23"/>
      <c r="R1576" s="2">
        <v>1865468.85</v>
      </c>
      <c r="S1576" s="1">
        <v>44712</v>
      </c>
      <c r="T1576" s="1">
        <v>44698</v>
      </c>
      <c r="U1576" s="1">
        <v>44703</v>
      </c>
      <c r="V1576">
        <v>42</v>
      </c>
      <c r="W1576" s="1">
        <v>44745</v>
      </c>
      <c r="X1576" s="1">
        <v>44705</v>
      </c>
      <c r="Y1576" s="2">
        <v>22225470.266666669</v>
      </c>
      <c r="Z1576" s="2">
        <v>4887618.75</v>
      </c>
      <c r="AA1576" s="2">
        <v>704722.2</v>
      </c>
      <c r="AD1576" s="2">
        <v>705609.06</v>
      </c>
      <c r="AE1576" s="2">
        <v>705609.06</v>
      </c>
      <c r="AF1576" s="2">
        <v>477225</v>
      </c>
      <c r="AG1576" s="14">
        <f>SUMIF('consultant-gross'!D:D,eslam.data!AQ1576,'consultant-gross'!F:F)</f>
        <v>0</v>
      </c>
      <c r="AH1576" s="14">
        <f>SUMIF('consultant-gross'!D:D,eslam.data!AQ1576,'consultant-gross'!G:G)</f>
        <v>0</v>
      </c>
      <c r="AI1576" s="14">
        <f>SUMIF('consultant-net'!D:D,eslam.data!AQ1576,'consultant-net'!F:F)</f>
        <v>0</v>
      </c>
      <c r="AJ1576" s="2" t="str">
        <f>VLOOKUP(A1576,'eslam-to-invoicing'!A:B,2,0)</f>
        <v>EDNC Hardscape Package</v>
      </c>
      <c r="AQ1576" s="2" t="str">
        <f t="shared" si="188"/>
        <v>Sodic Eastown - Landscape6</v>
      </c>
      <c r="AR1576" s="2" t="str">
        <f t="shared" si="189"/>
        <v>EDNC Hardscape Package6</v>
      </c>
    </row>
    <row r="1577" spans="1:44" hidden="1" x14ac:dyDescent="0.3">
      <c r="A1577" s="6" t="s">
        <v>82</v>
      </c>
      <c r="B1577" s="32">
        <f>VLOOKUP(A1577,Sheet1!A:B,2,0)</f>
        <v>1</v>
      </c>
      <c r="C1577" s="6">
        <v>7</v>
      </c>
      <c r="D1577" s="25"/>
      <c r="F1577" s="26">
        <f>_xlfn.MAXIFS('data-from-invoicing'!E:E,'data-from-invoicing'!D:D,eslam.data!AR1577)</f>
        <v>5611542.5599999996</v>
      </c>
      <c r="G1577" s="2">
        <f t="shared" si="186"/>
        <v>5611542.5599999996</v>
      </c>
      <c r="H1577" s="2"/>
      <c r="I1577" s="23"/>
      <c r="J1577" s="2">
        <f>SUMIF('collection only'!D:D,eslam.data!AQ1577,'collection only'!E:E)</f>
        <v>2249247.81</v>
      </c>
      <c r="K1577" s="26">
        <f>SUMIF('data-from-invoicing'!D:D,eslam.data!AR1577,'data-from-invoicing'!F:F)</f>
        <v>2434849.5780000002</v>
      </c>
      <c r="L1577" s="2">
        <f t="shared" si="187"/>
        <v>185601.76800000016</v>
      </c>
      <c r="M1577" s="2"/>
      <c r="Q1577" s="23"/>
      <c r="S1577" s="1">
        <v>44712</v>
      </c>
      <c r="T1577" s="1">
        <v>44722</v>
      </c>
      <c r="U1577" s="1">
        <v>44726</v>
      </c>
      <c r="V1577">
        <v>42</v>
      </c>
      <c r="W1577" s="1">
        <v>44768</v>
      </c>
      <c r="AF1577" s="2">
        <v>0</v>
      </c>
      <c r="AG1577" s="14">
        <f>SUMIF('consultant-gross'!D:D,eslam.data!AQ1577,'consultant-gross'!F:F)</f>
        <v>0</v>
      </c>
      <c r="AH1577" s="14">
        <f>SUMIF('consultant-gross'!D:D,eslam.data!AQ1577,'consultant-gross'!G:G)</f>
        <v>0</v>
      </c>
      <c r="AI1577" s="14">
        <f>SUMIF('consultant-net'!D:D,eslam.data!AQ1577,'consultant-net'!F:F)</f>
        <v>0</v>
      </c>
      <c r="AJ1577" s="2" t="str">
        <f>VLOOKUP(A1577,'eslam-to-invoicing'!A:B,2,0)</f>
        <v>EDNC Hardscape Package</v>
      </c>
      <c r="AQ1577" s="2" t="str">
        <f t="shared" si="188"/>
        <v>Sodic Eastown - Landscape7</v>
      </c>
      <c r="AR1577" s="2" t="str">
        <f t="shared" si="189"/>
        <v>EDNC Hardscape Package7</v>
      </c>
    </row>
    <row r="1578" spans="1:44" hidden="1" x14ac:dyDescent="0.3">
      <c r="A1578" s="6" t="s">
        <v>82</v>
      </c>
      <c r="B1578" s="32">
        <f>VLOOKUP(A1578,Sheet1!A:B,2,0)</f>
        <v>1</v>
      </c>
      <c r="C1578" s="6">
        <v>8</v>
      </c>
      <c r="D1578" s="25"/>
      <c r="E1578" s="2">
        <v>19106378.39047619</v>
      </c>
      <c r="F1578" s="26">
        <f>_xlfn.MAXIFS('data-from-invoicing'!E:E,'data-from-invoicing'!D:D,eslam.data!AR1578)</f>
        <v>16821952.199999999</v>
      </c>
      <c r="G1578" s="2">
        <f t="shared" si="186"/>
        <v>-2284426.1904761903</v>
      </c>
      <c r="H1578" s="2"/>
      <c r="I1578" s="23"/>
      <c r="J1578" s="2">
        <f>SUMIF('collection only'!D:D,eslam.data!AQ1578,'collection only'!E:E)</f>
        <v>8937999.7400000002</v>
      </c>
      <c r="K1578" s="26">
        <f>SUMIF('data-from-invoicing'!D:D,eslam.data!AR1578,'data-from-invoicing'!F:F)</f>
        <v>9494386.1475000009</v>
      </c>
      <c r="L1578" s="2">
        <f t="shared" si="187"/>
        <v>556386.40750000067</v>
      </c>
      <c r="M1578" s="2"/>
      <c r="Q1578" s="23"/>
      <c r="R1578" s="2">
        <v>13407927.220000001</v>
      </c>
      <c r="S1578" s="1">
        <v>44742</v>
      </c>
      <c r="T1578" s="1">
        <v>44738</v>
      </c>
      <c r="U1578" s="1">
        <v>44745</v>
      </c>
      <c r="V1578">
        <v>42</v>
      </c>
      <c r="W1578" s="1">
        <v>44787</v>
      </c>
      <c r="X1578" s="1">
        <v>44769</v>
      </c>
      <c r="Y1578" s="2">
        <v>46943391.219047621</v>
      </c>
      <c r="Z1578" s="2">
        <v>2302349.81</v>
      </c>
      <c r="AA1578" s="2">
        <v>17134472.440000001</v>
      </c>
      <c r="AD1578" s="2">
        <v>1289822.7649999999</v>
      </c>
      <c r="AE1578" s="2">
        <v>1289822.7649999999</v>
      </c>
      <c r="AF1578" s="2">
        <v>380000</v>
      </c>
      <c r="AG1578" s="14">
        <f>SUMIF('consultant-gross'!D:D,eslam.data!AQ1578,'consultant-gross'!F:F)</f>
        <v>19106378.390476193</v>
      </c>
      <c r="AH1578" s="14">
        <f>SUMIF('consultant-gross'!D:D,eslam.data!AQ1578,'consultant-gross'!G:G)</f>
        <v>46943391.219047621</v>
      </c>
      <c r="AI1578" s="14">
        <f>SUMIF('consultant-net'!D:D,eslam.data!AQ1578,'consultant-net'!F:F)</f>
        <v>13407927.220000001</v>
      </c>
      <c r="AJ1578" s="2" t="str">
        <f>VLOOKUP(A1578,'eslam-to-invoicing'!A:B,2,0)</f>
        <v>EDNC Hardscape Package</v>
      </c>
      <c r="AQ1578" s="2" t="str">
        <f t="shared" si="188"/>
        <v>Sodic Eastown - Landscape8</v>
      </c>
      <c r="AR1578" s="2" t="str">
        <f t="shared" si="189"/>
        <v>EDNC Hardscape Package8</v>
      </c>
    </row>
    <row r="1579" spans="1:44" hidden="1" x14ac:dyDescent="0.3">
      <c r="A1579" s="6" t="s">
        <v>82</v>
      </c>
      <c r="B1579" s="32">
        <f>VLOOKUP(A1579,Sheet1!A:B,2,0)</f>
        <v>1</v>
      </c>
      <c r="C1579" s="6">
        <v>9</v>
      </c>
      <c r="D1579" s="25"/>
      <c r="E1579" s="2">
        <v>2763175.999999993</v>
      </c>
      <c r="F1579" s="26">
        <f>_xlfn.MAXIFS('data-from-invoicing'!E:E,'data-from-invoicing'!D:D,eslam.data!AR1579)</f>
        <v>5047602.1900000004</v>
      </c>
      <c r="G1579" s="2">
        <f t="shared" si="186"/>
        <v>2284426.1900000074</v>
      </c>
      <c r="H1579" s="2"/>
      <c r="I1579" s="23"/>
      <c r="J1579" s="2">
        <f>SUMIF('collection only'!D:D,eslam.data!AQ1579,'collection only'!E:E)</f>
        <v>837296.03</v>
      </c>
      <c r="K1579" s="26">
        <f>SUMIF('data-from-invoicing'!D:D,eslam.data!AR1579,'data-from-invoicing'!F:F)</f>
        <v>1004245.4694999999</v>
      </c>
      <c r="L1579" s="2">
        <f t="shared" si="187"/>
        <v>166949.43949999986</v>
      </c>
      <c r="M1579" s="2"/>
      <c r="Q1579" s="23"/>
      <c r="R1579" s="2">
        <v>837296.04</v>
      </c>
      <c r="S1579" s="1">
        <v>44804</v>
      </c>
      <c r="T1579" s="1">
        <v>44798</v>
      </c>
      <c r="U1579" s="1">
        <v>44803</v>
      </c>
      <c r="V1579">
        <v>42</v>
      </c>
      <c r="W1579" s="1">
        <v>44845</v>
      </c>
      <c r="X1579" s="1">
        <v>44817</v>
      </c>
      <c r="Y1579" s="2">
        <v>49706567.219047613</v>
      </c>
      <c r="AA1579" s="2">
        <v>17105387</v>
      </c>
      <c r="AD1579" s="2">
        <v>1304797</v>
      </c>
      <c r="AE1579" s="2">
        <v>1304797</v>
      </c>
      <c r="AF1579" s="2">
        <v>489137</v>
      </c>
      <c r="AG1579" s="14">
        <f>SUMIF('consultant-gross'!D:D,eslam.data!AQ1579,'consultant-gross'!F:F)</f>
        <v>2763175.9999999925</v>
      </c>
      <c r="AH1579" s="14">
        <f>SUMIF('consultant-gross'!D:D,eslam.data!AQ1579,'consultant-gross'!G:G)</f>
        <v>49706567.219047613</v>
      </c>
      <c r="AI1579" s="14">
        <f>SUMIF('consultant-net'!D:D,eslam.data!AQ1579,'consultant-net'!F:F)</f>
        <v>837296.04</v>
      </c>
      <c r="AJ1579" s="2" t="str">
        <f>VLOOKUP(A1579,'eslam-to-invoicing'!A:B,2,0)</f>
        <v>EDNC Hardscape Package</v>
      </c>
      <c r="AQ1579" s="2" t="str">
        <f t="shared" si="188"/>
        <v>Sodic Eastown - Landscape9</v>
      </c>
      <c r="AR1579" s="2" t="str">
        <f t="shared" si="189"/>
        <v>EDNC Hardscape Package9</v>
      </c>
    </row>
    <row r="1580" spans="1:44" hidden="1" x14ac:dyDescent="0.3">
      <c r="A1580" s="6" t="s">
        <v>82</v>
      </c>
      <c r="B1580" s="6">
        <f>VLOOKUP(A1580,Sheet1!A:B,2,0)</f>
        <v>1</v>
      </c>
      <c r="C1580" s="6">
        <v>10</v>
      </c>
      <c r="D1580" s="25"/>
      <c r="E1580" s="2">
        <v>3106667.3428571448</v>
      </c>
      <c r="F1580" s="26">
        <f>_xlfn.MAXIFS('data-from-invoicing'!E:E,'data-from-invoicing'!D:D,eslam.data!AR1580)</f>
        <v>3106667.35</v>
      </c>
      <c r="G1580" s="2">
        <f t="shared" si="186"/>
        <v>7.1428553201258183E-3</v>
      </c>
      <c r="H1580" s="2"/>
      <c r="I1580" s="23"/>
      <c r="J1580" s="2">
        <f>SUMIF('collection only'!D:D,eslam.data!AQ1580,'collection only'!E:E)</f>
        <v>2965081</v>
      </c>
      <c r="K1580" s="26">
        <f>SUMIF('data-from-invoicing'!D:D,eslam.data!AR1580,'data-from-invoicing'!F:F)</f>
        <v>3067833.9874999998</v>
      </c>
      <c r="L1580" s="2">
        <f t="shared" si="187"/>
        <v>102752.98749999981</v>
      </c>
      <c r="M1580" s="2"/>
      <c r="Q1580" s="23"/>
      <c r="R1580" s="2">
        <v>2965080.9889208302</v>
      </c>
      <c r="S1580" s="1">
        <v>44804</v>
      </c>
      <c r="T1580" s="1">
        <v>44801</v>
      </c>
      <c r="U1580" s="1">
        <v>44853</v>
      </c>
      <c r="V1580">
        <v>42</v>
      </c>
      <c r="W1580" s="1">
        <v>44895</v>
      </c>
      <c r="X1580" s="1">
        <v>44854</v>
      </c>
      <c r="Y1580" s="2">
        <v>52813234.561904758</v>
      </c>
      <c r="AF1580" s="2">
        <v>0</v>
      </c>
      <c r="AG1580" s="14">
        <f>SUMIF('consultant-gross'!D:D,eslam.data!AQ1580,'consultant-gross'!F:F)</f>
        <v>1723810.5333333388</v>
      </c>
      <c r="AH1580" s="14">
        <f>SUMIF('consultant-gross'!D:D,eslam.data!AQ1580,'consultant-gross'!G:G)</f>
        <v>51430377.752380952</v>
      </c>
      <c r="AI1580" s="14">
        <f>SUMIF('consultant-net'!D:D,eslam.data!AQ1580,'consultant-net'!F:F)</f>
        <v>5311032.49</v>
      </c>
      <c r="AJ1580" s="2" t="str">
        <f>VLOOKUP(A1580,'eslam-to-invoicing'!A:B,2,0)</f>
        <v>EDNC Hardscape Package</v>
      </c>
      <c r="AQ1580" s="2" t="str">
        <f t="shared" si="188"/>
        <v>Sodic Eastown - Landscape10</v>
      </c>
      <c r="AR1580" s="2" t="str">
        <f t="shared" si="189"/>
        <v>EDNC Hardscape Package10</v>
      </c>
    </row>
    <row r="1581" spans="1:44" hidden="1" x14ac:dyDescent="0.3">
      <c r="A1581" s="6" t="s">
        <v>82</v>
      </c>
      <c r="B1581" s="32">
        <f>VLOOKUP(A1581,Sheet1!A:B,2,0)</f>
        <v>1</v>
      </c>
      <c r="C1581" s="6">
        <v>11</v>
      </c>
      <c r="D1581" s="25"/>
      <c r="E1581" s="2">
        <v>2478048.6476190458</v>
      </c>
      <c r="F1581" s="26">
        <f>_xlfn.MAXIFS('data-from-invoicing'!E:E,'data-from-invoicing'!D:D,eslam.data!AR1581)</f>
        <v>1095191.83</v>
      </c>
      <c r="G1581" s="2">
        <f t="shared" si="186"/>
        <v>-1382856.8176190457</v>
      </c>
      <c r="H1581" s="2"/>
      <c r="I1581" s="23"/>
      <c r="J1581" s="2">
        <f>SUMIF('collection only'!D:D,eslam.data!AQ1581,'collection only'!E:E)</f>
        <v>970278.45</v>
      </c>
      <c r="K1581" s="26">
        <f>SUMIF('data-from-invoicing'!D:D,eslam.data!AR1581,'data-from-invoicing'!F:F)</f>
        <v>1006501.9214999999</v>
      </c>
      <c r="L1581" s="2">
        <f t="shared" si="187"/>
        <v>36223.471499999985</v>
      </c>
      <c r="M1581" s="2"/>
      <c r="Q1581" s="23"/>
      <c r="R1581" s="2">
        <v>970278.46</v>
      </c>
      <c r="S1581" s="1">
        <v>44834</v>
      </c>
      <c r="T1581" s="1">
        <v>44832</v>
      </c>
      <c r="U1581" s="1">
        <v>44870</v>
      </c>
      <c r="V1581">
        <v>42</v>
      </c>
      <c r="W1581" s="1">
        <v>44912</v>
      </c>
      <c r="X1581" s="1">
        <v>44880</v>
      </c>
      <c r="Y1581" s="2">
        <v>53908426.399999999</v>
      </c>
      <c r="AA1581" s="2">
        <v>20753354</v>
      </c>
      <c r="AF1581" s="2">
        <v>581609</v>
      </c>
      <c r="AG1581" s="14">
        <f>SUMIF('consultant-gross'!D:D,eslam.data!AQ1581,'consultant-gross'!F:F)</f>
        <v>1095191.514285706</v>
      </c>
      <c r="AH1581" s="14">
        <f>SUMIF('consultant-gross'!D:D,eslam.data!AQ1581,'consultant-gross'!G:G)</f>
        <v>52525569.266666658</v>
      </c>
      <c r="AI1581" s="14">
        <f>SUMIF('consultant-net'!D:D,eslam.data!AQ1581,'consultant-net'!F:F)</f>
        <v>7657014.0499999998</v>
      </c>
      <c r="AJ1581" s="2" t="str">
        <f>VLOOKUP(A1581,'eslam-to-invoicing'!A:B,2,0)</f>
        <v>EDNC Hardscape Package</v>
      </c>
      <c r="AQ1581" s="2" t="str">
        <f t="shared" si="188"/>
        <v>Sodic Eastown - Landscape11</v>
      </c>
      <c r="AR1581" s="2" t="str">
        <f t="shared" si="189"/>
        <v>EDNC Hardscape Package11</v>
      </c>
    </row>
    <row r="1582" spans="1:44" hidden="1" x14ac:dyDescent="0.3">
      <c r="A1582" s="6" t="s">
        <v>82</v>
      </c>
      <c r="B1582" s="6">
        <f>VLOOKUP(A1582,Sheet1!A:B,2,0)</f>
        <v>1</v>
      </c>
      <c r="C1582" s="6">
        <v>12</v>
      </c>
      <c r="D1582" s="25"/>
      <c r="E1582" s="2">
        <v>2146120.2476190398</v>
      </c>
      <c r="F1582" s="26">
        <f>_xlfn.MAXIFS('data-from-invoicing'!E:E,'data-from-invoicing'!D:D,eslam.data!AR1582)</f>
        <v>2146120.25</v>
      </c>
      <c r="G1582" s="2">
        <f t="shared" si="186"/>
        <v>2.3809601552784443E-3</v>
      </c>
      <c r="H1582" s="2"/>
      <c r="I1582" s="23"/>
      <c r="J1582" s="2">
        <f>SUMIF('collection only'!D:D,eslam.data!AQ1582,'collection only'!E:E)</f>
        <v>2038310.81</v>
      </c>
      <c r="K1582" s="26">
        <f>SUMIF('data-from-invoicing'!D:D,eslam.data!AR1582,'data-from-invoicing'!F:F)</f>
        <v>2109293.3909999998</v>
      </c>
      <c r="L1582" s="2">
        <f t="shared" si="187"/>
        <v>70982.580999999773</v>
      </c>
      <c r="M1582" s="2"/>
      <c r="Q1582" s="23"/>
      <c r="R1582" s="2">
        <v>2038310.82</v>
      </c>
      <c r="S1582" s="1">
        <v>44865</v>
      </c>
      <c r="T1582" s="1">
        <v>44862</v>
      </c>
      <c r="U1582" s="1">
        <v>44880</v>
      </c>
      <c r="V1582">
        <v>42</v>
      </c>
      <c r="W1582" s="1">
        <v>44922</v>
      </c>
      <c r="X1582" s="1">
        <v>44887</v>
      </c>
      <c r="Y1582" s="2">
        <v>56054546.647619039</v>
      </c>
      <c r="AA1582" s="2">
        <v>23518667</v>
      </c>
      <c r="AD1582" s="2">
        <v>1471431.85</v>
      </c>
      <c r="AE1582" s="2">
        <v>1471431.85</v>
      </c>
      <c r="AF1582" s="2">
        <v>591609</v>
      </c>
      <c r="AG1582" s="14">
        <f>SUMIF('consultant-gross'!D:D,eslam.data!AQ1582,'consultant-gross'!F:F)</f>
        <v>1256657.104761906</v>
      </c>
      <c r="AH1582" s="14">
        <f>SUMIF('consultant-gross'!D:D,eslam.data!AQ1582,'consultant-gross'!G:G)</f>
        <v>55165083.504761904</v>
      </c>
      <c r="AI1582" s="14">
        <f>SUMIF('consultant-net'!D:D,eslam.data!AQ1582,'consultant-net'!F:F)</f>
        <v>8902796.1300000008</v>
      </c>
      <c r="AJ1582" s="2" t="str">
        <f>VLOOKUP(A1582,'eslam-to-invoicing'!A:B,2,0)</f>
        <v>EDNC Hardscape Package</v>
      </c>
      <c r="AQ1582" s="2" t="str">
        <f t="shared" si="188"/>
        <v>Sodic Eastown - Landscape12</v>
      </c>
      <c r="AR1582" s="2" t="str">
        <f t="shared" si="189"/>
        <v>EDNC Hardscape Package12</v>
      </c>
    </row>
    <row r="1583" spans="1:44" hidden="1" x14ac:dyDescent="0.3">
      <c r="A1583" s="6" t="s">
        <v>82</v>
      </c>
      <c r="B1583" s="6">
        <f>VLOOKUP(A1583,Sheet1!A:B,2,0)</f>
        <v>1</v>
      </c>
      <c r="C1583" s="6">
        <v>13</v>
      </c>
      <c r="D1583" s="25"/>
      <c r="F1583" s="26">
        <f>_xlfn.MAXIFS('data-from-invoicing'!E:E,'data-from-invoicing'!D:D,eslam.data!AR1583)</f>
        <v>0</v>
      </c>
      <c r="G1583" s="2">
        <f t="shared" si="186"/>
        <v>0</v>
      </c>
      <c r="H1583" s="2"/>
      <c r="I1583" s="23"/>
      <c r="J1583" s="2">
        <f>SUMIF('collection only'!D:D,eslam.data!AQ1583,'collection only'!E:E)</f>
        <v>4532604.51</v>
      </c>
      <c r="K1583" s="26">
        <f>SUMIF('data-from-invoicing'!D:D,eslam.data!AR1583,'data-from-invoicing'!F:F)</f>
        <v>0</v>
      </c>
      <c r="L1583" s="2">
        <f t="shared" si="187"/>
        <v>-4532604.51</v>
      </c>
      <c r="M1583" s="2"/>
      <c r="Q1583" s="23"/>
      <c r="S1583" s="1">
        <v>45077</v>
      </c>
      <c r="T1583" s="1">
        <v>45078</v>
      </c>
      <c r="U1583" s="1">
        <v>45215</v>
      </c>
      <c r="V1583">
        <v>42</v>
      </c>
      <c r="W1583" s="1">
        <v>45257</v>
      </c>
      <c r="AF1583" s="2">
        <v>0</v>
      </c>
      <c r="AG1583" s="14">
        <f>SUMIF('consultant-gross'!D:D,eslam.data!AQ1583,'consultant-gross'!F:F)</f>
        <v>0</v>
      </c>
      <c r="AH1583" s="14">
        <f>SUMIF('consultant-gross'!D:D,eslam.data!AQ1583,'consultant-gross'!G:G)</f>
        <v>0</v>
      </c>
      <c r="AI1583" s="14">
        <f>SUMIF('consultant-net'!D:D,eslam.data!AQ1583,'consultant-net'!F:F)</f>
        <v>0</v>
      </c>
      <c r="AJ1583" s="2" t="str">
        <f>VLOOKUP(A1583,'eslam-to-invoicing'!A:B,2,0)</f>
        <v>EDNC Hardscape Package</v>
      </c>
      <c r="AQ1583" s="2" t="str">
        <f t="shared" si="188"/>
        <v>Sodic Eastown - Landscape13</v>
      </c>
      <c r="AR1583" s="2" t="str">
        <f t="shared" si="189"/>
        <v>EDNC Hardscape Package13</v>
      </c>
    </row>
    <row r="1584" spans="1:44" hidden="1" x14ac:dyDescent="0.3">
      <c r="A1584" s="33" t="s">
        <v>89</v>
      </c>
      <c r="B1584" s="32">
        <f>VLOOKUP(A1584,Sheet1!A:B,2,0)</f>
        <v>1</v>
      </c>
      <c r="C1584" s="6">
        <v>1</v>
      </c>
      <c r="D1584" s="25"/>
      <c r="E1584" s="2">
        <v>28642092.800000001</v>
      </c>
      <c r="F1584" s="26">
        <f>_xlfn.MAXIFS('data-from-invoicing'!E:E,'data-from-invoicing'!D:D,eslam.data!AR1584)</f>
        <v>57988132.799999997</v>
      </c>
      <c r="G1584" s="2">
        <f t="shared" si="186"/>
        <v>29346039.999999996</v>
      </c>
      <c r="H1584" s="2"/>
      <c r="I1584" s="23"/>
      <c r="J1584" s="2">
        <f>SUMIF('collection only'!D:D,eslam.data!AQ1584,'collection only'!E:E)</f>
        <v>201618177</v>
      </c>
      <c r="K1584" s="26">
        <f>SUMIF('data-from-invoicing'!D:D,eslam.data!AR1584,'data-from-invoicing'!F:F)</f>
        <v>58103513.542999998</v>
      </c>
      <c r="L1584" s="2">
        <f t="shared" si="187"/>
        <v>-143514663.45700002</v>
      </c>
      <c r="M1584" s="2"/>
      <c r="Q1584" s="23"/>
      <c r="R1584" s="2">
        <v>16602157.800000001</v>
      </c>
      <c r="S1584" s="1">
        <v>44592</v>
      </c>
      <c r="T1584" s="1">
        <v>44592</v>
      </c>
      <c r="U1584" s="1">
        <v>44634</v>
      </c>
      <c r="V1584">
        <v>53</v>
      </c>
      <c r="W1584" s="1">
        <v>44687</v>
      </c>
      <c r="X1584" s="1">
        <v>44644</v>
      </c>
      <c r="Y1584" s="2">
        <v>28642092.800000001</v>
      </c>
      <c r="AF1584" s="2">
        <v>0</v>
      </c>
      <c r="AG1584" s="14">
        <f>SUMIF('consultant-gross'!D:D,eslam.data!AQ1584,'consultant-gross'!F:F)</f>
        <v>28642092.800000001</v>
      </c>
      <c r="AH1584" s="14">
        <f>SUMIF('consultant-gross'!D:D,eslam.data!AQ1584,'consultant-gross'!G:G)</f>
        <v>28642092.800000001</v>
      </c>
      <c r="AI1584" s="14">
        <f>SUMIF('consultant-net'!D:D,eslam.data!AQ1584,'consultant-net'!F:F)</f>
        <v>16602157.800000001</v>
      </c>
      <c r="AJ1584" s="2" t="str">
        <f>VLOOKUP(A1584,'eslam-to-invoicing'!A:B,2,0)</f>
        <v>Sokhna Port Expansion</v>
      </c>
      <c r="AQ1584" s="2" t="str">
        <f t="shared" si="188"/>
        <v>Sokhna Port Expansion1</v>
      </c>
      <c r="AR1584" s="2" t="str">
        <f t="shared" si="189"/>
        <v>Sokhna Port Expansion1</v>
      </c>
    </row>
    <row r="1585" spans="1:44" hidden="1" x14ac:dyDescent="0.3">
      <c r="A1585" s="33" t="s">
        <v>89</v>
      </c>
      <c r="B1585" s="32">
        <f>VLOOKUP(A1585,Sheet1!A:B,2,0)</f>
        <v>1</v>
      </c>
      <c r="C1585" s="6">
        <v>2</v>
      </c>
      <c r="D1585" s="25"/>
      <c r="E1585" s="2">
        <v>30329196.739999998</v>
      </c>
      <c r="F1585" s="26">
        <f>_xlfn.MAXIFS('data-from-invoicing'!E:E,'data-from-invoicing'!D:D,eslam.data!AR1585)</f>
        <v>28451675.040000003</v>
      </c>
      <c r="G1585" s="2">
        <f t="shared" si="186"/>
        <v>-1877521.6999999955</v>
      </c>
      <c r="H1585" s="2"/>
      <c r="I1585" s="23"/>
      <c r="J1585" s="2">
        <f>SUMIF('collection only'!D:D,eslam.data!AQ1585,'collection only'!E:E)</f>
        <v>52996310.299999997</v>
      </c>
      <c r="K1585" s="26">
        <f>SUMIF('data-from-invoicing'!D:D,eslam.data!AR1585,'data-from-invoicing'!F:F)</f>
        <v>29716122.103500001</v>
      </c>
      <c r="L1585" s="2">
        <f t="shared" si="187"/>
        <v>-23280188.196499996</v>
      </c>
      <c r="M1585" s="2"/>
      <c r="Q1585" s="23"/>
      <c r="R1585" s="2">
        <v>19713977.881000001</v>
      </c>
      <c r="S1585" s="1">
        <v>44620</v>
      </c>
      <c r="T1585" s="1">
        <v>44620</v>
      </c>
      <c r="U1585" s="1">
        <v>44651</v>
      </c>
      <c r="V1585">
        <v>53</v>
      </c>
      <c r="W1585" s="1">
        <v>44704</v>
      </c>
      <c r="X1585" s="1">
        <v>44668</v>
      </c>
      <c r="Y1585" s="2">
        <v>58971289.539999999</v>
      </c>
      <c r="AF1585" s="2">
        <v>0</v>
      </c>
      <c r="AG1585" s="14">
        <f>SUMIF('consultant-gross'!D:D,eslam.data!AQ1585,'consultant-gross'!F:F)</f>
        <v>30329196.739999998</v>
      </c>
      <c r="AH1585" s="14">
        <f>SUMIF('consultant-gross'!D:D,eslam.data!AQ1585,'consultant-gross'!G:G)</f>
        <v>58971289.539999999</v>
      </c>
      <c r="AI1585" s="14">
        <f>SUMIF('consultant-net'!D:D,eslam.data!AQ1585,'consultant-net'!F:F)</f>
        <v>19713977.881000001</v>
      </c>
      <c r="AJ1585" s="2" t="str">
        <f>VLOOKUP(A1585,'eslam-to-invoicing'!A:B,2,0)</f>
        <v>Sokhna Port Expansion</v>
      </c>
      <c r="AQ1585" s="2" t="str">
        <f t="shared" si="188"/>
        <v>Sokhna Port Expansion2</v>
      </c>
      <c r="AR1585" s="2" t="str">
        <f t="shared" si="189"/>
        <v>Sokhna Port Expansion2</v>
      </c>
    </row>
    <row r="1586" spans="1:44" hidden="1" x14ac:dyDescent="0.3">
      <c r="A1586" s="33" t="s">
        <v>89</v>
      </c>
      <c r="B1586" s="32">
        <f>VLOOKUP(A1586,Sheet1!A:B,2,0)</f>
        <v>1</v>
      </c>
      <c r="C1586" s="6">
        <v>3</v>
      </c>
      <c r="D1586" s="25"/>
      <c r="F1586" s="26">
        <f>_xlfn.MAXIFS('data-from-invoicing'!E:E,'data-from-invoicing'!D:D,eslam.data!AR1586)</f>
        <v>83177845.640000001</v>
      </c>
      <c r="G1586" s="2">
        <f t="shared" si="186"/>
        <v>83177845.640000001</v>
      </c>
      <c r="H1586" s="2"/>
      <c r="I1586" s="23"/>
      <c r="J1586" s="2">
        <f>SUMIF('collection only'!D:D,eslam.data!AQ1586,'collection only'!E:E)</f>
        <v>55802951.649999999</v>
      </c>
      <c r="K1586" s="26">
        <f>SUMIF('data-from-invoicing'!D:D,eslam.data!AR1586,'data-from-invoicing'!F:F)</f>
        <v>66267866.722000003</v>
      </c>
      <c r="L1586" s="2">
        <f t="shared" si="187"/>
        <v>10464915.072000004</v>
      </c>
      <c r="M1586" s="2"/>
      <c r="Q1586" s="23"/>
      <c r="S1586" s="1">
        <v>44651</v>
      </c>
      <c r="T1586" s="1">
        <v>44651</v>
      </c>
      <c r="U1586" s="1">
        <v>44665</v>
      </c>
      <c r="V1586">
        <v>53</v>
      </c>
      <c r="W1586" s="1">
        <v>44718</v>
      </c>
      <c r="AF1586" s="2">
        <v>0</v>
      </c>
      <c r="AG1586" s="14">
        <f>SUMIF('consultant-gross'!D:D,eslam.data!AQ1586,'consultant-gross'!F:F)</f>
        <v>0</v>
      </c>
      <c r="AH1586" s="14">
        <f>SUMIF('consultant-gross'!D:D,eslam.data!AQ1586,'consultant-gross'!G:G)</f>
        <v>0</v>
      </c>
      <c r="AI1586" s="14">
        <f>SUMIF('consultant-net'!D:D,eslam.data!AQ1586,'consultant-net'!F:F)</f>
        <v>0</v>
      </c>
      <c r="AJ1586" s="2" t="str">
        <f>VLOOKUP(A1586,'eslam-to-invoicing'!A:B,2,0)</f>
        <v>Sokhna Port Expansion</v>
      </c>
      <c r="AQ1586" s="2" t="str">
        <f t="shared" si="188"/>
        <v>Sokhna Port Expansion3</v>
      </c>
      <c r="AR1586" s="2" t="str">
        <f t="shared" si="189"/>
        <v>Sokhna Port Expansion3</v>
      </c>
    </row>
    <row r="1587" spans="1:44" hidden="1" x14ac:dyDescent="0.3">
      <c r="A1587" s="33" t="s">
        <v>89</v>
      </c>
      <c r="B1587" s="32">
        <f>VLOOKUP(A1587,Sheet1!A:B,2,0)</f>
        <v>1</v>
      </c>
      <c r="C1587" s="6">
        <v>4</v>
      </c>
      <c r="D1587" s="25"/>
      <c r="E1587" s="2">
        <v>26384347.91000003</v>
      </c>
      <c r="F1587" s="26">
        <f>_xlfn.MAXIFS('data-from-invoicing'!E:E,'data-from-invoicing'!D:D,eslam.data!AR1587)</f>
        <v>24751031.100000005</v>
      </c>
      <c r="G1587" s="2">
        <f t="shared" si="186"/>
        <v>-1633316.8100000247</v>
      </c>
      <c r="H1587" s="2"/>
      <c r="I1587" s="23"/>
      <c r="J1587" s="2">
        <f>SUMIF('collection only'!D:D,eslam.data!AQ1587,'collection only'!E:E)</f>
        <v>16604871.85</v>
      </c>
      <c r="K1587" s="26">
        <f>SUMIF('data-from-invoicing'!D:D,eslam.data!AR1587,'data-from-invoicing'!F:F)</f>
        <v>24902787.954999998</v>
      </c>
      <c r="L1587" s="2">
        <f t="shared" si="187"/>
        <v>8297916.1049999986</v>
      </c>
      <c r="M1587" s="2"/>
      <c r="Q1587" s="23"/>
      <c r="R1587" s="2">
        <v>16604871.85</v>
      </c>
      <c r="S1587" s="1">
        <v>44681</v>
      </c>
      <c r="T1587" s="1">
        <v>44681</v>
      </c>
      <c r="U1587" s="1">
        <v>44706</v>
      </c>
      <c r="V1587">
        <v>53</v>
      </c>
      <c r="W1587" s="1">
        <v>44759</v>
      </c>
      <c r="X1587" s="1">
        <v>44773</v>
      </c>
      <c r="Y1587" s="2">
        <v>174022377.11000001</v>
      </c>
      <c r="AF1587" s="2">
        <v>0</v>
      </c>
      <c r="AG1587" s="14">
        <f>SUMIF('consultant-gross'!D:D,eslam.data!AQ1587,'consultant-gross'!F:F)</f>
        <v>0</v>
      </c>
      <c r="AH1587" s="14">
        <f>SUMIF('consultant-gross'!D:D,eslam.data!AQ1587,'consultant-gross'!G:G)</f>
        <v>0</v>
      </c>
      <c r="AI1587" s="14">
        <f>SUMIF('consultant-net'!D:D,eslam.data!AQ1587,'consultant-net'!F:F)</f>
        <v>0</v>
      </c>
      <c r="AJ1587" s="2" t="str">
        <f>VLOOKUP(A1587,'eslam-to-invoicing'!A:B,2,0)</f>
        <v>Sokhna Port Expansion</v>
      </c>
      <c r="AQ1587" s="2" t="str">
        <f t="shared" si="188"/>
        <v>Sokhna Port Expansion4</v>
      </c>
      <c r="AR1587" s="2" t="str">
        <f t="shared" si="189"/>
        <v>Sokhna Port Expansion4</v>
      </c>
    </row>
    <row r="1588" spans="1:44" hidden="1" x14ac:dyDescent="0.3">
      <c r="A1588" s="33" t="s">
        <v>89</v>
      </c>
      <c r="B1588" s="32">
        <f>VLOOKUP(A1588,Sheet1!A:B,2,0)</f>
        <v>1</v>
      </c>
      <c r="C1588" s="6">
        <v>5</v>
      </c>
      <c r="D1588" s="25"/>
      <c r="E1588" s="2">
        <v>90184360.229999989</v>
      </c>
      <c r="F1588" s="26">
        <f>_xlfn.MAXIFS('data-from-invoicing'!E:E,'data-from-invoicing'!D:D,eslam.data!AR1588)</f>
        <v>84601518.569999993</v>
      </c>
      <c r="G1588" s="2">
        <f t="shared" si="186"/>
        <v>-5582841.6599999964</v>
      </c>
      <c r="H1588" s="2"/>
      <c r="I1588" s="23"/>
      <c r="J1588" s="2">
        <f>SUMIF('collection only'!D:D,eslam.data!AQ1588,'collection only'!E:E)</f>
        <v>59014964.549999997</v>
      </c>
      <c r="K1588" s="26">
        <f>SUMIF('data-from-invoicing'!D:D,eslam.data!AR1588,'data-from-invoicing'!F:F)</f>
        <v>62315765.265000001</v>
      </c>
      <c r="L1588" s="2">
        <f t="shared" si="187"/>
        <v>3300800.7150000036</v>
      </c>
      <c r="M1588" s="2"/>
      <c r="Q1588" s="23"/>
      <c r="R1588" s="2">
        <v>58619834.149499997</v>
      </c>
      <c r="S1588" s="1">
        <v>44742</v>
      </c>
      <c r="T1588" s="1">
        <v>44742</v>
      </c>
      <c r="U1588" s="1">
        <v>44770</v>
      </c>
      <c r="V1588">
        <v>53</v>
      </c>
      <c r="W1588" s="1">
        <v>44823</v>
      </c>
      <c r="X1588" s="1">
        <v>44834</v>
      </c>
      <c r="Y1588" s="2">
        <v>264206737.34</v>
      </c>
      <c r="AF1588" s="2">
        <v>0</v>
      </c>
      <c r="AG1588" s="14">
        <f>SUMIF('consultant-gross'!D:D,eslam.data!AQ1588,'consultant-gross'!F:F)</f>
        <v>0</v>
      </c>
      <c r="AH1588" s="14">
        <f>SUMIF('consultant-gross'!D:D,eslam.data!AQ1588,'consultant-gross'!G:G)</f>
        <v>0</v>
      </c>
      <c r="AI1588" s="14">
        <f>SUMIF('consultant-net'!D:D,eslam.data!AQ1588,'consultant-net'!F:F)</f>
        <v>0</v>
      </c>
      <c r="AJ1588" s="2" t="str">
        <f>VLOOKUP(A1588,'eslam-to-invoicing'!A:B,2,0)</f>
        <v>Sokhna Port Expansion</v>
      </c>
      <c r="AQ1588" s="2" t="str">
        <f t="shared" si="188"/>
        <v>Sokhna Port Expansion5</v>
      </c>
      <c r="AR1588" s="2" t="str">
        <f t="shared" si="189"/>
        <v>Sokhna Port Expansion5</v>
      </c>
    </row>
    <row r="1589" spans="1:44" hidden="1" x14ac:dyDescent="0.3">
      <c r="A1589" s="33" t="s">
        <v>89</v>
      </c>
      <c r="B1589" s="32">
        <f>VLOOKUP(A1589,Sheet1!A:B,2,0)</f>
        <v>1</v>
      </c>
      <c r="C1589" s="6">
        <v>6</v>
      </c>
      <c r="D1589" s="25"/>
      <c r="E1589" s="2">
        <v>41088510.150000013</v>
      </c>
      <c r="F1589" s="26">
        <f>_xlfn.MAXIFS('data-from-invoicing'!E:E,'data-from-invoicing'!D:D,eslam.data!AR1589)</f>
        <v>38544935.710000001</v>
      </c>
      <c r="G1589" s="2">
        <f t="shared" si="186"/>
        <v>-2543574.4400000125</v>
      </c>
      <c r="H1589" s="2"/>
      <c r="I1589" s="23"/>
      <c r="J1589" s="2">
        <f>SUMIF('collection only'!D:D,eslam.data!AQ1589,'collection only'!E:E)</f>
        <v>26209033.350000001</v>
      </c>
      <c r="K1589" s="26">
        <f>SUMIF('data-from-invoicing'!D:D,eslam.data!AR1589,'data-from-invoicing'!F:F)</f>
        <v>46645772.645500004</v>
      </c>
      <c r="L1589" s="2">
        <f t="shared" si="187"/>
        <v>20436739.295500003</v>
      </c>
      <c r="M1589" s="2"/>
      <c r="Q1589" s="23"/>
      <c r="R1589" s="2">
        <v>26707531.5975</v>
      </c>
      <c r="S1589" s="1">
        <v>44773</v>
      </c>
      <c r="T1589" s="1">
        <v>44773</v>
      </c>
      <c r="U1589" s="1">
        <v>44823</v>
      </c>
      <c r="V1589">
        <v>53</v>
      </c>
      <c r="W1589" s="1">
        <v>44876</v>
      </c>
      <c r="X1589" s="1">
        <v>44853</v>
      </c>
      <c r="Y1589" s="2">
        <v>305295247.49000001</v>
      </c>
      <c r="AF1589" s="2">
        <v>0</v>
      </c>
      <c r="AG1589" s="14">
        <f>SUMIF('consultant-gross'!D:D,eslam.data!AQ1589,'consultant-gross'!F:F)</f>
        <v>0</v>
      </c>
      <c r="AH1589" s="14">
        <f>SUMIF('consultant-gross'!D:D,eslam.data!AQ1589,'consultant-gross'!G:G)</f>
        <v>0</v>
      </c>
      <c r="AI1589" s="14">
        <f>SUMIF('consultant-net'!D:D,eslam.data!AQ1589,'consultant-net'!F:F)</f>
        <v>0</v>
      </c>
      <c r="AJ1589" s="2" t="str">
        <f>VLOOKUP(A1589,'eslam-to-invoicing'!A:B,2,0)</f>
        <v>Sokhna Port Expansion</v>
      </c>
      <c r="AQ1589" s="2" t="str">
        <f t="shared" si="188"/>
        <v>Sokhna Port Expansion6</v>
      </c>
      <c r="AR1589" s="2" t="str">
        <f t="shared" si="189"/>
        <v>Sokhna Port Expansion6</v>
      </c>
    </row>
    <row r="1590" spans="1:44" hidden="1" x14ac:dyDescent="0.3">
      <c r="A1590" s="33" t="s">
        <v>89</v>
      </c>
      <c r="B1590" s="32">
        <f>VLOOKUP(A1590,Sheet1!A:B,2,0)</f>
        <v>1</v>
      </c>
      <c r="C1590" s="6">
        <v>7</v>
      </c>
      <c r="D1590" s="25"/>
      <c r="F1590" s="26">
        <f>_xlfn.MAXIFS('data-from-invoicing'!E:E,'data-from-invoicing'!D:D,eslam.data!AR1590)</f>
        <v>54124258.649999999</v>
      </c>
      <c r="G1590" s="2">
        <f t="shared" si="186"/>
        <v>54124258.649999999</v>
      </c>
      <c r="H1590" s="2"/>
      <c r="I1590" s="23"/>
      <c r="J1590" s="2">
        <f>SUMIF('collection only'!D:D,eslam.data!AQ1590,'collection only'!E:E)</f>
        <v>36803665.950000003</v>
      </c>
      <c r="K1590" s="26">
        <f>SUMIF('data-from-invoicing'!D:D,eslam.data!AR1590,'data-from-invoicing'!F:F)</f>
        <v>39568483.310000002</v>
      </c>
      <c r="L1590" s="2">
        <f t="shared" si="187"/>
        <v>2764817.3599999994</v>
      </c>
      <c r="M1590" s="2"/>
      <c r="Q1590" s="23"/>
      <c r="S1590" s="1">
        <v>44804</v>
      </c>
      <c r="T1590" s="1">
        <v>44804</v>
      </c>
      <c r="U1590" s="1">
        <v>44857</v>
      </c>
      <c r="V1590">
        <v>53</v>
      </c>
      <c r="W1590" s="1">
        <v>44910</v>
      </c>
      <c r="AF1590" s="2">
        <v>0</v>
      </c>
      <c r="AG1590" s="14">
        <f>SUMIF('consultant-gross'!D:D,eslam.data!AQ1590,'consultant-gross'!F:F)</f>
        <v>0</v>
      </c>
      <c r="AH1590" s="14">
        <f>SUMIF('consultant-gross'!D:D,eslam.data!AQ1590,'consultant-gross'!G:G)</f>
        <v>0</v>
      </c>
      <c r="AI1590" s="14">
        <f>SUMIF('consultant-net'!D:D,eslam.data!AQ1590,'consultant-net'!F:F)</f>
        <v>0</v>
      </c>
      <c r="AJ1590" s="2" t="str">
        <f>VLOOKUP(A1590,'eslam-to-invoicing'!A:B,2,0)</f>
        <v>Sokhna Port Expansion</v>
      </c>
      <c r="AQ1590" s="2" t="str">
        <f t="shared" si="188"/>
        <v>Sokhna Port Expansion7</v>
      </c>
      <c r="AR1590" s="2" t="str">
        <f t="shared" si="189"/>
        <v>Sokhna Port Expansion7</v>
      </c>
    </row>
    <row r="1591" spans="1:44" hidden="1" x14ac:dyDescent="0.3">
      <c r="A1591" s="33" t="s">
        <v>89</v>
      </c>
      <c r="B1591" s="32">
        <f>VLOOKUP(A1591,Sheet1!A:B,2,0)</f>
        <v>1</v>
      </c>
      <c r="C1591" s="6">
        <v>8</v>
      </c>
      <c r="D1591" s="25"/>
      <c r="E1591" s="2">
        <v>55834648.199999988</v>
      </c>
      <c r="F1591" s="26">
        <f>_xlfn.MAXIFS('data-from-invoicing'!E:E,'data-from-invoicing'!D:D,eslam.data!AR1591)</f>
        <v>52378217.649999999</v>
      </c>
      <c r="G1591" s="2">
        <f t="shared" si="186"/>
        <v>-3456430.5499999896</v>
      </c>
      <c r="H1591" s="2"/>
      <c r="I1591" s="23"/>
      <c r="J1591" s="2">
        <f>SUMIF('collection only'!D:D,eslam.data!AQ1591,'collection only'!E:E)</f>
        <v>36284090.450000003</v>
      </c>
      <c r="K1591" s="26">
        <f>SUMIF('data-from-invoicing'!D:D,eslam.data!AR1591,'data-from-invoicing'!F:F)</f>
        <v>36284089.649999999</v>
      </c>
      <c r="L1591" s="2">
        <f t="shared" si="187"/>
        <v>-0.80000000447034836</v>
      </c>
      <c r="M1591" s="2"/>
      <c r="Q1591" s="23"/>
      <c r="R1591" s="2">
        <v>36284090.450000003</v>
      </c>
      <c r="S1591" s="1">
        <v>44834</v>
      </c>
      <c r="T1591" s="1">
        <v>44834</v>
      </c>
      <c r="U1591" s="1">
        <v>44881</v>
      </c>
      <c r="V1591">
        <v>53</v>
      </c>
      <c r="W1591" s="1">
        <v>44934</v>
      </c>
      <c r="X1591" s="1">
        <v>44915</v>
      </c>
      <c r="Y1591" s="2">
        <v>418825805.92000002</v>
      </c>
      <c r="AF1591" s="2">
        <v>0</v>
      </c>
      <c r="AG1591" s="14">
        <f>SUMIF('consultant-gross'!D:D,eslam.data!AQ1591,'consultant-gross'!F:F)</f>
        <v>0</v>
      </c>
      <c r="AH1591" s="14">
        <f>SUMIF('consultant-gross'!D:D,eslam.data!AQ1591,'consultant-gross'!G:G)</f>
        <v>0</v>
      </c>
      <c r="AI1591" s="14">
        <f>SUMIF('consultant-net'!D:D,eslam.data!AQ1591,'consultant-net'!F:F)</f>
        <v>0</v>
      </c>
      <c r="AJ1591" s="2" t="str">
        <f>VLOOKUP(A1591,'eslam-to-invoicing'!A:B,2,0)</f>
        <v>Sokhna Port Expansion</v>
      </c>
      <c r="AQ1591" s="2" t="str">
        <f t="shared" si="188"/>
        <v>Sokhna Port Expansion8</v>
      </c>
      <c r="AR1591" s="2" t="str">
        <f t="shared" si="189"/>
        <v>Sokhna Port Expansion8</v>
      </c>
    </row>
    <row r="1592" spans="1:44" hidden="1" x14ac:dyDescent="0.3">
      <c r="A1592" s="33" t="s">
        <v>89</v>
      </c>
      <c r="B1592" s="32">
        <f>VLOOKUP(A1592,Sheet1!A:B,2,0)</f>
        <v>1</v>
      </c>
      <c r="C1592" s="6">
        <v>9</v>
      </c>
      <c r="D1592" s="25"/>
      <c r="E1592" s="2">
        <v>46210885.159999967</v>
      </c>
      <c r="F1592" s="26">
        <f>_xlfn.MAXIFS('data-from-invoicing'!E:E,'data-from-invoicing'!D:D,eslam.data!AR1592)</f>
        <v>43350211.200000003</v>
      </c>
      <c r="G1592" s="2">
        <f t="shared" si="186"/>
        <v>-2860673.9599999636</v>
      </c>
      <c r="H1592" s="2"/>
      <c r="I1592" s="23"/>
      <c r="J1592" s="2">
        <f>SUMIF('collection only'!D:D,eslam.data!AQ1592,'collection only'!E:E)</f>
        <v>30030028.449999999</v>
      </c>
      <c r="K1592" s="26">
        <f>SUMIF('data-from-invoicing'!D:D,eslam.data!AR1592,'data-from-invoicing'!F:F)</f>
        <v>30030028.52</v>
      </c>
      <c r="L1592" s="2">
        <f t="shared" si="187"/>
        <v>7.0000000298023224E-2</v>
      </c>
      <c r="M1592" s="2"/>
      <c r="Q1592" s="23"/>
      <c r="R1592" s="2">
        <v>30030028.449999999</v>
      </c>
      <c r="S1592" s="1">
        <v>44865</v>
      </c>
      <c r="T1592" s="1">
        <v>44865</v>
      </c>
      <c r="U1592" s="1">
        <v>44910</v>
      </c>
      <c r="V1592">
        <v>53</v>
      </c>
      <c r="W1592" s="1">
        <v>44963</v>
      </c>
      <c r="X1592" s="1">
        <v>44928</v>
      </c>
      <c r="Y1592" s="2">
        <v>465036691.07999998</v>
      </c>
      <c r="AF1592" s="2">
        <v>0</v>
      </c>
      <c r="AG1592" s="14">
        <f>SUMIF('consultant-gross'!D:D,eslam.data!AQ1592,'consultant-gross'!F:F)</f>
        <v>0</v>
      </c>
      <c r="AH1592" s="14">
        <f>SUMIF('consultant-gross'!D:D,eslam.data!AQ1592,'consultant-gross'!G:G)</f>
        <v>0</v>
      </c>
      <c r="AI1592" s="14">
        <f>SUMIF('consultant-net'!D:D,eslam.data!AQ1592,'consultant-net'!F:F)</f>
        <v>0</v>
      </c>
      <c r="AJ1592" s="2" t="str">
        <f>VLOOKUP(A1592,'eslam-to-invoicing'!A:B,2,0)</f>
        <v>Sokhna Port Expansion</v>
      </c>
      <c r="AQ1592" s="2" t="str">
        <f t="shared" si="188"/>
        <v>Sokhna Port Expansion9</v>
      </c>
      <c r="AR1592" s="2" t="str">
        <f t="shared" si="189"/>
        <v>Sokhna Port Expansion9</v>
      </c>
    </row>
    <row r="1593" spans="1:44" hidden="1" x14ac:dyDescent="0.3">
      <c r="A1593" s="33" t="s">
        <v>89</v>
      </c>
      <c r="B1593" s="32">
        <f>VLOOKUP(A1593,Sheet1!A:B,2,0)</f>
        <v>1</v>
      </c>
      <c r="C1593" s="6">
        <v>10</v>
      </c>
      <c r="D1593" s="25"/>
      <c r="E1593" s="2">
        <v>42258919.660000034</v>
      </c>
      <c r="F1593" s="26">
        <f>_xlfn.MAXIFS('data-from-invoicing'!E:E,'data-from-invoicing'!D:D,eslam.data!AR1593)</f>
        <v>39642891.350000001</v>
      </c>
      <c r="G1593" s="2">
        <f t="shared" si="186"/>
        <v>-2616028.3100000322</v>
      </c>
      <c r="H1593" s="2"/>
      <c r="I1593" s="23"/>
      <c r="J1593" s="2">
        <f>SUMIF('collection only'!D:D,eslam.data!AQ1593,'collection only'!E:E)</f>
        <v>27461819.5</v>
      </c>
      <c r="K1593" s="26">
        <f>SUMIF('data-from-invoicing'!D:D,eslam.data!AR1593,'data-from-invoicing'!F:F)</f>
        <v>27461819.550000001</v>
      </c>
      <c r="L1593" s="2">
        <f t="shared" si="187"/>
        <v>5.000000074505806E-2</v>
      </c>
      <c r="M1593" s="2"/>
      <c r="Q1593" s="23"/>
      <c r="R1593" s="2">
        <v>27468297.779000022</v>
      </c>
      <c r="S1593" s="1">
        <v>44895</v>
      </c>
      <c r="T1593" s="1">
        <v>44895</v>
      </c>
      <c r="U1593" s="1">
        <v>44934</v>
      </c>
      <c r="V1593">
        <v>53</v>
      </c>
      <c r="W1593" s="1">
        <v>44987</v>
      </c>
      <c r="X1593" s="1">
        <v>44950</v>
      </c>
      <c r="Y1593" s="2">
        <v>507295610.74000001</v>
      </c>
      <c r="AF1593" s="2">
        <v>0</v>
      </c>
      <c r="AG1593" s="14">
        <f>SUMIF('consultant-gross'!D:D,eslam.data!AQ1593,'consultant-gross'!F:F)</f>
        <v>0</v>
      </c>
      <c r="AH1593" s="14">
        <f>SUMIF('consultant-gross'!D:D,eslam.data!AQ1593,'consultant-gross'!G:G)</f>
        <v>0</v>
      </c>
      <c r="AI1593" s="14">
        <f>SUMIF('consultant-net'!D:D,eslam.data!AQ1593,'consultant-net'!F:F)</f>
        <v>0</v>
      </c>
      <c r="AJ1593" s="2" t="str">
        <f>VLOOKUP(A1593,'eslam-to-invoicing'!A:B,2,0)</f>
        <v>Sokhna Port Expansion</v>
      </c>
      <c r="AQ1593" s="2" t="str">
        <f t="shared" si="188"/>
        <v>Sokhna Port Expansion10</v>
      </c>
      <c r="AR1593" s="2" t="str">
        <f t="shared" si="189"/>
        <v>Sokhna Port Expansion10</v>
      </c>
    </row>
    <row r="1594" spans="1:44" hidden="1" x14ac:dyDescent="0.3">
      <c r="A1594" s="33" t="s">
        <v>89</v>
      </c>
      <c r="B1594" s="32">
        <f>VLOOKUP(A1594,Sheet1!A:B,2,0)</f>
        <v>1</v>
      </c>
      <c r="C1594" s="6">
        <v>11</v>
      </c>
      <c r="D1594" s="25"/>
      <c r="E1594" s="2">
        <v>69343976.75999999</v>
      </c>
      <c r="F1594" s="26">
        <f>_xlfn.MAXIFS('data-from-invoicing'!E:E,'data-from-invoicing'!D:D,eslam.data!AR1594)</f>
        <v>73288962.769999996</v>
      </c>
      <c r="G1594" s="2">
        <f t="shared" si="186"/>
        <v>3944986.0100000054</v>
      </c>
      <c r="H1594" s="2"/>
      <c r="I1594" s="23"/>
      <c r="J1594" s="2">
        <f>SUMIF('collection only'!D:D,eslam.data!AQ1594,'collection only'!E:E)</f>
        <v>50769799.200000003</v>
      </c>
      <c r="K1594" s="26">
        <f>SUMIF('data-from-invoicing'!D:D,eslam.data!AR1594,'data-from-invoicing'!F:F)</f>
        <v>50769799.200000003</v>
      </c>
      <c r="L1594" s="2">
        <f t="shared" si="187"/>
        <v>0</v>
      </c>
      <c r="M1594" s="2"/>
      <c r="Q1594" s="23"/>
      <c r="R1594" s="2">
        <v>50769799.200000003</v>
      </c>
      <c r="S1594" s="1">
        <v>44926</v>
      </c>
      <c r="T1594" s="1">
        <v>44926</v>
      </c>
      <c r="U1594" s="1">
        <v>44951</v>
      </c>
      <c r="V1594">
        <v>53</v>
      </c>
      <c r="W1594" s="1">
        <v>45004</v>
      </c>
      <c r="X1594" s="1">
        <v>45112</v>
      </c>
      <c r="Y1594" s="2">
        <v>576639587.5</v>
      </c>
      <c r="AF1594" s="2">
        <v>0</v>
      </c>
      <c r="AG1594" s="14">
        <f>SUMIF('consultant-gross'!D:D,eslam.data!AQ1594,'consultant-gross'!F:F)</f>
        <v>0</v>
      </c>
      <c r="AH1594" s="14">
        <f>SUMIF('consultant-gross'!D:D,eslam.data!AQ1594,'consultant-gross'!G:G)</f>
        <v>0</v>
      </c>
      <c r="AI1594" s="14">
        <f>SUMIF('consultant-net'!D:D,eslam.data!AQ1594,'consultant-net'!F:F)</f>
        <v>0</v>
      </c>
      <c r="AJ1594" s="2" t="str">
        <f>VLOOKUP(A1594,'eslam-to-invoicing'!A:B,2,0)</f>
        <v>Sokhna Port Expansion</v>
      </c>
      <c r="AQ1594" s="2" t="str">
        <f t="shared" si="188"/>
        <v>Sokhna Port Expansion11</v>
      </c>
      <c r="AR1594" s="2" t="str">
        <f t="shared" si="189"/>
        <v>Sokhna Port Expansion11</v>
      </c>
    </row>
    <row r="1595" spans="1:44" hidden="1" x14ac:dyDescent="0.3">
      <c r="A1595" s="33" t="s">
        <v>89</v>
      </c>
      <c r="B1595" s="32">
        <f>VLOOKUP(A1595,Sheet1!A:B,2,0)</f>
        <v>1</v>
      </c>
      <c r="C1595" s="6">
        <v>12</v>
      </c>
      <c r="D1595" s="25"/>
      <c r="E1595" s="2">
        <v>106701066.13</v>
      </c>
      <c r="F1595" s="26">
        <f>_xlfn.MAXIFS('data-from-invoicing'!E:E,'data-from-invoicing'!D:D,eslam.data!AR1595)</f>
        <v>101620062.95</v>
      </c>
      <c r="G1595" s="2">
        <f t="shared" si="186"/>
        <v>-5081003.1799999923</v>
      </c>
      <c r="H1595" s="2"/>
      <c r="I1595" s="23"/>
      <c r="J1595" s="2">
        <f>SUMIF('collection only'!D:D,eslam.data!AQ1595,'collection only'!E:E)</f>
        <v>70395885.549999997</v>
      </c>
      <c r="K1595" s="26">
        <f>SUMIF('data-from-invoicing'!D:D,eslam.data!AR1595,'data-from-invoicing'!F:F)</f>
        <v>70395885.549999997</v>
      </c>
      <c r="L1595" s="2">
        <f t="shared" si="187"/>
        <v>0</v>
      </c>
      <c r="M1595" s="2"/>
      <c r="Q1595" s="23"/>
      <c r="R1595" s="2">
        <v>70395885.549999997</v>
      </c>
      <c r="S1595" s="1">
        <v>44957</v>
      </c>
      <c r="T1595" s="1">
        <v>44957</v>
      </c>
      <c r="U1595" s="1">
        <v>44970</v>
      </c>
      <c r="V1595">
        <v>53</v>
      </c>
      <c r="W1595" s="1">
        <v>45023</v>
      </c>
      <c r="X1595" s="1">
        <v>45112</v>
      </c>
      <c r="Y1595" s="2">
        <v>683340653.63</v>
      </c>
      <c r="AF1595" s="2">
        <v>0</v>
      </c>
      <c r="AG1595" s="14">
        <f>SUMIF('consultant-gross'!D:D,eslam.data!AQ1595,'consultant-gross'!F:F)</f>
        <v>0</v>
      </c>
      <c r="AH1595" s="14">
        <f>SUMIF('consultant-gross'!D:D,eslam.data!AQ1595,'consultant-gross'!G:G)</f>
        <v>0</v>
      </c>
      <c r="AI1595" s="14">
        <f>SUMIF('consultant-net'!D:D,eslam.data!AQ1595,'consultant-net'!F:F)</f>
        <v>0</v>
      </c>
      <c r="AJ1595" s="2" t="str">
        <f>VLOOKUP(A1595,'eslam-to-invoicing'!A:B,2,0)</f>
        <v>Sokhna Port Expansion</v>
      </c>
      <c r="AQ1595" s="2" t="str">
        <f t="shared" si="188"/>
        <v>Sokhna Port Expansion12</v>
      </c>
      <c r="AR1595" s="2" t="str">
        <f t="shared" si="189"/>
        <v>Sokhna Port Expansion12</v>
      </c>
    </row>
    <row r="1596" spans="1:44" hidden="1" x14ac:dyDescent="0.3">
      <c r="A1596" s="33" t="s">
        <v>89</v>
      </c>
      <c r="B1596" s="32">
        <f>VLOOKUP(A1596,Sheet1!A:B,2,0)</f>
        <v>1</v>
      </c>
      <c r="C1596" s="6">
        <v>13</v>
      </c>
      <c r="D1596" s="25"/>
      <c r="E1596" s="2">
        <v>41939163.730000019</v>
      </c>
      <c r="F1596" s="26">
        <f>_xlfn.MAXIFS('data-from-invoicing'!E:E,'data-from-invoicing'!D:D,eslam.data!AR1596)</f>
        <v>29580920.449999999</v>
      </c>
      <c r="G1596" s="2">
        <f t="shared" si="186"/>
        <v>-12358243.28000002</v>
      </c>
      <c r="H1596" s="2"/>
      <c r="I1596" s="23"/>
      <c r="J1596" s="2">
        <f>SUMIF('collection only'!D:D,eslam.data!AQ1596,'collection only'!E:E)</f>
        <v>491489.95</v>
      </c>
      <c r="K1596" s="26">
        <f>SUMIF('data-from-invoicing'!D:D,eslam.data!AR1596,'data-from-invoicing'!F:F)</f>
        <v>491489.95</v>
      </c>
      <c r="L1596" s="2">
        <f t="shared" si="187"/>
        <v>0</v>
      </c>
      <c r="M1596" s="2"/>
      <c r="Q1596" s="23"/>
      <c r="R1596" s="2">
        <v>27260456.424500011</v>
      </c>
      <c r="S1596" s="1">
        <v>44985</v>
      </c>
      <c r="T1596" s="1">
        <v>44985</v>
      </c>
      <c r="U1596" s="1">
        <v>45078</v>
      </c>
      <c r="V1596">
        <v>53</v>
      </c>
      <c r="W1596" s="1">
        <v>45131</v>
      </c>
      <c r="X1596" s="1">
        <v>45095</v>
      </c>
      <c r="Y1596" s="2">
        <v>725279817.36000001</v>
      </c>
      <c r="AF1596" s="2">
        <v>0</v>
      </c>
      <c r="AG1596" s="14">
        <f>SUMIF('consultant-gross'!D:D,eslam.data!AQ1596,'consultant-gross'!F:F)</f>
        <v>0</v>
      </c>
      <c r="AH1596" s="14">
        <f>SUMIF('consultant-gross'!D:D,eslam.data!AQ1596,'consultant-gross'!G:G)</f>
        <v>0</v>
      </c>
      <c r="AI1596" s="14">
        <f>SUMIF('consultant-net'!D:D,eslam.data!AQ1596,'consultant-net'!F:F)</f>
        <v>0</v>
      </c>
      <c r="AJ1596" s="2" t="str">
        <f>VLOOKUP(A1596,'eslam-to-invoicing'!A:B,2,0)</f>
        <v>Sokhna Port Expansion</v>
      </c>
      <c r="AQ1596" s="2" t="str">
        <f t="shared" si="188"/>
        <v>Sokhna Port Expansion13</v>
      </c>
      <c r="AR1596" s="2" t="str">
        <f t="shared" si="189"/>
        <v>Sokhna Port Expansion13</v>
      </c>
    </row>
    <row r="1597" spans="1:44" hidden="1" x14ac:dyDescent="0.3">
      <c r="A1597" s="33" t="s">
        <v>89</v>
      </c>
      <c r="B1597" s="32">
        <f>VLOOKUP(A1597,Sheet1!A:B,2,0)</f>
        <v>1</v>
      </c>
      <c r="C1597" s="6">
        <v>14</v>
      </c>
      <c r="D1597" s="25"/>
      <c r="E1597" s="2">
        <v>18010876.439999942</v>
      </c>
      <c r="F1597" s="26">
        <f>_xlfn.MAXIFS('data-from-invoicing'!E:E,'data-from-invoicing'!D:D,eslam.data!AR1597)</f>
        <v>16895917.399999999</v>
      </c>
      <c r="G1597" s="2">
        <f t="shared" si="186"/>
        <v>-1114959.0399999432</v>
      </c>
      <c r="H1597" s="2"/>
      <c r="I1597" s="23"/>
      <c r="J1597" s="2">
        <f>SUMIF('collection only'!D:D,eslam.data!AQ1597,'collection only'!E:E)</f>
        <v>6704080.8499999996</v>
      </c>
      <c r="K1597" s="26">
        <f>SUMIF('data-from-invoicing'!D:D,eslam.data!AR1597,'data-from-invoicing'!F:F)</f>
        <v>6704080.8499999996</v>
      </c>
      <c r="L1597" s="2">
        <f t="shared" si="187"/>
        <v>0</v>
      </c>
      <c r="M1597" s="2"/>
      <c r="Q1597" s="23"/>
      <c r="R1597" s="2">
        <v>11707069.68599996</v>
      </c>
      <c r="S1597" s="1">
        <v>45016</v>
      </c>
      <c r="T1597" s="1">
        <v>45016</v>
      </c>
      <c r="U1597" s="1">
        <v>45078</v>
      </c>
      <c r="V1597">
        <v>53</v>
      </c>
      <c r="W1597" s="1">
        <v>45131</v>
      </c>
      <c r="X1597" s="1">
        <v>45095</v>
      </c>
      <c r="Y1597" s="2">
        <v>743290693.79999995</v>
      </c>
      <c r="AF1597" s="2">
        <v>0</v>
      </c>
      <c r="AG1597" s="14">
        <f>SUMIF('consultant-gross'!D:D,eslam.data!AQ1597,'consultant-gross'!F:F)</f>
        <v>0</v>
      </c>
      <c r="AH1597" s="14">
        <f>SUMIF('consultant-gross'!D:D,eslam.data!AQ1597,'consultant-gross'!G:G)</f>
        <v>0</v>
      </c>
      <c r="AI1597" s="14">
        <f>SUMIF('consultant-net'!D:D,eslam.data!AQ1597,'consultant-net'!F:F)</f>
        <v>0</v>
      </c>
      <c r="AJ1597" s="2" t="str">
        <f>VLOOKUP(A1597,'eslam-to-invoicing'!A:B,2,0)</f>
        <v>Sokhna Port Expansion</v>
      </c>
      <c r="AQ1597" s="2" t="str">
        <f t="shared" si="188"/>
        <v>Sokhna Port Expansion14</v>
      </c>
      <c r="AR1597" s="2" t="str">
        <f t="shared" si="189"/>
        <v>Sokhna Port Expansion14</v>
      </c>
    </row>
    <row r="1598" spans="1:44" hidden="1" x14ac:dyDescent="0.3">
      <c r="A1598" s="33" t="s">
        <v>89</v>
      </c>
      <c r="B1598" s="32">
        <f>VLOOKUP(A1598,Sheet1!A:B,2,0)</f>
        <v>1</v>
      </c>
      <c r="C1598" s="6">
        <v>15</v>
      </c>
      <c r="D1598" s="25"/>
      <c r="E1598" s="2">
        <v>15185688.980000019</v>
      </c>
      <c r="F1598" s="26">
        <f>_xlfn.MAXIFS('data-from-invoicing'!E:E,'data-from-invoicing'!D:D,eslam.data!AR1598)</f>
        <v>14245622.5</v>
      </c>
      <c r="G1598" s="2">
        <f t="shared" si="186"/>
        <v>-940066.48000001907</v>
      </c>
      <c r="H1598" s="2"/>
      <c r="I1598" s="23"/>
      <c r="J1598" s="2">
        <f>SUMIF('collection only'!D:D,eslam.data!AQ1598,'collection only'!E:E)</f>
        <v>4368115.6500000004</v>
      </c>
      <c r="K1598" s="26">
        <f>SUMIF('data-from-invoicing'!D:D,eslam.data!AR1598,'data-from-invoicing'!F:F)</f>
        <v>4368115.6500000004</v>
      </c>
      <c r="L1598" s="2">
        <f t="shared" si="187"/>
        <v>0</v>
      </c>
      <c r="M1598" s="2"/>
      <c r="Q1598" s="23"/>
      <c r="R1598" s="2">
        <v>9870697.8370000124</v>
      </c>
      <c r="S1598" s="1">
        <v>45046</v>
      </c>
      <c r="T1598" s="1">
        <v>45046</v>
      </c>
      <c r="U1598" s="1">
        <v>45108</v>
      </c>
      <c r="V1598">
        <v>53</v>
      </c>
      <c r="W1598" s="1">
        <v>45161</v>
      </c>
      <c r="X1598" s="1">
        <v>45122</v>
      </c>
      <c r="Y1598" s="2">
        <v>758476382.77999997</v>
      </c>
      <c r="AF1598" s="2">
        <v>0</v>
      </c>
      <c r="AG1598" s="14">
        <f>SUMIF('consultant-gross'!D:D,eslam.data!AQ1598,'consultant-gross'!F:F)</f>
        <v>0</v>
      </c>
      <c r="AH1598" s="14">
        <f>SUMIF('consultant-gross'!D:D,eslam.data!AQ1598,'consultant-gross'!G:G)</f>
        <v>0</v>
      </c>
      <c r="AI1598" s="14">
        <f>SUMIF('consultant-net'!D:D,eslam.data!AQ1598,'consultant-net'!F:F)</f>
        <v>0</v>
      </c>
      <c r="AJ1598" s="2" t="str">
        <f>VLOOKUP(A1598,'eslam-to-invoicing'!A:B,2,0)</f>
        <v>Sokhna Port Expansion</v>
      </c>
      <c r="AQ1598" s="2" t="str">
        <f t="shared" si="188"/>
        <v>Sokhna Port Expansion15</v>
      </c>
      <c r="AR1598" s="2" t="str">
        <f t="shared" si="189"/>
        <v>Sokhna Port Expansion15</v>
      </c>
    </row>
    <row r="1599" spans="1:44" hidden="1" x14ac:dyDescent="0.3">
      <c r="A1599" s="33" t="s">
        <v>89</v>
      </c>
      <c r="B1599" s="32">
        <f>VLOOKUP(A1599,Sheet1!A:B,2,0)</f>
        <v>1</v>
      </c>
      <c r="C1599" s="6">
        <v>16</v>
      </c>
      <c r="D1599" s="25"/>
      <c r="E1599" s="2">
        <v>37404208.290000081</v>
      </c>
      <c r="F1599" s="26">
        <f>_xlfn.MAXIFS('data-from-invoicing'!E:E,'data-from-invoicing'!D:D,eslam.data!AR1599)</f>
        <v>35088709.600000001</v>
      </c>
      <c r="G1599" s="2">
        <f t="shared" si="186"/>
        <v>-2315498.6900000796</v>
      </c>
      <c r="H1599" s="2"/>
      <c r="I1599" s="23"/>
      <c r="J1599" s="2">
        <f>SUMIF('collection only'!D:D,eslam.data!AQ1599,'collection only'!E:E)</f>
        <v>23966243.5</v>
      </c>
      <c r="K1599" s="26">
        <f>SUMIF('data-from-invoicing'!D:D,eslam.data!AR1599,'data-from-invoicing'!F:F)</f>
        <v>23966243.524</v>
      </c>
      <c r="L1599" s="2">
        <f t="shared" si="187"/>
        <v>2.4000000208616257E-2</v>
      </c>
      <c r="M1599" s="2"/>
      <c r="Q1599" s="23"/>
      <c r="R1599" s="2">
        <v>24312735.38850005</v>
      </c>
      <c r="S1599" s="1">
        <v>45077</v>
      </c>
      <c r="T1599" s="1">
        <v>45077</v>
      </c>
      <c r="U1599" s="1">
        <v>45145</v>
      </c>
      <c r="V1599">
        <v>53</v>
      </c>
      <c r="W1599" s="1">
        <v>45198</v>
      </c>
      <c r="X1599" s="1">
        <v>45145</v>
      </c>
      <c r="Y1599" s="2">
        <v>795880591.07000005</v>
      </c>
      <c r="AF1599" s="2">
        <v>0</v>
      </c>
      <c r="AG1599" s="14">
        <f>SUMIF('consultant-gross'!D:D,eslam.data!AQ1599,'consultant-gross'!F:F)</f>
        <v>0</v>
      </c>
      <c r="AH1599" s="14">
        <f>SUMIF('consultant-gross'!D:D,eslam.data!AQ1599,'consultant-gross'!G:G)</f>
        <v>0</v>
      </c>
      <c r="AI1599" s="14">
        <f>SUMIF('consultant-net'!D:D,eslam.data!AQ1599,'consultant-net'!F:F)</f>
        <v>0</v>
      </c>
      <c r="AJ1599" s="2" t="str">
        <f>VLOOKUP(A1599,'eslam-to-invoicing'!A:B,2,0)</f>
        <v>Sokhna Port Expansion</v>
      </c>
      <c r="AQ1599" s="2" t="str">
        <f t="shared" si="188"/>
        <v>Sokhna Port Expansion16</v>
      </c>
      <c r="AR1599" s="2" t="str">
        <f t="shared" si="189"/>
        <v>Sokhna Port Expansion16</v>
      </c>
    </row>
    <row r="1600" spans="1:44" hidden="1" x14ac:dyDescent="0.3">
      <c r="A1600" s="33" t="s">
        <v>89</v>
      </c>
      <c r="B1600" s="32">
        <f>VLOOKUP(A1600,Sheet1!A:B,2,0)</f>
        <v>1</v>
      </c>
      <c r="C1600" s="6">
        <v>17</v>
      </c>
      <c r="D1600" s="25"/>
      <c r="E1600" s="2">
        <v>22411649.529999971</v>
      </c>
      <c r="F1600" s="26">
        <f>_xlfn.MAXIFS('data-from-invoicing'!E:E,'data-from-invoicing'!D:D,eslam.data!AR1600)</f>
        <v>0</v>
      </c>
      <c r="G1600" s="2">
        <f t="shared" si="186"/>
        <v>-22411649.529999971</v>
      </c>
      <c r="H1600" s="2"/>
      <c r="I1600" s="23"/>
      <c r="J1600" s="2">
        <f>SUMIF('collection only'!D:D,eslam.data!AQ1600,'collection only'!E:E)</f>
        <v>14567572.189999999</v>
      </c>
      <c r="K1600" s="26">
        <f>SUMIF('data-from-invoicing'!D:D,eslam.data!AR1600,'data-from-invoicing'!F:F)</f>
        <v>0</v>
      </c>
      <c r="L1600" s="2">
        <f t="shared" si="187"/>
        <v>-14567572.189999999</v>
      </c>
      <c r="M1600" s="2"/>
      <c r="Q1600" s="23"/>
      <c r="R1600" s="2">
        <v>14567572.194499981</v>
      </c>
      <c r="S1600" s="1">
        <v>45107</v>
      </c>
      <c r="T1600" s="1">
        <v>45107</v>
      </c>
      <c r="U1600" s="1">
        <v>45165</v>
      </c>
      <c r="V1600">
        <v>53</v>
      </c>
      <c r="W1600" s="1">
        <v>45218</v>
      </c>
      <c r="X1600" s="1">
        <v>45165</v>
      </c>
      <c r="Y1600" s="2">
        <v>818292240.60000002</v>
      </c>
      <c r="AF1600" s="2">
        <v>0</v>
      </c>
      <c r="AG1600" s="14">
        <f>SUMIF('consultant-gross'!D:D,eslam.data!AQ1600,'consultant-gross'!F:F)</f>
        <v>0</v>
      </c>
      <c r="AH1600" s="14">
        <f>SUMIF('consultant-gross'!D:D,eslam.data!AQ1600,'consultant-gross'!G:G)</f>
        <v>0</v>
      </c>
      <c r="AI1600" s="14">
        <f>SUMIF('consultant-net'!D:D,eslam.data!AQ1600,'consultant-net'!F:F)</f>
        <v>0</v>
      </c>
      <c r="AJ1600" s="2" t="str">
        <f>VLOOKUP(A1600,'eslam-to-invoicing'!A:B,2,0)</f>
        <v>Sokhna Port Expansion</v>
      </c>
      <c r="AQ1600" s="2" t="str">
        <f t="shared" si="188"/>
        <v>Sokhna Port Expansion17</v>
      </c>
      <c r="AR1600" s="2" t="str">
        <f t="shared" si="189"/>
        <v>Sokhna Port Expansion17</v>
      </c>
    </row>
    <row r="1601" spans="1:44" hidden="1" x14ac:dyDescent="0.3">
      <c r="A1601" s="6" t="s">
        <v>89</v>
      </c>
      <c r="B1601" s="6">
        <f>VLOOKUP(A1601,Sheet1!A:B,2,0)</f>
        <v>1</v>
      </c>
      <c r="C1601" s="6">
        <v>18</v>
      </c>
      <c r="D1601" s="25"/>
      <c r="F1601" s="26">
        <f>_xlfn.MAXIFS('data-from-invoicing'!E:E,'data-from-invoicing'!D:D,eslam.data!AR1601)</f>
        <v>0</v>
      </c>
      <c r="G1601" s="2">
        <f t="shared" si="186"/>
        <v>0</v>
      </c>
      <c r="H1601" s="2"/>
      <c r="I1601" s="23"/>
      <c r="J1601" s="2">
        <f>SUMIF('collection only'!D:D,eslam.data!AQ1601,'collection only'!E:E)</f>
        <v>14135207.0055</v>
      </c>
      <c r="K1601" s="26">
        <f>SUMIF('data-from-invoicing'!D:D,eslam.data!AR1601,'data-from-invoicing'!F:F)</f>
        <v>0</v>
      </c>
      <c r="L1601" s="2">
        <f t="shared" si="187"/>
        <v>-14135207.0055</v>
      </c>
      <c r="M1601" s="2"/>
      <c r="Q1601" s="23"/>
      <c r="S1601" s="1">
        <v>45138</v>
      </c>
      <c r="T1601" s="1">
        <v>45138</v>
      </c>
      <c r="U1601" s="1">
        <v>45138</v>
      </c>
      <c r="V1601">
        <v>53</v>
      </c>
      <c r="W1601" s="1">
        <v>45191</v>
      </c>
      <c r="AF1601" s="2">
        <v>0</v>
      </c>
      <c r="AG1601" s="14">
        <f>SUMIF('consultant-gross'!D:D,eslam.data!AQ1601,'consultant-gross'!F:F)</f>
        <v>0</v>
      </c>
      <c r="AH1601" s="14">
        <f>SUMIF('consultant-gross'!D:D,eslam.data!AQ1601,'consultant-gross'!G:G)</f>
        <v>0</v>
      </c>
      <c r="AI1601" s="14">
        <f>SUMIF('consultant-net'!D:D,eslam.data!AQ1601,'consultant-net'!F:F)</f>
        <v>0</v>
      </c>
      <c r="AJ1601" s="2" t="str">
        <f>VLOOKUP(A1601,'eslam-to-invoicing'!A:B,2,0)</f>
        <v>Sokhna Port Expansion</v>
      </c>
      <c r="AQ1601" s="2" t="str">
        <f t="shared" si="188"/>
        <v>Sokhna Port Expansion18</v>
      </c>
      <c r="AR1601" s="2" t="str">
        <f t="shared" si="189"/>
        <v>Sokhna Port Expansion18</v>
      </c>
    </row>
    <row r="1602" spans="1:44" hidden="1" x14ac:dyDescent="0.3">
      <c r="A1602" s="33" t="s">
        <v>89</v>
      </c>
      <c r="B1602" s="32">
        <f>VLOOKUP(A1602,Sheet1!A:B,2,0)</f>
        <v>1</v>
      </c>
      <c r="C1602" s="6">
        <v>19</v>
      </c>
      <c r="D1602" s="25"/>
      <c r="E1602" s="2">
        <v>15685272.20000005</v>
      </c>
      <c r="F1602" s="26">
        <f>_xlfn.MAXIFS('data-from-invoicing'!E:E,'data-from-invoicing'!D:D,eslam.data!AR1602)</f>
        <v>14714279.15</v>
      </c>
      <c r="G1602" s="2">
        <f t="shared" si="186"/>
        <v>-970993.05000004917</v>
      </c>
      <c r="H1602" s="2"/>
      <c r="I1602" s="23"/>
      <c r="J1602" s="2">
        <f>SUMIF('collection only'!D:D,eslam.data!AQ1602,'collection only'!E:E)</f>
        <v>10049896.609999999</v>
      </c>
      <c r="K1602" s="26">
        <f>SUMIF('data-from-invoicing'!D:D,eslam.data!AR1602,'data-from-invoicing'!F:F)</f>
        <v>10049896.6085</v>
      </c>
      <c r="L1602" s="2">
        <f t="shared" si="187"/>
        <v>-1.4999993145465851E-3</v>
      </c>
      <c r="M1602" s="2"/>
      <c r="Q1602" s="23"/>
      <c r="R1602" s="2">
        <v>10195426.93000003</v>
      </c>
      <c r="S1602" s="1">
        <v>45169</v>
      </c>
      <c r="T1602" s="1">
        <v>45169</v>
      </c>
      <c r="U1602" s="1">
        <v>45169</v>
      </c>
      <c r="V1602">
        <v>53</v>
      </c>
      <c r="W1602" s="1">
        <v>45222</v>
      </c>
      <c r="X1602" s="1">
        <v>45216</v>
      </c>
      <c r="Y1602" s="2">
        <v>856365557.70000005</v>
      </c>
      <c r="AF1602" s="2">
        <v>0</v>
      </c>
      <c r="AG1602" s="14">
        <f>SUMIF('consultant-gross'!D:D,eslam.data!AQ1602,'consultant-gross'!F:F)</f>
        <v>0</v>
      </c>
      <c r="AH1602" s="14">
        <f>SUMIF('consultant-gross'!D:D,eslam.data!AQ1602,'consultant-gross'!G:G)</f>
        <v>0</v>
      </c>
      <c r="AI1602" s="14">
        <f>SUMIF('consultant-net'!D:D,eslam.data!AQ1602,'consultant-net'!F:F)</f>
        <v>0</v>
      </c>
      <c r="AJ1602" s="2" t="str">
        <f>VLOOKUP(A1602,'eslam-to-invoicing'!A:B,2,0)</f>
        <v>Sokhna Port Expansion</v>
      </c>
      <c r="AQ1602" s="2" t="str">
        <f t="shared" si="188"/>
        <v>Sokhna Port Expansion19</v>
      </c>
      <c r="AR1602" s="2" t="str">
        <f t="shared" si="189"/>
        <v>Sokhna Port Expansion19</v>
      </c>
    </row>
    <row r="1603" spans="1:44" hidden="1" x14ac:dyDescent="0.3">
      <c r="A1603" s="33" t="s">
        <v>89</v>
      </c>
      <c r="B1603" s="32">
        <f>VLOOKUP(A1603,Sheet1!A:B,2,0)</f>
        <v>1</v>
      </c>
      <c r="C1603" s="6">
        <v>20</v>
      </c>
      <c r="D1603" s="25"/>
      <c r="E1603" s="2">
        <v>20920498.279999971</v>
      </c>
      <c r="F1603" s="26">
        <f>_xlfn.MAXIFS('data-from-invoicing'!E:E,'data-from-invoicing'!D:D,eslam.data!AR1603)</f>
        <v>19625420</v>
      </c>
      <c r="G1603" s="2">
        <f t="shared" si="186"/>
        <v>-1295078.2799999714</v>
      </c>
      <c r="H1603" s="2"/>
      <c r="I1603" s="23"/>
      <c r="J1603" s="2">
        <f>SUMIF('collection only'!D:D,eslam.data!AQ1603,'collection only'!E:E)</f>
        <v>13204353</v>
      </c>
      <c r="K1603" s="26">
        <f>SUMIF('data-from-invoicing'!D:D,eslam.data!AR1603,'data-from-invoicing'!F:F)</f>
        <v>13204354.1</v>
      </c>
      <c r="L1603" s="2">
        <f t="shared" si="187"/>
        <v>1.099999999627471</v>
      </c>
      <c r="M1603" s="2"/>
      <c r="Q1603" s="23"/>
      <c r="R1603" s="2">
        <v>13598323.881999981</v>
      </c>
      <c r="S1603" s="1">
        <v>45199</v>
      </c>
      <c r="T1603" s="1">
        <v>45199</v>
      </c>
      <c r="U1603" s="1">
        <v>45224</v>
      </c>
      <c r="V1603">
        <v>53</v>
      </c>
      <c r="W1603" s="1">
        <v>45277</v>
      </c>
      <c r="X1603" s="1">
        <v>45250</v>
      </c>
      <c r="Y1603" s="2">
        <v>877286055.98000002</v>
      </c>
      <c r="AF1603" s="2">
        <v>0</v>
      </c>
      <c r="AG1603" s="14">
        <f>SUMIF('consultant-gross'!D:D,eslam.data!AQ1603,'consultant-gross'!F:F)</f>
        <v>20920498.279999971</v>
      </c>
      <c r="AH1603" s="14">
        <f>SUMIF('consultant-gross'!D:D,eslam.data!AQ1603,'consultant-gross'!G:G)</f>
        <v>877286055.98000002</v>
      </c>
      <c r="AI1603" s="14">
        <f>SUMIF('consultant-net'!D:D,eslam.data!AQ1603,'consultant-net'!F:F)</f>
        <v>13598323.881999983</v>
      </c>
      <c r="AJ1603" s="2" t="str">
        <f>VLOOKUP(A1603,'eslam-to-invoicing'!A:B,2,0)</f>
        <v>Sokhna Port Expansion</v>
      </c>
      <c r="AQ1603" s="2" t="str">
        <f t="shared" si="188"/>
        <v>Sokhna Port Expansion20</v>
      </c>
      <c r="AR1603" s="2" t="str">
        <f t="shared" si="189"/>
        <v>Sokhna Port Expansion20</v>
      </c>
    </row>
    <row r="1604" spans="1:44" hidden="1" x14ac:dyDescent="0.3">
      <c r="A1604" s="33" t="s">
        <v>89</v>
      </c>
      <c r="B1604" s="32">
        <f>VLOOKUP(A1604,Sheet1!A:B,2,0)</f>
        <v>1</v>
      </c>
      <c r="C1604" s="6">
        <v>21</v>
      </c>
      <c r="D1604" s="25"/>
      <c r="E1604" s="2">
        <v>9034186.7999999523</v>
      </c>
      <c r="F1604" s="26">
        <f>_xlfn.MAXIFS('data-from-invoicing'!E:E,'data-from-invoicing'!D:D,eslam.data!AR1604)</f>
        <v>8474927</v>
      </c>
      <c r="G1604" s="2">
        <f t="shared" si="186"/>
        <v>-559259.79999995232</v>
      </c>
      <c r="H1604" s="2"/>
      <c r="I1604" s="23"/>
      <c r="J1604" s="2">
        <f>SUMIF('collection only'!D:D,eslam.data!AQ1604,'collection only'!E:E)</f>
        <v>5788234</v>
      </c>
      <c r="K1604" s="26">
        <f>SUMIF('data-from-invoicing'!D:D,eslam.data!AR1604,'data-from-invoicing'!F:F)</f>
        <v>5788233.1100000003</v>
      </c>
      <c r="L1604" s="2">
        <f t="shared" si="187"/>
        <v>-0.88999999966472387</v>
      </c>
      <c r="M1604" s="2"/>
      <c r="Q1604" s="23"/>
      <c r="R1604" s="2">
        <v>5872221.4199999692</v>
      </c>
      <c r="S1604" s="1">
        <v>45230</v>
      </c>
      <c r="T1604" s="1">
        <v>45230</v>
      </c>
      <c r="U1604" s="1">
        <v>45287</v>
      </c>
      <c r="V1604">
        <v>53</v>
      </c>
      <c r="W1604" s="1">
        <v>45340</v>
      </c>
      <c r="X1604" s="1">
        <v>45287</v>
      </c>
      <c r="Y1604" s="2">
        <v>886320242.77999997</v>
      </c>
      <c r="AF1604" s="2">
        <v>0</v>
      </c>
      <c r="AG1604" s="14">
        <f>SUMIF('consultant-gross'!D:D,eslam.data!AQ1604,'consultant-gross'!F:F)</f>
        <v>9034186.7999999523</v>
      </c>
      <c r="AH1604" s="14">
        <f>SUMIF('consultant-gross'!D:D,eslam.data!AQ1604,'consultant-gross'!G:G)</f>
        <v>886320242.77999997</v>
      </c>
      <c r="AI1604" s="14">
        <f>SUMIF('consultant-net'!D:D,eslam.data!AQ1604,'consultant-net'!F:F)</f>
        <v>5872221.4199999692</v>
      </c>
      <c r="AJ1604" s="2" t="str">
        <f>VLOOKUP(A1604,'eslam-to-invoicing'!A:B,2,0)</f>
        <v>Sokhna Port Expansion</v>
      </c>
      <c r="AQ1604" s="2" t="str">
        <f t="shared" si="188"/>
        <v>Sokhna Port Expansion21</v>
      </c>
      <c r="AR1604" s="2" t="str">
        <f t="shared" si="189"/>
        <v>Sokhna Port Expansion21</v>
      </c>
    </row>
    <row r="1605" spans="1:44" hidden="1" x14ac:dyDescent="0.3">
      <c r="A1605" s="33" t="s">
        <v>89</v>
      </c>
      <c r="B1605" s="32">
        <f>VLOOKUP(A1605,Sheet1!A:B,2,0)</f>
        <v>1</v>
      </c>
      <c r="C1605" s="6">
        <v>22</v>
      </c>
      <c r="D1605" s="25"/>
      <c r="E1605" s="2">
        <v>3862923.74000001</v>
      </c>
      <c r="F1605" s="26">
        <f>_xlfn.MAXIFS('data-from-invoicing'!E:E,'data-from-invoicing'!D:D,eslam.data!AR1605)</f>
        <v>3517168</v>
      </c>
      <c r="G1605" s="2">
        <f t="shared" si="186"/>
        <v>-345755.74000001</v>
      </c>
      <c r="H1605" s="2"/>
      <c r="I1605" s="23"/>
      <c r="J1605" s="2">
        <f>SUMIF('collection only'!D:D,eslam.data!AQ1605,'collection only'!E:E)</f>
        <v>2510900.4310000064</v>
      </c>
      <c r="K1605" s="26">
        <f>SUMIF('data-from-invoicing'!D:D,eslam.data!AR1605,'data-from-invoicing'!F:F)</f>
        <v>2087493.15</v>
      </c>
      <c r="L1605" s="2">
        <f t="shared" si="187"/>
        <v>-423407.28100000648</v>
      </c>
      <c r="M1605" s="2"/>
      <c r="Q1605" s="23"/>
      <c r="R1605" s="2">
        <v>2510900.4310000059</v>
      </c>
      <c r="S1605" s="1">
        <v>45260</v>
      </c>
      <c r="T1605" s="1">
        <v>45260</v>
      </c>
      <c r="U1605" s="1">
        <v>45334</v>
      </c>
      <c r="V1605">
        <v>53</v>
      </c>
      <c r="W1605" s="1">
        <v>45387</v>
      </c>
      <c r="X1605" s="1">
        <v>45327</v>
      </c>
      <c r="Y1605" s="2">
        <v>890183166.51999998</v>
      </c>
      <c r="AF1605" s="2">
        <v>0</v>
      </c>
      <c r="AG1605" s="14">
        <f>SUMIF('consultant-gross'!D:D,eslam.data!AQ1605,'consultant-gross'!F:F)</f>
        <v>0</v>
      </c>
      <c r="AH1605" s="14">
        <f>SUMIF('consultant-gross'!D:D,eslam.data!AQ1605,'consultant-gross'!G:G)</f>
        <v>0</v>
      </c>
      <c r="AI1605" s="14">
        <f>SUMIF('consultant-net'!D:D,eslam.data!AQ1605,'consultant-net'!F:F)</f>
        <v>0</v>
      </c>
      <c r="AJ1605" s="2" t="str">
        <f>VLOOKUP(A1605,'eslam-to-invoicing'!A:B,2,0)</f>
        <v>Sokhna Port Expansion</v>
      </c>
      <c r="AQ1605" s="2" t="str">
        <f t="shared" si="188"/>
        <v>Sokhna Port Expansion22</v>
      </c>
      <c r="AR1605" s="2" t="str">
        <f t="shared" si="189"/>
        <v>Sokhna Port Expansion22</v>
      </c>
    </row>
    <row r="1606" spans="1:44" hidden="1" x14ac:dyDescent="0.3">
      <c r="A1606" s="33" t="s">
        <v>89</v>
      </c>
      <c r="B1606" s="32">
        <f>VLOOKUP(A1606,Sheet1!A:B,2,0)</f>
        <v>1</v>
      </c>
      <c r="C1606" s="6">
        <v>23</v>
      </c>
      <c r="D1606" s="25"/>
      <c r="E1606" s="2">
        <v>943826.94000005722</v>
      </c>
      <c r="F1606" s="26">
        <f>_xlfn.MAXIFS('data-from-invoicing'!E:E,'data-from-invoicing'!D:D,eslam.data!AR1606)</f>
        <v>0</v>
      </c>
      <c r="G1606" s="2">
        <f t="shared" si="186"/>
        <v>-943826.94000005722</v>
      </c>
      <c r="H1606" s="2"/>
      <c r="I1606" s="23"/>
      <c r="J1606" s="2">
        <f>SUMIF('collection only'!D:D,eslam.data!AQ1606,'collection only'!E:E)</f>
        <v>568614.5189999938</v>
      </c>
      <c r="K1606" s="26">
        <f>SUMIF('data-from-invoicing'!D:D,eslam.data!AR1606,'data-from-invoicing'!F:F)</f>
        <v>0</v>
      </c>
      <c r="L1606" s="2">
        <f t="shared" si="187"/>
        <v>-568614.5189999938</v>
      </c>
      <c r="M1606" s="2"/>
      <c r="Q1606" s="23"/>
      <c r="R1606" s="2">
        <v>613487.51100003719</v>
      </c>
      <c r="S1606" s="1">
        <v>45291</v>
      </c>
      <c r="T1606" s="1">
        <v>45291</v>
      </c>
      <c r="U1606" s="1">
        <v>45360</v>
      </c>
      <c r="V1606">
        <v>53</v>
      </c>
      <c r="W1606" s="1">
        <v>45413</v>
      </c>
      <c r="X1606" s="1">
        <v>45347</v>
      </c>
      <c r="Y1606" s="2">
        <v>891126993.46000004</v>
      </c>
      <c r="AF1606" s="2">
        <v>0</v>
      </c>
      <c r="AG1606" s="14">
        <f>SUMIF('consultant-gross'!D:D,eslam.data!AQ1606,'consultant-gross'!F:F)</f>
        <v>0</v>
      </c>
      <c r="AH1606" s="14">
        <f>SUMIF('consultant-gross'!D:D,eslam.data!AQ1606,'consultant-gross'!G:G)</f>
        <v>0</v>
      </c>
      <c r="AI1606" s="14">
        <f>SUMIF('consultant-net'!D:D,eslam.data!AQ1606,'consultant-net'!F:F)</f>
        <v>0</v>
      </c>
      <c r="AJ1606" s="2" t="str">
        <f>VLOOKUP(A1606,'eslam-to-invoicing'!A:B,2,0)</f>
        <v>Sokhna Port Expansion</v>
      </c>
      <c r="AQ1606" s="2" t="str">
        <f t="shared" si="188"/>
        <v>Sokhna Port Expansion23</v>
      </c>
      <c r="AR1606" s="2" t="str">
        <f t="shared" si="189"/>
        <v>Sokhna Port Expansion23</v>
      </c>
    </row>
    <row r="1607" spans="1:44" hidden="1" x14ac:dyDescent="0.3">
      <c r="A1607" s="6" t="s">
        <v>99</v>
      </c>
      <c r="B1607" s="32">
        <f>VLOOKUP(A1607,Sheet1!A:B,2,0)</f>
        <v>1</v>
      </c>
      <c r="C1607" s="6">
        <v>1</v>
      </c>
      <c r="D1607" s="25"/>
      <c r="F1607" s="26">
        <f>_xlfn.MAXIFS('data-from-invoicing'!E:E,'data-from-invoicing'!D:D,eslam.data!AR1607)</f>
        <v>57988132.799999997</v>
      </c>
      <c r="G1607" s="2">
        <f t="shared" si="186"/>
        <v>57988132.799999997</v>
      </c>
      <c r="H1607" s="2"/>
      <c r="I1607" s="23"/>
      <c r="J1607" s="2">
        <f>SUMIF('collection only'!D:D,eslam.data!AQ1607,'collection only'!E:E)</f>
        <v>39700885.25</v>
      </c>
      <c r="K1607" s="26">
        <f>SUMIF('data-from-invoicing'!D:D,eslam.data!AR1607,'data-from-invoicing'!F:F)</f>
        <v>58103513.542999998</v>
      </c>
      <c r="L1607" s="2">
        <f t="shared" si="187"/>
        <v>18402628.292999998</v>
      </c>
      <c r="M1607" s="2"/>
      <c r="Q1607" s="23"/>
      <c r="S1607" s="1">
        <v>44985</v>
      </c>
      <c r="T1607" s="1">
        <v>44985</v>
      </c>
      <c r="U1607" s="1">
        <v>44985</v>
      </c>
      <c r="V1607">
        <v>60</v>
      </c>
      <c r="W1607" s="1">
        <v>45045</v>
      </c>
      <c r="AF1607" s="2">
        <v>0</v>
      </c>
      <c r="AG1607" s="14">
        <f>SUMIF('consultant-gross'!D:D,eslam.data!AQ1607,'consultant-gross'!F:F)</f>
        <v>0</v>
      </c>
      <c r="AH1607" s="14">
        <f>SUMIF('consultant-gross'!D:D,eslam.data!AQ1607,'consultant-gross'!G:G)</f>
        <v>0</v>
      </c>
      <c r="AI1607" s="14">
        <f>SUMIF('consultant-net'!D:D,eslam.data!AQ1607,'consultant-net'!F:F)</f>
        <v>0</v>
      </c>
      <c r="AJ1607" s="2" t="str">
        <f>VLOOKUP(A1607,'eslam-to-invoicing'!A:B,2,0)</f>
        <v>Sokhna Port Expansion</v>
      </c>
      <c r="AQ1607" s="2" t="str">
        <f t="shared" si="188"/>
        <v>Sokhna Port Expansion- 100m1</v>
      </c>
      <c r="AR1607" s="2" t="str">
        <f t="shared" si="189"/>
        <v>Sokhna Port Expansion1</v>
      </c>
    </row>
    <row r="1608" spans="1:44" hidden="1" x14ac:dyDescent="0.3">
      <c r="A1608" s="6" t="s">
        <v>99</v>
      </c>
      <c r="B1608" s="32">
        <f>VLOOKUP(A1608,Sheet1!A:B,2,0)</f>
        <v>1</v>
      </c>
      <c r="C1608" s="6">
        <v>2</v>
      </c>
      <c r="D1608" s="25"/>
      <c r="E1608" s="2">
        <v>24129951.390000001</v>
      </c>
      <c r="F1608" s="26">
        <f>_xlfn.MAXIFS('data-from-invoicing'!E:E,'data-from-invoicing'!D:D,eslam.data!AR1608)</f>
        <v>28451675.040000003</v>
      </c>
      <c r="G1608" s="2">
        <f t="shared" si="186"/>
        <v>4321723.6500000022</v>
      </c>
      <c r="H1608" s="2"/>
      <c r="I1608" s="23"/>
      <c r="J1608" s="2">
        <f>SUMIF('collection only'!D:D,eslam.data!AQ1608,'collection only'!E:E)</f>
        <v>10628517.75</v>
      </c>
      <c r="K1608" s="26">
        <f>SUMIF('data-from-invoicing'!D:D,eslam.data!AR1608,'data-from-invoicing'!F:F)</f>
        <v>29716122.103500001</v>
      </c>
      <c r="L1608" s="2">
        <f t="shared" si="187"/>
        <v>19087604.353500001</v>
      </c>
      <c r="M1608" s="2"/>
      <c r="Q1608" s="23"/>
      <c r="R1608" s="2">
        <v>15684468.4035</v>
      </c>
      <c r="S1608" s="1">
        <v>45016</v>
      </c>
      <c r="T1608" s="1">
        <v>45016</v>
      </c>
      <c r="U1608" s="1">
        <v>45108</v>
      </c>
      <c r="V1608">
        <v>60</v>
      </c>
      <c r="W1608" s="1">
        <v>45168</v>
      </c>
      <c r="X1608" s="1">
        <v>45108</v>
      </c>
      <c r="Y1608" s="2">
        <v>82118084.219999999</v>
      </c>
      <c r="AF1608" s="2">
        <v>0</v>
      </c>
      <c r="AG1608" s="14">
        <f>SUMIF('consultant-gross'!D:D,eslam.data!AQ1608,'consultant-gross'!F:F)</f>
        <v>0</v>
      </c>
      <c r="AH1608" s="14">
        <f>SUMIF('consultant-gross'!D:D,eslam.data!AQ1608,'consultant-gross'!G:G)</f>
        <v>0</v>
      </c>
      <c r="AI1608" s="14">
        <f>SUMIF('consultant-net'!D:D,eslam.data!AQ1608,'consultant-net'!F:F)</f>
        <v>0</v>
      </c>
      <c r="AJ1608" s="2" t="str">
        <f>VLOOKUP(A1608,'eslam-to-invoicing'!A:B,2,0)</f>
        <v>Sokhna Port Expansion</v>
      </c>
      <c r="AQ1608" s="2" t="str">
        <f t="shared" si="188"/>
        <v>Sokhna Port Expansion- 100m2</v>
      </c>
      <c r="AR1608" s="2" t="str">
        <f t="shared" si="189"/>
        <v>Sokhna Port Expansion2</v>
      </c>
    </row>
    <row r="1609" spans="1:44" hidden="1" x14ac:dyDescent="0.3">
      <c r="A1609" s="6" t="s">
        <v>99</v>
      </c>
      <c r="B1609" s="32">
        <f>VLOOKUP(A1609,Sheet1!A:B,2,0)</f>
        <v>1</v>
      </c>
      <c r="C1609" s="6">
        <v>3</v>
      </c>
      <c r="D1609" s="25"/>
      <c r="E1609" s="2">
        <v>26794714.09</v>
      </c>
      <c r="F1609" s="26">
        <f>_xlfn.MAXIFS('data-from-invoicing'!E:E,'data-from-invoicing'!D:D,eslam.data!AR1609)</f>
        <v>83177845.640000001</v>
      </c>
      <c r="G1609" s="2">
        <f t="shared" si="186"/>
        <v>56383131.549999997</v>
      </c>
      <c r="H1609" s="2"/>
      <c r="I1609" s="23"/>
      <c r="J1609" s="2">
        <f>SUMIF('collection only'!D:D,eslam.data!AQ1609,'collection only'!E:E)</f>
        <v>10464912.35</v>
      </c>
      <c r="K1609" s="26">
        <f>SUMIF('data-from-invoicing'!D:D,eslam.data!AR1609,'data-from-invoicing'!F:F)</f>
        <v>66267866.722000003</v>
      </c>
      <c r="L1609" s="2">
        <f t="shared" si="187"/>
        <v>55802954.372000001</v>
      </c>
      <c r="M1609" s="2"/>
      <c r="Q1609" s="23"/>
      <c r="R1609" s="2">
        <v>17416564.158500001</v>
      </c>
      <c r="S1609" s="1">
        <v>45046</v>
      </c>
      <c r="T1609" s="1">
        <v>45046</v>
      </c>
      <c r="U1609" s="1">
        <v>45145</v>
      </c>
      <c r="V1609">
        <v>60</v>
      </c>
      <c r="W1609" s="1">
        <v>45205</v>
      </c>
      <c r="X1609" s="1">
        <v>45145</v>
      </c>
      <c r="Y1609" s="2">
        <v>108912798.31</v>
      </c>
      <c r="AF1609" s="2">
        <v>0</v>
      </c>
      <c r="AG1609" s="14">
        <f>SUMIF('consultant-gross'!D:D,eslam.data!AQ1609,'consultant-gross'!F:F)</f>
        <v>0</v>
      </c>
      <c r="AH1609" s="14">
        <f>SUMIF('consultant-gross'!D:D,eslam.data!AQ1609,'consultant-gross'!G:G)</f>
        <v>0</v>
      </c>
      <c r="AI1609" s="14">
        <f>SUMIF('consultant-net'!D:D,eslam.data!AQ1609,'consultant-net'!F:F)</f>
        <v>0</v>
      </c>
      <c r="AJ1609" s="2" t="str">
        <f>VLOOKUP(A1609,'eslam-to-invoicing'!A:B,2,0)</f>
        <v>Sokhna Port Expansion</v>
      </c>
      <c r="AQ1609" s="2" t="str">
        <f t="shared" si="188"/>
        <v>Sokhna Port Expansion- 100m3</v>
      </c>
      <c r="AR1609" s="2" t="str">
        <f t="shared" si="189"/>
        <v>Sokhna Port Expansion3</v>
      </c>
    </row>
    <row r="1610" spans="1:44" hidden="1" x14ac:dyDescent="0.3">
      <c r="A1610" s="6" t="s">
        <v>99</v>
      </c>
      <c r="B1610" s="32">
        <f>VLOOKUP(A1610,Sheet1!A:B,2,0)</f>
        <v>1</v>
      </c>
      <c r="C1610" s="6">
        <v>4</v>
      </c>
      <c r="D1610" s="25"/>
      <c r="E1610" s="2">
        <v>13246168.730299991</v>
      </c>
      <c r="F1610" s="26">
        <f>_xlfn.MAXIFS('data-from-invoicing'!E:E,'data-from-invoicing'!D:D,eslam.data!AR1610)</f>
        <v>24751031.100000005</v>
      </c>
      <c r="G1610" s="2">
        <f t="shared" si="186"/>
        <v>11504862.369700015</v>
      </c>
      <c r="H1610" s="2"/>
      <c r="I1610" s="23"/>
      <c r="J1610" s="2">
        <f>SUMIF('collection only'!D:D,eslam.data!AQ1610,'collection only'!E:E)</f>
        <v>8297916</v>
      </c>
      <c r="K1610" s="26">
        <f>SUMIF('data-from-invoicing'!D:D,eslam.data!AR1610,'data-from-invoicing'!F:F)</f>
        <v>24902787.954999998</v>
      </c>
      <c r="L1610" s="2">
        <f t="shared" si="187"/>
        <v>16604871.954999998</v>
      </c>
      <c r="M1610" s="2"/>
      <c r="Q1610" s="23"/>
      <c r="R1610" s="2">
        <v>8610009.6746949963</v>
      </c>
      <c r="S1610" s="1">
        <v>45199</v>
      </c>
      <c r="T1610" s="1">
        <v>45199</v>
      </c>
      <c r="U1610" s="1">
        <v>45176</v>
      </c>
      <c r="V1610">
        <v>60</v>
      </c>
      <c r="W1610" s="1">
        <v>45236</v>
      </c>
      <c r="X1610" s="1">
        <v>45216</v>
      </c>
      <c r="Y1610" s="2">
        <v>122158967.0403</v>
      </c>
      <c r="AF1610" s="2">
        <v>0</v>
      </c>
      <c r="AG1610" s="14">
        <f>SUMIF('consultant-gross'!D:D,eslam.data!AQ1610,'consultant-gross'!F:F)</f>
        <v>0</v>
      </c>
      <c r="AH1610" s="14">
        <f>SUMIF('consultant-gross'!D:D,eslam.data!AQ1610,'consultant-gross'!G:G)</f>
        <v>0</v>
      </c>
      <c r="AI1610" s="14">
        <f>SUMIF('consultant-net'!D:D,eslam.data!AQ1610,'consultant-net'!F:F)</f>
        <v>0</v>
      </c>
      <c r="AJ1610" s="2" t="str">
        <f>VLOOKUP(A1610,'eslam-to-invoicing'!A:B,2,0)</f>
        <v>Sokhna Port Expansion</v>
      </c>
      <c r="AQ1610" s="2" t="str">
        <f t="shared" si="188"/>
        <v>Sokhna Port Expansion- 100m4</v>
      </c>
      <c r="AR1610" s="2" t="str">
        <f t="shared" si="189"/>
        <v>Sokhna Port Expansion4</v>
      </c>
    </row>
    <row r="1611" spans="1:44" hidden="1" x14ac:dyDescent="0.3">
      <c r="A1611" s="6" t="s">
        <v>99</v>
      </c>
      <c r="B1611" s="32">
        <f>VLOOKUP(A1611,Sheet1!A:B,2,0)</f>
        <v>1</v>
      </c>
      <c r="C1611" s="6">
        <v>5</v>
      </c>
      <c r="D1611" s="25"/>
      <c r="E1611" s="2">
        <v>4703266.4897000045</v>
      </c>
      <c r="F1611" s="26">
        <f>_xlfn.MAXIFS('data-from-invoicing'!E:E,'data-from-invoicing'!D:D,eslam.data!AR1611)</f>
        <v>84601518.569999993</v>
      </c>
      <c r="G1611" s="2">
        <f t="shared" si="186"/>
        <v>79898252.080299988</v>
      </c>
      <c r="H1611" s="2"/>
      <c r="I1611" s="23"/>
      <c r="J1611" s="2">
        <f>SUMIF('collection only'!D:D,eslam.data!AQ1611,'collection only'!E:E)</f>
        <v>3240800</v>
      </c>
      <c r="K1611" s="26">
        <f>SUMIF('data-from-invoicing'!D:D,eslam.data!AR1611,'data-from-invoicing'!F:F)</f>
        <v>62315765.265000001</v>
      </c>
      <c r="L1611" s="2">
        <f t="shared" si="187"/>
        <v>59074965.265000001</v>
      </c>
      <c r="M1611" s="2"/>
      <c r="Q1611" s="23"/>
      <c r="R1611" s="2">
        <v>3057123.2183050029</v>
      </c>
      <c r="S1611" s="1">
        <v>45199</v>
      </c>
      <c r="T1611" s="1">
        <v>45199</v>
      </c>
      <c r="U1611" s="1">
        <v>45224</v>
      </c>
      <c r="V1611">
        <v>60</v>
      </c>
      <c r="W1611" s="1">
        <v>45284</v>
      </c>
      <c r="X1611" s="1">
        <v>45250</v>
      </c>
      <c r="Y1611" s="2">
        <v>126862233.53</v>
      </c>
      <c r="AF1611" s="2">
        <v>0</v>
      </c>
      <c r="AG1611" s="14">
        <f>SUMIF('consultant-gross'!D:D,eslam.data!AQ1611,'consultant-gross'!F:F)</f>
        <v>4703266.4897000045</v>
      </c>
      <c r="AH1611" s="14">
        <f>SUMIF('consultant-gross'!D:D,eslam.data!AQ1611,'consultant-gross'!G:G)</f>
        <v>126862233.53</v>
      </c>
      <c r="AI1611" s="14">
        <f>SUMIF('consultant-net'!D:D,eslam.data!AQ1611,'consultant-net'!F:F)</f>
        <v>3057123.2183050029</v>
      </c>
      <c r="AJ1611" s="2" t="str">
        <f>VLOOKUP(A1611,'eslam-to-invoicing'!A:B,2,0)</f>
        <v>Sokhna Port Expansion</v>
      </c>
      <c r="AQ1611" s="2" t="str">
        <f t="shared" si="188"/>
        <v>Sokhna Port Expansion- 100m5</v>
      </c>
      <c r="AR1611" s="2" t="str">
        <f t="shared" si="189"/>
        <v>Sokhna Port Expansion5</v>
      </c>
    </row>
    <row r="1612" spans="1:44" hidden="1" x14ac:dyDescent="0.3">
      <c r="A1612" s="6" t="s">
        <v>99</v>
      </c>
      <c r="B1612" s="32">
        <f>VLOOKUP(A1612,Sheet1!A:B,2,0)</f>
        <v>1</v>
      </c>
      <c r="C1612" s="6">
        <v>6</v>
      </c>
      <c r="D1612" s="25"/>
      <c r="E1612" s="2">
        <v>29655965.569999989</v>
      </c>
      <c r="F1612" s="26">
        <f>_xlfn.MAXIFS('data-from-invoicing'!E:E,'data-from-invoicing'!D:D,eslam.data!AR1612)</f>
        <v>38544935.710000001</v>
      </c>
      <c r="G1612" s="2">
        <f t="shared" si="186"/>
        <v>8888970.1400000118</v>
      </c>
      <c r="H1612" s="2"/>
      <c r="I1612" s="23"/>
      <c r="J1612" s="2">
        <f>SUMIF('collection only'!D:D,eslam.data!AQ1612,'collection only'!E:E)</f>
        <v>20436714.5</v>
      </c>
      <c r="K1612" s="26">
        <f>SUMIF('data-from-invoicing'!D:D,eslam.data!AR1612,'data-from-invoicing'!F:F)</f>
        <v>46645772.645500004</v>
      </c>
      <c r="L1612" s="2">
        <f t="shared" si="187"/>
        <v>26209058.145500004</v>
      </c>
      <c r="M1612" s="2"/>
      <c r="Q1612" s="23"/>
      <c r="R1612" s="2">
        <v>29655965</v>
      </c>
      <c r="S1612" s="1">
        <v>45230</v>
      </c>
      <c r="T1612" s="1">
        <v>45230</v>
      </c>
      <c r="U1612" s="1">
        <v>45224</v>
      </c>
      <c r="V1612">
        <v>60</v>
      </c>
      <c r="W1612" s="1">
        <v>45284</v>
      </c>
      <c r="X1612" s="1">
        <v>45287</v>
      </c>
      <c r="Y1612" s="2">
        <v>156518199.09999999</v>
      </c>
      <c r="AF1612" s="2">
        <v>0</v>
      </c>
      <c r="AG1612" s="14">
        <f>SUMIF('consultant-gross'!D:D,eslam.data!AQ1612,'consultant-gross'!F:F)</f>
        <v>0</v>
      </c>
      <c r="AH1612" s="14">
        <f>SUMIF('consultant-gross'!D:D,eslam.data!AQ1612,'consultant-gross'!G:G)</f>
        <v>0</v>
      </c>
      <c r="AI1612" s="14">
        <f>SUMIF('consultant-net'!D:D,eslam.data!AQ1612,'consultant-net'!F:F)</f>
        <v>0</v>
      </c>
      <c r="AJ1612" s="2" t="str">
        <f>VLOOKUP(A1612,'eslam-to-invoicing'!A:B,2,0)</f>
        <v>Sokhna Port Expansion</v>
      </c>
      <c r="AQ1612" s="2" t="str">
        <f t="shared" si="188"/>
        <v>Sokhna Port Expansion- 100m6</v>
      </c>
      <c r="AR1612" s="2" t="str">
        <f t="shared" si="189"/>
        <v>Sokhna Port Expansion6</v>
      </c>
    </row>
    <row r="1613" spans="1:44" hidden="1" x14ac:dyDescent="0.3">
      <c r="A1613" s="6" t="s">
        <v>99</v>
      </c>
      <c r="B1613" s="32">
        <f>VLOOKUP(A1613,Sheet1!A:B,2,0)</f>
        <v>1</v>
      </c>
      <c r="C1613" s="6">
        <v>7</v>
      </c>
      <c r="D1613" s="25"/>
      <c r="E1613" s="2">
        <v>4532607.6700000167</v>
      </c>
      <c r="F1613" s="26">
        <f>_xlfn.MAXIFS('data-from-invoicing'!E:E,'data-from-invoicing'!D:D,eslam.data!AR1613)</f>
        <v>54124258.649999999</v>
      </c>
      <c r="G1613" s="2">
        <f t="shared" si="186"/>
        <v>49591650.979999982</v>
      </c>
      <c r="H1613" s="2"/>
      <c r="I1613" s="23"/>
      <c r="J1613" s="2">
        <f>SUMIF('collection only'!D:D,eslam.data!AQ1613,'collection only'!E:E)</f>
        <v>3976775.9</v>
      </c>
      <c r="K1613" s="26">
        <f>SUMIF('data-from-invoicing'!D:D,eslam.data!AR1613,'data-from-invoicing'!F:F)</f>
        <v>39568483.310000002</v>
      </c>
      <c r="L1613" s="2">
        <f t="shared" si="187"/>
        <v>35591707.410000004</v>
      </c>
      <c r="M1613" s="2"/>
      <c r="Q1613" s="23"/>
      <c r="R1613" s="2">
        <v>2946194.9855000111</v>
      </c>
      <c r="S1613" s="1">
        <v>45260</v>
      </c>
      <c r="T1613" s="1">
        <v>45260</v>
      </c>
      <c r="U1613" s="1">
        <v>45334</v>
      </c>
      <c r="V1613">
        <v>60</v>
      </c>
      <c r="W1613" s="1">
        <v>45394</v>
      </c>
      <c r="X1613" s="1">
        <v>45327</v>
      </c>
      <c r="Y1613" s="2">
        <v>161050806.77000001</v>
      </c>
      <c r="AF1613" s="2">
        <v>0</v>
      </c>
      <c r="AG1613" s="14">
        <f>SUMIF('consultant-gross'!D:D,eslam.data!AQ1613,'consultant-gross'!F:F)</f>
        <v>0</v>
      </c>
      <c r="AH1613" s="14">
        <f>SUMIF('consultant-gross'!D:D,eslam.data!AQ1613,'consultant-gross'!G:G)</f>
        <v>0</v>
      </c>
      <c r="AI1613" s="14">
        <f>SUMIF('consultant-net'!D:D,eslam.data!AQ1613,'consultant-net'!F:F)</f>
        <v>0</v>
      </c>
      <c r="AJ1613" s="2" t="str">
        <f>VLOOKUP(A1613,'eslam-to-invoicing'!A:B,2,0)</f>
        <v>Sokhna Port Expansion</v>
      </c>
      <c r="AQ1613" s="2" t="str">
        <f t="shared" si="188"/>
        <v>Sokhna Port Expansion- 100m7</v>
      </c>
      <c r="AR1613" s="2" t="str">
        <f t="shared" si="189"/>
        <v>Sokhna Port Expansion7</v>
      </c>
    </row>
    <row r="1614" spans="1:44" hidden="1" x14ac:dyDescent="0.3">
      <c r="A1614" s="6" t="s">
        <v>100</v>
      </c>
      <c r="B1614" s="32">
        <f>VLOOKUP(A1614,Sheet1!A:B,2,0)</f>
        <v>1</v>
      </c>
      <c r="C1614" s="6">
        <v>1</v>
      </c>
      <c r="D1614" s="25"/>
      <c r="F1614" s="26">
        <f>_xlfn.MAXIFS('data-from-invoicing'!E:E,'data-from-invoicing'!D:D,eslam.data!AR1614)</f>
        <v>57988132.799999997</v>
      </c>
      <c r="G1614" s="2">
        <f t="shared" si="186"/>
        <v>57988132.799999997</v>
      </c>
      <c r="H1614" s="2"/>
      <c r="I1614" s="23"/>
      <c r="J1614" s="2">
        <f>SUMIF('collection only'!D:D,eslam.data!AQ1614,'collection only'!E:E)</f>
        <v>1800470.45</v>
      </c>
      <c r="K1614" s="26">
        <f>SUMIF('data-from-invoicing'!D:D,eslam.data!AR1614,'data-from-invoicing'!F:F)</f>
        <v>58103513.542999998</v>
      </c>
      <c r="L1614" s="2">
        <f t="shared" si="187"/>
        <v>56303043.092999995</v>
      </c>
      <c r="M1614" s="2"/>
      <c r="Q1614" s="23"/>
      <c r="S1614" s="1">
        <v>44773</v>
      </c>
      <c r="T1614" s="1">
        <v>44761</v>
      </c>
      <c r="U1614" s="1">
        <v>44865</v>
      </c>
      <c r="V1614">
        <v>60</v>
      </c>
      <c r="W1614" s="1">
        <v>44925</v>
      </c>
      <c r="AF1614" s="2">
        <v>0</v>
      </c>
      <c r="AG1614" s="14">
        <f>SUMIF('consultant-gross'!D:D,eslam.data!AQ1614,'consultant-gross'!F:F)</f>
        <v>0</v>
      </c>
      <c r="AH1614" s="14">
        <f>SUMIF('consultant-gross'!D:D,eslam.data!AQ1614,'consultant-gross'!G:G)</f>
        <v>0</v>
      </c>
      <c r="AI1614" s="14">
        <f>SUMIF('consultant-net'!D:D,eslam.data!AQ1614,'consultant-net'!F:F)</f>
        <v>0</v>
      </c>
      <c r="AJ1614" s="2" t="str">
        <f>VLOOKUP(A1614,'eslam-to-invoicing'!A:B,2,0)</f>
        <v>Sokhna Port Expansion</v>
      </c>
      <c r="AQ1614" s="2" t="str">
        <f t="shared" si="188"/>
        <v>Sokhna Port Expansion-internal roads1</v>
      </c>
      <c r="AR1614" s="2" t="str">
        <f t="shared" si="189"/>
        <v>Sokhna Port Expansion1</v>
      </c>
    </row>
    <row r="1615" spans="1:44" hidden="1" x14ac:dyDescent="0.3">
      <c r="A1615" s="6" t="s">
        <v>100</v>
      </c>
      <c r="B1615" s="32">
        <f>VLOOKUP(A1615,Sheet1!A:B,2,0)</f>
        <v>1</v>
      </c>
      <c r="C1615" s="6">
        <v>2</v>
      </c>
      <c r="D1615" s="25"/>
      <c r="F1615" s="26">
        <f>_xlfn.MAXIFS('data-from-invoicing'!E:E,'data-from-invoicing'!D:D,eslam.data!AR1615)</f>
        <v>28451675.040000003</v>
      </c>
      <c r="G1615" s="2">
        <f t="shared" si="186"/>
        <v>28451675.040000003</v>
      </c>
      <c r="H1615" s="2"/>
      <c r="I1615" s="23"/>
      <c r="J1615" s="2">
        <f>SUMIF('collection only'!D:D,eslam.data!AQ1615,'collection only'!E:E)</f>
        <v>3219.75</v>
      </c>
      <c r="K1615" s="26">
        <f>SUMIF('data-from-invoicing'!D:D,eslam.data!AR1615,'data-from-invoicing'!F:F)</f>
        <v>29716122.103500001</v>
      </c>
      <c r="L1615" s="2">
        <f t="shared" si="187"/>
        <v>29712902.353500001</v>
      </c>
      <c r="M1615" s="2"/>
      <c r="Q1615" s="23"/>
      <c r="S1615" s="1">
        <v>44804</v>
      </c>
      <c r="T1615" s="1">
        <v>44774</v>
      </c>
      <c r="U1615" s="1">
        <v>44893</v>
      </c>
      <c r="V1615">
        <v>60</v>
      </c>
      <c r="W1615" s="1">
        <v>44953</v>
      </c>
      <c r="AF1615" s="2">
        <v>0</v>
      </c>
      <c r="AG1615" s="14">
        <f>SUMIF('consultant-gross'!D:D,eslam.data!AQ1615,'consultant-gross'!F:F)</f>
        <v>0</v>
      </c>
      <c r="AH1615" s="14">
        <f>SUMIF('consultant-gross'!D:D,eslam.data!AQ1615,'consultant-gross'!G:G)</f>
        <v>0</v>
      </c>
      <c r="AI1615" s="14">
        <f>SUMIF('consultant-net'!D:D,eslam.data!AQ1615,'consultant-net'!F:F)</f>
        <v>0</v>
      </c>
      <c r="AJ1615" s="2" t="str">
        <f>VLOOKUP(A1615,'eslam-to-invoicing'!A:B,2,0)</f>
        <v>Sokhna Port Expansion</v>
      </c>
      <c r="AQ1615" s="2" t="str">
        <f t="shared" si="188"/>
        <v>Sokhna Port Expansion-internal roads2</v>
      </c>
      <c r="AR1615" s="2" t="str">
        <f t="shared" si="189"/>
        <v>Sokhna Port Expansion2</v>
      </c>
    </row>
    <row r="1616" spans="1:44" hidden="1" x14ac:dyDescent="0.3">
      <c r="A1616" s="6" t="s">
        <v>62</v>
      </c>
      <c r="B1616" s="32">
        <f>VLOOKUP(A1616,Sheet1!A:B,2,0)</f>
        <v>2</v>
      </c>
      <c r="C1616" s="6">
        <v>3</v>
      </c>
      <c r="D1616" s="25"/>
      <c r="F1616" s="26">
        <f>_xlfn.MAXIFS('data-from-invoicing'!E:E,'data-from-invoicing'!D:D,eslam.data!AR1616)</f>
        <v>54667923.350000001</v>
      </c>
      <c r="G1616" s="2">
        <f t="shared" si="186"/>
        <v>54667923.350000001</v>
      </c>
      <c r="H1616" s="2"/>
      <c r="I1616" s="23"/>
      <c r="J1616" s="2">
        <f>SUMIF('collection only'!D:D,eslam.data!AQ1616,'collection only'!E:E)</f>
        <v>2493330</v>
      </c>
      <c r="K1616" s="26">
        <f>SUMIF('data-from-invoicing'!D:D,eslam.data!AR1616,'data-from-invoicing'!F:F)</f>
        <v>9602955</v>
      </c>
      <c r="L1616" s="2">
        <f t="shared" si="187"/>
        <v>7109625</v>
      </c>
      <c r="M1616" s="2"/>
      <c r="Q1616" s="23"/>
      <c r="S1616" s="1">
        <v>44227</v>
      </c>
      <c r="T1616" s="1">
        <v>44213</v>
      </c>
      <c r="U1616" s="1">
        <v>44213</v>
      </c>
      <c r="V1616">
        <v>60</v>
      </c>
      <c r="W1616" s="1">
        <v>44273</v>
      </c>
      <c r="AF1616" s="2">
        <v>0</v>
      </c>
      <c r="AG1616" s="14">
        <f>SUMIF('consultant-gross'!D:D,eslam.data!AQ1616,'consultant-gross'!F:F)</f>
        <v>0</v>
      </c>
      <c r="AH1616" s="14">
        <f>SUMIF('consultant-gross'!D:D,eslam.data!AQ1616,'consultant-gross'!G:G)</f>
        <v>0</v>
      </c>
      <c r="AI1616" s="14">
        <f>SUMIF('consultant-net'!D:D,eslam.data!AQ1616,'consultant-net'!F:F)</f>
        <v>0</v>
      </c>
      <c r="AJ1616" s="2" t="str">
        <f>VLOOKUP(A1616,'eslam-to-invoicing'!A:B,2,0)</f>
        <v>Olympic Multi – Sports Hall</v>
      </c>
      <c r="AQ1616" s="2" t="str">
        <f t="shared" si="188"/>
        <v>Sports Hall - Civil Works3</v>
      </c>
      <c r="AR1616" s="2" t="str">
        <f t="shared" si="189"/>
        <v>Olympic Multi – Sports Hall3</v>
      </c>
    </row>
    <row r="1617" spans="1:44" hidden="1" x14ac:dyDescent="0.3">
      <c r="A1617" s="6" t="s">
        <v>62</v>
      </c>
      <c r="B1617" s="32">
        <f>VLOOKUP(A1617,Sheet1!A:B,2,0)</f>
        <v>2</v>
      </c>
      <c r="C1617" s="6">
        <v>4</v>
      </c>
      <c r="D1617" s="25"/>
      <c r="F1617" s="26">
        <f>_xlfn.MAXIFS('data-from-invoicing'!E:E,'data-from-invoicing'!D:D,eslam.data!AR1617)</f>
        <v>56613357.080000006</v>
      </c>
      <c r="G1617" s="2">
        <f t="shared" ref="G1617:G1680" si="190">F1617-E1617</f>
        <v>56613357.080000006</v>
      </c>
      <c r="H1617" s="2"/>
      <c r="I1617" s="23"/>
      <c r="J1617" s="2">
        <f>SUMIF('collection only'!D:D,eslam.data!AQ1617,'collection only'!E:E)</f>
        <v>10576930</v>
      </c>
      <c r="K1617" s="26">
        <f>SUMIF('data-from-invoicing'!D:D,eslam.data!AR1617,'data-from-invoicing'!F:F)</f>
        <v>14275990</v>
      </c>
      <c r="L1617" s="2">
        <f t="shared" ref="L1617:L1680" si="191">K1617-J1617</f>
        <v>3699060</v>
      </c>
      <c r="M1617" s="2"/>
      <c r="Q1617" s="23"/>
      <c r="S1617" s="1">
        <v>44286</v>
      </c>
      <c r="T1617" s="1">
        <v>44272</v>
      </c>
      <c r="U1617" s="1">
        <v>44273</v>
      </c>
      <c r="V1617">
        <v>60</v>
      </c>
      <c r="W1617" s="1">
        <v>44333</v>
      </c>
      <c r="AF1617" s="2">
        <v>0</v>
      </c>
      <c r="AG1617" s="14">
        <f>SUMIF('consultant-gross'!D:D,eslam.data!AQ1617,'consultant-gross'!F:F)</f>
        <v>0</v>
      </c>
      <c r="AH1617" s="14">
        <f>SUMIF('consultant-gross'!D:D,eslam.data!AQ1617,'consultant-gross'!G:G)</f>
        <v>0</v>
      </c>
      <c r="AI1617" s="14">
        <f>SUMIF('consultant-net'!D:D,eslam.data!AQ1617,'consultant-net'!F:F)</f>
        <v>0</v>
      </c>
      <c r="AJ1617" s="2" t="str">
        <f>VLOOKUP(A1617,'eslam-to-invoicing'!A:B,2,0)</f>
        <v>Olympic Multi – Sports Hall</v>
      </c>
      <c r="AQ1617" s="2" t="str">
        <f t="shared" ref="AQ1617:AQ1680" si="192">A1617&amp;C1617</f>
        <v>Sports Hall - Civil Works4</v>
      </c>
      <c r="AR1617" s="2" t="str">
        <f t="shared" ref="AR1617:AR1680" si="193">AJ1617&amp;C1617</f>
        <v>Olympic Multi – Sports Hall4</v>
      </c>
    </row>
    <row r="1618" spans="1:44" hidden="1" x14ac:dyDescent="0.3">
      <c r="A1618" s="6" t="s">
        <v>62</v>
      </c>
      <c r="B1618" s="32">
        <f>VLOOKUP(A1618,Sheet1!A:B,2,0)</f>
        <v>2</v>
      </c>
      <c r="C1618" s="6">
        <v>5</v>
      </c>
      <c r="D1618" s="25"/>
      <c r="E1618" s="2">
        <v>47849709.5</v>
      </c>
      <c r="F1618" s="26">
        <f>_xlfn.MAXIFS('data-from-invoicing'!E:E,'data-from-invoicing'!D:D,eslam.data!AR1618)</f>
        <v>89184449.379999995</v>
      </c>
      <c r="G1618" s="2">
        <f t="shared" si="190"/>
        <v>41334739.879999995</v>
      </c>
      <c r="H1618" s="2"/>
      <c r="I1618" s="23"/>
      <c r="J1618" s="2">
        <f>SUMIF('collection only'!D:D,eslam.data!AQ1618,'collection only'!E:E)</f>
        <v>17108045</v>
      </c>
      <c r="K1618" s="26">
        <f>SUMIF('data-from-invoicing'!D:D,eslam.data!AR1618,'data-from-invoicing'!F:F)</f>
        <v>28228654.989999998</v>
      </c>
      <c r="L1618" s="2">
        <f t="shared" si="191"/>
        <v>11120609.989999998</v>
      </c>
      <c r="M1618" s="2"/>
      <c r="Q1618" s="23"/>
      <c r="R1618" s="2">
        <v>17108050</v>
      </c>
      <c r="S1618" s="1">
        <v>44347</v>
      </c>
      <c r="T1618" s="1">
        <v>44347</v>
      </c>
      <c r="U1618" s="1">
        <v>44347</v>
      </c>
      <c r="V1618">
        <v>60</v>
      </c>
      <c r="W1618" s="1">
        <v>44407</v>
      </c>
      <c r="X1618" s="1">
        <v>44452</v>
      </c>
      <c r="Y1618" s="2">
        <v>381426324.57999998</v>
      </c>
      <c r="AF1618" s="2">
        <v>0</v>
      </c>
      <c r="AG1618" s="14">
        <f>SUMIF('consultant-gross'!D:D,eslam.data!AQ1618,'consultant-gross'!F:F)</f>
        <v>0</v>
      </c>
      <c r="AH1618" s="14">
        <f>SUMIF('consultant-gross'!D:D,eslam.data!AQ1618,'consultant-gross'!G:G)</f>
        <v>0</v>
      </c>
      <c r="AI1618" s="14">
        <f>SUMIF('consultant-net'!D:D,eslam.data!AQ1618,'consultant-net'!F:F)</f>
        <v>0</v>
      </c>
      <c r="AJ1618" s="2" t="str">
        <f>VLOOKUP(A1618,'eslam-to-invoicing'!A:B,2,0)</f>
        <v>Olympic Multi – Sports Hall</v>
      </c>
      <c r="AQ1618" s="2" t="str">
        <f t="shared" si="192"/>
        <v>Sports Hall - Civil Works5</v>
      </c>
      <c r="AR1618" s="2" t="str">
        <f t="shared" si="193"/>
        <v>Olympic Multi – Sports Hall5</v>
      </c>
    </row>
    <row r="1619" spans="1:44" hidden="1" x14ac:dyDescent="0.3">
      <c r="A1619" s="6" t="s">
        <v>62</v>
      </c>
      <c r="B1619" s="6">
        <f>VLOOKUP(A1619,Sheet1!A:B,2,0)</f>
        <v>2</v>
      </c>
      <c r="C1619" s="6">
        <v>6</v>
      </c>
      <c r="D1619" s="25"/>
      <c r="E1619" s="2">
        <v>51027855.5</v>
      </c>
      <c r="F1619" s="26">
        <f>_xlfn.MAXIFS('data-from-invoicing'!E:E,'data-from-invoicing'!D:D,eslam.data!AR1619)</f>
        <v>51027855.5</v>
      </c>
      <c r="G1619" s="2">
        <f t="shared" si="190"/>
        <v>0</v>
      </c>
      <c r="H1619" s="2"/>
      <c r="I1619" s="23"/>
      <c r="J1619" s="2">
        <f>SUMIF('collection only'!D:D,eslam.data!AQ1619,'collection only'!E:E)</f>
        <v>414025</v>
      </c>
      <c r="K1619" s="26">
        <f>SUMIF('data-from-invoicing'!D:D,eslam.data!AR1619,'data-from-invoicing'!F:F)</f>
        <v>10835295</v>
      </c>
      <c r="L1619" s="2">
        <f t="shared" si="191"/>
        <v>10421270</v>
      </c>
      <c r="M1619" s="2"/>
      <c r="Q1619" s="23"/>
      <c r="R1619" s="2">
        <v>414030</v>
      </c>
      <c r="S1619" s="1">
        <v>44469</v>
      </c>
      <c r="T1619" s="1">
        <v>44469</v>
      </c>
      <c r="U1619" s="1">
        <v>44475</v>
      </c>
      <c r="V1619">
        <v>60</v>
      </c>
      <c r="W1619" s="1">
        <v>44535</v>
      </c>
      <c r="X1619" s="1">
        <v>44523</v>
      </c>
      <c r="Y1619" s="2">
        <v>432454180.07999998</v>
      </c>
      <c r="AF1619" s="2">
        <v>0</v>
      </c>
      <c r="AG1619" s="14">
        <f>SUMIF('consultant-gross'!D:D,eslam.data!AQ1619,'consultant-gross'!F:F)</f>
        <v>0</v>
      </c>
      <c r="AH1619" s="14">
        <f>SUMIF('consultant-gross'!D:D,eslam.data!AQ1619,'consultant-gross'!G:G)</f>
        <v>0</v>
      </c>
      <c r="AI1619" s="14">
        <f>SUMIF('consultant-net'!D:D,eslam.data!AQ1619,'consultant-net'!F:F)</f>
        <v>0</v>
      </c>
      <c r="AJ1619" s="2" t="str">
        <f>VLOOKUP(A1619,'eslam-to-invoicing'!A:B,2,0)</f>
        <v>Olympic Multi – Sports Hall</v>
      </c>
      <c r="AQ1619" s="2" t="str">
        <f t="shared" si="192"/>
        <v>Sports Hall - Civil Works6</v>
      </c>
      <c r="AR1619" s="2" t="str">
        <f t="shared" si="193"/>
        <v>Olympic Multi – Sports Hall6</v>
      </c>
    </row>
    <row r="1620" spans="1:44" hidden="1" x14ac:dyDescent="0.3">
      <c r="A1620" s="6" t="s">
        <v>62</v>
      </c>
      <c r="B1620" s="32">
        <f>VLOOKUP(A1620,Sheet1!A:B,2,0)</f>
        <v>2</v>
      </c>
      <c r="C1620" s="6">
        <v>7</v>
      </c>
      <c r="D1620" s="25"/>
      <c r="F1620" s="26">
        <f>_xlfn.MAXIFS('data-from-invoicing'!E:E,'data-from-invoicing'!D:D,eslam.data!AR1620)</f>
        <v>16168000</v>
      </c>
      <c r="G1620" s="2">
        <f t="shared" si="190"/>
        <v>16168000</v>
      </c>
      <c r="H1620" s="2"/>
      <c r="I1620" s="23"/>
      <c r="J1620" s="2">
        <f>SUMIF('collection only'!D:D,eslam.data!AQ1620,'collection only'!E:E)</f>
        <v>0</v>
      </c>
      <c r="K1620" s="26">
        <f>SUMIF('data-from-invoicing'!D:D,eslam.data!AR1620,'data-from-invoicing'!F:F)</f>
        <v>14222372.5</v>
      </c>
      <c r="L1620" s="2">
        <f t="shared" si="191"/>
        <v>14222372.5</v>
      </c>
      <c r="M1620" s="2"/>
      <c r="Q1620" s="23"/>
      <c r="R1620" s="2">
        <v>12888184</v>
      </c>
      <c r="S1620" s="1">
        <v>44530</v>
      </c>
      <c r="T1620" s="1">
        <v>44530</v>
      </c>
      <c r="U1620" s="1">
        <v>44544</v>
      </c>
      <c r="V1620">
        <v>60</v>
      </c>
      <c r="W1620" s="1">
        <v>44604</v>
      </c>
      <c r="AF1620" s="2">
        <v>0</v>
      </c>
      <c r="AG1620" s="14">
        <f>SUMIF('consultant-gross'!D:D,eslam.data!AQ1620,'consultant-gross'!F:F)</f>
        <v>0</v>
      </c>
      <c r="AH1620" s="14">
        <f>SUMIF('consultant-gross'!D:D,eslam.data!AQ1620,'consultant-gross'!G:G)</f>
        <v>0</v>
      </c>
      <c r="AI1620" s="14">
        <f>SUMIF('consultant-net'!D:D,eslam.data!AQ1620,'consultant-net'!F:F)</f>
        <v>12888184</v>
      </c>
      <c r="AJ1620" s="2" t="str">
        <f>VLOOKUP(A1620,'eslam-to-invoicing'!A:B,2,0)</f>
        <v>Olympic Multi – Sports Hall</v>
      </c>
      <c r="AQ1620" s="2" t="str">
        <f t="shared" si="192"/>
        <v>Sports Hall - Civil Works7</v>
      </c>
      <c r="AR1620" s="2" t="str">
        <f t="shared" si="193"/>
        <v>Olympic Multi – Sports Hall7</v>
      </c>
    </row>
    <row r="1621" spans="1:44" hidden="1" x14ac:dyDescent="0.3">
      <c r="A1621" s="6" t="s">
        <v>62</v>
      </c>
      <c r="B1621" s="6">
        <f>VLOOKUP(A1621,Sheet1!A:B,2,0)</f>
        <v>2</v>
      </c>
      <c r="C1621" s="6">
        <v>8</v>
      </c>
      <c r="D1621" s="25"/>
      <c r="F1621" s="26">
        <f>_xlfn.MAXIFS('data-from-invoicing'!E:E,'data-from-invoicing'!D:D,eslam.data!AR1621)</f>
        <v>0</v>
      </c>
      <c r="G1621" s="2">
        <f t="shared" si="190"/>
        <v>0</v>
      </c>
      <c r="H1621" s="2"/>
      <c r="I1621" s="23"/>
      <c r="J1621" s="2">
        <f>SUMIF('collection only'!D:D,eslam.data!AQ1621,'collection only'!E:E)</f>
        <v>0</v>
      </c>
      <c r="K1621" s="26">
        <f>SUMIF('data-from-invoicing'!D:D,eslam.data!AR1621,'data-from-invoicing'!F:F)</f>
        <v>0</v>
      </c>
      <c r="L1621" s="2">
        <f t="shared" si="191"/>
        <v>0</v>
      </c>
      <c r="M1621" s="2"/>
      <c r="Q1621" s="23"/>
      <c r="S1621" s="1">
        <v>44651</v>
      </c>
      <c r="T1621" s="1">
        <v>44651</v>
      </c>
      <c r="U1621" s="1">
        <v>44661</v>
      </c>
      <c r="V1621">
        <v>60</v>
      </c>
      <c r="W1621" s="1">
        <v>44721</v>
      </c>
      <c r="AF1621" s="2">
        <v>0</v>
      </c>
      <c r="AG1621" s="14">
        <f>SUMIF('consultant-gross'!D:D,eslam.data!AQ1621,'consultant-gross'!F:F)</f>
        <v>0</v>
      </c>
      <c r="AH1621" s="14">
        <f>SUMIF('consultant-gross'!D:D,eslam.data!AQ1621,'consultant-gross'!G:G)</f>
        <v>0</v>
      </c>
      <c r="AI1621" s="14">
        <f>SUMIF('consultant-net'!D:D,eslam.data!AQ1621,'consultant-net'!F:F)</f>
        <v>0</v>
      </c>
      <c r="AJ1621" s="2" t="str">
        <f>VLOOKUP(A1621,'eslam-to-invoicing'!A:B,2,0)</f>
        <v>Olympic Multi – Sports Hall</v>
      </c>
      <c r="AQ1621" s="2" t="str">
        <f t="shared" si="192"/>
        <v>Sports Hall - Civil Works8</v>
      </c>
      <c r="AR1621" s="2" t="str">
        <f t="shared" si="193"/>
        <v>Olympic Multi – Sports Hall8</v>
      </c>
    </row>
    <row r="1622" spans="1:44" hidden="1" x14ac:dyDescent="0.3">
      <c r="A1622" s="6" t="s">
        <v>69</v>
      </c>
      <c r="B1622" s="32">
        <f>VLOOKUP(A1622,Sheet1!A:B,2,0)</f>
        <v>2</v>
      </c>
      <c r="C1622" s="6">
        <v>1</v>
      </c>
      <c r="D1622" s="25"/>
      <c r="F1622" s="26">
        <f>_xlfn.MAXIFS('data-from-invoicing'!E:E,'data-from-invoicing'!D:D,eslam.data!AR1622)</f>
        <v>155024274.90000001</v>
      </c>
      <c r="G1622" s="2">
        <f t="shared" si="190"/>
        <v>155024274.90000001</v>
      </c>
      <c r="H1622" s="2"/>
      <c r="I1622" s="23"/>
      <c r="J1622" s="2">
        <f>SUMIF('collection only'!D:D,eslam.data!AQ1622,'collection only'!E:E)</f>
        <v>1388840</v>
      </c>
      <c r="K1622" s="26">
        <f>SUMIF('data-from-invoicing'!D:D,eslam.data!AR1622,'data-from-invoicing'!F:F)</f>
        <v>62661946.019999996</v>
      </c>
      <c r="L1622" s="2">
        <f t="shared" si="191"/>
        <v>61273106.019999996</v>
      </c>
      <c r="M1622" s="2"/>
      <c r="Q1622" s="23"/>
      <c r="S1622" s="1">
        <v>44347</v>
      </c>
      <c r="T1622" s="1">
        <v>44339</v>
      </c>
      <c r="U1622" s="1">
        <v>44339</v>
      </c>
      <c r="V1622">
        <v>60</v>
      </c>
      <c r="W1622" s="1">
        <v>44399</v>
      </c>
      <c r="AF1622" s="2">
        <v>0</v>
      </c>
      <c r="AG1622" s="14">
        <f>SUMIF('consultant-gross'!D:D,eslam.data!AQ1622,'consultant-gross'!F:F)</f>
        <v>0</v>
      </c>
      <c r="AH1622" s="14">
        <f>SUMIF('consultant-gross'!D:D,eslam.data!AQ1622,'consultant-gross'!G:G)</f>
        <v>0</v>
      </c>
      <c r="AI1622" s="14">
        <f>SUMIF('consultant-net'!D:D,eslam.data!AQ1622,'consultant-net'!F:F)</f>
        <v>0</v>
      </c>
      <c r="AJ1622" s="2" t="str">
        <f>VLOOKUP(A1622,'eslam-to-invoicing'!A:B,2,0)</f>
        <v>Olympic Multi – Sports Hall</v>
      </c>
      <c r="AQ1622" s="2" t="str">
        <f t="shared" si="192"/>
        <v>Sports Hall - Finishes1</v>
      </c>
      <c r="AR1622" s="2" t="str">
        <f t="shared" si="193"/>
        <v>Olympic Multi – Sports Hall1</v>
      </c>
    </row>
    <row r="1623" spans="1:44" hidden="1" x14ac:dyDescent="0.3">
      <c r="A1623" s="6" t="s">
        <v>69</v>
      </c>
      <c r="B1623" s="32">
        <f>VLOOKUP(A1623,Sheet1!A:B,2,0)</f>
        <v>2</v>
      </c>
      <c r="C1623" s="6">
        <v>2</v>
      </c>
      <c r="D1623" s="25"/>
      <c r="F1623" s="26">
        <f>_xlfn.MAXIFS('data-from-invoicing'!E:E,'data-from-invoicing'!D:D,eslam.data!AR1623)</f>
        <v>85003516.900000006</v>
      </c>
      <c r="G1623" s="2">
        <f t="shared" si="190"/>
        <v>85003516.900000006</v>
      </c>
      <c r="H1623" s="2"/>
      <c r="I1623" s="23"/>
      <c r="J1623" s="2">
        <f>SUMIF('collection only'!D:D,eslam.data!AQ1623,'collection only'!E:E)</f>
        <v>13091760</v>
      </c>
      <c r="K1623" s="26">
        <f>SUMIF('data-from-invoicing'!D:D,eslam.data!AR1623,'data-from-invoicing'!F:F)</f>
        <v>45292969.020000003</v>
      </c>
      <c r="L1623" s="2">
        <f t="shared" si="191"/>
        <v>32201209.020000003</v>
      </c>
      <c r="M1623" s="2"/>
      <c r="Q1623" s="23"/>
      <c r="S1623" s="1">
        <v>44439</v>
      </c>
      <c r="T1623" s="1">
        <v>44441</v>
      </c>
      <c r="U1623" s="1">
        <v>44450</v>
      </c>
      <c r="V1623">
        <v>60</v>
      </c>
      <c r="W1623" s="1">
        <v>44510</v>
      </c>
      <c r="AF1623" s="2">
        <v>0</v>
      </c>
      <c r="AG1623" s="14">
        <f>SUMIF('consultant-gross'!D:D,eslam.data!AQ1623,'consultant-gross'!F:F)</f>
        <v>0</v>
      </c>
      <c r="AH1623" s="14">
        <f>SUMIF('consultant-gross'!D:D,eslam.data!AQ1623,'consultant-gross'!G:G)</f>
        <v>0</v>
      </c>
      <c r="AI1623" s="14">
        <f>SUMIF('consultant-net'!D:D,eslam.data!AQ1623,'consultant-net'!F:F)</f>
        <v>0</v>
      </c>
      <c r="AJ1623" s="2" t="str">
        <f>VLOOKUP(A1623,'eslam-to-invoicing'!A:B,2,0)</f>
        <v>Olympic Multi – Sports Hall</v>
      </c>
      <c r="AQ1623" s="2" t="str">
        <f t="shared" si="192"/>
        <v>Sports Hall - Finishes2</v>
      </c>
      <c r="AR1623" s="2" t="str">
        <f t="shared" si="193"/>
        <v>Olympic Multi – Sports Hall2</v>
      </c>
    </row>
    <row r="1624" spans="1:44" hidden="1" x14ac:dyDescent="0.3">
      <c r="A1624" s="6" t="s">
        <v>69</v>
      </c>
      <c r="B1624" s="32">
        <f>VLOOKUP(A1624,Sheet1!A:B,2,0)</f>
        <v>2</v>
      </c>
      <c r="C1624" s="6">
        <v>3</v>
      </c>
      <c r="D1624" s="25"/>
      <c r="E1624" s="2">
        <v>91998353.75</v>
      </c>
      <c r="F1624" s="26">
        <f>_xlfn.MAXIFS('data-from-invoicing'!E:E,'data-from-invoicing'!D:D,eslam.data!AR1624)</f>
        <v>54667923.350000001</v>
      </c>
      <c r="G1624" s="2">
        <f t="shared" si="190"/>
        <v>-37330430.399999999</v>
      </c>
      <c r="H1624" s="2"/>
      <c r="I1624" s="23"/>
      <c r="J1624" s="2">
        <f>SUMIF('collection only'!D:D,eslam.data!AQ1624,'collection only'!E:E)</f>
        <v>7109625</v>
      </c>
      <c r="K1624" s="26">
        <f>SUMIF('data-from-invoicing'!D:D,eslam.data!AR1624,'data-from-invoicing'!F:F)</f>
        <v>9602955</v>
      </c>
      <c r="L1624" s="2">
        <f t="shared" si="191"/>
        <v>2493330</v>
      </c>
      <c r="M1624" s="2"/>
      <c r="Q1624" s="23"/>
      <c r="R1624" s="2">
        <v>77278617</v>
      </c>
      <c r="S1624" s="1">
        <v>44500</v>
      </c>
      <c r="T1624" s="1">
        <v>44500</v>
      </c>
      <c r="U1624" s="1">
        <v>44480</v>
      </c>
      <c r="V1624">
        <v>60</v>
      </c>
      <c r="W1624" s="1">
        <v>44540</v>
      </c>
      <c r="X1624" s="1">
        <v>44517</v>
      </c>
      <c r="Y1624" s="2">
        <v>178494684.93000001</v>
      </c>
      <c r="AF1624" s="2">
        <v>0</v>
      </c>
      <c r="AG1624" s="14">
        <f>SUMIF('consultant-gross'!D:D,eslam.data!AQ1624,'consultant-gross'!F:F)</f>
        <v>91998353.75</v>
      </c>
      <c r="AH1624" s="14">
        <f>SUMIF('consultant-gross'!D:D,eslam.data!AQ1624,'consultant-gross'!G:G)</f>
        <v>178494684.93000001</v>
      </c>
      <c r="AI1624" s="14">
        <f>SUMIF('consultant-net'!D:D,eslam.data!AQ1624,'consultant-net'!F:F)</f>
        <v>77278617</v>
      </c>
      <c r="AJ1624" s="2" t="str">
        <f>VLOOKUP(A1624,'eslam-to-invoicing'!A:B,2,0)</f>
        <v>Olympic Multi – Sports Hall</v>
      </c>
      <c r="AQ1624" s="2" t="str">
        <f t="shared" si="192"/>
        <v>Sports Hall - Finishes3</v>
      </c>
      <c r="AR1624" s="2" t="str">
        <f t="shared" si="193"/>
        <v>Olympic Multi – Sports Hall3</v>
      </c>
    </row>
    <row r="1625" spans="1:44" hidden="1" x14ac:dyDescent="0.3">
      <c r="A1625" s="6" t="s">
        <v>69</v>
      </c>
      <c r="B1625" s="32">
        <f>VLOOKUP(A1625,Sheet1!A:B,2,0)</f>
        <v>2</v>
      </c>
      <c r="C1625" s="6">
        <v>4</v>
      </c>
      <c r="D1625" s="25"/>
      <c r="F1625" s="26">
        <f>_xlfn.MAXIFS('data-from-invoicing'!E:E,'data-from-invoicing'!D:D,eslam.data!AR1625)</f>
        <v>56613357.080000006</v>
      </c>
      <c r="G1625" s="2">
        <f t="shared" si="190"/>
        <v>56613357.080000006</v>
      </c>
      <c r="H1625" s="2"/>
      <c r="I1625" s="23"/>
      <c r="J1625" s="2">
        <f>SUMIF('collection only'!D:D,eslam.data!AQ1625,'collection only'!E:E)</f>
        <v>3699060</v>
      </c>
      <c r="K1625" s="26">
        <f>SUMIF('data-from-invoicing'!D:D,eslam.data!AR1625,'data-from-invoicing'!F:F)</f>
        <v>14275990</v>
      </c>
      <c r="L1625" s="2">
        <f t="shared" si="191"/>
        <v>10576930</v>
      </c>
      <c r="M1625" s="2"/>
      <c r="Q1625" s="23"/>
      <c r="S1625" s="1">
        <v>44773</v>
      </c>
      <c r="T1625" s="1">
        <v>44773</v>
      </c>
      <c r="U1625" s="1">
        <v>44782</v>
      </c>
      <c r="V1625">
        <v>60</v>
      </c>
      <c r="W1625" s="1">
        <v>44842</v>
      </c>
      <c r="AF1625" s="2">
        <v>0</v>
      </c>
      <c r="AG1625" s="14">
        <f>SUMIF('consultant-gross'!D:D,eslam.data!AQ1625,'consultant-gross'!F:F)</f>
        <v>0</v>
      </c>
      <c r="AH1625" s="14">
        <f>SUMIF('consultant-gross'!D:D,eslam.data!AQ1625,'consultant-gross'!G:G)</f>
        <v>0</v>
      </c>
      <c r="AI1625" s="14">
        <f>SUMIF('consultant-net'!D:D,eslam.data!AQ1625,'consultant-net'!F:F)</f>
        <v>0</v>
      </c>
      <c r="AJ1625" s="2" t="str">
        <f>VLOOKUP(A1625,'eslam-to-invoicing'!A:B,2,0)</f>
        <v>Olympic Multi – Sports Hall</v>
      </c>
      <c r="AQ1625" s="2" t="str">
        <f t="shared" si="192"/>
        <v>Sports Hall - Finishes4</v>
      </c>
      <c r="AR1625" s="2" t="str">
        <f t="shared" si="193"/>
        <v>Olympic Multi – Sports Hall4</v>
      </c>
    </row>
    <row r="1626" spans="1:44" hidden="1" x14ac:dyDescent="0.3">
      <c r="A1626" s="6" t="s">
        <v>78</v>
      </c>
      <c r="B1626" s="32">
        <f>VLOOKUP(A1626,Sheet1!A:B,2,0)</f>
        <v>2</v>
      </c>
      <c r="C1626" s="6">
        <v>1</v>
      </c>
      <c r="D1626" s="25"/>
      <c r="E1626" s="2">
        <v>9145259</v>
      </c>
      <c r="F1626" s="26">
        <f>_xlfn.MAXIFS('data-from-invoicing'!E:E,'data-from-invoicing'!D:D,eslam.data!AR1626)</f>
        <v>155024274.90000001</v>
      </c>
      <c r="G1626" s="2">
        <f t="shared" si="190"/>
        <v>145879015.90000001</v>
      </c>
      <c r="H1626" s="2"/>
      <c r="I1626" s="23"/>
      <c r="J1626" s="2">
        <f>SUMIF('collection only'!D:D,eslam.data!AQ1626,'collection only'!E:E)</f>
        <v>5941290</v>
      </c>
      <c r="K1626" s="26">
        <f>SUMIF('data-from-invoicing'!D:D,eslam.data!AR1626,'data-from-invoicing'!F:F)</f>
        <v>62661946.019999996</v>
      </c>
      <c r="L1626" s="2">
        <f t="shared" si="191"/>
        <v>56720656.019999996</v>
      </c>
      <c r="M1626" s="2"/>
      <c r="Q1626" s="23"/>
      <c r="R1626" s="2">
        <v>5944418.3500000006</v>
      </c>
      <c r="S1626" s="1">
        <v>44561</v>
      </c>
      <c r="T1626" s="1">
        <v>44561</v>
      </c>
      <c r="U1626" s="1">
        <v>44572</v>
      </c>
      <c r="V1626">
        <v>60</v>
      </c>
      <c r="W1626" s="1">
        <v>44632</v>
      </c>
      <c r="X1626" s="1">
        <v>44614</v>
      </c>
      <c r="Y1626" s="2">
        <v>9145259</v>
      </c>
      <c r="AF1626" s="2">
        <v>0</v>
      </c>
      <c r="AG1626" s="14">
        <f>SUMIF('consultant-gross'!D:D,eslam.data!AQ1626,'consultant-gross'!F:F)</f>
        <v>9145259</v>
      </c>
      <c r="AH1626" s="14">
        <f>SUMIF('consultant-gross'!D:D,eslam.data!AQ1626,'consultant-gross'!G:G)</f>
        <v>9145259</v>
      </c>
      <c r="AI1626" s="14">
        <f>SUMIF('consultant-net'!D:D,eslam.data!AQ1626,'consultant-net'!F:F)</f>
        <v>5944418.3500000006</v>
      </c>
      <c r="AJ1626" s="2" t="str">
        <f>VLOOKUP(A1626,'eslam-to-invoicing'!A:B,2,0)</f>
        <v>Olympic Multi – Sports Hall</v>
      </c>
      <c r="AQ1626" s="2" t="str">
        <f t="shared" si="192"/>
        <v>Sports Hall - Finishes - ADD.011</v>
      </c>
      <c r="AR1626" s="2" t="str">
        <f t="shared" si="193"/>
        <v>Olympic Multi – Sports Hall1</v>
      </c>
    </row>
    <row r="1627" spans="1:44" hidden="1" x14ac:dyDescent="0.3">
      <c r="A1627" s="6" t="s">
        <v>78</v>
      </c>
      <c r="B1627" s="32">
        <f>VLOOKUP(A1627,Sheet1!A:B,2,0)</f>
        <v>2</v>
      </c>
      <c r="C1627" s="6">
        <v>2</v>
      </c>
      <c r="D1627" s="25"/>
      <c r="F1627" s="26">
        <f>_xlfn.MAXIFS('data-from-invoicing'!E:E,'data-from-invoicing'!D:D,eslam.data!AR1627)</f>
        <v>85003516.900000006</v>
      </c>
      <c r="G1627" s="2">
        <f t="shared" si="190"/>
        <v>85003516.900000006</v>
      </c>
      <c r="H1627" s="2"/>
      <c r="I1627" s="23"/>
      <c r="J1627" s="2">
        <f>SUMIF('collection only'!D:D,eslam.data!AQ1627,'collection only'!E:E)</f>
        <v>2631750</v>
      </c>
      <c r="K1627" s="26">
        <f>SUMIF('data-from-invoicing'!D:D,eslam.data!AR1627,'data-from-invoicing'!F:F)</f>
        <v>45292969.020000003</v>
      </c>
      <c r="L1627" s="2">
        <f t="shared" si="191"/>
        <v>42661219.020000003</v>
      </c>
      <c r="M1627" s="2"/>
      <c r="Q1627" s="23"/>
      <c r="S1627" s="1">
        <v>44651</v>
      </c>
      <c r="T1627" s="1">
        <v>44651</v>
      </c>
      <c r="U1627" s="1">
        <v>44661</v>
      </c>
      <c r="V1627">
        <v>60</v>
      </c>
      <c r="W1627" s="1">
        <v>44721</v>
      </c>
      <c r="AF1627" s="2">
        <v>0</v>
      </c>
      <c r="AG1627" s="14">
        <f>SUMIF('consultant-gross'!D:D,eslam.data!AQ1627,'consultant-gross'!F:F)</f>
        <v>0</v>
      </c>
      <c r="AH1627" s="14">
        <f>SUMIF('consultant-gross'!D:D,eslam.data!AQ1627,'consultant-gross'!G:G)</f>
        <v>0</v>
      </c>
      <c r="AI1627" s="14">
        <f>SUMIF('consultant-net'!D:D,eslam.data!AQ1627,'consultant-net'!F:F)</f>
        <v>0</v>
      </c>
      <c r="AJ1627" s="2" t="str">
        <f>VLOOKUP(A1627,'eslam-to-invoicing'!A:B,2,0)</f>
        <v>Olympic Multi – Sports Hall</v>
      </c>
      <c r="AQ1627" s="2" t="str">
        <f t="shared" si="192"/>
        <v>Sports Hall - Finishes - ADD.012</v>
      </c>
      <c r="AR1627" s="2" t="str">
        <f t="shared" si="193"/>
        <v>Olympic Multi – Sports Hall2</v>
      </c>
    </row>
    <row r="1628" spans="1:44" hidden="1" x14ac:dyDescent="0.3">
      <c r="A1628" s="6" t="s">
        <v>92</v>
      </c>
      <c r="B1628" s="32">
        <f>VLOOKUP(A1628,Sheet1!A:B,2,0)</f>
        <v>2</v>
      </c>
      <c r="C1628" s="6">
        <v>1</v>
      </c>
      <c r="D1628" s="25"/>
      <c r="F1628" s="26">
        <f>_xlfn.MAXIFS('data-from-invoicing'!E:E,'data-from-invoicing'!D:D,eslam.data!AR1628)</f>
        <v>155024274.90000001</v>
      </c>
      <c r="G1628" s="2">
        <f t="shared" si="190"/>
        <v>155024274.90000001</v>
      </c>
      <c r="H1628" s="2"/>
      <c r="I1628" s="23"/>
      <c r="J1628" s="2">
        <f>SUMIF('collection only'!D:D,eslam.data!AQ1628,'collection only'!E:E)</f>
        <v>2.9999999999999997E-4</v>
      </c>
      <c r="K1628" s="26">
        <f>SUMIF('data-from-invoicing'!D:D,eslam.data!AR1628,'data-from-invoicing'!F:F)</f>
        <v>62661946.019999996</v>
      </c>
      <c r="L1628" s="2">
        <f t="shared" si="191"/>
        <v>62661946.019699998</v>
      </c>
      <c r="M1628" s="2"/>
      <c r="Q1628" s="23"/>
      <c r="S1628" s="1">
        <v>44651</v>
      </c>
      <c r="T1628" s="1">
        <v>44651</v>
      </c>
      <c r="U1628" s="1">
        <v>44661</v>
      </c>
      <c r="V1628">
        <v>60</v>
      </c>
      <c r="W1628" s="1">
        <v>44721</v>
      </c>
      <c r="AF1628" s="2">
        <v>0</v>
      </c>
      <c r="AG1628" s="14">
        <f>SUMIF('consultant-gross'!D:D,eslam.data!AQ1628,'consultant-gross'!F:F)</f>
        <v>0</v>
      </c>
      <c r="AH1628" s="14">
        <f>SUMIF('consultant-gross'!D:D,eslam.data!AQ1628,'consultant-gross'!G:G)</f>
        <v>0</v>
      </c>
      <c r="AI1628" s="14">
        <f>SUMIF('consultant-net'!D:D,eslam.data!AQ1628,'consultant-net'!F:F)</f>
        <v>0</v>
      </c>
      <c r="AJ1628" s="2" t="str">
        <f>VLOOKUP(A1628,'eslam-to-invoicing'!A:B,2,0)</f>
        <v>Olympic Multi – Sports Hall</v>
      </c>
      <c r="AQ1628" s="2" t="str">
        <f t="shared" si="192"/>
        <v>Sports Hall - Finishes - Landscape1</v>
      </c>
      <c r="AR1628" s="2" t="str">
        <f t="shared" si="193"/>
        <v>Olympic Multi – Sports Hall1</v>
      </c>
    </row>
    <row r="1629" spans="1:44" hidden="1" x14ac:dyDescent="0.3">
      <c r="A1629" s="6" t="s">
        <v>87</v>
      </c>
      <c r="B1629" s="32">
        <f>VLOOKUP(A1629,Sheet1!A:B,2,0)</f>
        <v>2</v>
      </c>
      <c r="C1629" s="6">
        <v>1</v>
      </c>
      <c r="D1629" s="25"/>
      <c r="F1629" s="26">
        <f>_xlfn.MAXIFS('data-from-invoicing'!E:E,'data-from-invoicing'!D:D,eslam.data!AR1629)</f>
        <v>155024274.90000001</v>
      </c>
      <c r="G1629" s="2">
        <f t="shared" si="190"/>
        <v>155024274.90000001</v>
      </c>
      <c r="H1629" s="2"/>
      <c r="I1629" s="23"/>
      <c r="J1629" s="2">
        <f>SUMIF('collection only'!D:D,eslam.data!AQ1629,'collection only'!E:E)</f>
        <v>67417715</v>
      </c>
      <c r="K1629" s="26">
        <f>SUMIF('data-from-invoicing'!D:D,eslam.data!AR1629,'data-from-invoicing'!F:F)</f>
        <v>62661946.019999996</v>
      </c>
      <c r="L1629" s="2">
        <f t="shared" si="191"/>
        <v>-4755768.9800000042</v>
      </c>
      <c r="M1629" s="2"/>
      <c r="Q1629" s="23"/>
      <c r="S1629" s="1">
        <v>44620</v>
      </c>
      <c r="T1629" s="1">
        <v>44616</v>
      </c>
      <c r="U1629" s="1">
        <v>44616</v>
      </c>
      <c r="V1629">
        <v>60</v>
      </c>
      <c r="W1629" s="1">
        <v>44676</v>
      </c>
      <c r="AF1629" s="2">
        <v>0</v>
      </c>
      <c r="AG1629" s="14">
        <f>SUMIF('consultant-gross'!D:D,eslam.data!AQ1629,'consultant-gross'!F:F)</f>
        <v>0</v>
      </c>
      <c r="AH1629" s="14">
        <f>SUMIF('consultant-gross'!D:D,eslam.data!AQ1629,'consultant-gross'!G:G)</f>
        <v>0</v>
      </c>
      <c r="AI1629" s="14">
        <f>SUMIF('consultant-net'!D:D,eslam.data!AQ1629,'consultant-net'!F:F)</f>
        <v>0</v>
      </c>
      <c r="AJ1629" s="2" t="str">
        <f>VLOOKUP(A1629,'eslam-to-invoicing'!A:B,2,0)</f>
        <v>Olympic Multi – Sports Hall</v>
      </c>
      <c r="AQ1629" s="2" t="str">
        <f t="shared" si="192"/>
        <v>Sports Hall - MEP1</v>
      </c>
      <c r="AR1629" s="2" t="str">
        <f t="shared" si="193"/>
        <v>Olympic Multi – Sports Hall1</v>
      </c>
    </row>
    <row r="1630" spans="1:44" hidden="1" x14ac:dyDescent="0.3">
      <c r="A1630" s="6" t="s">
        <v>87</v>
      </c>
      <c r="B1630" s="32">
        <f>VLOOKUP(A1630,Sheet1!A:B,2,0)</f>
        <v>2</v>
      </c>
      <c r="C1630" s="6">
        <v>2</v>
      </c>
      <c r="D1630" s="25"/>
      <c r="F1630" s="26">
        <f>_xlfn.MAXIFS('data-from-invoicing'!E:E,'data-from-invoicing'!D:D,eslam.data!AR1630)</f>
        <v>85003516.900000006</v>
      </c>
      <c r="G1630" s="2">
        <f t="shared" si="190"/>
        <v>85003516.900000006</v>
      </c>
      <c r="H1630" s="2"/>
      <c r="I1630" s="23"/>
      <c r="J1630" s="2">
        <f>SUMIF('collection only'!D:D,eslam.data!AQ1630,'collection only'!E:E)</f>
        <v>1103175</v>
      </c>
      <c r="K1630" s="26">
        <f>SUMIF('data-from-invoicing'!D:D,eslam.data!AR1630,'data-from-invoicing'!F:F)</f>
        <v>45292969.020000003</v>
      </c>
      <c r="L1630" s="2">
        <f t="shared" si="191"/>
        <v>44189794.020000003</v>
      </c>
      <c r="M1630" s="2"/>
      <c r="Q1630" s="23"/>
      <c r="R1630" s="2">
        <v>13327738</v>
      </c>
      <c r="S1630" s="1">
        <v>44651</v>
      </c>
      <c r="T1630" s="1">
        <v>44651</v>
      </c>
      <c r="U1630" s="1">
        <v>44661</v>
      </c>
      <c r="V1630">
        <v>60</v>
      </c>
      <c r="W1630" s="1">
        <v>44721</v>
      </c>
      <c r="AF1630" s="2">
        <v>0</v>
      </c>
      <c r="AG1630" s="14">
        <f>SUMIF('consultant-gross'!D:D,eslam.data!AQ1630,'consultant-gross'!F:F)</f>
        <v>0</v>
      </c>
      <c r="AH1630" s="14">
        <f>SUMIF('consultant-gross'!D:D,eslam.data!AQ1630,'consultant-gross'!G:G)</f>
        <v>0</v>
      </c>
      <c r="AI1630" s="14">
        <f>SUMIF('consultant-net'!D:D,eslam.data!AQ1630,'consultant-net'!F:F)</f>
        <v>13327738</v>
      </c>
      <c r="AJ1630" s="2" t="str">
        <f>VLOOKUP(A1630,'eslam-to-invoicing'!A:B,2,0)</f>
        <v>Olympic Multi – Sports Hall</v>
      </c>
      <c r="AQ1630" s="2" t="str">
        <f t="shared" si="192"/>
        <v>Sports Hall - MEP2</v>
      </c>
      <c r="AR1630" s="2" t="str">
        <f t="shared" si="193"/>
        <v>Olympic Multi – Sports Hall2</v>
      </c>
    </row>
    <row r="1631" spans="1:44" hidden="1" x14ac:dyDescent="0.3">
      <c r="A1631" s="32" t="s">
        <v>108</v>
      </c>
      <c r="B1631" s="32">
        <f>VLOOKUP(A1631,Sheet1!A:B,2,0)</f>
        <v>1</v>
      </c>
      <c r="C1631" s="6">
        <v>1</v>
      </c>
      <c r="D1631" s="25"/>
      <c r="E1631" s="2">
        <v>779997.07</v>
      </c>
      <c r="F1631" s="26">
        <f>_xlfn.MAXIFS('data-from-invoicing'!E:E,'data-from-invoicing'!D:D,eslam.data!AR1631)</f>
        <v>0</v>
      </c>
      <c r="G1631" s="2">
        <f t="shared" si="190"/>
        <v>-779997.07</v>
      </c>
      <c r="H1631" s="2"/>
      <c r="I1631" s="23"/>
      <c r="J1631" s="2">
        <f>SUMIF('collection only'!D:D,eslam.data!AQ1631,'collection only'!E:E)</f>
        <v>509186.43</v>
      </c>
      <c r="K1631" s="26">
        <f>SUMIF('data-from-invoicing'!D:D,eslam.data!AR1631,'data-from-invoicing'!F:F)</f>
        <v>0</v>
      </c>
      <c r="L1631" s="2">
        <f t="shared" si="191"/>
        <v>-509186.43</v>
      </c>
      <c r="M1631" s="2"/>
      <c r="Q1631" s="23"/>
      <c r="R1631" s="2">
        <v>524786.37</v>
      </c>
      <c r="S1631" s="1">
        <v>44957</v>
      </c>
      <c r="T1631" s="1">
        <v>44942</v>
      </c>
      <c r="U1631" s="1">
        <v>44942</v>
      </c>
      <c r="V1631">
        <v>42</v>
      </c>
      <c r="W1631" s="1">
        <v>44984</v>
      </c>
      <c r="X1631" s="1">
        <v>44944</v>
      </c>
      <c r="Y1631" s="2">
        <v>779997.07</v>
      </c>
      <c r="AF1631" s="2">
        <v>0</v>
      </c>
      <c r="AG1631" s="14">
        <f>SUMIF('consultant-gross'!D:D,eslam.data!AQ1631,'consultant-gross'!F:F)</f>
        <v>0</v>
      </c>
      <c r="AH1631" s="14">
        <f>SUMIF('consultant-gross'!D:D,eslam.data!AQ1631,'consultant-gross'!G:G)</f>
        <v>0</v>
      </c>
      <c r="AI1631" s="14">
        <f>SUMIF('consultant-net'!D:D,eslam.data!AQ1631,'consultant-net'!F:F)</f>
        <v>0</v>
      </c>
      <c r="AJ1631" s="2">
        <f>VLOOKUP(A1631,'eslam-to-invoicing'!A:B,2,0)</f>
        <v>0</v>
      </c>
      <c r="AQ1631" s="2" t="str">
        <f t="shared" si="192"/>
        <v>Suez Intake &amp; P Stations-ABB apply1</v>
      </c>
      <c r="AR1631" s="2" t="str">
        <f t="shared" si="193"/>
        <v>01</v>
      </c>
    </row>
    <row r="1632" spans="1:44" hidden="1" x14ac:dyDescent="0.3">
      <c r="A1632" s="32" t="s">
        <v>108</v>
      </c>
      <c r="B1632" s="32">
        <f>VLOOKUP(A1632,Sheet1!A:B,2,0)</f>
        <v>1</v>
      </c>
      <c r="C1632" s="6">
        <v>2</v>
      </c>
      <c r="D1632" s="25"/>
      <c r="E1632" s="2">
        <v>1514111.97</v>
      </c>
      <c r="F1632" s="26">
        <f>_xlfn.MAXIFS('data-from-invoicing'!E:E,'data-from-invoicing'!D:D,eslam.data!AR1632)</f>
        <v>0</v>
      </c>
      <c r="G1632" s="2">
        <f t="shared" si="190"/>
        <v>-1514111.97</v>
      </c>
      <c r="H1632" s="2"/>
      <c r="I1632" s="23"/>
      <c r="J1632" s="2">
        <f>SUMIF('collection only'!D:D,eslam.data!AQ1632,'collection only'!E:E)</f>
        <v>988420.71</v>
      </c>
      <c r="K1632" s="26">
        <f>SUMIF('data-from-invoicing'!D:D,eslam.data!AR1632,'data-from-invoicing'!F:F)</f>
        <v>0</v>
      </c>
      <c r="L1632" s="2">
        <f t="shared" si="191"/>
        <v>-988420.71</v>
      </c>
      <c r="M1632" s="2"/>
      <c r="Q1632" s="23"/>
      <c r="R1632" s="2">
        <v>988420.71</v>
      </c>
      <c r="S1632" s="1">
        <v>44985</v>
      </c>
      <c r="T1632" s="1">
        <v>44973</v>
      </c>
      <c r="U1632" s="1">
        <v>44992</v>
      </c>
      <c r="V1632">
        <v>42</v>
      </c>
      <c r="W1632" s="1">
        <v>45034</v>
      </c>
      <c r="X1632" s="1">
        <v>44994</v>
      </c>
      <c r="Y1632" s="2">
        <v>2294109.04</v>
      </c>
      <c r="AF1632" s="2">
        <v>0</v>
      </c>
      <c r="AG1632" s="14">
        <f>SUMIF('consultant-gross'!D:D,eslam.data!AQ1632,'consultant-gross'!F:F)</f>
        <v>0</v>
      </c>
      <c r="AH1632" s="14">
        <f>SUMIF('consultant-gross'!D:D,eslam.data!AQ1632,'consultant-gross'!G:G)</f>
        <v>0</v>
      </c>
      <c r="AI1632" s="14">
        <f>SUMIF('consultant-net'!D:D,eslam.data!AQ1632,'consultant-net'!F:F)</f>
        <v>0</v>
      </c>
      <c r="AJ1632" s="2">
        <f>VLOOKUP(A1632,'eslam-to-invoicing'!A:B,2,0)</f>
        <v>0</v>
      </c>
      <c r="AQ1632" s="2" t="str">
        <f t="shared" si="192"/>
        <v>Suez Intake &amp; P Stations-ABB apply2</v>
      </c>
      <c r="AR1632" s="2" t="str">
        <f t="shared" si="193"/>
        <v>02</v>
      </c>
    </row>
    <row r="1633" spans="1:44" hidden="1" x14ac:dyDescent="0.3">
      <c r="A1633" s="32" t="s">
        <v>108</v>
      </c>
      <c r="B1633" s="32">
        <f>VLOOKUP(A1633,Sheet1!A:B,2,0)</f>
        <v>1</v>
      </c>
      <c r="C1633" s="6">
        <v>3</v>
      </c>
      <c r="D1633" s="25"/>
      <c r="E1633" s="2">
        <v>1605876.32</v>
      </c>
      <c r="F1633" s="26">
        <f>_xlfn.MAXIFS('data-from-invoicing'!E:E,'data-from-invoicing'!D:D,eslam.data!AR1633)</f>
        <v>0</v>
      </c>
      <c r="G1633" s="2">
        <f t="shared" si="190"/>
        <v>-1605876.32</v>
      </c>
      <c r="H1633" s="2"/>
      <c r="I1633" s="23"/>
      <c r="J1633" s="2">
        <f>SUMIF('collection only'!D:D,eslam.data!AQ1633,'collection only'!E:E)</f>
        <v>1048324.99639137</v>
      </c>
      <c r="K1633" s="26">
        <f>SUMIF('data-from-invoicing'!D:D,eslam.data!AR1633,'data-from-invoicing'!F:F)</f>
        <v>0</v>
      </c>
      <c r="L1633" s="2">
        <f t="shared" si="191"/>
        <v>-1048324.99639137</v>
      </c>
      <c r="M1633" s="2"/>
      <c r="Q1633" s="23"/>
      <c r="R1633" s="2">
        <v>1048325</v>
      </c>
      <c r="S1633" s="1">
        <v>45016</v>
      </c>
      <c r="T1633" s="1">
        <v>45027</v>
      </c>
      <c r="U1633" s="1">
        <v>45027</v>
      </c>
      <c r="V1633">
        <v>42</v>
      </c>
      <c r="W1633" s="1">
        <v>45069</v>
      </c>
      <c r="X1633" s="1">
        <v>45028</v>
      </c>
      <c r="Y1633" s="2">
        <v>3899985.36</v>
      </c>
      <c r="AF1633" s="2">
        <v>0</v>
      </c>
      <c r="AG1633" s="14">
        <f>SUMIF('consultant-gross'!D:D,eslam.data!AQ1633,'consultant-gross'!F:F)</f>
        <v>0</v>
      </c>
      <c r="AH1633" s="14">
        <f>SUMIF('consultant-gross'!D:D,eslam.data!AQ1633,'consultant-gross'!G:G)</f>
        <v>0</v>
      </c>
      <c r="AI1633" s="14">
        <f>SUMIF('consultant-net'!D:D,eslam.data!AQ1633,'consultant-net'!F:F)</f>
        <v>0</v>
      </c>
      <c r="AJ1633" s="2">
        <f>VLOOKUP(A1633,'eslam-to-invoicing'!A:B,2,0)</f>
        <v>0</v>
      </c>
      <c r="AQ1633" s="2" t="str">
        <f t="shared" si="192"/>
        <v>Suez Intake &amp; P Stations-ABB apply3</v>
      </c>
      <c r="AR1633" s="2" t="str">
        <f t="shared" si="193"/>
        <v>03</v>
      </c>
    </row>
    <row r="1634" spans="1:44" hidden="1" x14ac:dyDescent="0.3">
      <c r="A1634" s="32" t="s">
        <v>108</v>
      </c>
      <c r="B1634" s="32">
        <f>VLOOKUP(A1634,Sheet1!A:B,2,0)</f>
        <v>1</v>
      </c>
      <c r="C1634" s="6">
        <v>6</v>
      </c>
      <c r="D1634" s="25"/>
      <c r="E1634" s="2">
        <v>6098633.6400000006</v>
      </c>
      <c r="F1634" s="26">
        <f>_xlfn.MAXIFS('data-from-invoicing'!E:E,'data-from-invoicing'!D:D,eslam.data!AR1634)</f>
        <v>0</v>
      </c>
      <c r="G1634" s="2">
        <f t="shared" si="190"/>
        <v>-6098633.6400000006</v>
      </c>
      <c r="H1634" s="2"/>
      <c r="I1634" s="23"/>
      <c r="J1634" s="2">
        <f>SUMIF('collection only'!D:D,eslam.data!AQ1634,'collection only'!E:E)</f>
        <v>0</v>
      </c>
      <c r="K1634" s="26">
        <f>SUMIF('data-from-invoicing'!D:D,eslam.data!AR1634,'data-from-invoicing'!F:F)</f>
        <v>0</v>
      </c>
      <c r="L1634" s="2">
        <f t="shared" si="191"/>
        <v>0</v>
      </c>
      <c r="M1634" s="2"/>
      <c r="Q1634" s="23"/>
      <c r="R1634" s="2">
        <v>573225.5</v>
      </c>
      <c r="S1634" s="1">
        <v>45382</v>
      </c>
      <c r="T1634" s="1">
        <v>45382</v>
      </c>
      <c r="U1634" s="1">
        <v>45448</v>
      </c>
      <c r="V1634">
        <v>42</v>
      </c>
      <c r="W1634" s="1">
        <v>45490</v>
      </c>
      <c r="X1634" s="1">
        <v>45449</v>
      </c>
      <c r="Y1634" s="2">
        <v>9998619</v>
      </c>
      <c r="AF1634" s="2">
        <v>0</v>
      </c>
      <c r="AG1634" s="14">
        <f>SUMIF('consultant-gross'!D:D,eslam.data!AQ1634,'consultant-gross'!F:F)</f>
        <v>0</v>
      </c>
      <c r="AH1634" s="14">
        <f>SUMIF('consultant-gross'!D:D,eslam.data!AQ1634,'consultant-gross'!G:G)</f>
        <v>0</v>
      </c>
      <c r="AI1634" s="14">
        <f>SUMIF('consultant-net'!D:D,eslam.data!AQ1634,'consultant-net'!F:F)</f>
        <v>0</v>
      </c>
      <c r="AJ1634" s="2">
        <f>VLOOKUP(A1634,'eslam-to-invoicing'!A:B,2,0)</f>
        <v>0</v>
      </c>
      <c r="AQ1634" s="2" t="str">
        <f t="shared" si="192"/>
        <v>Suez Intake &amp; P Stations-ABB apply6</v>
      </c>
      <c r="AR1634" s="2" t="str">
        <f t="shared" si="193"/>
        <v>06</v>
      </c>
    </row>
    <row r="1635" spans="1:44" hidden="1" x14ac:dyDescent="0.3">
      <c r="A1635" s="32" t="s">
        <v>102</v>
      </c>
      <c r="B1635" s="32">
        <f>VLOOKUP(A1635,Sheet1!A:B,2,0)</f>
        <v>1</v>
      </c>
      <c r="C1635" s="6">
        <v>1</v>
      </c>
      <c r="D1635" s="25"/>
      <c r="E1635" s="2">
        <v>5874834</v>
      </c>
      <c r="F1635" s="26">
        <f>_xlfn.MAXIFS('data-from-invoicing'!E:E,'data-from-invoicing'!D:D,eslam.data!AR1635)</f>
        <v>0</v>
      </c>
      <c r="G1635" s="2">
        <f t="shared" si="190"/>
        <v>-5874834</v>
      </c>
      <c r="H1635" s="2"/>
      <c r="I1635" s="23"/>
      <c r="J1635" s="2">
        <f>SUMIF('collection only'!D:D,eslam.data!AQ1635,'collection only'!E:E)</f>
        <v>5134498.57</v>
      </c>
      <c r="K1635" s="26">
        <f>SUMIF('data-from-invoicing'!D:D,eslam.data!AR1635,'data-from-invoicing'!F:F)</f>
        <v>0</v>
      </c>
      <c r="L1635" s="2">
        <f t="shared" si="191"/>
        <v>-5134498.57</v>
      </c>
      <c r="M1635" s="2"/>
      <c r="Q1635" s="23"/>
      <c r="R1635" s="2">
        <v>5134498.57</v>
      </c>
      <c r="S1635" s="1">
        <v>44865</v>
      </c>
      <c r="T1635" s="1">
        <v>44867</v>
      </c>
      <c r="U1635" s="1">
        <v>44867</v>
      </c>
      <c r="V1635">
        <v>42</v>
      </c>
      <c r="W1635" s="1">
        <v>44909</v>
      </c>
      <c r="X1635" s="1">
        <v>44867</v>
      </c>
      <c r="Y1635" s="2">
        <v>5874834</v>
      </c>
      <c r="AF1635" s="2">
        <v>0</v>
      </c>
      <c r="AG1635" s="14">
        <f>SUMIF('consultant-gross'!D:D,eslam.data!AQ1635,'consultant-gross'!F:F)</f>
        <v>0</v>
      </c>
      <c r="AH1635" s="14">
        <f>SUMIF('consultant-gross'!D:D,eslam.data!AQ1635,'consultant-gross'!G:G)</f>
        <v>0</v>
      </c>
      <c r="AI1635" s="14">
        <f>SUMIF('consultant-net'!D:D,eslam.data!AQ1635,'consultant-net'!F:F)</f>
        <v>0</v>
      </c>
      <c r="AJ1635" s="2">
        <f>VLOOKUP(A1635,'eslam-to-invoicing'!A:B,2,0)</f>
        <v>0</v>
      </c>
      <c r="AQ1635" s="2" t="str">
        <f t="shared" si="192"/>
        <v>Suez Intake &amp; P Stations-ABB supply1</v>
      </c>
      <c r="AR1635" s="2" t="str">
        <f t="shared" si="193"/>
        <v>01</v>
      </c>
    </row>
    <row r="1636" spans="1:44" hidden="1" x14ac:dyDescent="0.3">
      <c r="A1636" s="32" t="s">
        <v>102</v>
      </c>
      <c r="B1636" s="32">
        <f>VLOOKUP(A1636,Sheet1!A:B,2,0)</f>
        <v>1</v>
      </c>
      <c r="C1636" s="6">
        <v>2</v>
      </c>
      <c r="D1636" s="25"/>
      <c r="E1636" s="2">
        <v>8551701.5600000005</v>
      </c>
      <c r="F1636" s="26">
        <f>_xlfn.MAXIFS('data-from-invoicing'!E:E,'data-from-invoicing'!D:D,eslam.data!AR1636)</f>
        <v>0</v>
      </c>
      <c r="G1636" s="2">
        <f t="shared" si="190"/>
        <v>-8551701.5600000005</v>
      </c>
      <c r="H1636" s="2"/>
      <c r="I1636" s="23"/>
      <c r="J1636" s="2">
        <f>SUMIF('collection only'!D:D,eslam.data!AQ1636,'collection only'!E:E)</f>
        <v>7437727.8200000003</v>
      </c>
      <c r="K1636" s="26">
        <f>SUMIF('data-from-invoicing'!D:D,eslam.data!AR1636,'data-from-invoicing'!F:F)</f>
        <v>0</v>
      </c>
      <c r="L1636" s="2">
        <f t="shared" si="191"/>
        <v>-7437727.8200000003</v>
      </c>
      <c r="M1636" s="2"/>
      <c r="Q1636" s="23"/>
      <c r="R1636" s="2">
        <v>7437727.8200000003</v>
      </c>
      <c r="S1636" s="1">
        <v>44895</v>
      </c>
      <c r="T1636" s="1">
        <v>44886</v>
      </c>
      <c r="U1636" s="1">
        <v>44892</v>
      </c>
      <c r="V1636">
        <v>42</v>
      </c>
      <c r="W1636" s="1">
        <v>44934</v>
      </c>
      <c r="X1636" s="1">
        <v>44892</v>
      </c>
      <c r="Y1636" s="2">
        <v>14426535.560000001</v>
      </c>
      <c r="AF1636" s="2">
        <v>0</v>
      </c>
      <c r="AG1636" s="14">
        <f>SUMIF('consultant-gross'!D:D,eslam.data!AQ1636,'consultant-gross'!F:F)</f>
        <v>0</v>
      </c>
      <c r="AH1636" s="14">
        <f>SUMIF('consultant-gross'!D:D,eslam.data!AQ1636,'consultant-gross'!G:G)</f>
        <v>0</v>
      </c>
      <c r="AI1636" s="14">
        <f>SUMIF('consultant-net'!D:D,eslam.data!AQ1636,'consultant-net'!F:F)</f>
        <v>0</v>
      </c>
      <c r="AJ1636" s="2">
        <f>VLOOKUP(A1636,'eslam-to-invoicing'!A:B,2,0)</f>
        <v>0</v>
      </c>
      <c r="AQ1636" s="2" t="str">
        <f t="shared" si="192"/>
        <v>Suez Intake &amp; P Stations-ABB supply2</v>
      </c>
      <c r="AR1636" s="2" t="str">
        <f t="shared" si="193"/>
        <v>02</v>
      </c>
    </row>
    <row r="1637" spans="1:44" hidden="1" x14ac:dyDescent="0.3">
      <c r="A1637" s="32" t="s">
        <v>102</v>
      </c>
      <c r="B1637" s="32">
        <f>VLOOKUP(A1637,Sheet1!A:B,2,0)</f>
        <v>1</v>
      </c>
      <c r="C1637" s="6">
        <v>3</v>
      </c>
      <c r="D1637" s="25"/>
      <c r="E1637" s="2">
        <v>1037578.559999999</v>
      </c>
      <c r="F1637" s="26">
        <f>_xlfn.MAXIFS('data-from-invoicing'!E:E,'data-from-invoicing'!D:D,eslam.data!AR1637)</f>
        <v>0</v>
      </c>
      <c r="G1637" s="2">
        <f t="shared" si="190"/>
        <v>-1037578.559999999</v>
      </c>
      <c r="H1637" s="2"/>
      <c r="I1637" s="23"/>
      <c r="J1637" s="2">
        <f>SUMIF('collection only'!D:D,eslam.data!AQ1637,'collection only'!E:E)</f>
        <v>814872.95</v>
      </c>
      <c r="K1637" s="26">
        <f>SUMIF('data-from-invoicing'!D:D,eslam.data!AR1637,'data-from-invoicing'!F:F)</f>
        <v>0</v>
      </c>
      <c r="L1637" s="2">
        <f t="shared" si="191"/>
        <v>-814872.95</v>
      </c>
      <c r="M1637" s="2"/>
      <c r="Q1637" s="23"/>
      <c r="R1637" s="2">
        <v>814872.96</v>
      </c>
      <c r="S1637" s="1">
        <v>44957</v>
      </c>
      <c r="T1637" s="1">
        <v>44942</v>
      </c>
      <c r="U1637" s="1">
        <v>44942</v>
      </c>
      <c r="V1637">
        <v>42</v>
      </c>
      <c r="W1637" s="1">
        <v>44984</v>
      </c>
      <c r="X1637" s="1">
        <v>44944</v>
      </c>
      <c r="Y1637" s="2">
        <v>15464114.119999999</v>
      </c>
      <c r="AF1637" s="2">
        <v>0</v>
      </c>
      <c r="AG1637" s="14">
        <f>SUMIF('consultant-gross'!D:D,eslam.data!AQ1637,'consultant-gross'!F:F)</f>
        <v>0</v>
      </c>
      <c r="AH1637" s="14">
        <f>SUMIF('consultant-gross'!D:D,eslam.data!AQ1637,'consultant-gross'!G:G)</f>
        <v>0</v>
      </c>
      <c r="AI1637" s="14">
        <f>SUMIF('consultant-net'!D:D,eslam.data!AQ1637,'consultant-net'!F:F)</f>
        <v>0</v>
      </c>
      <c r="AJ1637" s="2">
        <f>VLOOKUP(A1637,'eslam-to-invoicing'!A:B,2,0)</f>
        <v>0</v>
      </c>
      <c r="AQ1637" s="2" t="str">
        <f t="shared" si="192"/>
        <v>Suez Intake &amp; P Stations-ABB supply3</v>
      </c>
      <c r="AR1637" s="2" t="str">
        <f t="shared" si="193"/>
        <v>03</v>
      </c>
    </row>
    <row r="1638" spans="1:44" hidden="1" x14ac:dyDescent="0.3">
      <c r="A1638" s="6" t="s">
        <v>102</v>
      </c>
      <c r="B1638" s="6">
        <f>VLOOKUP(A1638,Sheet1!A:B,2,0)</f>
        <v>1</v>
      </c>
      <c r="C1638" s="6">
        <v>4</v>
      </c>
      <c r="D1638" s="25"/>
      <c r="F1638" s="26">
        <f>_xlfn.MAXIFS('data-from-invoicing'!E:E,'data-from-invoicing'!D:D,eslam.data!AR1638)</f>
        <v>0</v>
      </c>
      <c r="G1638" s="2">
        <f t="shared" si="190"/>
        <v>0</v>
      </c>
      <c r="H1638" s="2"/>
      <c r="I1638" s="23"/>
      <c r="J1638" s="2">
        <f>SUMIF('collection only'!D:D,eslam.data!AQ1638,'collection only'!E:E)</f>
        <v>3667977.98</v>
      </c>
      <c r="K1638" s="26">
        <f>SUMIF('data-from-invoicing'!D:D,eslam.data!AR1638,'data-from-invoicing'!F:F)</f>
        <v>0</v>
      </c>
      <c r="L1638" s="2">
        <f t="shared" si="191"/>
        <v>-3667977.98</v>
      </c>
      <c r="M1638" s="2"/>
      <c r="Q1638" s="23"/>
      <c r="S1638" s="1">
        <v>45046</v>
      </c>
      <c r="T1638" s="1">
        <v>45055</v>
      </c>
      <c r="U1638" s="1">
        <v>45056</v>
      </c>
      <c r="V1638">
        <v>42</v>
      </c>
      <c r="W1638" s="1">
        <v>45098</v>
      </c>
      <c r="AF1638" s="2">
        <v>0</v>
      </c>
      <c r="AG1638" s="14">
        <f>SUMIF('consultant-gross'!D:D,eslam.data!AQ1638,'consultant-gross'!F:F)</f>
        <v>0</v>
      </c>
      <c r="AH1638" s="14">
        <f>SUMIF('consultant-gross'!D:D,eslam.data!AQ1638,'consultant-gross'!G:G)</f>
        <v>0</v>
      </c>
      <c r="AI1638" s="14">
        <f>SUMIF('consultant-net'!D:D,eslam.data!AQ1638,'consultant-net'!F:F)</f>
        <v>0</v>
      </c>
      <c r="AJ1638" s="2">
        <f>VLOOKUP(A1638,'eslam-to-invoicing'!A:B,2,0)</f>
        <v>0</v>
      </c>
      <c r="AQ1638" s="2" t="str">
        <f t="shared" si="192"/>
        <v>Suez Intake &amp; P Stations-ABB supply4</v>
      </c>
      <c r="AR1638" s="2" t="str">
        <f t="shared" si="193"/>
        <v>04</v>
      </c>
    </row>
    <row r="1639" spans="1:44" hidden="1" x14ac:dyDescent="0.3">
      <c r="A1639" s="32" t="s">
        <v>102</v>
      </c>
      <c r="B1639" s="32">
        <f>VLOOKUP(A1639,Sheet1!A:B,2,0)</f>
        <v>1</v>
      </c>
      <c r="C1639" s="6">
        <v>8</v>
      </c>
      <c r="D1639" s="25"/>
      <c r="E1639" s="2">
        <v>24332063.940000001</v>
      </c>
      <c r="F1639" s="26">
        <f>_xlfn.MAXIFS('data-from-invoicing'!E:E,'data-from-invoicing'!D:D,eslam.data!AR1639)</f>
        <v>0</v>
      </c>
      <c r="G1639" s="2">
        <f t="shared" si="190"/>
        <v>-24332063.940000001</v>
      </c>
      <c r="H1639" s="2"/>
      <c r="I1639" s="23"/>
      <c r="J1639" s="2">
        <f>SUMIF('collection only'!D:D,eslam.data!AQ1639,'collection only'!E:E)</f>
        <v>1.0000000000000001E-5</v>
      </c>
      <c r="K1639" s="26">
        <f>SUMIF('data-from-invoicing'!D:D,eslam.data!AR1639,'data-from-invoicing'!F:F)</f>
        <v>0</v>
      </c>
      <c r="L1639" s="2">
        <f t="shared" si="191"/>
        <v>-1.0000000000000001E-5</v>
      </c>
      <c r="M1639" s="2"/>
      <c r="Q1639" s="23"/>
      <c r="R1639" s="2">
        <v>817934.28</v>
      </c>
      <c r="S1639" s="1">
        <v>45351</v>
      </c>
      <c r="T1639" s="1">
        <v>45347</v>
      </c>
      <c r="U1639" s="1">
        <v>45347</v>
      </c>
      <c r="V1639">
        <v>42</v>
      </c>
      <c r="W1639" s="1">
        <v>45389</v>
      </c>
      <c r="X1639" s="1">
        <v>45349</v>
      </c>
      <c r="Y1639" s="2">
        <v>40613282</v>
      </c>
      <c r="AF1639" s="2">
        <v>0</v>
      </c>
      <c r="AG1639" s="14">
        <f>SUMIF('consultant-gross'!D:D,eslam.data!AQ1639,'consultant-gross'!F:F)</f>
        <v>0</v>
      </c>
      <c r="AH1639" s="14">
        <f>SUMIF('consultant-gross'!D:D,eslam.data!AQ1639,'consultant-gross'!G:G)</f>
        <v>0</v>
      </c>
      <c r="AI1639" s="14">
        <f>SUMIF('consultant-net'!D:D,eslam.data!AQ1639,'consultant-net'!F:F)</f>
        <v>0</v>
      </c>
      <c r="AJ1639" s="2">
        <f>VLOOKUP(A1639,'eslam-to-invoicing'!A:B,2,0)</f>
        <v>0</v>
      </c>
      <c r="AQ1639" s="2" t="str">
        <f t="shared" si="192"/>
        <v>Suez Intake &amp; P Stations-ABB supply8</v>
      </c>
      <c r="AR1639" s="2" t="str">
        <f t="shared" si="193"/>
        <v>08</v>
      </c>
    </row>
    <row r="1640" spans="1:44" hidden="1" x14ac:dyDescent="0.3">
      <c r="A1640" s="32" t="s">
        <v>111</v>
      </c>
      <c r="B1640" s="32">
        <f>VLOOKUP(A1640,Sheet1!A:B,2,0)</f>
        <v>1</v>
      </c>
      <c r="C1640" s="6">
        <v>1</v>
      </c>
      <c r="D1640" s="25"/>
      <c r="E1640" s="2">
        <v>1124419.48</v>
      </c>
      <c r="F1640" s="26">
        <f>_xlfn.MAXIFS('data-from-invoicing'!E:E,'data-from-invoicing'!D:D,eslam.data!AR1640)</f>
        <v>0</v>
      </c>
      <c r="G1640" s="2">
        <f t="shared" si="190"/>
        <v>-1124419.48</v>
      </c>
      <c r="H1640" s="2"/>
      <c r="I1640" s="23"/>
      <c r="J1640" s="2">
        <f>SUMIF('collection only'!D:D,eslam.data!AQ1640,'collection only'!E:E)</f>
        <v>1102291.6200000001</v>
      </c>
      <c r="K1640" s="26">
        <f>SUMIF('data-from-invoicing'!D:D,eslam.data!AR1640,'data-from-invoicing'!F:F)</f>
        <v>0</v>
      </c>
      <c r="L1640" s="2">
        <f t="shared" si="191"/>
        <v>-1102291.6200000001</v>
      </c>
      <c r="M1640" s="2"/>
      <c r="Q1640" s="23"/>
      <c r="R1640" s="2">
        <v>1102291.6200000001</v>
      </c>
      <c r="S1640" s="1">
        <v>44957</v>
      </c>
      <c r="T1640" s="1">
        <v>44942</v>
      </c>
      <c r="U1640" s="1">
        <v>44941</v>
      </c>
      <c r="V1640">
        <v>42</v>
      </c>
      <c r="W1640" s="1">
        <v>44983</v>
      </c>
      <c r="X1640" s="1">
        <v>44942</v>
      </c>
      <c r="Y1640" s="2">
        <v>1124419.48</v>
      </c>
      <c r="AF1640" s="2">
        <v>0</v>
      </c>
      <c r="AG1640" s="14">
        <f>SUMIF('consultant-gross'!D:D,eslam.data!AQ1640,'consultant-gross'!F:F)</f>
        <v>0</v>
      </c>
      <c r="AH1640" s="14">
        <f>SUMIF('consultant-gross'!D:D,eslam.data!AQ1640,'consultant-gross'!G:G)</f>
        <v>0</v>
      </c>
      <c r="AI1640" s="14">
        <f>SUMIF('consultant-net'!D:D,eslam.data!AQ1640,'consultant-net'!F:F)</f>
        <v>0</v>
      </c>
      <c r="AJ1640" s="2">
        <f>VLOOKUP(A1640,'eslam-to-invoicing'!A:B,2,0)</f>
        <v>0</v>
      </c>
      <c r="AQ1640" s="2" t="str">
        <f t="shared" si="192"/>
        <v>Suez Intake &amp; P Stations-SSC apply1</v>
      </c>
      <c r="AR1640" s="2" t="str">
        <f t="shared" si="193"/>
        <v>01</v>
      </c>
    </row>
    <row r="1641" spans="1:44" hidden="1" x14ac:dyDescent="0.3">
      <c r="A1641" s="32" t="s">
        <v>111</v>
      </c>
      <c r="B1641" s="32">
        <f>VLOOKUP(A1641,Sheet1!A:B,2,0)</f>
        <v>1</v>
      </c>
      <c r="C1641" s="6">
        <v>2</v>
      </c>
      <c r="D1641" s="25"/>
      <c r="E1641" s="2">
        <v>3081346.71</v>
      </c>
      <c r="F1641" s="26">
        <f>_xlfn.MAXIFS('data-from-invoicing'!E:E,'data-from-invoicing'!D:D,eslam.data!AR1641)</f>
        <v>0</v>
      </c>
      <c r="G1641" s="2">
        <f t="shared" si="190"/>
        <v>-3081346.71</v>
      </c>
      <c r="H1641" s="2"/>
      <c r="I1641" s="23"/>
      <c r="J1641" s="2">
        <f>SUMIF('collection only'!D:D,eslam.data!AQ1641,'collection only'!E:E)</f>
        <v>3020707.78</v>
      </c>
      <c r="K1641" s="26">
        <f>SUMIF('data-from-invoicing'!D:D,eslam.data!AR1641,'data-from-invoicing'!F:F)</f>
        <v>0</v>
      </c>
      <c r="L1641" s="2">
        <f t="shared" si="191"/>
        <v>-3020707.78</v>
      </c>
      <c r="M1641" s="2"/>
      <c r="Q1641" s="23"/>
      <c r="R1641" s="2">
        <v>3020707.78</v>
      </c>
      <c r="S1641" s="1">
        <v>44985</v>
      </c>
      <c r="T1641" s="1">
        <v>44973</v>
      </c>
      <c r="U1641" s="1">
        <v>44992</v>
      </c>
      <c r="V1641">
        <v>42</v>
      </c>
      <c r="W1641" s="1">
        <v>45034</v>
      </c>
      <c r="X1641" s="1">
        <v>44994</v>
      </c>
      <c r="Y1641" s="2">
        <v>4205766.1900000004</v>
      </c>
      <c r="AF1641" s="2">
        <v>0</v>
      </c>
      <c r="AG1641" s="14">
        <f>SUMIF('consultant-gross'!D:D,eslam.data!AQ1641,'consultant-gross'!F:F)</f>
        <v>0</v>
      </c>
      <c r="AH1641" s="14">
        <f>SUMIF('consultant-gross'!D:D,eslam.data!AQ1641,'consultant-gross'!G:G)</f>
        <v>0</v>
      </c>
      <c r="AI1641" s="14">
        <f>SUMIF('consultant-net'!D:D,eslam.data!AQ1641,'consultant-net'!F:F)</f>
        <v>0</v>
      </c>
      <c r="AJ1641" s="2">
        <f>VLOOKUP(A1641,'eslam-to-invoicing'!A:B,2,0)</f>
        <v>0</v>
      </c>
      <c r="AQ1641" s="2" t="str">
        <f t="shared" si="192"/>
        <v>Suez Intake &amp; P Stations-SSC apply2</v>
      </c>
      <c r="AR1641" s="2" t="str">
        <f t="shared" si="193"/>
        <v>02</v>
      </c>
    </row>
    <row r="1642" spans="1:44" hidden="1" x14ac:dyDescent="0.3">
      <c r="A1642" s="32" t="s">
        <v>111</v>
      </c>
      <c r="B1642" s="32">
        <f>VLOOKUP(A1642,Sheet1!A:B,2,0)</f>
        <v>1</v>
      </c>
      <c r="C1642" s="6">
        <v>3</v>
      </c>
      <c r="D1642" s="25"/>
      <c r="E1642" s="2">
        <v>788338.18999999948</v>
      </c>
      <c r="F1642" s="26">
        <f>_xlfn.MAXIFS('data-from-invoicing'!E:E,'data-from-invoicing'!D:D,eslam.data!AR1642)</f>
        <v>0</v>
      </c>
      <c r="G1642" s="2">
        <f t="shared" si="190"/>
        <v>-788338.18999999948</v>
      </c>
      <c r="H1642" s="2"/>
      <c r="I1642" s="23"/>
      <c r="J1642" s="2">
        <f>SUMIF('collection only'!D:D,eslam.data!AQ1642,'collection only'!E:E)</f>
        <v>772824.19236835896</v>
      </c>
      <c r="K1642" s="26">
        <f>SUMIF('data-from-invoicing'!D:D,eslam.data!AR1642,'data-from-invoicing'!F:F)</f>
        <v>0</v>
      </c>
      <c r="L1642" s="2">
        <f t="shared" si="191"/>
        <v>-772824.19236835896</v>
      </c>
      <c r="M1642" s="2"/>
      <c r="Q1642" s="23"/>
      <c r="R1642" s="2">
        <v>772824.19</v>
      </c>
      <c r="S1642" s="1">
        <v>45016</v>
      </c>
      <c r="T1642" s="1">
        <v>45027</v>
      </c>
      <c r="U1642" s="1">
        <v>45027</v>
      </c>
      <c r="V1642">
        <v>42</v>
      </c>
      <c r="W1642" s="1">
        <v>45069</v>
      </c>
      <c r="X1642" s="1">
        <v>45028</v>
      </c>
      <c r="Y1642" s="2">
        <v>4994104.38</v>
      </c>
      <c r="AF1642" s="2">
        <v>0</v>
      </c>
      <c r="AG1642" s="14">
        <f>SUMIF('consultant-gross'!D:D,eslam.data!AQ1642,'consultant-gross'!F:F)</f>
        <v>0</v>
      </c>
      <c r="AH1642" s="14">
        <f>SUMIF('consultant-gross'!D:D,eslam.data!AQ1642,'consultant-gross'!G:G)</f>
        <v>0</v>
      </c>
      <c r="AI1642" s="14">
        <f>SUMIF('consultant-net'!D:D,eslam.data!AQ1642,'consultant-net'!F:F)</f>
        <v>0</v>
      </c>
      <c r="AJ1642" s="2">
        <f>VLOOKUP(A1642,'eslam-to-invoicing'!A:B,2,0)</f>
        <v>0</v>
      </c>
      <c r="AQ1642" s="2" t="str">
        <f t="shared" si="192"/>
        <v>Suez Intake &amp; P Stations-SSC apply3</v>
      </c>
      <c r="AR1642" s="2" t="str">
        <f t="shared" si="193"/>
        <v>03</v>
      </c>
    </row>
    <row r="1643" spans="1:44" hidden="1" x14ac:dyDescent="0.3">
      <c r="A1643" s="32" t="s">
        <v>111</v>
      </c>
      <c r="B1643" s="32">
        <f>VLOOKUP(A1643,Sheet1!A:B,2,0)</f>
        <v>1</v>
      </c>
      <c r="C1643" s="6">
        <v>7</v>
      </c>
      <c r="D1643" s="25"/>
      <c r="E1643" s="2">
        <v>12349144.720000001</v>
      </c>
      <c r="F1643" s="26">
        <f>_xlfn.MAXIFS('data-from-invoicing'!E:E,'data-from-invoicing'!D:D,eslam.data!AR1643)</f>
        <v>0</v>
      </c>
      <c r="G1643" s="2">
        <f t="shared" si="190"/>
        <v>-12349144.720000001</v>
      </c>
      <c r="H1643" s="2"/>
      <c r="I1643" s="23"/>
      <c r="J1643" s="2">
        <f>SUMIF('collection only'!D:D,eslam.data!AQ1643,'collection only'!E:E)</f>
        <v>0</v>
      </c>
      <c r="K1643" s="26">
        <f>SUMIF('data-from-invoicing'!D:D,eslam.data!AR1643,'data-from-invoicing'!F:F)</f>
        <v>0</v>
      </c>
      <c r="L1643" s="2">
        <f t="shared" si="191"/>
        <v>0</v>
      </c>
      <c r="M1643" s="2"/>
      <c r="Q1643" s="23"/>
      <c r="R1643" s="2">
        <v>6963227.5199999996</v>
      </c>
      <c r="S1643" s="1">
        <v>45351</v>
      </c>
      <c r="T1643" s="1">
        <v>45348</v>
      </c>
      <c r="U1643" s="1">
        <v>45348</v>
      </c>
      <c r="V1643">
        <v>42</v>
      </c>
      <c r="W1643" s="1">
        <v>45390</v>
      </c>
      <c r="X1643" s="1">
        <v>45349</v>
      </c>
      <c r="Y1643" s="2">
        <v>17343249.100000001</v>
      </c>
      <c r="AF1643" s="2">
        <v>0</v>
      </c>
      <c r="AG1643" s="14">
        <f>SUMIF('consultant-gross'!D:D,eslam.data!AQ1643,'consultant-gross'!F:F)</f>
        <v>0</v>
      </c>
      <c r="AH1643" s="14">
        <f>SUMIF('consultant-gross'!D:D,eslam.data!AQ1643,'consultant-gross'!G:G)</f>
        <v>0</v>
      </c>
      <c r="AI1643" s="14">
        <f>SUMIF('consultant-net'!D:D,eslam.data!AQ1643,'consultant-net'!F:F)</f>
        <v>0</v>
      </c>
      <c r="AJ1643" s="2">
        <f>VLOOKUP(A1643,'eslam-to-invoicing'!A:B,2,0)</f>
        <v>0</v>
      </c>
      <c r="AQ1643" s="2" t="str">
        <f t="shared" si="192"/>
        <v>Suez Intake &amp; P Stations-SSC apply7</v>
      </c>
      <c r="AR1643" s="2" t="str">
        <f t="shared" si="193"/>
        <v>07</v>
      </c>
    </row>
    <row r="1644" spans="1:44" hidden="1" x14ac:dyDescent="0.3">
      <c r="A1644" s="32" t="s">
        <v>111</v>
      </c>
      <c r="B1644" s="32">
        <f>VLOOKUP(A1644,Sheet1!A:B,2,0)</f>
        <v>1</v>
      </c>
      <c r="C1644" s="6">
        <v>8</v>
      </c>
      <c r="D1644" s="25"/>
      <c r="E1644" s="2">
        <v>1924769.299999997</v>
      </c>
      <c r="F1644" s="26">
        <f>_xlfn.MAXIFS('data-from-invoicing'!E:E,'data-from-invoicing'!D:D,eslam.data!AR1644)</f>
        <v>0</v>
      </c>
      <c r="G1644" s="2">
        <f t="shared" si="190"/>
        <v>-1924769.299999997</v>
      </c>
      <c r="H1644" s="2"/>
      <c r="I1644" s="23"/>
      <c r="J1644" s="2">
        <f>SUMIF('collection only'!D:D,eslam.data!AQ1644,'collection only'!E:E)</f>
        <v>1886891.07</v>
      </c>
      <c r="K1644" s="26">
        <f>SUMIF('data-from-invoicing'!D:D,eslam.data!AR1644,'data-from-invoicing'!F:F)</f>
        <v>0</v>
      </c>
      <c r="L1644" s="2">
        <f t="shared" si="191"/>
        <v>-1886891.07</v>
      </c>
      <c r="M1644" s="2"/>
      <c r="Q1644" s="23"/>
      <c r="R1644" s="2">
        <v>1886891.07</v>
      </c>
      <c r="S1644" s="1">
        <v>45382</v>
      </c>
      <c r="T1644" s="1">
        <v>45382</v>
      </c>
      <c r="U1644" s="1">
        <v>45448</v>
      </c>
      <c r="V1644">
        <v>42</v>
      </c>
      <c r="W1644" s="1">
        <v>45490</v>
      </c>
      <c r="X1644" s="1">
        <v>45449</v>
      </c>
      <c r="Y1644" s="2">
        <v>19268018.399999999</v>
      </c>
      <c r="AF1644" s="2">
        <v>0</v>
      </c>
      <c r="AG1644" s="14">
        <f>SUMIF('consultant-gross'!D:D,eslam.data!AQ1644,'consultant-gross'!F:F)</f>
        <v>0</v>
      </c>
      <c r="AH1644" s="14">
        <f>SUMIF('consultant-gross'!D:D,eslam.data!AQ1644,'consultant-gross'!G:G)</f>
        <v>0</v>
      </c>
      <c r="AI1644" s="14">
        <f>SUMIF('consultant-net'!D:D,eslam.data!AQ1644,'consultant-net'!F:F)</f>
        <v>0</v>
      </c>
      <c r="AJ1644" s="2">
        <f>VLOOKUP(A1644,'eslam-to-invoicing'!A:B,2,0)</f>
        <v>0</v>
      </c>
      <c r="AQ1644" s="2" t="str">
        <f t="shared" si="192"/>
        <v>Suez Intake &amp; P Stations-SSC apply8</v>
      </c>
      <c r="AR1644" s="2" t="str">
        <f t="shared" si="193"/>
        <v>08</v>
      </c>
    </row>
    <row r="1645" spans="1:44" hidden="1" x14ac:dyDescent="0.3">
      <c r="A1645" s="32" t="s">
        <v>101</v>
      </c>
      <c r="B1645" s="32">
        <f>VLOOKUP(A1645,Sheet1!A:B,2,0)</f>
        <v>1</v>
      </c>
      <c r="C1645" s="6">
        <v>1</v>
      </c>
      <c r="D1645" s="25"/>
      <c r="E1645" s="2">
        <v>10223133.6</v>
      </c>
      <c r="F1645" s="26">
        <f>_xlfn.MAXIFS('data-from-invoicing'!E:E,'data-from-invoicing'!D:D,eslam.data!AR1645)</f>
        <v>0</v>
      </c>
      <c r="G1645" s="2">
        <f t="shared" si="190"/>
        <v>-10223133.6</v>
      </c>
      <c r="H1645" s="2"/>
      <c r="I1645" s="23"/>
      <c r="J1645" s="2">
        <f>SUMIF('collection only'!D:D,eslam.data!AQ1645,'collection only'!E:E)</f>
        <v>8726326.4199999999</v>
      </c>
      <c r="K1645" s="26">
        <f>SUMIF('data-from-invoicing'!D:D,eslam.data!AR1645,'data-from-invoicing'!F:F)</f>
        <v>0</v>
      </c>
      <c r="L1645" s="2">
        <f t="shared" si="191"/>
        <v>-8726326.4199999999</v>
      </c>
      <c r="M1645" s="2"/>
      <c r="Q1645" s="23"/>
      <c r="R1645" s="2">
        <v>8726335.4199999999</v>
      </c>
      <c r="S1645" s="1">
        <v>44865</v>
      </c>
      <c r="T1645" s="1">
        <v>44867</v>
      </c>
      <c r="U1645" s="1">
        <v>44867</v>
      </c>
      <c r="V1645">
        <v>42</v>
      </c>
      <c r="W1645" s="1">
        <v>44909</v>
      </c>
      <c r="X1645" s="1">
        <v>44867</v>
      </c>
      <c r="Y1645" s="2">
        <v>10223133.6</v>
      </c>
      <c r="AF1645" s="2">
        <v>0</v>
      </c>
      <c r="AG1645" s="14">
        <f>SUMIF('consultant-gross'!D:D,eslam.data!AQ1645,'consultant-gross'!F:F)</f>
        <v>0</v>
      </c>
      <c r="AH1645" s="14">
        <f>SUMIF('consultant-gross'!D:D,eslam.data!AQ1645,'consultant-gross'!G:G)</f>
        <v>0</v>
      </c>
      <c r="AI1645" s="14">
        <f>SUMIF('consultant-net'!D:D,eslam.data!AQ1645,'consultant-net'!F:F)</f>
        <v>0</v>
      </c>
      <c r="AJ1645" s="2">
        <f>VLOOKUP(A1645,'eslam-to-invoicing'!A:B,2,0)</f>
        <v>0</v>
      </c>
      <c r="AQ1645" s="2" t="str">
        <f t="shared" si="192"/>
        <v>Suez Intake &amp; P Stations-SSC supply1</v>
      </c>
      <c r="AR1645" s="2" t="str">
        <f t="shared" si="193"/>
        <v>01</v>
      </c>
    </row>
    <row r="1646" spans="1:44" hidden="1" x14ac:dyDescent="0.3">
      <c r="A1646" s="32" t="s">
        <v>101</v>
      </c>
      <c r="B1646" s="32">
        <f>VLOOKUP(A1646,Sheet1!A:B,2,0)</f>
        <v>1</v>
      </c>
      <c r="C1646" s="6">
        <v>2</v>
      </c>
      <c r="D1646" s="25"/>
      <c r="E1646" s="2">
        <v>3765789.870000001</v>
      </c>
      <c r="F1646" s="26">
        <f>_xlfn.MAXIFS('data-from-invoicing'!E:E,'data-from-invoicing'!D:D,eslam.data!AR1646)</f>
        <v>0</v>
      </c>
      <c r="G1646" s="2">
        <f t="shared" si="190"/>
        <v>-3765789.870000001</v>
      </c>
      <c r="H1646" s="2"/>
      <c r="I1646" s="23"/>
      <c r="J1646" s="2">
        <f>SUMIF('collection only'!D:D,eslam.data!AQ1646,'collection only'!E:E)</f>
        <v>3190893.09</v>
      </c>
      <c r="K1646" s="26">
        <f>SUMIF('data-from-invoicing'!D:D,eslam.data!AR1646,'data-from-invoicing'!F:F)</f>
        <v>0</v>
      </c>
      <c r="L1646" s="2">
        <f t="shared" si="191"/>
        <v>-3190893.09</v>
      </c>
      <c r="M1646" s="2"/>
      <c r="Q1646" s="23"/>
      <c r="R1646" s="2">
        <v>3190884.06</v>
      </c>
      <c r="S1646" s="1">
        <v>44895</v>
      </c>
      <c r="T1646" s="1">
        <v>44886</v>
      </c>
      <c r="U1646" s="1">
        <v>44892</v>
      </c>
      <c r="V1646">
        <v>42</v>
      </c>
      <c r="W1646" s="1">
        <v>44934</v>
      </c>
      <c r="X1646" s="1">
        <v>44892</v>
      </c>
      <c r="Y1646" s="2">
        <v>13988923.470000001</v>
      </c>
      <c r="AF1646" s="2">
        <v>0</v>
      </c>
      <c r="AG1646" s="14">
        <f>SUMIF('consultant-gross'!D:D,eslam.data!AQ1646,'consultant-gross'!F:F)</f>
        <v>0</v>
      </c>
      <c r="AH1646" s="14">
        <f>SUMIF('consultant-gross'!D:D,eslam.data!AQ1646,'consultant-gross'!G:G)</f>
        <v>0</v>
      </c>
      <c r="AI1646" s="14">
        <f>SUMIF('consultant-net'!D:D,eslam.data!AQ1646,'consultant-net'!F:F)</f>
        <v>0</v>
      </c>
      <c r="AJ1646" s="2">
        <f>VLOOKUP(A1646,'eslam-to-invoicing'!A:B,2,0)</f>
        <v>0</v>
      </c>
      <c r="AQ1646" s="2" t="str">
        <f t="shared" si="192"/>
        <v>Suez Intake &amp; P Stations-SSC supply2</v>
      </c>
      <c r="AR1646" s="2" t="str">
        <f t="shared" si="193"/>
        <v>02</v>
      </c>
    </row>
    <row r="1647" spans="1:44" hidden="1" x14ac:dyDescent="0.3">
      <c r="A1647" s="32" t="s">
        <v>101</v>
      </c>
      <c r="B1647" s="32">
        <f>VLOOKUP(A1647,Sheet1!A:B,2,0)</f>
        <v>1</v>
      </c>
      <c r="C1647" s="6">
        <v>3</v>
      </c>
      <c r="D1647" s="25"/>
      <c r="E1647" s="2">
        <v>374122.6799999997</v>
      </c>
      <c r="F1647" s="26">
        <f>_xlfn.MAXIFS('data-from-invoicing'!E:E,'data-from-invoicing'!D:D,eslam.data!AR1647)</f>
        <v>0</v>
      </c>
      <c r="G1647" s="2">
        <f t="shared" si="190"/>
        <v>-374122.6799999997</v>
      </c>
      <c r="H1647" s="2"/>
      <c r="I1647" s="23"/>
      <c r="J1647" s="2">
        <f>SUMIF('collection only'!D:D,eslam.data!AQ1647,'collection only'!E:E)</f>
        <v>283552.06</v>
      </c>
      <c r="K1647" s="26">
        <f>SUMIF('data-from-invoicing'!D:D,eslam.data!AR1647,'data-from-invoicing'!F:F)</f>
        <v>0</v>
      </c>
      <c r="L1647" s="2">
        <f t="shared" si="191"/>
        <v>-283552.06</v>
      </c>
      <c r="M1647" s="2"/>
      <c r="Q1647" s="23"/>
      <c r="R1647" s="2">
        <v>283552.06</v>
      </c>
      <c r="S1647" s="1">
        <v>44957</v>
      </c>
      <c r="T1647" s="1">
        <v>44942</v>
      </c>
      <c r="U1647" s="1">
        <v>44942</v>
      </c>
      <c r="V1647">
        <v>42</v>
      </c>
      <c r="W1647" s="1">
        <v>44984</v>
      </c>
      <c r="X1647" s="1">
        <v>44944</v>
      </c>
      <c r="Y1647" s="2">
        <v>14363046.15</v>
      </c>
      <c r="AF1647" s="2">
        <v>0</v>
      </c>
      <c r="AG1647" s="14">
        <f>SUMIF('consultant-gross'!D:D,eslam.data!AQ1647,'consultant-gross'!F:F)</f>
        <v>0</v>
      </c>
      <c r="AH1647" s="14">
        <f>SUMIF('consultant-gross'!D:D,eslam.data!AQ1647,'consultant-gross'!G:G)</f>
        <v>0</v>
      </c>
      <c r="AI1647" s="14">
        <f>SUMIF('consultant-net'!D:D,eslam.data!AQ1647,'consultant-net'!F:F)</f>
        <v>0</v>
      </c>
      <c r="AJ1647" s="2">
        <f>VLOOKUP(A1647,'eslam-to-invoicing'!A:B,2,0)</f>
        <v>0</v>
      </c>
      <c r="AQ1647" s="2" t="str">
        <f t="shared" si="192"/>
        <v>Suez Intake &amp; P Stations-SSC supply3</v>
      </c>
      <c r="AR1647" s="2" t="str">
        <f t="shared" si="193"/>
        <v>03</v>
      </c>
    </row>
    <row r="1648" spans="1:44" hidden="1" x14ac:dyDescent="0.3">
      <c r="A1648" s="6" t="s">
        <v>101</v>
      </c>
      <c r="B1648" s="6">
        <f>VLOOKUP(A1648,Sheet1!A:B,2,0)</f>
        <v>1</v>
      </c>
      <c r="C1648" s="6">
        <v>4</v>
      </c>
      <c r="D1648" s="25"/>
      <c r="F1648" s="26">
        <f>_xlfn.MAXIFS('data-from-invoicing'!E:E,'data-from-invoicing'!D:D,eslam.data!AR1648)</f>
        <v>0</v>
      </c>
      <c r="G1648" s="2">
        <f t="shared" si="190"/>
        <v>0</v>
      </c>
      <c r="H1648" s="2"/>
      <c r="I1648" s="23"/>
      <c r="J1648" s="2">
        <f>SUMIF('collection only'!D:D,eslam.data!AQ1648,'collection only'!E:E)</f>
        <v>1.0000000000000001E-5</v>
      </c>
      <c r="K1648" s="26">
        <f>SUMIF('data-from-invoicing'!D:D,eslam.data!AR1648,'data-from-invoicing'!F:F)</f>
        <v>0</v>
      </c>
      <c r="L1648" s="2">
        <f t="shared" si="191"/>
        <v>-1.0000000000000001E-5</v>
      </c>
      <c r="M1648" s="2"/>
      <c r="Q1648" s="23"/>
      <c r="S1648" s="1">
        <v>45046</v>
      </c>
      <c r="T1648" s="1">
        <v>45055</v>
      </c>
      <c r="U1648" s="1">
        <v>45056</v>
      </c>
      <c r="V1648">
        <v>42</v>
      </c>
      <c r="W1648" s="1">
        <v>45098</v>
      </c>
      <c r="AF1648" s="2">
        <v>0</v>
      </c>
      <c r="AG1648" s="14">
        <f>SUMIF('consultant-gross'!D:D,eslam.data!AQ1648,'consultant-gross'!F:F)</f>
        <v>0</v>
      </c>
      <c r="AH1648" s="14">
        <f>SUMIF('consultant-gross'!D:D,eslam.data!AQ1648,'consultant-gross'!G:G)</f>
        <v>0</v>
      </c>
      <c r="AI1648" s="14">
        <f>SUMIF('consultant-net'!D:D,eslam.data!AQ1648,'consultant-net'!F:F)</f>
        <v>0</v>
      </c>
      <c r="AJ1648" s="2">
        <f>VLOOKUP(A1648,'eslam-to-invoicing'!A:B,2,0)</f>
        <v>0</v>
      </c>
      <c r="AQ1648" s="2" t="str">
        <f t="shared" si="192"/>
        <v>Suez Intake &amp; P Stations-SSC supply4</v>
      </c>
      <c r="AR1648" s="2" t="str">
        <f t="shared" si="193"/>
        <v>04</v>
      </c>
    </row>
    <row r="1649" spans="1:44" hidden="1" x14ac:dyDescent="0.3">
      <c r="A1649" s="32" t="s">
        <v>101</v>
      </c>
      <c r="B1649" s="32">
        <f>VLOOKUP(A1649,Sheet1!A:B,2,0)</f>
        <v>1</v>
      </c>
      <c r="C1649" s="6">
        <v>8</v>
      </c>
      <c r="D1649" s="25"/>
      <c r="E1649" s="2">
        <v>9321912.3999999985</v>
      </c>
      <c r="F1649" s="26">
        <f>_xlfn.MAXIFS('data-from-invoicing'!E:E,'data-from-invoicing'!D:D,eslam.data!AR1649)</f>
        <v>0</v>
      </c>
      <c r="G1649" s="2">
        <f t="shared" si="190"/>
        <v>-9321912.3999999985</v>
      </c>
      <c r="H1649" s="2"/>
      <c r="I1649" s="23"/>
      <c r="J1649" s="2">
        <f>SUMIF('collection only'!D:D,eslam.data!AQ1649,'collection only'!E:E)</f>
        <v>0</v>
      </c>
      <c r="K1649" s="26">
        <f>SUMIF('data-from-invoicing'!D:D,eslam.data!AR1649,'data-from-invoicing'!F:F)</f>
        <v>0</v>
      </c>
      <c r="L1649" s="2">
        <f t="shared" si="191"/>
        <v>0</v>
      </c>
      <c r="M1649" s="2"/>
      <c r="Q1649" s="23"/>
      <c r="R1649" s="2">
        <v>1886800.52</v>
      </c>
      <c r="S1649" s="1">
        <v>45351</v>
      </c>
      <c r="T1649" s="1">
        <v>45347</v>
      </c>
      <c r="U1649" s="1">
        <v>45347</v>
      </c>
      <c r="V1649">
        <v>42</v>
      </c>
      <c r="W1649" s="1">
        <v>45389</v>
      </c>
      <c r="X1649" s="1">
        <v>45349</v>
      </c>
      <c r="Y1649" s="2">
        <v>24074956.739999998</v>
      </c>
      <c r="AF1649" s="2">
        <v>0</v>
      </c>
      <c r="AG1649" s="14">
        <f>SUMIF('consultant-gross'!D:D,eslam.data!AQ1649,'consultant-gross'!F:F)</f>
        <v>0</v>
      </c>
      <c r="AH1649" s="14">
        <f>SUMIF('consultant-gross'!D:D,eslam.data!AQ1649,'consultant-gross'!G:G)</f>
        <v>0</v>
      </c>
      <c r="AI1649" s="14">
        <f>SUMIF('consultant-net'!D:D,eslam.data!AQ1649,'consultant-net'!F:F)</f>
        <v>0</v>
      </c>
      <c r="AJ1649" s="2">
        <f>VLOOKUP(A1649,'eslam-to-invoicing'!A:B,2,0)</f>
        <v>0</v>
      </c>
      <c r="AQ1649" s="2" t="str">
        <f t="shared" si="192"/>
        <v>Suez Intake &amp; P Stations-SSC supply8</v>
      </c>
      <c r="AR1649" s="2" t="str">
        <f t="shared" si="193"/>
        <v>08</v>
      </c>
    </row>
    <row r="1650" spans="1:44" hidden="1" x14ac:dyDescent="0.3">
      <c r="A1650" s="6" t="s">
        <v>138</v>
      </c>
      <c r="B1650" s="32">
        <f>VLOOKUP(A1650,Sheet1!A:B,2,0)</f>
        <v>1</v>
      </c>
      <c r="C1650" s="6">
        <v>1</v>
      </c>
      <c r="D1650" s="25"/>
      <c r="E1650" s="2">
        <v>3212437.04</v>
      </c>
      <c r="F1650" s="26">
        <f>_xlfn.MAXIFS('data-from-invoicing'!E:E,'data-from-invoicing'!D:D,eslam.data!AR1650)</f>
        <v>0</v>
      </c>
      <c r="G1650" s="2">
        <f t="shared" si="190"/>
        <v>-3212437.04</v>
      </c>
      <c r="H1650" s="2"/>
      <c r="I1650" s="23"/>
      <c r="J1650" s="2">
        <f>SUMIF('collection only'!D:D,eslam.data!AQ1650,'collection only'!E:E)</f>
        <v>3375312.6616000002</v>
      </c>
      <c r="K1650" s="26">
        <f>SUMIF('data-from-invoicing'!D:D,eslam.data!AR1650,'data-from-invoicing'!F:F)</f>
        <v>0</v>
      </c>
      <c r="L1650" s="2">
        <f t="shared" si="191"/>
        <v>-3375312.6616000002</v>
      </c>
      <c r="M1650" s="2"/>
      <c r="N1650" s="2">
        <v>1158731.1000000001</v>
      </c>
      <c r="Q1650" s="23"/>
      <c r="R1650" s="2">
        <v>2377203.41</v>
      </c>
      <c r="S1650" s="1">
        <v>45351</v>
      </c>
      <c r="T1650" s="1">
        <v>45339</v>
      </c>
      <c r="U1650" s="1">
        <v>45383</v>
      </c>
      <c r="V1650">
        <v>42</v>
      </c>
      <c r="W1650" s="1">
        <v>45425</v>
      </c>
      <c r="X1650" s="1">
        <v>45383</v>
      </c>
      <c r="Y1650" s="2">
        <v>3212437.04</v>
      </c>
      <c r="AF1650" s="2">
        <v>0</v>
      </c>
      <c r="AG1650" s="14">
        <f>SUMIF('consultant-gross'!D:D,eslam.data!AQ1650,'consultant-gross'!F:F)</f>
        <v>0</v>
      </c>
      <c r="AH1650" s="14">
        <f>SUMIF('consultant-gross'!D:D,eslam.data!AQ1650,'consultant-gross'!G:G)</f>
        <v>0</v>
      </c>
      <c r="AI1650" s="14">
        <f>SUMIF('consultant-net'!D:D,eslam.data!AQ1650,'consultant-net'!F:F)</f>
        <v>0</v>
      </c>
      <c r="AJ1650" s="2">
        <f>VLOOKUP(A1650,'eslam-to-invoicing'!A:B,2,0)</f>
        <v>0</v>
      </c>
      <c r="AQ1650" s="2" t="str">
        <f t="shared" si="192"/>
        <v>SVC1</v>
      </c>
      <c r="AR1650" s="2" t="str">
        <f t="shared" si="193"/>
        <v>01</v>
      </c>
    </row>
    <row r="1651" spans="1:44" hidden="1" x14ac:dyDescent="0.3">
      <c r="A1651" s="6" t="s">
        <v>138</v>
      </c>
      <c r="B1651" s="6">
        <f>VLOOKUP(A1651,Sheet1!A:B,2,0)</f>
        <v>1</v>
      </c>
      <c r="C1651" s="6">
        <v>2</v>
      </c>
      <c r="D1651" s="25"/>
      <c r="F1651" s="26">
        <f>_xlfn.MAXIFS('data-from-invoicing'!E:E,'data-from-invoicing'!D:D,eslam.data!AR1651)</f>
        <v>0</v>
      </c>
      <c r="G1651" s="2">
        <f t="shared" si="190"/>
        <v>0</v>
      </c>
      <c r="H1651" s="2"/>
      <c r="I1651" s="23"/>
      <c r="J1651" s="2">
        <f>SUMIF('collection only'!D:D,eslam.data!AQ1651,'collection only'!E:E)</f>
        <v>0</v>
      </c>
      <c r="K1651" s="26">
        <f>SUMIF('data-from-invoicing'!D:D,eslam.data!AR1651,'data-from-invoicing'!F:F)</f>
        <v>0</v>
      </c>
      <c r="L1651" s="2">
        <f t="shared" si="191"/>
        <v>0</v>
      </c>
      <c r="M1651" s="2"/>
      <c r="Q1651" s="23"/>
      <c r="S1651" s="1">
        <v>45443</v>
      </c>
      <c r="T1651" s="1">
        <v>45437</v>
      </c>
      <c r="U1651" s="1">
        <v>45455</v>
      </c>
      <c r="V1651">
        <v>42</v>
      </c>
      <c r="W1651" s="1">
        <v>45497</v>
      </c>
      <c r="AF1651" s="2">
        <v>0</v>
      </c>
      <c r="AG1651" s="14">
        <f>SUMIF('consultant-gross'!D:D,eslam.data!AQ1651,'consultant-gross'!F:F)</f>
        <v>0</v>
      </c>
      <c r="AH1651" s="14">
        <f>SUMIF('consultant-gross'!D:D,eslam.data!AQ1651,'consultant-gross'!G:G)</f>
        <v>0</v>
      </c>
      <c r="AI1651" s="14">
        <f>SUMIF('consultant-net'!D:D,eslam.data!AQ1651,'consultant-net'!F:F)</f>
        <v>0</v>
      </c>
      <c r="AJ1651" s="2">
        <f>VLOOKUP(A1651,'eslam-to-invoicing'!A:B,2,0)</f>
        <v>0</v>
      </c>
      <c r="AQ1651" s="2" t="str">
        <f t="shared" si="192"/>
        <v>SVC2</v>
      </c>
      <c r="AR1651" s="2" t="str">
        <f t="shared" si="193"/>
        <v>02</v>
      </c>
    </row>
    <row r="1652" spans="1:44" hidden="1" x14ac:dyDescent="0.3">
      <c r="A1652" s="6" t="s">
        <v>11</v>
      </c>
      <c r="B1652" s="6">
        <f>VLOOKUP(A1652,Sheet1!A:B,2,0)</f>
        <v>1</v>
      </c>
      <c r="C1652" s="6">
        <v>25</v>
      </c>
      <c r="D1652" s="25"/>
      <c r="F1652" s="26">
        <f>_xlfn.MAXIFS('data-from-invoicing'!E:E,'data-from-invoicing'!D:D,eslam.data!AR1652)</f>
        <v>0</v>
      </c>
      <c r="G1652" s="2">
        <f t="shared" si="190"/>
        <v>0</v>
      </c>
      <c r="H1652" s="2"/>
      <c r="I1652" s="23"/>
      <c r="J1652" s="2">
        <f>SUMIF('collection only'!D:D,eslam.data!AQ1652,'collection only'!E:E)</f>
        <v>12009168.609999999</v>
      </c>
      <c r="K1652" s="26">
        <f>SUMIF('data-from-invoicing'!D:D,eslam.data!AR1652,'data-from-invoicing'!F:F)</f>
        <v>0</v>
      </c>
      <c r="L1652" s="2">
        <f t="shared" si="191"/>
        <v>-12009168.609999999</v>
      </c>
      <c r="M1652" s="2"/>
      <c r="Q1652" s="23"/>
      <c r="R1652" s="2">
        <v>12105864.364987729</v>
      </c>
      <c r="S1652" s="1">
        <v>43008</v>
      </c>
      <c r="T1652" s="1">
        <v>43018</v>
      </c>
      <c r="U1652" s="1">
        <v>43050</v>
      </c>
      <c r="V1652">
        <v>40</v>
      </c>
      <c r="W1652" s="1">
        <v>43090</v>
      </c>
      <c r="X1652" s="1">
        <v>43067</v>
      </c>
      <c r="Y1652" s="2">
        <v>210168675.95584711</v>
      </c>
      <c r="Z1652" s="2">
        <v>8286463.8074692246</v>
      </c>
      <c r="AF1652" s="2">
        <v>1299409.221579439</v>
      </c>
      <c r="AG1652" s="14">
        <f>SUMIF('consultant-gross'!D:D,eslam.data!AQ1652,'consultant-gross'!F:F)</f>
        <v>0</v>
      </c>
      <c r="AH1652" s="14">
        <f>SUMIF('consultant-gross'!D:D,eslam.data!AQ1652,'consultant-gross'!G:G)</f>
        <v>0</v>
      </c>
      <c r="AI1652" s="14">
        <f>SUMIF('consultant-net'!D:D,eslam.data!AQ1652,'consultant-net'!F:F)</f>
        <v>12023138.642311245</v>
      </c>
      <c r="AJ1652" s="2" t="str">
        <f>VLOOKUP(A1652,'eslam-to-invoicing'!A:B,2,0)</f>
        <v>EMAAR-PKG#53-UPTOWN</v>
      </c>
      <c r="AQ1652" s="2" t="str">
        <f t="shared" si="192"/>
        <v>Uptown PK #5325</v>
      </c>
      <c r="AR1652" s="2" t="str">
        <f t="shared" si="193"/>
        <v>EMAAR-PKG#53-UPTOWN25</v>
      </c>
    </row>
    <row r="1653" spans="1:44" hidden="1" x14ac:dyDescent="0.3">
      <c r="A1653" s="33" t="s">
        <v>11</v>
      </c>
      <c r="B1653" s="32">
        <f>VLOOKUP(A1653,Sheet1!A:B,2,0)</f>
        <v>1</v>
      </c>
      <c r="C1653" s="6">
        <v>26</v>
      </c>
      <c r="D1653" s="25"/>
      <c r="E1653" s="2">
        <v>18341001.016899738</v>
      </c>
      <c r="F1653" s="26">
        <f>_xlfn.MAXIFS('data-from-invoicing'!E:E,'data-from-invoicing'!D:D,eslam.data!AR1653)</f>
        <v>0</v>
      </c>
      <c r="G1653" s="2">
        <f t="shared" si="190"/>
        <v>-18341001.016899738</v>
      </c>
      <c r="H1653" s="2"/>
      <c r="I1653" s="23"/>
      <c r="J1653" s="2">
        <f>SUMIF('collection only'!D:D,eslam.data!AQ1653,'collection only'!E:E)</f>
        <v>13124888.109999999</v>
      </c>
      <c r="K1653" s="26">
        <f>SUMIF('data-from-invoicing'!D:D,eslam.data!AR1653,'data-from-invoicing'!F:F)</f>
        <v>0</v>
      </c>
      <c r="L1653" s="2">
        <f t="shared" si="191"/>
        <v>-13124888.109999999</v>
      </c>
      <c r="M1653" s="2"/>
      <c r="Q1653" s="23"/>
      <c r="R1653" s="2">
        <v>13230735.715903761</v>
      </c>
      <c r="S1653" s="1">
        <v>43039</v>
      </c>
      <c r="T1653" s="1">
        <v>43049</v>
      </c>
      <c r="U1653" s="1">
        <v>43067</v>
      </c>
      <c r="V1653">
        <v>40</v>
      </c>
      <c r="W1653" s="1">
        <v>43107</v>
      </c>
      <c r="X1653" s="1">
        <v>43090</v>
      </c>
      <c r="Y1653" s="2">
        <v>228815469.99269381</v>
      </c>
      <c r="Z1653" s="2">
        <v>6928080.7619103799</v>
      </c>
      <c r="AF1653" s="2">
        <v>1215618.221579439</v>
      </c>
      <c r="AG1653" s="14">
        <f>SUMIF('consultant-gross'!D:D,eslam.data!AQ1653,'consultant-gross'!F:F)</f>
        <v>18228071.688399699</v>
      </c>
      <c r="AH1653" s="14">
        <f>SUMIF('consultant-gross'!D:D,eslam.data!AQ1653,'consultant-gross'!G:G)</f>
        <v>228353712.87410969</v>
      </c>
      <c r="AI1653" s="14">
        <f>SUMIF('consultant-net'!D:D,eslam.data!AQ1653,'consultant-net'!F:F)</f>
        <v>12833527.964826673</v>
      </c>
      <c r="AJ1653" s="2" t="str">
        <f>VLOOKUP(A1653,'eslam-to-invoicing'!A:B,2,0)</f>
        <v>EMAAR-PKG#53-UPTOWN</v>
      </c>
      <c r="AQ1653" s="2" t="str">
        <f t="shared" si="192"/>
        <v>Uptown PK #5326</v>
      </c>
      <c r="AR1653" s="2" t="str">
        <f t="shared" si="193"/>
        <v>EMAAR-PKG#53-UPTOWN26</v>
      </c>
    </row>
    <row r="1654" spans="1:44" hidden="1" x14ac:dyDescent="0.3">
      <c r="A1654" s="33" t="s">
        <v>11</v>
      </c>
      <c r="B1654" s="32">
        <f>VLOOKUP(A1654,Sheet1!A:B,2,0)</f>
        <v>1</v>
      </c>
      <c r="C1654" s="6">
        <v>27</v>
      </c>
      <c r="D1654" s="25"/>
      <c r="E1654" s="2">
        <v>11525442.334672229</v>
      </c>
      <c r="F1654" s="26">
        <f>_xlfn.MAXIFS('data-from-invoicing'!E:E,'data-from-invoicing'!D:D,eslam.data!AR1654)</f>
        <v>0</v>
      </c>
      <c r="G1654" s="2">
        <f t="shared" si="190"/>
        <v>-11525442.334672229</v>
      </c>
      <c r="H1654" s="2"/>
      <c r="I1654" s="23"/>
      <c r="J1654" s="2">
        <f>SUMIF('collection only'!D:D,eslam.data!AQ1654,'collection only'!E:E)</f>
        <v>9593936.7945266366</v>
      </c>
      <c r="K1654" s="26">
        <f>SUMIF('data-from-invoicing'!D:D,eslam.data!AR1654,'data-from-invoicing'!F:F)</f>
        <v>0</v>
      </c>
      <c r="L1654" s="2">
        <f t="shared" si="191"/>
        <v>-9593936.7945266366</v>
      </c>
      <c r="M1654" s="2"/>
      <c r="Q1654" s="23"/>
      <c r="R1654" s="2">
        <v>9723398.7945266366</v>
      </c>
      <c r="S1654" s="1">
        <v>43069</v>
      </c>
      <c r="T1654" s="1">
        <v>43079</v>
      </c>
      <c r="U1654" s="1">
        <v>43095</v>
      </c>
      <c r="V1654">
        <v>40</v>
      </c>
      <c r="W1654" s="1">
        <v>43135</v>
      </c>
      <c r="X1654" s="1">
        <v>43108</v>
      </c>
      <c r="Y1654" s="2">
        <v>240340912.32736611</v>
      </c>
      <c r="Z1654" s="2">
        <v>8309746.4179632142</v>
      </c>
      <c r="AF1654" s="2">
        <v>1307409.221579439</v>
      </c>
      <c r="AG1654" s="14">
        <f>SUMIF('consultant-gross'!D:D,eslam.data!AQ1654,'consultant-gross'!F:F)</f>
        <v>11525442.334672235</v>
      </c>
      <c r="AH1654" s="14">
        <f>SUMIF('consultant-gross'!D:D,eslam.data!AQ1654,'consultant-gross'!G:G)</f>
        <v>240340912.32736605</v>
      </c>
      <c r="AI1654" s="14">
        <f>SUMIF('consultant-net'!D:D,eslam.data!AQ1654,'consultant-net'!F:F)</f>
        <v>9723398.7945266366</v>
      </c>
      <c r="AJ1654" s="2" t="str">
        <f>VLOOKUP(A1654,'eslam-to-invoicing'!A:B,2,0)</f>
        <v>EMAAR-PKG#53-UPTOWN</v>
      </c>
      <c r="AQ1654" s="2" t="str">
        <f t="shared" si="192"/>
        <v>Uptown PK #5327</v>
      </c>
      <c r="AR1654" s="2" t="str">
        <f t="shared" si="193"/>
        <v>EMAAR-PKG#53-UPTOWN27</v>
      </c>
    </row>
    <row r="1655" spans="1:44" hidden="1" x14ac:dyDescent="0.3">
      <c r="A1655" s="33" t="s">
        <v>11</v>
      </c>
      <c r="B1655" s="32">
        <f>VLOOKUP(A1655,Sheet1!A:B,2,0)</f>
        <v>1</v>
      </c>
      <c r="C1655" s="6">
        <v>28</v>
      </c>
      <c r="D1655" s="25"/>
      <c r="E1655" s="2">
        <v>13381649.89394021</v>
      </c>
      <c r="F1655" s="26">
        <f>_xlfn.MAXIFS('data-from-invoicing'!E:E,'data-from-invoicing'!D:D,eslam.data!AR1655)</f>
        <v>0</v>
      </c>
      <c r="G1655" s="2">
        <f t="shared" si="190"/>
        <v>-13381649.89394021</v>
      </c>
      <c r="H1655" s="2"/>
      <c r="I1655" s="23"/>
      <c r="J1655" s="2">
        <f>SUMIF('collection only'!D:D,eslam.data!AQ1655,'collection only'!E:E)</f>
        <v>13320601.43</v>
      </c>
      <c r="K1655" s="26">
        <f>SUMIF('data-from-invoicing'!D:D,eslam.data!AR1655,'data-from-invoicing'!F:F)</f>
        <v>0</v>
      </c>
      <c r="L1655" s="2">
        <f t="shared" si="191"/>
        <v>-13320601.43</v>
      </c>
      <c r="M1655" s="2"/>
      <c r="Q1655" s="23"/>
      <c r="R1655" s="2">
        <v>13380241.705680789</v>
      </c>
      <c r="S1655" s="1">
        <v>43100</v>
      </c>
      <c r="T1655" s="1">
        <v>43110</v>
      </c>
      <c r="U1655" s="1">
        <v>43116</v>
      </c>
      <c r="V1655">
        <v>40</v>
      </c>
      <c r="W1655" s="1">
        <v>43156</v>
      </c>
      <c r="X1655" s="1">
        <v>43146</v>
      </c>
      <c r="Y1655" s="2">
        <v>253722562.22130629</v>
      </c>
      <c r="Z1655" s="2">
        <v>4669320.1679853452</v>
      </c>
      <c r="AF1655" s="2">
        <v>1464327.5815794391</v>
      </c>
      <c r="AG1655" s="14">
        <f>SUMIF('consultant-gross'!D:D,eslam.data!AQ1655,'consultant-gross'!F:F)</f>
        <v>13381649.893940214</v>
      </c>
      <c r="AH1655" s="14">
        <f>SUMIF('consultant-gross'!D:D,eslam.data!AQ1655,'consultant-gross'!G:G)</f>
        <v>253722562.22130629</v>
      </c>
      <c r="AI1655" s="14">
        <f>SUMIF('consultant-net'!D:D,eslam.data!AQ1655,'consultant-net'!F:F)</f>
        <v>7567160.0656808019</v>
      </c>
      <c r="AJ1655" s="2" t="str">
        <f>VLOOKUP(A1655,'eslam-to-invoicing'!A:B,2,0)</f>
        <v>EMAAR-PKG#53-UPTOWN</v>
      </c>
      <c r="AQ1655" s="2" t="str">
        <f t="shared" si="192"/>
        <v>Uptown PK #5328</v>
      </c>
      <c r="AR1655" s="2" t="str">
        <f t="shared" si="193"/>
        <v>EMAAR-PKG#53-UPTOWN28</v>
      </c>
    </row>
    <row r="1656" spans="1:44" hidden="1" x14ac:dyDescent="0.3">
      <c r="A1656" s="33" t="s">
        <v>11</v>
      </c>
      <c r="B1656" s="32">
        <f>VLOOKUP(A1656,Sheet1!A:B,2,0)</f>
        <v>1</v>
      </c>
      <c r="C1656" s="6">
        <v>29</v>
      </c>
      <c r="D1656" s="25"/>
      <c r="E1656" s="2">
        <v>17500846.41720615</v>
      </c>
      <c r="F1656" s="26">
        <f>_xlfn.MAXIFS('data-from-invoicing'!E:E,'data-from-invoicing'!D:D,eslam.data!AR1656)</f>
        <v>0</v>
      </c>
      <c r="G1656" s="2">
        <f t="shared" si="190"/>
        <v>-17500846.41720615</v>
      </c>
      <c r="H1656" s="2"/>
      <c r="I1656" s="23"/>
      <c r="J1656" s="2">
        <f>SUMIF('collection only'!D:D,eslam.data!AQ1656,'collection only'!E:E)</f>
        <v>10942287.560000001</v>
      </c>
      <c r="K1656" s="26">
        <f>SUMIF('data-from-invoicing'!D:D,eslam.data!AR1656,'data-from-invoicing'!F:F)</f>
        <v>0</v>
      </c>
      <c r="L1656" s="2">
        <f t="shared" si="191"/>
        <v>-10942287.560000001</v>
      </c>
      <c r="M1656" s="2"/>
      <c r="Q1656" s="23"/>
      <c r="R1656" s="2">
        <v>11043112.62309527</v>
      </c>
      <c r="S1656" s="1">
        <v>43131</v>
      </c>
      <c r="T1656" s="1">
        <v>43141</v>
      </c>
      <c r="U1656" s="1">
        <v>43146</v>
      </c>
      <c r="V1656">
        <v>40</v>
      </c>
      <c r="W1656" s="1">
        <v>43186</v>
      </c>
      <c r="X1656" s="1">
        <v>43165</v>
      </c>
      <c r="Y1656" s="2">
        <v>271223408.63851237</v>
      </c>
      <c r="Z1656" s="2">
        <v>3636537.0679492601</v>
      </c>
      <c r="AF1656" s="2">
        <v>1444327.5815794391</v>
      </c>
      <c r="AG1656" s="14">
        <f>SUMIF('consultant-gross'!D:D,eslam.data!AQ1656,'consultant-gross'!F:F)</f>
        <v>17114848.124706153</v>
      </c>
      <c r="AH1656" s="14">
        <f>SUMIF('consultant-gross'!D:D,eslam.data!AQ1656,'consultant-gross'!G:G)</f>
        <v>270837410.34601241</v>
      </c>
      <c r="AI1656" s="14">
        <f>SUMIF('consultant-net'!D:D,eslam.data!AQ1656,'consultant-net'!F:F)</f>
        <v>10749580.833946735</v>
      </c>
      <c r="AJ1656" s="2" t="str">
        <f>VLOOKUP(A1656,'eslam-to-invoicing'!A:B,2,0)</f>
        <v>EMAAR-PKG#53-UPTOWN</v>
      </c>
      <c r="AQ1656" s="2" t="str">
        <f t="shared" si="192"/>
        <v>Uptown PK #5329</v>
      </c>
      <c r="AR1656" s="2" t="str">
        <f t="shared" si="193"/>
        <v>EMAAR-PKG#53-UPTOWN29</v>
      </c>
    </row>
    <row r="1657" spans="1:44" hidden="1" x14ac:dyDescent="0.3">
      <c r="A1657" s="33" t="s">
        <v>11</v>
      </c>
      <c r="B1657" s="32">
        <f>VLOOKUP(A1657,Sheet1!A:B,2,0)</f>
        <v>1</v>
      </c>
      <c r="C1657" s="6">
        <v>30</v>
      </c>
      <c r="D1657" s="25"/>
      <c r="E1657" s="2">
        <v>15321007.87335626</v>
      </c>
      <c r="F1657" s="26">
        <f>_xlfn.MAXIFS('data-from-invoicing'!E:E,'data-from-invoicing'!D:D,eslam.data!AR1657)</f>
        <v>0</v>
      </c>
      <c r="G1657" s="2">
        <f t="shared" si="190"/>
        <v>-15321007.87335626</v>
      </c>
      <c r="H1657" s="2"/>
      <c r="I1657" s="23"/>
      <c r="J1657" s="2">
        <f>SUMIF('collection only'!D:D,eslam.data!AQ1657,'collection only'!E:E)</f>
        <v>11348802.26</v>
      </c>
      <c r="K1657" s="26">
        <f>SUMIF('data-from-invoicing'!D:D,eslam.data!AR1657,'data-from-invoicing'!F:F)</f>
        <v>0</v>
      </c>
      <c r="L1657" s="2">
        <f t="shared" si="191"/>
        <v>-11348802.26</v>
      </c>
      <c r="M1657" s="2"/>
      <c r="Q1657" s="23"/>
      <c r="R1657" s="2">
        <v>11437376.046721371</v>
      </c>
      <c r="S1657" s="1">
        <v>43159</v>
      </c>
      <c r="T1657" s="1">
        <v>43169</v>
      </c>
      <c r="U1657" s="1">
        <v>43176</v>
      </c>
      <c r="V1657">
        <v>40</v>
      </c>
      <c r="W1657" s="1">
        <v>43216</v>
      </c>
      <c r="X1657" s="1">
        <v>43194</v>
      </c>
      <c r="Y1657" s="2">
        <v>286544416.49970359</v>
      </c>
      <c r="Z1657" s="2">
        <v>2782555.800103032</v>
      </c>
      <c r="AF1657" s="2">
        <v>3125936.1270340849</v>
      </c>
      <c r="AG1657" s="14">
        <f>SUMIF('consultant-gross'!D:D,eslam.data!AQ1657,'consultant-gross'!F:F)</f>
        <v>15380090.623356257</v>
      </c>
      <c r="AH1657" s="14">
        <f>SUMIF('consultant-gross'!D:D,eslam.data!AQ1657,'consultant-gross'!G:G)</f>
        <v>286603499.24970359</v>
      </c>
      <c r="AI1657" s="14">
        <f>SUMIF('consultant-net'!D:D,eslam.data!AQ1657,'consultant-net'!F:F)</f>
        <v>9526356.8076893687</v>
      </c>
      <c r="AJ1657" s="2" t="str">
        <f>VLOOKUP(A1657,'eslam-to-invoicing'!A:B,2,0)</f>
        <v>EMAAR-PKG#53-UPTOWN</v>
      </c>
      <c r="AQ1657" s="2" t="str">
        <f t="shared" si="192"/>
        <v>Uptown PK #5330</v>
      </c>
      <c r="AR1657" s="2" t="str">
        <f t="shared" si="193"/>
        <v>EMAAR-PKG#53-UPTOWN30</v>
      </c>
    </row>
    <row r="1658" spans="1:44" hidden="1" x14ac:dyDescent="0.3">
      <c r="A1658" s="33" t="s">
        <v>11</v>
      </c>
      <c r="B1658" s="32">
        <f>VLOOKUP(A1658,Sheet1!A:B,2,0)</f>
        <v>1</v>
      </c>
      <c r="C1658" s="6">
        <v>31</v>
      </c>
      <c r="D1658" s="25"/>
      <c r="E1658" s="2">
        <v>11220346.210296391</v>
      </c>
      <c r="F1658" s="26">
        <f>_xlfn.MAXIFS('data-from-invoicing'!E:E,'data-from-invoicing'!D:D,eslam.data!AR1658)</f>
        <v>17457747.57</v>
      </c>
      <c r="G1658" s="2">
        <f t="shared" si="190"/>
        <v>6237401.3597036097</v>
      </c>
      <c r="H1658" s="2"/>
      <c r="I1658" s="23"/>
      <c r="J1658" s="2">
        <f>SUMIF('collection only'!D:D,eslam.data!AQ1658,'collection only'!E:E)</f>
        <v>7033824.8300000001</v>
      </c>
      <c r="K1658" s="26">
        <f>SUMIF('data-from-invoicing'!D:D,eslam.data!AR1658,'data-from-invoicing'!F:F)</f>
        <v>11753104.210000001</v>
      </c>
      <c r="L1658" s="2">
        <f t="shared" si="191"/>
        <v>4719279.3800000008</v>
      </c>
      <c r="M1658" s="2"/>
      <c r="Q1658" s="23"/>
      <c r="R1658" s="2">
        <v>7091661.8099999996</v>
      </c>
      <c r="S1658" s="1">
        <v>43190</v>
      </c>
      <c r="T1658" s="1">
        <v>43200</v>
      </c>
      <c r="U1658" s="1">
        <v>43208</v>
      </c>
      <c r="V1658">
        <v>40</v>
      </c>
      <c r="W1658" s="1">
        <v>43248</v>
      </c>
      <c r="X1658" s="1">
        <v>43240</v>
      </c>
      <c r="Y1658" s="2">
        <v>297764762.70999998</v>
      </c>
      <c r="Z1658" s="2">
        <v>1008898.49</v>
      </c>
      <c r="AF1658" s="2">
        <v>4001808.9906703481</v>
      </c>
      <c r="AG1658" s="14">
        <f>SUMIF('consultant-gross'!D:D,eslam.data!AQ1658,'consultant-gross'!F:F)</f>
        <v>10847277.713164091</v>
      </c>
      <c r="AH1658" s="14">
        <f>SUMIF('consultant-gross'!D:D,eslam.data!AQ1658,'consultant-gross'!G:G)</f>
        <v>297391694.21286768</v>
      </c>
      <c r="AI1658" s="14">
        <f>SUMIF('consultant-net'!D:D,eslam.data!AQ1658,'consultant-net'!F:F)</f>
        <v>6774937.5373426974</v>
      </c>
      <c r="AJ1658" s="2" t="str">
        <f>VLOOKUP(A1658,'eslam-to-invoicing'!A:B,2,0)</f>
        <v>EMAAR-PKG#53-UPTOWN</v>
      </c>
      <c r="AQ1658" s="2" t="str">
        <f t="shared" si="192"/>
        <v>Uptown PK #5331</v>
      </c>
      <c r="AR1658" s="2" t="str">
        <f t="shared" si="193"/>
        <v>EMAAR-PKG#53-UPTOWN31</v>
      </c>
    </row>
    <row r="1659" spans="1:44" hidden="1" x14ac:dyDescent="0.3">
      <c r="A1659" s="33" t="s">
        <v>11</v>
      </c>
      <c r="B1659" s="32">
        <f>VLOOKUP(A1659,Sheet1!A:B,2,0)</f>
        <v>1</v>
      </c>
      <c r="C1659" s="6">
        <v>32</v>
      </c>
      <c r="D1659" s="25"/>
      <c r="E1659" s="2">
        <v>4916024.5036740899</v>
      </c>
      <c r="F1659" s="26">
        <f>_xlfn.MAXIFS('data-from-invoicing'!E:E,'data-from-invoicing'!D:D,eslam.data!AR1659)</f>
        <v>4777477.68</v>
      </c>
      <c r="G1659" s="2">
        <f t="shared" si="190"/>
        <v>-138546.82367409021</v>
      </c>
      <c r="H1659" s="2"/>
      <c r="I1659" s="23"/>
      <c r="J1659" s="2">
        <f>SUMIF('collection only'!D:D,eslam.data!AQ1659,'collection only'!E:E)</f>
        <v>2358051.13</v>
      </c>
      <c r="K1659" s="26">
        <f>SUMIF('data-from-invoicing'!D:D,eslam.data!AR1659,'data-from-invoicing'!F:F)</f>
        <v>2883132.62</v>
      </c>
      <c r="L1659" s="2">
        <f t="shared" si="191"/>
        <v>525081.49000000022</v>
      </c>
      <c r="M1659" s="2"/>
      <c r="Q1659" s="23"/>
      <c r="R1659" s="2">
        <v>2387351.5744119291</v>
      </c>
      <c r="S1659" s="1">
        <v>43220</v>
      </c>
      <c r="T1659" s="1">
        <v>43230</v>
      </c>
      <c r="U1659" s="1">
        <v>43237</v>
      </c>
      <c r="V1659">
        <v>40</v>
      </c>
      <c r="W1659" s="1">
        <v>43277</v>
      </c>
      <c r="X1659" s="1">
        <v>43249</v>
      </c>
      <c r="Y1659" s="2">
        <v>302680787.21367413</v>
      </c>
      <c r="Z1659" s="2">
        <v>878601.91708958172</v>
      </c>
      <c r="AF1659" s="2">
        <v>4488322.2906703483</v>
      </c>
      <c r="AG1659" s="14">
        <f>SUMIF('consultant-gross'!D:D,eslam.data!AQ1659,'consultant-gross'!F:F)</f>
        <v>4916024.5036740899</v>
      </c>
      <c r="AH1659" s="14">
        <f>SUMIF('consultant-gross'!D:D,eslam.data!AQ1659,'consultant-gross'!G:G)</f>
        <v>302680787.21367407</v>
      </c>
      <c r="AI1659" s="14">
        <f>SUMIF('consultant-net'!D:D,eslam.data!AQ1659,'consultant-net'!F:F)</f>
        <v>2387351.5744119287</v>
      </c>
      <c r="AJ1659" s="2" t="str">
        <f>VLOOKUP(A1659,'eslam-to-invoicing'!A:B,2,0)</f>
        <v>EMAAR-PKG#53-UPTOWN</v>
      </c>
      <c r="AQ1659" s="2" t="str">
        <f t="shared" si="192"/>
        <v>Uptown PK #5332</v>
      </c>
      <c r="AR1659" s="2" t="str">
        <f t="shared" si="193"/>
        <v>EMAAR-PKG#53-UPTOWN32</v>
      </c>
    </row>
    <row r="1660" spans="1:44" hidden="1" x14ac:dyDescent="0.3">
      <c r="A1660" s="33" t="s">
        <v>11</v>
      </c>
      <c r="B1660" s="32">
        <f>VLOOKUP(A1660,Sheet1!A:B,2,0)</f>
        <v>1</v>
      </c>
      <c r="C1660" s="6">
        <v>33</v>
      </c>
      <c r="D1660" s="25"/>
      <c r="E1660" s="2">
        <v>3312628.1623259778</v>
      </c>
      <c r="F1660" s="26">
        <f>_xlfn.MAXIFS('data-from-invoicing'!E:E,'data-from-invoicing'!D:D,eslam.data!AR1660)</f>
        <v>3219269.97</v>
      </c>
      <c r="G1660" s="2">
        <f t="shared" si="190"/>
        <v>-93358.192325977609</v>
      </c>
      <c r="H1660" s="2"/>
      <c r="I1660" s="23"/>
      <c r="J1660" s="2">
        <f>SUMIF('collection only'!D:D,eslam.data!AQ1660,'collection only'!E:E)</f>
        <v>2690853.59</v>
      </c>
      <c r="K1660" s="26">
        <f>SUMIF('data-from-invoicing'!D:D,eslam.data!AR1660,'data-from-invoicing'!F:F)</f>
        <v>2214577.5</v>
      </c>
      <c r="L1660" s="2">
        <f t="shared" si="191"/>
        <v>-476276.08999999985</v>
      </c>
      <c r="M1660" s="2"/>
      <c r="Q1660" s="23"/>
      <c r="R1660" s="2">
        <v>2709512.38</v>
      </c>
      <c r="S1660" s="1">
        <v>43251</v>
      </c>
      <c r="T1660" s="1">
        <v>43266</v>
      </c>
      <c r="U1660" s="1">
        <v>43275</v>
      </c>
      <c r="V1660">
        <v>40</v>
      </c>
      <c r="W1660" s="1">
        <v>43315</v>
      </c>
      <c r="X1660" s="1">
        <v>43291</v>
      </c>
      <c r="Y1660" s="2">
        <v>305993415.37599999</v>
      </c>
      <c r="Z1660" s="2">
        <v>613573.28</v>
      </c>
      <c r="AF1660" s="2">
        <v>4562822.2906703483</v>
      </c>
      <c r="AG1660" s="14">
        <f>SUMIF('consultant-gross'!D:D,eslam.data!AQ1660,'consultant-gross'!F:F)</f>
        <v>3312628.1575558782</v>
      </c>
      <c r="AH1660" s="14">
        <f>SUMIF('consultant-gross'!D:D,eslam.data!AQ1660,'consultant-gross'!G:G)</f>
        <v>305993415.37122995</v>
      </c>
      <c r="AI1660" s="14">
        <f>SUMIF('consultant-net'!D:D,eslam.data!AQ1660,'consultant-net'!F:F)</f>
        <v>3964599.8563791513</v>
      </c>
      <c r="AJ1660" s="2" t="str">
        <f>VLOOKUP(A1660,'eslam-to-invoicing'!A:B,2,0)</f>
        <v>EMAAR-PKG#53-UPTOWN</v>
      </c>
      <c r="AQ1660" s="2" t="str">
        <f t="shared" si="192"/>
        <v>Uptown PK #5333</v>
      </c>
      <c r="AR1660" s="2" t="str">
        <f t="shared" si="193"/>
        <v>EMAAR-PKG#53-UPTOWN33</v>
      </c>
    </row>
    <row r="1661" spans="1:44" hidden="1" x14ac:dyDescent="0.3">
      <c r="A1661" s="33" t="s">
        <v>11</v>
      </c>
      <c r="B1661" s="32">
        <f>VLOOKUP(A1661,Sheet1!A:B,2,0)</f>
        <v>1</v>
      </c>
      <c r="C1661" s="6">
        <v>34</v>
      </c>
      <c r="D1661" s="25"/>
      <c r="E1661" s="2">
        <v>73574.69225692749</v>
      </c>
      <c r="F1661" s="26">
        <f>_xlfn.MAXIFS('data-from-invoicing'!E:E,'data-from-invoicing'!D:D,eslam.data!AR1661)</f>
        <v>62924.2</v>
      </c>
      <c r="G1661" s="2">
        <f t="shared" si="190"/>
        <v>-10650.492256927493</v>
      </c>
      <c r="H1661" s="2"/>
      <c r="I1661" s="23"/>
      <c r="J1661" s="2">
        <f>SUMIF('collection only'!D:D,eslam.data!AQ1661,'collection only'!E:E)</f>
        <v>1431626.0807167888</v>
      </c>
      <c r="K1661" s="26">
        <f>SUMIF('data-from-invoicing'!D:D,eslam.data!AR1661,'data-from-invoicing'!F:F)</f>
        <v>1344501.4</v>
      </c>
      <c r="L1661" s="2">
        <f t="shared" si="191"/>
        <v>-87124.680716788862</v>
      </c>
      <c r="M1661" s="2"/>
      <c r="Q1661" s="23"/>
      <c r="R1661" s="2">
        <v>1431626.080716789</v>
      </c>
      <c r="S1661" s="1">
        <v>43281</v>
      </c>
      <c r="T1661" s="1">
        <v>43291</v>
      </c>
      <c r="U1661" s="1">
        <v>43298</v>
      </c>
      <c r="V1661">
        <v>40</v>
      </c>
      <c r="W1661" s="1">
        <v>43338</v>
      </c>
      <c r="X1661" s="1">
        <v>43307</v>
      </c>
      <c r="Y1661" s="2">
        <v>306066990.06825697</v>
      </c>
      <c r="Z1661" s="2">
        <v>613573.28329544095</v>
      </c>
      <c r="AF1661" s="2">
        <v>4285977.930670348</v>
      </c>
      <c r="AG1661" s="14">
        <f>SUMIF('consultant-gross'!D:D,eslam.data!AQ1661,'consultant-gross'!F:F)</f>
        <v>73574.69225692749</v>
      </c>
      <c r="AH1661" s="14">
        <f>SUMIF('consultant-gross'!D:D,eslam.data!AQ1661,'consultant-gross'!G:G)</f>
        <v>306066990.06825697</v>
      </c>
      <c r="AI1661" s="14">
        <f>SUMIF('consultant-net'!D:D,eslam.data!AQ1661,'consultant-net'!F:F)</f>
        <v>1431626.0807167888</v>
      </c>
      <c r="AJ1661" s="2" t="str">
        <f>VLOOKUP(A1661,'eslam-to-invoicing'!A:B,2,0)</f>
        <v>EMAAR-PKG#53-UPTOWN</v>
      </c>
      <c r="AQ1661" s="2" t="str">
        <f t="shared" si="192"/>
        <v>Uptown PK #5334</v>
      </c>
      <c r="AR1661" s="2" t="str">
        <f t="shared" si="193"/>
        <v>EMAAR-PKG#53-UPTOWN34</v>
      </c>
    </row>
    <row r="1662" spans="1:44" hidden="1" x14ac:dyDescent="0.3">
      <c r="A1662" s="33" t="s">
        <v>11</v>
      </c>
      <c r="B1662" s="32">
        <f>VLOOKUP(A1662,Sheet1!A:B,2,0)</f>
        <v>1</v>
      </c>
      <c r="C1662" s="6">
        <v>35</v>
      </c>
      <c r="D1662" s="25"/>
      <c r="E1662" s="2">
        <v>3416261.3696286678</v>
      </c>
      <c r="F1662" s="26">
        <f>_xlfn.MAXIFS('data-from-invoicing'!E:E,'data-from-invoicing'!D:D,eslam.data!AR1662)</f>
        <v>3328558.25</v>
      </c>
      <c r="G1662" s="2">
        <f t="shared" si="190"/>
        <v>-87703.119628667831</v>
      </c>
      <c r="H1662" s="2"/>
      <c r="I1662" s="23"/>
      <c r="J1662" s="2">
        <f>SUMIF('collection only'!D:D,eslam.data!AQ1662,'collection only'!E:E)</f>
        <v>2466454.7599999998</v>
      </c>
      <c r="K1662" s="26">
        <f>SUMIF('data-from-invoicing'!D:D,eslam.data!AR1662,'data-from-invoicing'!F:F)</f>
        <v>2331143.9900000002</v>
      </c>
      <c r="L1662" s="2">
        <f t="shared" si="191"/>
        <v>-135310.76999999955</v>
      </c>
      <c r="M1662" s="2"/>
      <c r="Q1662" s="23"/>
      <c r="R1662" s="2">
        <v>2488623.0127404332</v>
      </c>
      <c r="S1662" s="1">
        <v>43312</v>
      </c>
      <c r="T1662" s="1">
        <v>43322</v>
      </c>
      <c r="U1662" s="1">
        <v>43328</v>
      </c>
      <c r="V1662">
        <v>40</v>
      </c>
      <c r="W1662" s="1">
        <v>43368</v>
      </c>
      <c r="X1662" s="1">
        <v>43355</v>
      </c>
      <c r="Y1662" s="2">
        <v>309483251.43788558</v>
      </c>
      <c r="Z1662" s="2">
        <v>385285.64860000001</v>
      </c>
      <c r="AF1662" s="2">
        <v>4958858.9290909087</v>
      </c>
      <c r="AG1662" s="14">
        <f>SUMIF('consultant-gross'!D:D,eslam.data!AQ1662,'consultant-gross'!F:F)</f>
        <v>3416261.3696286678</v>
      </c>
      <c r="AH1662" s="14">
        <f>SUMIF('consultant-gross'!D:D,eslam.data!AQ1662,'consultant-gross'!G:G)</f>
        <v>309483251.43788564</v>
      </c>
      <c r="AI1662" s="14">
        <f>SUMIF('consultant-net'!D:D,eslam.data!AQ1662,'consultant-net'!F:F)</f>
        <v>2488623.0127404332</v>
      </c>
      <c r="AJ1662" s="2" t="str">
        <f>VLOOKUP(A1662,'eslam-to-invoicing'!A:B,2,0)</f>
        <v>EMAAR-PKG#53-UPTOWN</v>
      </c>
      <c r="AQ1662" s="2" t="str">
        <f t="shared" si="192"/>
        <v>Uptown PK #5335</v>
      </c>
      <c r="AR1662" s="2" t="str">
        <f t="shared" si="193"/>
        <v>EMAAR-PKG#53-UPTOWN35</v>
      </c>
    </row>
    <row r="1663" spans="1:44" hidden="1" x14ac:dyDescent="0.3">
      <c r="A1663" s="33" t="s">
        <v>11</v>
      </c>
      <c r="B1663" s="32">
        <f>VLOOKUP(A1663,Sheet1!A:B,2,0)</f>
        <v>1</v>
      </c>
      <c r="C1663" s="6">
        <v>36</v>
      </c>
      <c r="D1663" s="25"/>
      <c r="E1663" s="2">
        <v>2041348.5871143939</v>
      </c>
      <c r="F1663" s="26">
        <f>_xlfn.MAXIFS('data-from-invoicing'!E:E,'data-from-invoicing'!D:D,eslam.data!AR1663)</f>
        <v>1983817.89</v>
      </c>
      <c r="G1663" s="2">
        <f t="shared" si="190"/>
        <v>-57530.697114394046</v>
      </c>
      <c r="H1663" s="2"/>
      <c r="I1663" s="23"/>
      <c r="J1663" s="2">
        <f>SUMIF('collection only'!D:D,eslam.data!AQ1663,'collection only'!E:E)</f>
        <v>2490213.39</v>
      </c>
      <c r="K1663" s="26">
        <f>SUMIF('data-from-invoicing'!D:D,eslam.data!AR1663,'data-from-invoicing'!F:F)</f>
        <v>3652834.8365000002</v>
      </c>
      <c r="L1663" s="2">
        <f t="shared" si="191"/>
        <v>1162621.4465000001</v>
      </c>
      <c r="M1663" s="2"/>
      <c r="Q1663" s="23"/>
      <c r="R1663" s="2">
        <v>2502552.38</v>
      </c>
      <c r="S1663" s="1">
        <v>43343</v>
      </c>
      <c r="T1663" s="1">
        <v>43353</v>
      </c>
      <c r="U1663" s="1">
        <v>43362</v>
      </c>
      <c r="V1663">
        <v>40</v>
      </c>
      <c r="W1663" s="1">
        <v>43402</v>
      </c>
      <c r="X1663" s="1">
        <v>43393</v>
      </c>
      <c r="Y1663" s="2">
        <v>311524600.02499998</v>
      </c>
      <c r="Z1663" s="2">
        <v>359304.44500000001</v>
      </c>
      <c r="AF1663" s="2">
        <v>4948858.9290909087</v>
      </c>
      <c r="AG1663" s="14">
        <f>SUMIF('consultant-gross'!D:D,eslam.data!AQ1663,'consultant-gross'!F:F)</f>
        <v>2041348.59421736</v>
      </c>
      <c r="AH1663" s="14">
        <f>SUMIF('consultant-gross'!D:D,eslam.data!AQ1663,'consultant-gross'!G:G)</f>
        <v>311524600.032103</v>
      </c>
      <c r="AI1663" s="14">
        <f>SUMIF('consultant-net'!D:D,eslam.data!AQ1663,'consultant-net'!F:F)</f>
        <v>4689979.7630767822</v>
      </c>
      <c r="AJ1663" s="2" t="str">
        <f>VLOOKUP(A1663,'eslam-to-invoicing'!A:B,2,0)</f>
        <v>EMAAR-PKG#53-UPTOWN</v>
      </c>
      <c r="AQ1663" s="2" t="str">
        <f t="shared" si="192"/>
        <v>Uptown PK #5336</v>
      </c>
      <c r="AR1663" s="2" t="str">
        <f t="shared" si="193"/>
        <v>EMAAR-PKG#53-UPTOWN36</v>
      </c>
    </row>
    <row r="1664" spans="1:44" hidden="1" x14ac:dyDescent="0.3">
      <c r="A1664" s="33" t="s">
        <v>11</v>
      </c>
      <c r="B1664" s="32">
        <f>VLOOKUP(A1664,Sheet1!A:B,2,0)</f>
        <v>1</v>
      </c>
      <c r="C1664" s="6">
        <v>37</v>
      </c>
      <c r="D1664" s="25"/>
      <c r="E1664" s="2">
        <v>1273110.6826965809</v>
      </c>
      <c r="F1664" s="26">
        <f>_xlfn.MAXIFS('data-from-invoicing'!E:E,'data-from-invoicing'!D:D,eslam.data!AR1664)</f>
        <v>0</v>
      </c>
      <c r="G1664" s="2">
        <f t="shared" si="190"/>
        <v>-1273110.6826965809</v>
      </c>
      <c r="H1664" s="2"/>
      <c r="I1664" s="23"/>
      <c r="J1664" s="2">
        <f>SUMIF('collection only'!D:D,eslam.data!AQ1664,'collection only'!E:E)</f>
        <v>1746850.68</v>
      </c>
      <c r="K1664" s="26">
        <f>SUMIF('data-from-invoicing'!D:D,eslam.data!AR1664,'data-from-invoicing'!F:F)</f>
        <v>0</v>
      </c>
      <c r="L1664" s="2">
        <f t="shared" si="191"/>
        <v>-1746850.68</v>
      </c>
      <c r="M1664" s="2"/>
      <c r="Q1664" s="23"/>
      <c r="R1664" s="2">
        <v>1753673.2424011829</v>
      </c>
      <c r="S1664" s="1">
        <v>43373</v>
      </c>
      <c r="T1664" s="1">
        <v>43383</v>
      </c>
      <c r="U1664" s="1">
        <v>43395</v>
      </c>
      <c r="V1664">
        <v>40</v>
      </c>
      <c r="W1664" s="1">
        <v>43435</v>
      </c>
      <c r="X1664" s="1">
        <v>43450</v>
      </c>
      <c r="Y1664" s="2">
        <v>312797710.70769662</v>
      </c>
      <c r="Z1664" s="2">
        <v>200543.77</v>
      </c>
      <c r="AF1664" s="2">
        <v>5687765.7472727271</v>
      </c>
      <c r="AG1664" s="14">
        <f>SUMIF('consultant-gross'!D:D,eslam.data!AQ1664,'consultant-gross'!F:F)</f>
        <v>1273110.6826965809</v>
      </c>
      <c r="AH1664" s="14">
        <f>SUMIF('consultant-gross'!D:D,eslam.data!AQ1664,'consultant-gross'!G:G)</f>
        <v>312797710.70769662</v>
      </c>
      <c r="AI1664" s="14">
        <f>SUMIF('consultant-net'!D:D,eslam.data!AQ1664,'consultant-net'!F:F)</f>
        <v>1753673.2424011827</v>
      </c>
      <c r="AJ1664" s="2" t="str">
        <f>VLOOKUP(A1664,'eslam-to-invoicing'!A:B,2,0)</f>
        <v>EMAAR-PKG#53-UPTOWN</v>
      </c>
      <c r="AQ1664" s="2" t="str">
        <f t="shared" si="192"/>
        <v>Uptown PK #5337</v>
      </c>
      <c r="AR1664" s="2" t="str">
        <f t="shared" si="193"/>
        <v>EMAAR-PKG#53-UPTOWN37</v>
      </c>
    </row>
    <row r="1665" spans="1:44" hidden="1" x14ac:dyDescent="0.3">
      <c r="A1665" s="33" t="s">
        <v>11</v>
      </c>
      <c r="B1665" s="32">
        <f>VLOOKUP(A1665,Sheet1!A:B,2,0)</f>
        <v>1</v>
      </c>
      <c r="C1665" s="6">
        <v>38</v>
      </c>
      <c r="D1665" s="25"/>
      <c r="E1665" s="2">
        <v>747405.61430335045</v>
      </c>
      <c r="F1665" s="26">
        <f>_xlfn.MAXIFS('data-from-invoicing'!E:E,'data-from-invoicing'!D:D,eslam.data!AR1665)</f>
        <v>726341.65</v>
      </c>
      <c r="G1665" s="2">
        <f t="shared" si="190"/>
        <v>-21063.964303350425</v>
      </c>
      <c r="H1665" s="2"/>
      <c r="I1665" s="23"/>
      <c r="J1665" s="2">
        <f>SUMIF('collection only'!D:D,eslam.data!AQ1665,'collection only'!E:E)</f>
        <v>1902092.11</v>
      </c>
      <c r="K1665" s="26">
        <f>SUMIF('data-from-invoicing'!D:D,eslam.data!AR1665,'data-from-invoicing'!F:F)</f>
        <v>3125949.8020000001</v>
      </c>
      <c r="L1665" s="2">
        <f t="shared" si="191"/>
        <v>1223857.692</v>
      </c>
      <c r="M1665" s="2"/>
      <c r="Q1665" s="23"/>
      <c r="R1665" s="2">
        <v>1048789.58</v>
      </c>
      <c r="S1665" s="1">
        <v>43496</v>
      </c>
      <c r="T1665" s="1">
        <v>43480</v>
      </c>
      <c r="U1665" s="1">
        <v>43481</v>
      </c>
      <c r="V1665">
        <v>40</v>
      </c>
      <c r="W1665" s="1">
        <v>43521</v>
      </c>
      <c r="X1665" s="1">
        <v>43514</v>
      </c>
      <c r="Y1665" s="2">
        <v>313545116.32200003</v>
      </c>
      <c r="Z1665" s="2">
        <v>200543.77</v>
      </c>
      <c r="AF1665" s="2">
        <v>6192106.3872727267</v>
      </c>
      <c r="AG1665" s="14">
        <f>SUMIF('consultant-gross'!D:D,eslam.data!AQ1665,'consultant-gross'!F:F)</f>
        <v>747405.61430335045</v>
      </c>
      <c r="AH1665" s="14">
        <f>SUMIF('consultant-gross'!D:D,eslam.data!AQ1665,'consultant-gross'!G:G)</f>
        <v>313545116.32199997</v>
      </c>
      <c r="AI1665" s="14">
        <f>SUMIF('consultant-net'!D:D,eslam.data!AQ1665,'consultant-net'!F:F)</f>
        <v>1048789.58</v>
      </c>
      <c r="AJ1665" s="2" t="str">
        <f>VLOOKUP(A1665,'eslam-to-invoicing'!A:B,2,0)</f>
        <v>EMAAR-PKG#53-UPTOWN</v>
      </c>
      <c r="AQ1665" s="2" t="str">
        <f t="shared" si="192"/>
        <v>Uptown PK #5338</v>
      </c>
      <c r="AR1665" s="2" t="str">
        <f t="shared" si="193"/>
        <v>EMAAR-PKG#53-UPTOWN38</v>
      </c>
    </row>
    <row r="1666" spans="1:44" hidden="1" x14ac:dyDescent="0.3">
      <c r="A1666" s="33" t="s">
        <v>11</v>
      </c>
      <c r="B1666" s="32">
        <f>VLOOKUP(A1666,Sheet1!A:B,2,0)</f>
        <v>1</v>
      </c>
      <c r="C1666" s="6">
        <v>39</v>
      </c>
      <c r="D1666" s="25"/>
      <c r="E1666" s="2">
        <v>32300.995737910271</v>
      </c>
      <c r="F1666" s="26">
        <f>_xlfn.MAXIFS('data-from-invoicing'!E:E,'data-from-invoicing'!D:D,eslam.data!AR1666)</f>
        <v>0</v>
      </c>
      <c r="G1666" s="2">
        <f t="shared" si="190"/>
        <v>-32300.995737910271</v>
      </c>
      <c r="H1666" s="2"/>
      <c r="I1666" s="23"/>
      <c r="J1666" s="2">
        <f>SUMIF('collection only'!D:D,eslam.data!AQ1666,'collection only'!E:E)</f>
        <v>943725.79</v>
      </c>
      <c r="K1666" s="26">
        <f>SUMIF('data-from-invoicing'!D:D,eslam.data!AR1666,'data-from-invoicing'!F:F)</f>
        <v>0</v>
      </c>
      <c r="L1666" s="2">
        <f t="shared" si="191"/>
        <v>-943725.79</v>
      </c>
      <c r="M1666" s="2"/>
      <c r="Q1666" s="23"/>
      <c r="R1666" s="2">
        <v>929614.03012084961</v>
      </c>
      <c r="S1666" s="1">
        <v>43555</v>
      </c>
      <c r="T1666" s="1">
        <v>43565</v>
      </c>
      <c r="U1666" s="1">
        <v>43566</v>
      </c>
      <c r="V1666">
        <v>40</v>
      </c>
      <c r="W1666" s="1">
        <v>43606</v>
      </c>
      <c r="X1666" s="1">
        <v>43576</v>
      </c>
      <c r="Y1666" s="2">
        <v>313577417.31773788</v>
      </c>
      <c r="Z1666" s="2">
        <v>200543.77</v>
      </c>
      <c r="AF1666" s="2">
        <v>5191842.6872727266</v>
      </c>
      <c r="AG1666" s="14">
        <f>SUMIF('consultant-gross'!D:D,eslam.data!AQ1666,'consultant-gross'!F:F)</f>
        <v>32300.995737910271</v>
      </c>
      <c r="AH1666" s="14">
        <f>SUMIF('consultant-gross'!D:D,eslam.data!AQ1666,'consultant-gross'!G:G)</f>
        <v>313577417.31773788</v>
      </c>
      <c r="AI1666" s="14">
        <f>SUMIF('consultant-net'!D:D,eslam.data!AQ1666,'consultant-net'!F:F)</f>
        <v>929614.03012084961</v>
      </c>
      <c r="AJ1666" s="2" t="str">
        <f>VLOOKUP(A1666,'eslam-to-invoicing'!A:B,2,0)</f>
        <v>EMAAR-PKG#53-UPTOWN</v>
      </c>
      <c r="AQ1666" s="2" t="str">
        <f t="shared" si="192"/>
        <v>Uptown PK #5339</v>
      </c>
      <c r="AR1666" s="2" t="str">
        <f t="shared" si="193"/>
        <v>EMAAR-PKG#53-UPTOWN39</v>
      </c>
    </row>
    <row r="1667" spans="1:44" hidden="1" x14ac:dyDescent="0.3">
      <c r="A1667" s="33" t="s">
        <v>11</v>
      </c>
      <c r="B1667" s="32">
        <f>VLOOKUP(A1667,Sheet1!A:B,2,0)</f>
        <v>1</v>
      </c>
      <c r="C1667" s="6">
        <v>40</v>
      </c>
      <c r="D1667" s="25"/>
      <c r="E1667" s="2">
        <v>52815.002262115479</v>
      </c>
      <c r="F1667" s="26">
        <f>_xlfn.MAXIFS('data-from-invoicing'!E:E,'data-from-invoicing'!D:D,eslam.data!AR1667)</f>
        <v>51326.53</v>
      </c>
      <c r="G1667" s="2">
        <f t="shared" si="190"/>
        <v>-1488.4722621154797</v>
      </c>
      <c r="H1667" s="2"/>
      <c r="I1667" s="23"/>
      <c r="J1667" s="2">
        <f>SUMIF('collection only'!D:D,eslam.data!AQ1667,'collection only'!E:E)</f>
        <v>1435222.17</v>
      </c>
      <c r="K1667" s="26">
        <f>SUMIF('data-from-invoicing'!D:D,eslam.data!AR1667,'data-from-invoicing'!F:F)</f>
        <v>11242137.74</v>
      </c>
      <c r="L1667" s="2">
        <f t="shared" si="191"/>
        <v>9806915.5700000003</v>
      </c>
      <c r="M1667" s="2"/>
      <c r="Q1667" s="23"/>
      <c r="R1667" s="2">
        <v>1435222.17</v>
      </c>
      <c r="S1667" s="1">
        <v>43616</v>
      </c>
      <c r="T1667" s="1">
        <v>43631</v>
      </c>
      <c r="U1667" s="1">
        <v>43634</v>
      </c>
      <c r="V1667">
        <v>40</v>
      </c>
      <c r="W1667" s="1">
        <v>43674</v>
      </c>
      <c r="X1667" s="1">
        <v>43662</v>
      </c>
      <c r="Y1667" s="2">
        <v>313630232.31999999</v>
      </c>
      <c r="Z1667" s="2">
        <v>200543.77</v>
      </c>
      <c r="AF1667" s="2">
        <v>0</v>
      </c>
      <c r="AG1667" s="14">
        <f>SUMIF('consultant-gross'!D:D,eslam.data!AQ1667,'consultant-gross'!F:F)</f>
        <v>52815.002262115479</v>
      </c>
      <c r="AH1667" s="14">
        <f>SUMIF('consultant-gross'!D:D,eslam.data!AQ1667,'consultant-gross'!G:G)</f>
        <v>313630232.31999999</v>
      </c>
      <c r="AI1667" s="14">
        <f>SUMIF('consultant-net'!D:D,eslam.data!AQ1667,'consultant-net'!F:F)</f>
        <v>1435222.17</v>
      </c>
      <c r="AJ1667" s="2" t="str">
        <f>VLOOKUP(A1667,'eslam-to-invoicing'!A:B,2,0)</f>
        <v>EMAAR-PKG#53-UPTOWN</v>
      </c>
      <c r="AQ1667" s="2" t="str">
        <f t="shared" si="192"/>
        <v>Uptown PK #5340</v>
      </c>
      <c r="AR1667" s="2" t="str">
        <f t="shared" si="193"/>
        <v>EMAAR-PKG#53-UPTOWN40</v>
      </c>
    </row>
    <row r="1668" spans="1:44" hidden="1" x14ac:dyDescent="0.3">
      <c r="A1668" s="6" t="s">
        <v>11</v>
      </c>
      <c r="B1668" s="6">
        <f>VLOOKUP(A1668,Sheet1!A:B,2,0)</f>
        <v>1</v>
      </c>
      <c r="C1668" s="6">
        <v>41</v>
      </c>
      <c r="D1668" s="25"/>
      <c r="E1668" s="2">
        <v>0</v>
      </c>
      <c r="F1668" s="26">
        <f>_xlfn.MAXIFS('data-from-invoicing'!E:E,'data-from-invoicing'!D:D,eslam.data!AR1668)</f>
        <v>0</v>
      </c>
      <c r="G1668" s="2">
        <f t="shared" si="190"/>
        <v>0</v>
      </c>
      <c r="H1668" s="2"/>
      <c r="I1668" s="23"/>
      <c r="J1668" s="2">
        <f>SUMIF('collection only'!D:D,eslam.data!AQ1668,'collection only'!E:E)</f>
        <v>4202366.45</v>
      </c>
      <c r="K1668" s="26">
        <f>SUMIF('data-from-invoicing'!D:D,eslam.data!AR1668,'data-from-invoicing'!F:F)</f>
        <v>0</v>
      </c>
      <c r="L1668" s="2">
        <f t="shared" si="191"/>
        <v>-4202366.45</v>
      </c>
      <c r="M1668" s="2"/>
      <c r="Q1668" s="23"/>
      <c r="R1668" s="2">
        <v>4202366.45</v>
      </c>
      <c r="S1668" s="1">
        <v>43708</v>
      </c>
      <c r="T1668" s="1">
        <v>43692</v>
      </c>
      <c r="U1668" s="1">
        <v>43697</v>
      </c>
      <c r="V1668">
        <v>40</v>
      </c>
      <c r="W1668" s="1">
        <v>43737</v>
      </c>
      <c r="X1668" s="1">
        <v>43697</v>
      </c>
      <c r="Y1668" s="2">
        <v>313630232.31999999</v>
      </c>
      <c r="Z1668" s="2">
        <v>200543.77</v>
      </c>
      <c r="AF1668" s="2">
        <v>0</v>
      </c>
      <c r="AG1668" s="14">
        <f>SUMIF('consultant-gross'!D:D,eslam.data!AQ1668,'consultant-gross'!F:F)</f>
        <v>0</v>
      </c>
      <c r="AH1668" s="14">
        <f>SUMIF('consultant-gross'!D:D,eslam.data!AQ1668,'consultant-gross'!G:G)</f>
        <v>0</v>
      </c>
      <c r="AI1668" s="14">
        <f>SUMIF('consultant-net'!D:D,eslam.data!AQ1668,'consultant-net'!F:F)</f>
        <v>4202366.45</v>
      </c>
      <c r="AJ1668" s="2" t="str">
        <f>VLOOKUP(A1668,'eslam-to-invoicing'!A:B,2,0)</f>
        <v>EMAAR-PKG#53-UPTOWN</v>
      </c>
      <c r="AQ1668" s="2" t="str">
        <f t="shared" si="192"/>
        <v>Uptown PK #5341</v>
      </c>
      <c r="AR1668" s="2" t="str">
        <f t="shared" si="193"/>
        <v>EMAAR-PKG#53-UPTOWN41</v>
      </c>
    </row>
    <row r="1669" spans="1:44" hidden="1" x14ac:dyDescent="0.3">
      <c r="A1669" s="33" t="s">
        <v>11</v>
      </c>
      <c r="B1669" s="32">
        <f>VLOOKUP(A1669,Sheet1!A:B,2,0)</f>
        <v>1</v>
      </c>
      <c r="C1669" s="6">
        <v>42</v>
      </c>
      <c r="D1669" s="25"/>
      <c r="E1669" s="2">
        <v>4356349.9399999976</v>
      </c>
      <c r="F1669" s="26">
        <f>_xlfn.MAXIFS('data-from-invoicing'!E:E,'data-from-invoicing'!D:D,eslam.data!AR1669)</f>
        <v>0</v>
      </c>
      <c r="G1669" s="2">
        <f t="shared" si="190"/>
        <v>-4356349.9399999976</v>
      </c>
      <c r="H1669" s="2"/>
      <c r="I1669" s="23"/>
      <c r="J1669" s="2">
        <f>SUMIF('collection only'!D:D,eslam.data!AQ1669,'collection only'!E:E)</f>
        <v>1380970.95</v>
      </c>
      <c r="K1669" s="26">
        <f>SUMIF('data-from-invoicing'!D:D,eslam.data!AR1669,'data-from-invoicing'!F:F)</f>
        <v>0</v>
      </c>
      <c r="L1669" s="2">
        <f t="shared" si="191"/>
        <v>-1380970.95</v>
      </c>
      <c r="M1669" s="2"/>
      <c r="Q1669" s="23"/>
      <c r="R1669" s="2">
        <v>1380970.95</v>
      </c>
      <c r="S1669" s="1">
        <v>43830</v>
      </c>
      <c r="T1669" s="1">
        <v>43814</v>
      </c>
      <c r="U1669" s="1">
        <v>43818</v>
      </c>
      <c r="V1669">
        <v>40</v>
      </c>
      <c r="W1669" s="1">
        <v>43858</v>
      </c>
      <c r="X1669" s="1">
        <v>43856</v>
      </c>
      <c r="Y1669" s="2">
        <v>317986582.25999999</v>
      </c>
      <c r="Z1669" s="2">
        <v>200543.77</v>
      </c>
      <c r="AF1669" s="2">
        <v>0</v>
      </c>
      <c r="AG1669" s="14">
        <f>SUMIF('consultant-gross'!D:D,eslam.data!AQ1669,'consultant-gross'!F:F)</f>
        <v>0</v>
      </c>
      <c r="AH1669" s="14">
        <f>SUMIF('consultant-gross'!D:D,eslam.data!AQ1669,'consultant-gross'!G:G)</f>
        <v>0</v>
      </c>
      <c r="AI1669" s="14">
        <f>SUMIF('consultant-net'!D:D,eslam.data!AQ1669,'consultant-net'!F:F)</f>
        <v>0</v>
      </c>
      <c r="AJ1669" s="2" t="str">
        <f>VLOOKUP(A1669,'eslam-to-invoicing'!A:B,2,0)</f>
        <v>EMAAR-PKG#53-UPTOWN</v>
      </c>
      <c r="AQ1669" s="2" t="str">
        <f t="shared" si="192"/>
        <v>Uptown PK #5342</v>
      </c>
      <c r="AR1669" s="2" t="str">
        <f t="shared" si="193"/>
        <v>EMAAR-PKG#53-UPTOWN42</v>
      </c>
    </row>
    <row r="1670" spans="1:44" hidden="1" x14ac:dyDescent="0.3">
      <c r="A1670" s="33" t="s">
        <v>11</v>
      </c>
      <c r="B1670" s="32">
        <f>VLOOKUP(A1670,Sheet1!A:B,2,0)</f>
        <v>1</v>
      </c>
      <c r="C1670" s="6">
        <v>43</v>
      </c>
      <c r="D1670" s="25"/>
      <c r="E1670" s="2">
        <v>3411373.5600000019</v>
      </c>
      <c r="F1670" s="26">
        <f>_xlfn.MAXIFS('data-from-invoicing'!E:E,'data-from-invoicing'!D:D,eslam.data!AR1670)</f>
        <v>0</v>
      </c>
      <c r="G1670" s="2">
        <f t="shared" si="190"/>
        <v>-3411373.5600000019</v>
      </c>
      <c r="H1670" s="2"/>
      <c r="I1670" s="23"/>
      <c r="J1670" s="2">
        <f>SUMIF('collection only'!D:D,eslam.data!AQ1670,'collection only'!E:E)</f>
        <v>4834138.97</v>
      </c>
      <c r="K1670" s="26">
        <f>SUMIF('data-from-invoicing'!D:D,eslam.data!AR1670,'data-from-invoicing'!F:F)</f>
        <v>0</v>
      </c>
      <c r="L1670" s="2">
        <f t="shared" si="191"/>
        <v>-4834138.97</v>
      </c>
      <c r="M1670" s="2"/>
      <c r="Q1670" s="23"/>
      <c r="R1670" s="2">
        <v>3747539.31</v>
      </c>
      <c r="S1670" s="1">
        <v>43890</v>
      </c>
      <c r="T1670" s="1">
        <v>43886</v>
      </c>
      <c r="U1670" s="1">
        <v>43900</v>
      </c>
      <c r="V1670">
        <v>40</v>
      </c>
      <c r="W1670" s="1">
        <v>43940</v>
      </c>
      <c r="X1670" s="1">
        <v>43936</v>
      </c>
      <c r="Y1670" s="2">
        <v>321397955.81999999</v>
      </c>
      <c r="Z1670" s="2">
        <v>200543.77</v>
      </c>
      <c r="AF1670" s="2">
        <v>0</v>
      </c>
      <c r="AG1670" s="14">
        <f>SUMIF('consultant-gross'!D:D,eslam.data!AQ1670,'consultant-gross'!F:F)</f>
        <v>0</v>
      </c>
      <c r="AH1670" s="14">
        <f>SUMIF('consultant-gross'!D:D,eslam.data!AQ1670,'consultant-gross'!G:G)</f>
        <v>0</v>
      </c>
      <c r="AI1670" s="14">
        <f>SUMIF('consultant-net'!D:D,eslam.data!AQ1670,'consultant-net'!F:F)</f>
        <v>0</v>
      </c>
      <c r="AJ1670" s="2" t="str">
        <f>VLOOKUP(A1670,'eslam-to-invoicing'!A:B,2,0)</f>
        <v>EMAAR-PKG#53-UPTOWN</v>
      </c>
      <c r="AQ1670" s="2" t="str">
        <f t="shared" si="192"/>
        <v>Uptown PK #5343</v>
      </c>
      <c r="AR1670" s="2" t="str">
        <f t="shared" si="193"/>
        <v>EMAAR-PKG#53-UPTOWN43</v>
      </c>
    </row>
    <row r="1671" spans="1:44" hidden="1" x14ac:dyDescent="0.3">
      <c r="A1671" s="6" t="s">
        <v>10</v>
      </c>
      <c r="B1671" s="6">
        <f>VLOOKUP(A1671,Sheet1!A:B,2,0)</f>
        <v>1</v>
      </c>
      <c r="C1671" s="6">
        <v>7</v>
      </c>
      <c r="D1671" s="25"/>
      <c r="F1671" s="26">
        <f>_xlfn.MAXIFS('data-from-invoicing'!E:E,'data-from-invoicing'!D:D,eslam.data!AR1671)</f>
        <v>0</v>
      </c>
      <c r="G1671" s="2">
        <f t="shared" si="190"/>
        <v>0</v>
      </c>
      <c r="H1671" s="2"/>
      <c r="I1671" s="23"/>
      <c r="J1671" s="2">
        <f>SUMIF('collection only'!D:D,eslam.data!AQ1671,'collection only'!E:E)</f>
        <v>1684908.09</v>
      </c>
      <c r="K1671" s="26">
        <f>SUMIF('data-from-invoicing'!D:D,eslam.data!AR1671,'data-from-invoicing'!F:F)</f>
        <v>0</v>
      </c>
      <c r="L1671" s="2">
        <f t="shared" si="191"/>
        <v>-1684908.09</v>
      </c>
      <c r="M1671" s="2"/>
      <c r="Q1671" s="23"/>
      <c r="R1671" s="2">
        <v>1684908.08</v>
      </c>
      <c r="S1671" s="1">
        <v>43008</v>
      </c>
      <c r="T1671" s="1">
        <v>43008</v>
      </c>
      <c r="U1671" s="1">
        <v>43012</v>
      </c>
      <c r="V1671">
        <v>40</v>
      </c>
      <c r="W1671" s="1">
        <v>43052</v>
      </c>
      <c r="X1671" s="1">
        <v>43026</v>
      </c>
      <c r="Y1671" s="2">
        <v>18419996.59</v>
      </c>
      <c r="Z1671" s="2">
        <v>0</v>
      </c>
      <c r="AF1671" s="2">
        <v>136775.69</v>
      </c>
      <c r="AG1671" s="14">
        <f>SUMIF('consultant-gross'!D:D,eslam.data!AQ1671,'consultant-gross'!F:F)</f>
        <v>0</v>
      </c>
      <c r="AH1671" s="14">
        <f>SUMIF('consultant-gross'!D:D,eslam.data!AQ1671,'consultant-gross'!G:G)</f>
        <v>0</v>
      </c>
      <c r="AI1671" s="14">
        <f>SUMIF('consultant-net'!D:D,eslam.data!AQ1671,'consultant-net'!F:F)</f>
        <v>0</v>
      </c>
      <c r="AJ1671" s="2" t="str">
        <f>VLOOKUP(A1671,'eslam-to-invoicing'!A:B,2,0)</f>
        <v>EMAAR-PKG#62-UPTOWN</v>
      </c>
      <c r="AQ1671" s="2" t="str">
        <f t="shared" si="192"/>
        <v>Uptown PK #627</v>
      </c>
      <c r="AR1671" s="2" t="str">
        <f t="shared" si="193"/>
        <v>EMAAR-PKG#62-UPTOWN7</v>
      </c>
    </row>
    <row r="1672" spans="1:44" hidden="1" x14ac:dyDescent="0.3">
      <c r="A1672" s="33" t="s">
        <v>10</v>
      </c>
      <c r="B1672" s="32">
        <f>VLOOKUP(A1672,Sheet1!A:B,2,0)</f>
        <v>1</v>
      </c>
      <c r="C1672" s="6">
        <v>8</v>
      </c>
      <c r="D1672" s="25"/>
      <c r="E1672" s="2">
        <v>4024169.6400000011</v>
      </c>
      <c r="F1672" s="26">
        <f>_xlfn.MAXIFS('data-from-invoicing'!E:E,'data-from-invoicing'!D:D,eslam.data!AR1672)</f>
        <v>0</v>
      </c>
      <c r="G1672" s="2">
        <f t="shared" si="190"/>
        <v>-4024169.6400000011</v>
      </c>
      <c r="H1672" s="2"/>
      <c r="I1672" s="23"/>
      <c r="J1672" s="2">
        <f>SUMIF('collection only'!D:D,eslam.data!AQ1672,'collection only'!E:E)</f>
        <v>2970870.89</v>
      </c>
      <c r="K1672" s="26">
        <f>SUMIF('data-from-invoicing'!D:D,eslam.data!AR1672,'data-from-invoicing'!F:F)</f>
        <v>0</v>
      </c>
      <c r="L1672" s="2">
        <f t="shared" si="191"/>
        <v>-2970870.89</v>
      </c>
      <c r="M1672" s="2"/>
      <c r="Q1672" s="23"/>
      <c r="R1672" s="2">
        <v>2970870.89</v>
      </c>
      <c r="S1672" s="1">
        <v>43039</v>
      </c>
      <c r="T1672" s="1">
        <v>43039</v>
      </c>
      <c r="U1672" s="1">
        <v>43041</v>
      </c>
      <c r="V1672">
        <v>40</v>
      </c>
      <c r="W1672" s="1">
        <v>43081</v>
      </c>
      <c r="X1672" s="1">
        <v>43053</v>
      </c>
      <c r="Y1672" s="2">
        <v>22444166.23</v>
      </c>
      <c r="Z1672" s="2">
        <v>1403336.04</v>
      </c>
      <c r="AF1672" s="2">
        <v>169833.53</v>
      </c>
      <c r="AG1672" s="14">
        <f>SUMIF('consultant-gross'!D:D,eslam.data!AQ1672,'consultant-gross'!F:F)</f>
        <v>4024169.6400000006</v>
      </c>
      <c r="AH1672" s="14">
        <f>SUMIF('consultant-gross'!D:D,eslam.data!AQ1672,'consultant-gross'!G:G)</f>
        <v>22444166.23</v>
      </c>
      <c r="AI1672" s="14">
        <f>SUMIF('consultant-net'!D:D,eslam.data!AQ1672,'consultant-net'!F:F)</f>
        <v>2970870.89</v>
      </c>
      <c r="AJ1672" s="2" t="str">
        <f>VLOOKUP(A1672,'eslam-to-invoicing'!A:B,2,0)</f>
        <v>EMAAR-PKG#62-UPTOWN</v>
      </c>
      <c r="AQ1672" s="2" t="str">
        <f t="shared" si="192"/>
        <v>Uptown PK #628</v>
      </c>
      <c r="AR1672" s="2" t="str">
        <f t="shared" si="193"/>
        <v>EMAAR-PKG#62-UPTOWN8</v>
      </c>
    </row>
    <row r="1673" spans="1:44" hidden="1" x14ac:dyDescent="0.3">
      <c r="A1673" s="33" t="s">
        <v>10</v>
      </c>
      <c r="B1673" s="32">
        <f>VLOOKUP(A1673,Sheet1!A:B,2,0)</f>
        <v>1</v>
      </c>
      <c r="C1673" s="6">
        <v>9</v>
      </c>
      <c r="D1673" s="25"/>
      <c r="E1673" s="2">
        <v>3353637.0280000009</v>
      </c>
      <c r="F1673" s="26">
        <f>_xlfn.MAXIFS('data-from-invoicing'!E:E,'data-from-invoicing'!D:D,eslam.data!AR1673)</f>
        <v>0</v>
      </c>
      <c r="G1673" s="2">
        <f t="shared" si="190"/>
        <v>-3353637.0280000009</v>
      </c>
      <c r="H1673" s="2"/>
      <c r="I1673" s="23"/>
      <c r="J1673" s="2">
        <f>SUMIF('collection only'!D:D,eslam.data!AQ1673,'collection only'!E:E)</f>
        <v>2124952.16</v>
      </c>
      <c r="K1673" s="26">
        <f>SUMIF('data-from-invoicing'!D:D,eslam.data!AR1673,'data-from-invoicing'!F:F)</f>
        <v>0</v>
      </c>
      <c r="L1673" s="2">
        <f t="shared" si="191"/>
        <v>-2124952.16</v>
      </c>
      <c r="M1673" s="2"/>
      <c r="Q1673" s="23"/>
      <c r="R1673" s="2">
        <v>2124952.16</v>
      </c>
      <c r="S1673" s="1">
        <v>43069</v>
      </c>
      <c r="T1673" s="1">
        <v>43069</v>
      </c>
      <c r="U1673" s="1">
        <v>43073</v>
      </c>
      <c r="V1673">
        <v>40</v>
      </c>
      <c r="W1673" s="1">
        <v>43113</v>
      </c>
      <c r="X1673" s="1">
        <v>43090</v>
      </c>
      <c r="Y1673" s="2">
        <v>25797803.258000001</v>
      </c>
      <c r="Z1673" s="2">
        <v>1883218.402</v>
      </c>
      <c r="AF1673" s="2">
        <v>193475.95</v>
      </c>
      <c r="AG1673" s="14">
        <f>SUMIF('consultant-gross'!D:D,eslam.data!AQ1673,'consultant-gross'!F:F)</f>
        <v>3353637.0280000009</v>
      </c>
      <c r="AH1673" s="14">
        <f>SUMIF('consultant-gross'!D:D,eslam.data!AQ1673,'consultant-gross'!G:G)</f>
        <v>25797803.258000001</v>
      </c>
      <c r="AI1673" s="14">
        <f>SUMIF('consultant-net'!D:D,eslam.data!AQ1673,'consultant-net'!F:F)</f>
        <v>2124952.16</v>
      </c>
      <c r="AJ1673" s="2" t="str">
        <f>VLOOKUP(A1673,'eslam-to-invoicing'!A:B,2,0)</f>
        <v>EMAAR-PKG#62-UPTOWN</v>
      </c>
      <c r="AQ1673" s="2" t="str">
        <f t="shared" si="192"/>
        <v>Uptown PK #629</v>
      </c>
      <c r="AR1673" s="2" t="str">
        <f t="shared" si="193"/>
        <v>EMAAR-PKG#62-UPTOWN9</v>
      </c>
    </row>
    <row r="1674" spans="1:44" hidden="1" x14ac:dyDescent="0.3">
      <c r="A1674" s="33" t="s">
        <v>10</v>
      </c>
      <c r="B1674" s="32">
        <f>VLOOKUP(A1674,Sheet1!A:B,2,0)</f>
        <v>1</v>
      </c>
      <c r="C1674" s="6">
        <v>10</v>
      </c>
      <c r="D1674" s="25"/>
      <c r="E1674" s="2">
        <v>3315629.904999997</v>
      </c>
      <c r="F1674" s="26">
        <f>_xlfn.MAXIFS('data-from-invoicing'!E:E,'data-from-invoicing'!D:D,eslam.data!AR1674)</f>
        <v>0</v>
      </c>
      <c r="G1674" s="2">
        <f t="shared" si="190"/>
        <v>-3315629.904999997</v>
      </c>
      <c r="H1674" s="2"/>
      <c r="I1674" s="23"/>
      <c r="J1674" s="2">
        <f>SUMIF('collection only'!D:D,eslam.data!AQ1674,'collection only'!E:E)</f>
        <v>2207449.91</v>
      </c>
      <c r="K1674" s="26">
        <f>SUMIF('data-from-invoicing'!D:D,eslam.data!AR1674,'data-from-invoicing'!F:F)</f>
        <v>0</v>
      </c>
      <c r="L1674" s="2">
        <f t="shared" si="191"/>
        <v>-2207449.91</v>
      </c>
      <c r="M1674" s="2"/>
      <c r="Q1674" s="23"/>
      <c r="R1674" s="2">
        <v>2207449.91</v>
      </c>
      <c r="S1674" s="1">
        <v>43100</v>
      </c>
      <c r="T1674" s="1">
        <v>43096</v>
      </c>
      <c r="U1674" s="1">
        <v>43099</v>
      </c>
      <c r="V1674">
        <v>40</v>
      </c>
      <c r="W1674" s="1">
        <v>43139</v>
      </c>
      <c r="X1674" s="1">
        <v>43118</v>
      </c>
      <c r="Y1674" s="2">
        <v>29113433.162999999</v>
      </c>
      <c r="Z1674" s="2">
        <v>2376274.3769999999</v>
      </c>
      <c r="AF1674" s="2">
        <v>216794.47</v>
      </c>
      <c r="AG1674" s="14">
        <f>SUMIF('consultant-gross'!D:D,eslam.data!AQ1674,'consultant-gross'!F:F)</f>
        <v>3315629.9049999975</v>
      </c>
      <c r="AH1674" s="14">
        <f>SUMIF('consultant-gross'!D:D,eslam.data!AQ1674,'consultant-gross'!G:G)</f>
        <v>29113433.162999999</v>
      </c>
      <c r="AI1674" s="14">
        <f>SUMIF('consultant-net'!D:D,eslam.data!AQ1674,'consultant-net'!F:F)</f>
        <v>2207449.91</v>
      </c>
      <c r="AJ1674" s="2" t="str">
        <f>VLOOKUP(A1674,'eslam-to-invoicing'!A:B,2,0)</f>
        <v>EMAAR-PKG#62-UPTOWN</v>
      </c>
      <c r="AQ1674" s="2" t="str">
        <f t="shared" si="192"/>
        <v>Uptown PK #6210</v>
      </c>
      <c r="AR1674" s="2" t="str">
        <f t="shared" si="193"/>
        <v>EMAAR-PKG#62-UPTOWN10</v>
      </c>
    </row>
    <row r="1675" spans="1:44" hidden="1" x14ac:dyDescent="0.3">
      <c r="A1675" s="33" t="s">
        <v>10</v>
      </c>
      <c r="B1675" s="32">
        <f>VLOOKUP(A1675,Sheet1!A:B,2,0)</f>
        <v>1</v>
      </c>
      <c r="C1675" s="6">
        <v>11</v>
      </c>
      <c r="D1675" s="25"/>
      <c r="E1675" s="2">
        <v>3273536.5770000028</v>
      </c>
      <c r="F1675" s="26">
        <f>_xlfn.MAXIFS('data-from-invoicing'!E:E,'data-from-invoicing'!D:D,eslam.data!AR1675)</f>
        <v>0</v>
      </c>
      <c r="G1675" s="2">
        <f t="shared" si="190"/>
        <v>-3273536.5770000028</v>
      </c>
      <c r="H1675" s="2"/>
      <c r="I1675" s="23"/>
      <c r="J1675" s="2">
        <f>SUMIF('collection only'!D:D,eslam.data!AQ1675,'collection only'!E:E)</f>
        <v>1524280.94</v>
      </c>
      <c r="K1675" s="26">
        <f>SUMIF('data-from-invoicing'!D:D,eslam.data!AR1675,'data-from-invoicing'!F:F)</f>
        <v>0</v>
      </c>
      <c r="L1675" s="2">
        <f t="shared" si="191"/>
        <v>-1524280.94</v>
      </c>
      <c r="M1675" s="2"/>
      <c r="Q1675" s="23"/>
      <c r="R1675" s="2">
        <v>1524280.94</v>
      </c>
      <c r="S1675" s="1">
        <v>43131</v>
      </c>
      <c r="T1675" s="1">
        <v>43131</v>
      </c>
      <c r="U1675" s="1">
        <v>43134</v>
      </c>
      <c r="V1675">
        <v>40</v>
      </c>
      <c r="W1675" s="1">
        <v>43174</v>
      </c>
      <c r="X1675" s="1">
        <v>43146</v>
      </c>
      <c r="Y1675" s="2">
        <v>32386969.739999998</v>
      </c>
      <c r="Z1675" s="2">
        <v>1872928.9681230001</v>
      </c>
      <c r="AF1675" s="2">
        <v>233754.86</v>
      </c>
      <c r="AG1675" s="14">
        <f>SUMIF('consultant-gross'!D:D,eslam.data!AQ1675,'consultant-gross'!F:F)</f>
        <v>3260036.5784609094</v>
      </c>
      <c r="AH1675" s="14">
        <f>SUMIF('consultant-gross'!D:D,eslam.data!AQ1675,'consultant-gross'!G:G)</f>
        <v>32373469.741460908</v>
      </c>
      <c r="AI1675" s="14">
        <f>SUMIF('consultant-net'!D:D,eslam.data!AQ1675,'consultant-net'!F:F)</f>
        <v>1516852.7459610133</v>
      </c>
      <c r="AJ1675" s="2" t="str">
        <f>VLOOKUP(A1675,'eslam-to-invoicing'!A:B,2,0)</f>
        <v>EMAAR-PKG#62-UPTOWN</v>
      </c>
      <c r="AQ1675" s="2" t="str">
        <f t="shared" si="192"/>
        <v>Uptown PK #6211</v>
      </c>
      <c r="AR1675" s="2" t="str">
        <f t="shared" si="193"/>
        <v>EMAAR-PKG#62-UPTOWN11</v>
      </c>
    </row>
    <row r="1676" spans="1:44" hidden="1" x14ac:dyDescent="0.3">
      <c r="A1676" s="33" t="s">
        <v>10</v>
      </c>
      <c r="B1676" s="32">
        <f>VLOOKUP(A1676,Sheet1!A:B,2,0)</f>
        <v>1</v>
      </c>
      <c r="C1676" s="6">
        <v>12</v>
      </c>
      <c r="D1676" s="25"/>
      <c r="E1676" s="2">
        <v>2806216.2910000011</v>
      </c>
      <c r="F1676" s="26">
        <f>_xlfn.MAXIFS('data-from-invoicing'!E:E,'data-from-invoicing'!D:D,eslam.data!AR1676)</f>
        <v>0</v>
      </c>
      <c r="G1676" s="2">
        <f t="shared" si="190"/>
        <v>-2806216.2910000011</v>
      </c>
      <c r="H1676" s="2"/>
      <c r="I1676" s="23"/>
      <c r="J1676" s="2">
        <f>SUMIF('collection only'!D:D,eslam.data!AQ1676,'collection only'!E:E)</f>
        <v>1565019.14</v>
      </c>
      <c r="K1676" s="26">
        <f>SUMIF('data-from-invoicing'!D:D,eslam.data!AR1676,'data-from-invoicing'!F:F)</f>
        <v>0</v>
      </c>
      <c r="L1676" s="2">
        <f t="shared" si="191"/>
        <v>-1565019.14</v>
      </c>
      <c r="M1676" s="2"/>
      <c r="Q1676" s="23"/>
      <c r="R1676" s="2">
        <v>1565019.15</v>
      </c>
      <c r="S1676" s="1">
        <v>43159</v>
      </c>
      <c r="T1676" s="1">
        <v>43159</v>
      </c>
      <c r="U1676" s="1">
        <v>43160</v>
      </c>
      <c r="V1676">
        <v>40</v>
      </c>
      <c r="W1676" s="1">
        <v>43200</v>
      </c>
      <c r="X1676" s="1">
        <v>43177</v>
      </c>
      <c r="Y1676" s="2">
        <v>35193186.031000003</v>
      </c>
      <c r="Z1676" s="2">
        <v>1983635.4990000001</v>
      </c>
      <c r="AF1676" s="2">
        <v>291613.59999999998</v>
      </c>
      <c r="AG1676" s="14">
        <f>SUMIF('consultant-gross'!D:D,eslam.data!AQ1676,'consultant-gross'!F:F)</f>
        <v>2806216.2910000011</v>
      </c>
      <c r="AH1676" s="14">
        <f>SUMIF('consultant-gross'!D:D,eslam.data!AQ1676,'consultant-gross'!G:G)</f>
        <v>35193186.031000003</v>
      </c>
      <c r="AI1676" s="14">
        <f>SUMIF('consultant-net'!D:D,eslam.data!AQ1676,'consultant-net'!F:F)</f>
        <v>1565019.15</v>
      </c>
      <c r="AJ1676" s="2" t="str">
        <f>VLOOKUP(A1676,'eslam-to-invoicing'!A:B,2,0)</f>
        <v>EMAAR-PKG#62-UPTOWN</v>
      </c>
      <c r="AQ1676" s="2" t="str">
        <f t="shared" si="192"/>
        <v>Uptown PK #6212</v>
      </c>
      <c r="AR1676" s="2" t="str">
        <f t="shared" si="193"/>
        <v>EMAAR-PKG#62-UPTOWN12</v>
      </c>
    </row>
    <row r="1677" spans="1:44" hidden="1" x14ac:dyDescent="0.3">
      <c r="A1677" s="33" t="s">
        <v>10</v>
      </c>
      <c r="B1677" s="32">
        <f>VLOOKUP(A1677,Sheet1!A:B,2,0)</f>
        <v>1</v>
      </c>
      <c r="C1677" s="6">
        <v>13</v>
      </c>
      <c r="D1677" s="25"/>
      <c r="E1677" s="2">
        <v>6967775.6539999992</v>
      </c>
      <c r="F1677" s="26">
        <f>_xlfn.MAXIFS('data-from-invoicing'!E:E,'data-from-invoicing'!D:D,eslam.data!AR1677)</f>
        <v>0</v>
      </c>
      <c r="G1677" s="2">
        <f t="shared" si="190"/>
        <v>-6967775.6539999992</v>
      </c>
      <c r="H1677" s="2"/>
      <c r="I1677" s="23"/>
      <c r="J1677" s="2">
        <f>SUMIF('collection only'!D:D,eslam.data!AQ1677,'collection only'!E:E)</f>
        <v>2219134.0299999998</v>
      </c>
      <c r="K1677" s="26">
        <f>SUMIF('data-from-invoicing'!D:D,eslam.data!AR1677,'data-from-invoicing'!F:F)</f>
        <v>0</v>
      </c>
      <c r="L1677" s="2">
        <f t="shared" si="191"/>
        <v>-2219134.0299999998</v>
      </c>
      <c r="M1677" s="2"/>
      <c r="Q1677" s="23"/>
      <c r="R1677" s="2">
        <v>2219134.0299999998</v>
      </c>
      <c r="S1677" s="1">
        <v>43190</v>
      </c>
      <c r="T1677" s="1">
        <v>43190</v>
      </c>
      <c r="U1677" s="1">
        <v>43192</v>
      </c>
      <c r="V1677">
        <v>40</v>
      </c>
      <c r="W1677" s="1">
        <v>43232</v>
      </c>
      <c r="X1677" s="1">
        <v>43228</v>
      </c>
      <c r="Y1677" s="2">
        <v>42160961.685000002</v>
      </c>
      <c r="Z1677" s="2">
        <v>301154.88500000001</v>
      </c>
      <c r="AF1677" s="2">
        <v>1040317.09</v>
      </c>
      <c r="AG1677" s="14">
        <f>SUMIF('consultant-gross'!D:D,eslam.data!AQ1677,'consultant-gross'!F:F)</f>
        <v>6967775.6499999985</v>
      </c>
      <c r="AH1677" s="14">
        <f>SUMIF('consultant-gross'!D:D,eslam.data!AQ1677,'consultant-gross'!G:G)</f>
        <v>42160961.681000002</v>
      </c>
      <c r="AI1677" s="14">
        <f>SUMIF('consultant-net'!D:D,eslam.data!AQ1677,'consultant-net'!F:F)</f>
        <v>3417923.56</v>
      </c>
      <c r="AJ1677" s="2" t="str">
        <f>VLOOKUP(A1677,'eslam-to-invoicing'!A:B,2,0)</f>
        <v>EMAAR-PKG#62-UPTOWN</v>
      </c>
      <c r="AQ1677" s="2" t="str">
        <f t="shared" si="192"/>
        <v>Uptown PK #6213</v>
      </c>
      <c r="AR1677" s="2" t="str">
        <f t="shared" si="193"/>
        <v>EMAAR-PKG#62-UPTOWN13</v>
      </c>
    </row>
    <row r="1678" spans="1:44" hidden="1" x14ac:dyDescent="0.3">
      <c r="A1678" s="33" t="s">
        <v>10</v>
      </c>
      <c r="B1678" s="32">
        <f>VLOOKUP(A1678,Sheet1!A:B,2,0)</f>
        <v>1</v>
      </c>
      <c r="C1678" s="6">
        <v>14</v>
      </c>
      <c r="D1678" s="25"/>
      <c r="E1678" s="2">
        <v>3891325.4449999998</v>
      </c>
      <c r="F1678" s="26">
        <f>_xlfn.MAXIFS('data-from-invoicing'!E:E,'data-from-invoicing'!D:D,eslam.data!AR1678)</f>
        <v>3683223.04</v>
      </c>
      <c r="G1678" s="2">
        <f t="shared" si="190"/>
        <v>-208102.4049999998</v>
      </c>
      <c r="H1678" s="2"/>
      <c r="I1678" s="23"/>
      <c r="J1678" s="2">
        <f>SUMIF('collection only'!D:D,eslam.data!AQ1678,'collection only'!E:E)</f>
        <v>854854.29</v>
      </c>
      <c r="K1678" s="26">
        <f>SUMIF('data-from-invoicing'!D:D,eslam.data!AR1678,'data-from-invoicing'!F:F)</f>
        <v>815558.87</v>
      </c>
      <c r="L1678" s="2">
        <f t="shared" si="191"/>
        <v>-39295.420000000042</v>
      </c>
      <c r="M1678" s="2"/>
      <c r="Q1678" s="23"/>
      <c r="R1678" s="2">
        <v>854854.3</v>
      </c>
      <c r="S1678" s="1">
        <v>43220</v>
      </c>
      <c r="T1678" s="1">
        <v>43228</v>
      </c>
      <c r="U1678" s="1">
        <v>43228</v>
      </c>
      <c r="V1678">
        <v>40</v>
      </c>
      <c r="W1678" s="1">
        <v>43268</v>
      </c>
      <c r="X1678" s="1">
        <v>43277</v>
      </c>
      <c r="Y1678" s="2">
        <v>46052287.130000003</v>
      </c>
      <c r="Z1678" s="2">
        <v>0</v>
      </c>
      <c r="AF1678" s="2">
        <v>2182913.11</v>
      </c>
      <c r="AG1678" s="14">
        <f>SUMIF('consultant-gross'!D:D,eslam.data!AQ1678,'consultant-gross'!F:F)</f>
        <v>0</v>
      </c>
      <c r="AH1678" s="14">
        <f>SUMIF('consultant-gross'!D:D,eslam.data!AQ1678,'consultant-gross'!G:G)</f>
        <v>0</v>
      </c>
      <c r="AI1678" s="14">
        <f>SUMIF('consultant-net'!D:D,eslam.data!AQ1678,'consultant-net'!F:F)</f>
        <v>0</v>
      </c>
      <c r="AJ1678" s="2" t="str">
        <f>VLOOKUP(A1678,'eslam-to-invoicing'!A:B,2,0)</f>
        <v>EMAAR-PKG#62-UPTOWN</v>
      </c>
      <c r="AQ1678" s="2" t="str">
        <f t="shared" si="192"/>
        <v>Uptown PK #6214</v>
      </c>
      <c r="AR1678" s="2" t="str">
        <f t="shared" si="193"/>
        <v>EMAAR-PKG#62-UPTOWN14</v>
      </c>
    </row>
    <row r="1679" spans="1:44" hidden="1" x14ac:dyDescent="0.3">
      <c r="A1679" s="33" t="s">
        <v>10</v>
      </c>
      <c r="B1679" s="32">
        <f>VLOOKUP(A1679,Sheet1!A:B,2,0)</f>
        <v>1</v>
      </c>
      <c r="C1679" s="6">
        <v>15</v>
      </c>
      <c r="D1679" s="25"/>
      <c r="E1679" s="2">
        <v>1266868.5099999979</v>
      </c>
      <c r="F1679" s="26">
        <f>_xlfn.MAXIFS('data-from-invoicing'!E:E,'data-from-invoicing'!D:D,eslam.data!AR1679)</f>
        <v>1329599.07</v>
      </c>
      <c r="G1679" s="2">
        <f t="shared" si="190"/>
        <v>62730.560000002151</v>
      </c>
      <c r="H1679" s="2"/>
      <c r="I1679" s="23"/>
      <c r="J1679" s="2">
        <f>SUMIF('collection only'!D:D,eslam.data!AQ1679,'collection only'!E:E)</f>
        <v>2299870.9900000002</v>
      </c>
      <c r="K1679" s="26">
        <f>SUMIF('data-from-invoicing'!D:D,eslam.data!AR1679,'data-from-invoicing'!F:F)</f>
        <v>5710409.5734999999</v>
      </c>
      <c r="L1679" s="2">
        <f t="shared" si="191"/>
        <v>3410538.5834999997</v>
      </c>
      <c r="M1679" s="2"/>
      <c r="Q1679" s="23"/>
      <c r="R1679" s="2">
        <v>2299870.9700000002</v>
      </c>
      <c r="S1679" s="1">
        <v>43312</v>
      </c>
      <c r="T1679" s="1">
        <v>43305</v>
      </c>
      <c r="U1679" s="1">
        <v>43326</v>
      </c>
      <c r="V1679">
        <v>40</v>
      </c>
      <c r="W1679" s="1">
        <v>43366</v>
      </c>
      <c r="X1679" s="1">
        <v>43349</v>
      </c>
      <c r="Y1679" s="2">
        <v>47319155.640000001</v>
      </c>
      <c r="Z1679" s="2">
        <v>0</v>
      </c>
      <c r="AF1679" s="2">
        <v>2396855.11</v>
      </c>
      <c r="AG1679" s="14">
        <f>SUMIF('consultant-gross'!D:D,eslam.data!AQ1679,'consultant-gross'!F:F)</f>
        <v>1266868.5099999979</v>
      </c>
      <c r="AH1679" s="14">
        <f>SUMIF('consultant-gross'!D:D,eslam.data!AQ1679,'consultant-gross'!G:G)</f>
        <v>47319155.640000001</v>
      </c>
      <c r="AI1679" s="14">
        <f>SUMIF('consultant-net'!D:D,eslam.data!AQ1679,'consultant-net'!F:F)</f>
        <v>2299870.9700000002</v>
      </c>
      <c r="AJ1679" s="2" t="str">
        <f>VLOOKUP(A1679,'eslam-to-invoicing'!A:B,2,0)</f>
        <v>EMAAR-PKG#62-UPTOWN</v>
      </c>
      <c r="AQ1679" s="2" t="str">
        <f t="shared" si="192"/>
        <v>Uptown PK #6215</v>
      </c>
      <c r="AR1679" s="2" t="str">
        <f t="shared" si="193"/>
        <v>EMAAR-PKG#62-UPTOWN15</v>
      </c>
    </row>
    <row r="1680" spans="1:44" hidden="1" x14ac:dyDescent="0.3">
      <c r="A1680" s="33" t="s">
        <v>10</v>
      </c>
      <c r="B1680" s="32">
        <f>VLOOKUP(A1680,Sheet1!A:B,2,0)</f>
        <v>1</v>
      </c>
      <c r="C1680" s="6">
        <v>16</v>
      </c>
      <c r="D1680" s="25"/>
      <c r="E1680" s="2">
        <v>-245868.21999999881</v>
      </c>
      <c r="F1680" s="26">
        <f>_xlfn.MAXIFS('data-from-invoicing'!E:E,'data-from-invoicing'!D:D,eslam.data!AR1680)</f>
        <v>0</v>
      </c>
      <c r="G1680" s="2">
        <f t="shared" si="190"/>
        <v>245868.21999999881</v>
      </c>
      <c r="H1680" s="2"/>
      <c r="I1680" s="23"/>
      <c r="J1680" s="2">
        <f>SUMIF('collection only'!D:D,eslam.data!AQ1680,'collection only'!E:E)</f>
        <v>931895.88</v>
      </c>
      <c r="K1680" s="26">
        <f>SUMIF('data-from-invoicing'!D:D,eslam.data!AR1680,'data-from-invoicing'!F:F)</f>
        <v>0</v>
      </c>
      <c r="L1680" s="2">
        <f t="shared" si="191"/>
        <v>-931895.88</v>
      </c>
      <c r="M1680" s="2"/>
      <c r="Q1680" s="23"/>
      <c r="R1680" s="2">
        <v>931895.88</v>
      </c>
      <c r="S1680" s="1">
        <v>43373</v>
      </c>
      <c r="T1680" s="1">
        <v>43376</v>
      </c>
      <c r="U1680" s="1">
        <v>43377</v>
      </c>
      <c r="V1680">
        <v>40</v>
      </c>
      <c r="W1680" s="1">
        <v>43417</v>
      </c>
      <c r="X1680" s="1">
        <v>43429</v>
      </c>
      <c r="Y1680" s="2">
        <v>47073287.420000002</v>
      </c>
      <c r="AF1680" s="2">
        <v>1241550.872</v>
      </c>
      <c r="AG1680" s="14">
        <f>SUMIF('consultant-gross'!D:D,eslam.data!AQ1680,'consultant-gross'!F:F)</f>
        <v>-245868.21999999881</v>
      </c>
      <c r="AH1680" s="14">
        <f>SUMIF('consultant-gross'!D:D,eslam.data!AQ1680,'consultant-gross'!G:G)</f>
        <v>47073287.420000002</v>
      </c>
      <c r="AI1680" s="14">
        <f>SUMIF('consultant-net'!D:D,eslam.data!AQ1680,'consultant-net'!F:F)</f>
        <v>931895.88</v>
      </c>
      <c r="AJ1680" s="2" t="str">
        <f>VLOOKUP(A1680,'eslam-to-invoicing'!A:B,2,0)</f>
        <v>EMAAR-PKG#62-UPTOWN</v>
      </c>
      <c r="AQ1680" s="2" t="str">
        <f t="shared" si="192"/>
        <v>Uptown PK #6216</v>
      </c>
      <c r="AR1680" s="2" t="str">
        <f t="shared" si="193"/>
        <v>EMAAR-PKG#62-UPTOWN16</v>
      </c>
    </row>
    <row r="1681" spans="1:44" hidden="1" x14ac:dyDescent="0.3">
      <c r="A1681" s="6" t="s">
        <v>10</v>
      </c>
      <c r="B1681" s="6">
        <f>VLOOKUP(A1681,Sheet1!A:B,2,0)</f>
        <v>1</v>
      </c>
      <c r="C1681" s="6">
        <v>17</v>
      </c>
      <c r="D1681" s="25"/>
      <c r="E1681" s="2">
        <v>0</v>
      </c>
      <c r="F1681" s="26">
        <f>_xlfn.MAXIFS('data-from-invoicing'!E:E,'data-from-invoicing'!D:D,eslam.data!AR1681)</f>
        <v>0</v>
      </c>
      <c r="G1681" s="2">
        <f t="shared" ref="G1681:G1691" si="194">F1681-E1681</f>
        <v>0</v>
      </c>
      <c r="H1681" s="2"/>
      <c r="I1681" s="23"/>
      <c r="J1681" s="2">
        <f>SUMIF('collection only'!D:D,eslam.data!AQ1681,'collection only'!E:E)</f>
        <v>419078.79</v>
      </c>
      <c r="K1681" s="26">
        <f>SUMIF('data-from-invoicing'!D:D,eslam.data!AR1681,'data-from-invoicing'!F:F)</f>
        <v>0</v>
      </c>
      <c r="L1681" s="2">
        <f t="shared" ref="L1681:L1691" si="195">K1681-J1681</f>
        <v>-419078.79</v>
      </c>
      <c r="M1681" s="2"/>
      <c r="Q1681" s="23"/>
      <c r="R1681" s="2">
        <v>419078.79</v>
      </c>
      <c r="S1681" s="1">
        <v>43555</v>
      </c>
      <c r="T1681" s="1">
        <v>43549</v>
      </c>
      <c r="U1681" s="1">
        <v>43548</v>
      </c>
      <c r="V1681">
        <v>40</v>
      </c>
      <c r="W1681" s="1">
        <v>43588</v>
      </c>
      <c r="X1681" s="1">
        <v>43566</v>
      </c>
      <c r="Y1681" s="2">
        <v>47073287.420000002</v>
      </c>
      <c r="AF1681" s="2">
        <v>928608.27397600003</v>
      </c>
      <c r="AG1681" s="14">
        <f>SUMIF('consultant-gross'!D:D,eslam.data!AQ1681,'consultant-gross'!F:F)</f>
        <v>0</v>
      </c>
      <c r="AH1681" s="14">
        <f>SUMIF('consultant-gross'!D:D,eslam.data!AQ1681,'consultant-gross'!G:G)</f>
        <v>0</v>
      </c>
      <c r="AI1681" s="14">
        <f>SUMIF('consultant-net'!D:D,eslam.data!AQ1681,'consultant-net'!F:F)</f>
        <v>0</v>
      </c>
      <c r="AJ1681" s="2" t="str">
        <f>VLOOKUP(A1681,'eslam-to-invoicing'!A:B,2,0)</f>
        <v>EMAAR-PKG#62-UPTOWN</v>
      </c>
      <c r="AQ1681" s="2" t="str">
        <f t="shared" ref="AQ1681:AQ1691" si="196">A1681&amp;C1681</f>
        <v>Uptown PK #6217</v>
      </c>
      <c r="AR1681" s="2" t="str">
        <f t="shared" ref="AR1681:AR1691" si="197">AJ1681&amp;C1681</f>
        <v>EMAAR-PKG#62-UPTOWN17</v>
      </c>
    </row>
    <row r="1682" spans="1:44" hidden="1" x14ac:dyDescent="0.3">
      <c r="A1682" s="6" t="s">
        <v>10</v>
      </c>
      <c r="B1682" s="6">
        <f>VLOOKUP(A1682,Sheet1!A:B,2,0)</f>
        <v>1</v>
      </c>
      <c r="C1682" s="6">
        <v>18</v>
      </c>
      <c r="D1682" s="25"/>
      <c r="E1682" s="2">
        <v>0</v>
      </c>
      <c r="F1682" s="26">
        <f>_xlfn.MAXIFS('data-from-invoicing'!E:E,'data-from-invoicing'!D:D,eslam.data!AR1682)</f>
        <v>0</v>
      </c>
      <c r="G1682" s="2">
        <f t="shared" si="194"/>
        <v>0</v>
      </c>
      <c r="H1682" s="2"/>
      <c r="I1682" s="23"/>
      <c r="J1682" s="2">
        <f>SUMIF('collection only'!D:D,eslam.data!AQ1682,'collection only'!E:E)</f>
        <v>864260.36</v>
      </c>
      <c r="K1682" s="26">
        <f>SUMIF('data-from-invoicing'!D:D,eslam.data!AR1682,'data-from-invoicing'!F:F)</f>
        <v>0</v>
      </c>
      <c r="L1682" s="2">
        <f t="shared" si="195"/>
        <v>-864260.36</v>
      </c>
      <c r="M1682" s="2"/>
      <c r="Q1682" s="23"/>
      <c r="R1682" s="2">
        <v>864260.36</v>
      </c>
      <c r="S1682" s="1">
        <v>43738</v>
      </c>
      <c r="T1682" s="1">
        <v>43747</v>
      </c>
      <c r="U1682" s="1">
        <v>43747</v>
      </c>
      <c r="V1682">
        <v>40</v>
      </c>
      <c r="W1682" s="1">
        <v>43787</v>
      </c>
      <c r="X1682" s="1">
        <v>43772</v>
      </c>
      <c r="Y1682" s="2">
        <v>47073287.420000002</v>
      </c>
      <c r="AF1682" s="2">
        <v>987399.24</v>
      </c>
      <c r="AG1682" s="14">
        <f>SUMIF('consultant-gross'!D:D,eslam.data!AQ1682,'consultant-gross'!F:F)</f>
        <v>0</v>
      </c>
      <c r="AH1682" s="14">
        <f>SUMIF('consultant-gross'!D:D,eslam.data!AQ1682,'consultant-gross'!G:G)</f>
        <v>0</v>
      </c>
      <c r="AI1682" s="14">
        <f>SUMIF('consultant-net'!D:D,eslam.data!AQ1682,'consultant-net'!F:F)</f>
        <v>0</v>
      </c>
      <c r="AJ1682" s="2" t="str">
        <f>VLOOKUP(A1682,'eslam-to-invoicing'!A:B,2,0)</f>
        <v>EMAAR-PKG#62-UPTOWN</v>
      </c>
      <c r="AQ1682" s="2" t="str">
        <f t="shared" si="196"/>
        <v>Uptown PK #6218</v>
      </c>
      <c r="AR1682" s="2" t="str">
        <f t="shared" si="197"/>
        <v>EMAAR-PKG#62-UPTOWN18</v>
      </c>
    </row>
    <row r="1683" spans="1:44" hidden="1" x14ac:dyDescent="0.3">
      <c r="A1683" s="33" t="s">
        <v>10</v>
      </c>
      <c r="B1683" s="32">
        <f>VLOOKUP(A1683,Sheet1!A:B,2,0)</f>
        <v>1</v>
      </c>
      <c r="C1683" s="6">
        <v>19</v>
      </c>
      <c r="D1683" s="25"/>
      <c r="E1683" s="2">
        <v>22437</v>
      </c>
      <c r="F1683" s="26">
        <f>_xlfn.MAXIFS('data-from-invoicing'!E:E,'data-from-invoicing'!D:D,eslam.data!AR1683)</f>
        <v>1831902.3</v>
      </c>
      <c r="G1683" s="2">
        <f t="shared" si="194"/>
        <v>1809465.3</v>
      </c>
      <c r="H1683" s="2"/>
      <c r="I1683" s="23"/>
      <c r="J1683" s="2">
        <f>SUMIF('collection only'!D:D,eslam.data!AQ1683,'collection only'!E:E)</f>
        <v>1416810.93</v>
      </c>
      <c r="K1683" s="26">
        <f>SUMIF('data-from-invoicing'!D:D,eslam.data!AR1683,'data-from-invoicing'!F:F)</f>
        <v>1275390.4550000001</v>
      </c>
      <c r="L1683" s="2">
        <f t="shared" si="195"/>
        <v>-141420.47499999986</v>
      </c>
      <c r="M1683" s="2"/>
      <c r="Q1683" s="23"/>
      <c r="R1683" s="2">
        <v>1195853.8799999999</v>
      </c>
      <c r="S1683" s="1">
        <v>43830</v>
      </c>
      <c r="T1683" s="1">
        <v>43817</v>
      </c>
      <c r="U1683" s="1">
        <v>43818</v>
      </c>
      <c r="V1683">
        <v>40</v>
      </c>
      <c r="W1683" s="1">
        <v>43858</v>
      </c>
      <c r="X1683" s="1">
        <v>44031</v>
      </c>
      <c r="Y1683" s="2">
        <v>47095724.420000002</v>
      </c>
      <c r="AF1683" s="2">
        <v>990172.52</v>
      </c>
      <c r="AG1683" s="14">
        <f>SUMIF('consultant-gross'!D:D,eslam.data!AQ1683,'consultant-gross'!F:F)</f>
        <v>22437</v>
      </c>
      <c r="AH1683" s="14">
        <f>SUMIF('consultant-gross'!D:D,eslam.data!AQ1683,'consultant-gross'!G:G)</f>
        <v>47095724.420000002</v>
      </c>
      <c r="AI1683" s="14">
        <f>SUMIF('consultant-net'!D:D,eslam.data!AQ1683,'consultant-net'!F:F)</f>
        <v>1195853.8799999999</v>
      </c>
      <c r="AJ1683" s="2" t="str">
        <f>VLOOKUP(A1683,'eslam-to-invoicing'!A:B,2,0)</f>
        <v>EMAAR-PKG#62-UPTOWN</v>
      </c>
      <c r="AQ1683" s="2" t="str">
        <f t="shared" si="196"/>
        <v>Uptown PK #6219</v>
      </c>
      <c r="AR1683" s="2" t="str">
        <f t="shared" si="197"/>
        <v>EMAAR-PKG#62-UPTOWN19</v>
      </c>
    </row>
    <row r="1684" spans="1:44" hidden="1" x14ac:dyDescent="0.3">
      <c r="A1684" s="29" t="s">
        <v>105</v>
      </c>
      <c r="B1684" s="32">
        <f>VLOOKUP(A1684,Sheet1!A:B,2,0)</f>
        <v>1</v>
      </c>
      <c r="C1684" s="6">
        <v>1</v>
      </c>
      <c r="D1684" s="25"/>
      <c r="E1684" s="2">
        <v>3078932.9</v>
      </c>
      <c r="F1684" s="26">
        <f>_xlfn.MAXIFS('data-from-invoicing'!E:E,'data-from-invoicing'!D:D,eslam.data!AR1684)</f>
        <v>33029518</v>
      </c>
      <c r="G1684" s="2">
        <f t="shared" si="194"/>
        <v>29950585.100000001</v>
      </c>
      <c r="H1684" s="2"/>
      <c r="I1684" s="23"/>
      <c r="J1684" s="2">
        <f>SUMIF('collection only'!D:D,eslam.data!AQ1684,'collection only'!E:E)</f>
        <v>22733360.899999999</v>
      </c>
      <c r="K1684" s="26">
        <f>SUMIF('data-from-invoicing'!D:D,eslam.data!AR1684,'data-from-invoicing'!F:F)</f>
        <v>22733362.34</v>
      </c>
      <c r="L1684" s="2">
        <f t="shared" si="195"/>
        <v>1.4400000013411045</v>
      </c>
      <c r="M1684" s="2"/>
      <c r="N1684" s="2">
        <v>19000000</v>
      </c>
      <c r="Q1684" s="23"/>
      <c r="R1684" s="2">
        <v>33029517.899999999</v>
      </c>
      <c r="S1684" s="1">
        <v>44895</v>
      </c>
      <c r="T1684" s="1">
        <v>44895</v>
      </c>
      <c r="U1684" s="1">
        <v>44906</v>
      </c>
      <c r="V1684">
        <v>30</v>
      </c>
      <c r="W1684" s="1">
        <v>44936</v>
      </c>
      <c r="X1684" s="1">
        <v>44913</v>
      </c>
      <c r="Y1684" s="2">
        <v>3078932.9</v>
      </c>
      <c r="Z1684" s="2">
        <v>33200100</v>
      </c>
      <c r="AF1684" s="2">
        <v>0</v>
      </c>
      <c r="AG1684" s="14">
        <f>SUMIF('consultant-gross'!D:D,eslam.data!AQ1684,'consultant-gross'!F:F)</f>
        <v>3078932.9</v>
      </c>
      <c r="AH1684" s="14">
        <f>SUMIF('consultant-gross'!D:D,eslam.data!AQ1684,'consultant-gross'!G:G)</f>
        <v>3078932.9</v>
      </c>
      <c r="AI1684" s="14">
        <f>SUMIF('consultant-net'!D:D,eslam.data!AQ1684,'consultant-net'!F:F)</f>
        <v>33029517.899999999</v>
      </c>
      <c r="AJ1684" s="2" t="str">
        <f>VLOOKUP(A1684,'eslam-to-invoicing'!A:B,2,0)</f>
        <v>Wadi Halfa Port</v>
      </c>
      <c r="AQ1684" s="2" t="str">
        <f t="shared" si="196"/>
        <v>Wady Halfa1</v>
      </c>
      <c r="AR1684" s="2" t="str">
        <f t="shared" si="197"/>
        <v>Wadi Halfa Port1</v>
      </c>
    </row>
    <row r="1685" spans="1:44" hidden="1" x14ac:dyDescent="0.3">
      <c r="A1685" s="29" t="s">
        <v>105</v>
      </c>
      <c r="B1685" s="32">
        <f>VLOOKUP(A1685,Sheet1!A:B,2,0)</f>
        <v>1</v>
      </c>
      <c r="C1685" s="6">
        <v>2</v>
      </c>
      <c r="D1685" s="25"/>
      <c r="E1685" s="2">
        <v>23601516.100000001</v>
      </c>
      <c r="F1685" s="26">
        <f>_xlfn.MAXIFS('data-from-invoicing'!E:E,'data-from-invoicing'!D:D,eslam.data!AR1685)</f>
        <v>11905090.1</v>
      </c>
      <c r="G1685" s="2">
        <f t="shared" si="194"/>
        <v>-11696426.000000002</v>
      </c>
      <c r="H1685" s="2"/>
      <c r="I1685" s="23"/>
      <c r="J1685" s="2">
        <f>SUMIF('collection only'!D:D,eslam.data!AQ1685,'collection only'!E:E)</f>
        <v>8196261.8499999996</v>
      </c>
      <c r="K1685" s="26">
        <f>SUMIF('data-from-invoicing'!D:D,eslam.data!AR1685,'data-from-invoicing'!F:F)</f>
        <v>8196261.4500000002</v>
      </c>
      <c r="L1685" s="2">
        <f t="shared" si="195"/>
        <v>-0.39999999944120646</v>
      </c>
      <c r="M1685" s="2"/>
      <c r="N1685" s="2">
        <v>11000000</v>
      </c>
      <c r="Q1685" s="23"/>
      <c r="R1685" s="2">
        <v>11905091.98</v>
      </c>
      <c r="S1685" s="1">
        <v>44957</v>
      </c>
      <c r="T1685" s="1">
        <v>44957</v>
      </c>
      <c r="U1685" s="1">
        <v>44965</v>
      </c>
      <c r="V1685">
        <v>30</v>
      </c>
      <c r="W1685" s="1">
        <v>44995</v>
      </c>
      <c r="X1685" s="1">
        <v>44971</v>
      </c>
      <c r="Y1685" s="2">
        <v>26680449</v>
      </c>
      <c r="Z1685" s="2">
        <v>18254159</v>
      </c>
      <c r="AF1685" s="2">
        <v>0</v>
      </c>
      <c r="AG1685" s="14">
        <f>SUMIF('consultant-gross'!D:D,eslam.data!AQ1685,'consultant-gross'!F:F)</f>
        <v>23601516.100000001</v>
      </c>
      <c r="AH1685" s="14">
        <f>SUMIF('consultant-gross'!D:D,eslam.data!AQ1685,'consultant-gross'!G:G)</f>
        <v>26680449</v>
      </c>
      <c r="AI1685" s="14">
        <f>SUMIF('consultant-net'!D:D,eslam.data!AQ1685,'consultant-net'!F:F)</f>
        <v>11905091.98</v>
      </c>
      <c r="AJ1685" s="2" t="str">
        <f>VLOOKUP(A1685,'eslam-to-invoicing'!A:B,2,0)</f>
        <v>Wadi Halfa Port</v>
      </c>
      <c r="AQ1685" s="2" t="str">
        <f t="shared" si="196"/>
        <v>Wady Halfa2</v>
      </c>
      <c r="AR1685" s="2" t="str">
        <f t="shared" si="197"/>
        <v>Wadi Halfa Port2</v>
      </c>
    </row>
    <row r="1686" spans="1:44" hidden="1" x14ac:dyDescent="0.3">
      <c r="A1686" s="29" t="s">
        <v>105</v>
      </c>
      <c r="B1686" s="32">
        <f>VLOOKUP(A1686,Sheet1!A:B,2,0)</f>
        <v>1</v>
      </c>
      <c r="C1686" s="6">
        <v>3</v>
      </c>
      <c r="D1686" s="25"/>
      <c r="E1686" s="2">
        <v>17962793.18</v>
      </c>
      <c r="F1686" s="26">
        <f>_xlfn.MAXIFS('data-from-invoicing'!E:E,'data-from-invoicing'!D:D,eslam.data!AR1686)</f>
        <v>4077802.86</v>
      </c>
      <c r="G1686" s="2">
        <f t="shared" si="194"/>
        <v>-13884990.32</v>
      </c>
      <c r="H1686" s="2"/>
      <c r="I1686" s="23"/>
      <c r="J1686" s="2">
        <f>SUMIF('collection only'!D:D,eslam.data!AQ1686,'collection only'!E:E)</f>
        <v>2807166.9</v>
      </c>
      <c r="K1686" s="26">
        <f>SUMIF('data-from-invoicing'!D:D,eslam.data!AR1686,'data-from-invoicing'!F:F)</f>
        <v>2807168.5814</v>
      </c>
      <c r="L1686" s="2">
        <f t="shared" si="195"/>
        <v>1.6814000001177192</v>
      </c>
      <c r="M1686" s="2"/>
      <c r="Q1686" s="23"/>
      <c r="R1686" s="2">
        <v>14516628.581</v>
      </c>
      <c r="S1686" s="1">
        <v>44985</v>
      </c>
      <c r="T1686" s="1">
        <v>44985</v>
      </c>
      <c r="U1686" s="1">
        <v>45001</v>
      </c>
      <c r="V1686">
        <v>30</v>
      </c>
      <c r="W1686" s="1">
        <v>45031</v>
      </c>
      <c r="X1686" s="1">
        <v>45001</v>
      </c>
      <c r="Y1686" s="2">
        <v>44643242.18</v>
      </c>
      <c r="Z1686" s="2">
        <v>4370481.5599999996</v>
      </c>
      <c r="AF1686" s="2">
        <v>0</v>
      </c>
      <c r="AG1686" s="14">
        <f>SUMIF('consultant-gross'!D:D,eslam.data!AQ1686,'consultant-gross'!F:F)</f>
        <v>17962793.18</v>
      </c>
      <c r="AH1686" s="14">
        <f>SUMIF('consultant-gross'!D:D,eslam.data!AQ1686,'consultant-gross'!G:G)</f>
        <v>44643242.18</v>
      </c>
      <c r="AI1686" s="14">
        <f>SUMIF('consultant-net'!D:D,eslam.data!AQ1686,'consultant-net'!F:F)</f>
        <v>14516628.581</v>
      </c>
      <c r="AJ1686" s="2" t="str">
        <f>VLOOKUP(A1686,'eslam-to-invoicing'!A:B,2,0)</f>
        <v>Wadi Halfa Port</v>
      </c>
      <c r="AQ1686" s="2" t="str">
        <f t="shared" si="196"/>
        <v>Wady Halfa3</v>
      </c>
      <c r="AR1686" s="2" t="str">
        <f t="shared" si="197"/>
        <v>Wadi Halfa Port3</v>
      </c>
    </row>
    <row r="1687" spans="1:44" hidden="1" x14ac:dyDescent="0.3">
      <c r="A1687" s="29" t="s">
        <v>105</v>
      </c>
      <c r="B1687" s="32">
        <f>VLOOKUP(A1687,Sheet1!A:B,2,0)</f>
        <v>1</v>
      </c>
      <c r="C1687" s="6">
        <v>4</v>
      </c>
      <c r="D1687" s="25"/>
      <c r="E1687" s="2">
        <v>8749053.2199999988</v>
      </c>
      <c r="F1687" s="26">
        <f>_xlfn.MAXIFS('data-from-invoicing'!E:E,'data-from-invoicing'!D:D,eslam.data!AR1687)</f>
        <v>4379885.32</v>
      </c>
      <c r="G1687" s="2">
        <f t="shared" si="194"/>
        <v>-4369167.8999999985</v>
      </c>
      <c r="H1687" s="2"/>
      <c r="I1687" s="23"/>
      <c r="J1687" s="2">
        <f>SUMIF('collection only'!D:D,eslam.data!AQ1687,'collection only'!E:E)</f>
        <v>3015154.3</v>
      </c>
      <c r="K1687" s="26">
        <f>SUMIF('data-from-invoicing'!D:D,eslam.data!AR1687,'data-from-invoicing'!F:F)</f>
        <v>3015154.5667999997</v>
      </c>
      <c r="L1687" s="2">
        <f t="shared" si="195"/>
        <v>0.26679999986663461</v>
      </c>
      <c r="M1687" s="2"/>
      <c r="Q1687" s="23"/>
      <c r="R1687" s="2">
        <v>3679103.55</v>
      </c>
      <c r="S1687" s="1">
        <v>45016</v>
      </c>
      <c r="T1687" s="1">
        <v>45026</v>
      </c>
      <c r="U1687" s="1">
        <v>45026</v>
      </c>
      <c r="V1687">
        <v>30</v>
      </c>
      <c r="W1687" s="1">
        <v>45056</v>
      </c>
      <c r="X1687" s="1">
        <v>45054</v>
      </c>
      <c r="Y1687" s="2">
        <v>53392295.399999999</v>
      </c>
      <c r="AF1687" s="2">
        <v>0</v>
      </c>
      <c r="AG1687" s="14">
        <f>SUMIF('consultant-gross'!D:D,eslam.data!AQ1687,'consultant-gross'!F:F)</f>
        <v>0</v>
      </c>
      <c r="AH1687" s="14">
        <f>SUMIF('consultant-gross'!D:D,eslam.data!AQ1687,'consultant-gross'!G:G)</f>
        <v>0</v>
      </c>
      <c r="AI1687" s="14">
        <f>SUMIF('consultant-net'!D:D,eslam.data!AQ1687,'consultant-net'!F:F)</f>
        <v>0</v>
      </c>
      <c r="AJ1687" s="2" t="str">
        <f>VLOOKUP(A1687,'eslam-to-invoicing'!A:B,2,0)</f>
        <v>Wadi Halfa Port</v>
      </c>
      <c r="AQ1687" s="2" t="str">
        <f t="shared" si="196"/>
        <v>Wady Halfa4</v>
      </c>
      <c r="AR1687" s="2" t="str">
        <f t="shared" si="197"/>
        <v>Wadi Halfa Port4</v>
      </c>
    </row>
    <row r="1688" spans="1:44" hidden="1" x14ac:dyDescent="0.3">
      <c r="A1688" s="29" t="s">
        <v>105</v>
      </c>
      <c r="B1688" s="32">
        <f>VLOOKUP(A1688,Sheet1!A:B,2,0)</f>
        <v>1</v>
      </c>
      <c r="C1688" s="6">
        <v>5</v>
      </c>
      <c r="D1688" s="25"/>
      <c r="F1688" s="26">
        <f>_xlfn.MAXIFS('data-from-invoicing'!E:E,'data-from-invoicing'!D:D,eslam.data!AR1688)</f>
        <v>5072099.5199999996</v>
      </c>
      <c r="G1688" s="2">
        <f t="shared" si="194"/>
        <v>5072099.5199999996</v>
      </c>
      <c r="H1688" s="2"/>
      <c r="I1688" s="23"/>
      <c r="J1688" s="2">
        <f>SUMIF('collection only'!D:D,eslam.data!AQ1688,'collection only'!E:E)</f>
        <v>2984537.1</v>
      </c>
      <c r="K1688" s="26">
        <f>SUMIF('data-from-invoicing'!D:D,eslam.data!AR1688,'data-from-invoicing'!F:F)</f>
        <v>2984537.1</v>
      </c>
      <c r="L1688" s="2">
        <f t="shared" si="195"/>
        <v>0</v>
      </c>
      <c r="M1688" s="2"/>
      <c r="Q1688" s="23"/>
      <c r="S1688" s="1">
        <v>45382</v>
      </c>
      <c r="T1688" s="1">
        <v>45366</v>
      </c>
      <c r="U1688" s="1">
        <v>45366</v>
      </c>
      <c r="V1688">
        <v>30</v>
      </c>
      <c r="W1688" s="1">
        <v>45396</v>
      </c>
      <c r="AF1688" s="2">
        <v>0</v>
      </c>
      <c r="AG1688" s="14">
        <f>SUMIF('consultant-gross'!D:D,eslam.data!AQ1688,'consultant-gross'!F:F)</f>
        <v>0</v>
      </c>
      <c r="AH1688" s="14">
        <f>SUMIF('consultant-gross'!D:D,eslam.data!AQ1688,'consultant-gross'!G:G)</f>
        <v>0</v>
      </c>
      <c r="AI1688" s="14">
        <f>SUMIF('consultant-net'!D:D,eslam.data!AQ1688,'consultant-net'!F:F)</f>
        <v>0</v>
      </c>
      <c r="AJ1688" s="2" t="str">
        <f>VLOOKUP(A1688,'eslam-to-invoicing'!A:B,2,0)</f>
        <v>Wadi Halfa Port</v>
      </c>
      <c r="AQ1688" s="2" t="str">
        <f t="shared" si="196"/>
        <v>Wady Halfa5</v>
      </c>
      <c r="AR1688" s="2" t="str">
        <f t="shared" si="197"/>
        <v>Wadi Halfa Port5</v>
      </c>
    </row>
    <row r="1689" spans="1:44" hidden="1" x14ac:dyDescent="0.3">
      <c r="A1689" s="6" t="s">
        <v>113</v>
      </c>
      <c r="B1689" s="32">
        <f>VLOOKUP(A1689,Sheet1!A:B,2,0)</f>
        <v>1</v>
      </c>
      <c r="C1689" s="6">
        <v>1</v>
      </c>
      <c r="D1689" s="25"/>
      <c r="E1689" s="2">
        <v>762742.21</v>
      </c>
      <c r="F1689" s="26">
        <f>_xlfn.MAXIFS('data-from-invoicing'!E:E,'data-from-invoicing'!D:D,eslam.data!AR1689)</f>
        <v>0</v>
      </c>
      <c r="G1689" s="2">
        <f t="shared" si="194"/>
        <v>-762742.21</v>
      </c>
      <c r="H1689" s="2"/>
      <c r="I1689" s="23"/>
      <c r="J1689" s="2">
        <f>SUMIF('collection only'!D:D,eslam.data!AQ1689,'collection only'!E:E)</f>
        <v>418218.39</v>
      </c>
      <c r="K1689" s="26">
        <f>SUMIF('data-from-invoicing'!D:D,eslam.data!AR1689,'data-from-invoicing'!F:F)</f>
        <v>0</v>
      </c>
      <c r="L1689" s="2">
        <f t="shared" si="195"/>
        <v>-418218.39</v>
      </c>
      <c r="M1689" s="2"/>
      <c r="Q1689" s="23"/>
      <c r="R1689" s="2">
        <v>792870.53</v>
      </c>
      <c r="S1689" s="1">
        <v>45230</v>
      </c>
      <c r="T1689" s="1">
        <v>45230</v>
      </c>
      <c r="U1689" s="1">
        <v>45229</v>
      </c>
      <c r="V1689">
        <v>42</v>
      </c>
      <c r="W1689" s="1">
        <v>45271</v>
      </c>
      <c r="X1689" s="1">
        <v>45232</v>
      </c>
      <c r="Y1689" s="2">
        <v>762742.21</v>
      </c>
      <c r="AF1689" s="2">
        <v>0</v>
      </c>
      <c r="AG1689" s="14">
        <f>SUMIF('consultant-gross'!D:D,eslam.data!AQ1689,'consultant-gross'!F:F)</f>
        <v>0</v>
      </c>
      <c r="AH1689" s="14">
        <f>SUMIF('consultant-gross'!D:D,eslam.data!AQ1689,'consultant-gross'!G:G)</f>
        <v>0</v>
      </c>
      <c r="AI1689" s="14">
        <f>SUMIF('consultant-net'!D:D,eslam.data!AQ1689,'consultant-net'!F:F)</f>
        <v>0</v>
      </c>
      <c r="AJ1689" s="2">
        <f>VLOOKUP(A1689,'eslam-to-invoicing'!A:B,2,0)</f>
        <v>0</v>
      </c>
      <c r="AQ1689" s="2" t="str">
        <f t="shared" si="196"/>
        <v>Western Fence1</v>
      </c>
      <c r="AR1689" s="2" t="str">
        <f t="shared" si="197"/>
        <v>01</v>
      </c>
    </row>
    <row r="1690" spans="1:44" hidden="1" x14ac:dyDescent="0.3">
      <c r="A1690" s="6" t="s">
        <v>47</v>
      </c>
      <c r="B1690" s="32">
        <f>VLOOKUP(A1690,Sheet1!A:B,2,0)</f>
        <v>0</v>
      </c>
      <c r="C1690" s="6">
        <v>1</v>
      </c>
      <c r="D1690" s="25"/>
      <c r="E1690" s="2">
        <v>191006.802</v>
      </c>
      <c r="F1690" s="26">
        <f>_xlfn.MAXIFS('data-from-invoicing'!E:E,'data-from-invoicing'!D:D,eslam.data!AR1690)</f>
        <v>0</v>
      </c>
      <c r="G1690" s="2">
        <f t="shared" si="194"/>
        <v>-191006.802</v>
      </c>
      <c r="H1690" s="2"/>
      <c r="I1690" s="23"/>
      <c r="J1690" s="2">
        <f>SUMIF('collection only'!D:D,eslam.data!AQ1690,'collection only'!E:E)</f>
        <v>505797</v>
      </c>
      <c r="K1690" s="26">
        <f>SUMIF('data-from-invoicing'!D:D,eslam.data!AR1690,'data-from-invoicing'!F:F)</f>
        <v>0</v>
      </c>
      <c r="L1690" s="2">
        <f t="shared" si="195"/>
        <v>-505797</v>
      </c>
      <c r="M1690" s="2"/>
      <c r="Q1690" s="23"/>
      <c r="R1690" s="2">
        <v>505797.14</v>
      </c>
      <c r="S1690" s="1">
        <v>43769</v>
      </c>
      <c r="T1690" s="1">
        <v>43766</v>
      </c>
      <c r="U1690" s="1">
        <v>43766</v>
      </c>
      <c r="V1690">
        <v>30</v>
      </c>
      <c r="W1690" s="1">
        <v>43796</v>
      </c>
      <c r="X1690" s="1">
        <v>43776</v>
      </c>
      <c r="Y1690" s="2">
        <v>191006.802</v>
      </c>
      <c r="Z1690" s="2">
        <v>410791.49800000002</v>
      </c>
      <c r="AF1690" s="2">
        <v>0</v>
      </c>
      <c r="AG1690" s="14">
        <f>SUMIF('consultant-gross'!D:D,eslam.data!AQ1690,'consultant-gross'!F:F)</f>
        <v>0</v>
      </c>
      <c r="AH1690" s="14">
        <f>SUMIF('consultant-gross'!D:D,eslam.data!AQ1690,'consultant-gross'!G:G)</f>
        <v>0</v>
      </c>
      <c r="AI1690" s="14">
        <f>SUMIF('consultant-net'!D:D,eslam.data!AQ1690,'consultant-net'!F:F)</f>
        <v>0</v>
      </c>
      <c r="AJ1690" s="2">
        <f>VLOOKUP(A1690,'eslam-to-invoicing'!A:B,2,0)</f>
        <v>0</v>
      </c>
      <c r="AQ1690" s="2" t="str">
        <f t="shared" si="196"/>
        <v>Zayed Park1</v>
      </c>
      <c r="AR1690" s="2" t="str">
        <f t="shared" si="197"/>
        <v>01</v>
      </c>
    </row>
    <row r="1691" spans="1:44" hidden="1" x14ac:dyDescent="0.3">
      <c r="A1691" s="6" t="s">
        <v>47</v>
      </c>
      <c r="B1691" s="32">
        <f>VLOOKUP(A1691,Sheet1!A:B,2,0)</f>
        <v>0</v>
      </c>
      <c r="C1691" s="6">
        <v>2</v>
      </c>
      <c r="D1691" s="25"/>
      <c r="E1691" s="2">
        <v>842290.97400000005</v>
      </c>
      <c r="F1691" s="26">
        <f>_xlfn.MAXIFS('data-from-invoicing'!E:E,'data-from-invoicing'!D:D,eslam.data!AR1691)</f>
        <v>0</v>
      </c>
      <c r="G1691" s="2">
        <f t="shared" si="194"/>
        <v>-842290.97400000005</v>
      </c>
      <c r="H1691" s="2"/>
      <c r="I1691" s="23"/>
      <c r="J1691" s="2">
        <f>SUMIF('collection only'!D:D,eslam.data!AQ1691,'collection only'!E:E)</f>
        <v>264423.21000000002</v>
      </c>
      <c r="K1691" s="26">
        <f>SUMIF('data-from-invoicing'!D:D,eslam.data!AR1691,'data-from-invoicing'!F:F)</f>
        <v>0</v>
      </c>
      <c r="L1691" s="2">
        <f t="shared" si="195"/>
        <v>-264423.21000000002</v>
      </c>
      <c r="M1691" s="2"/>
      <c r="Q1691" s="23"/>
      <c r="R1691" s="2">
        <v>352690.39</v>
      </c>
      <c r="S1691" s="1">
        <v>43830</v>
      </c>
      <c r="T1691" s="1">
        <v>43830</v>
      </c>
      <c r="U1691" s="1">
        <v>43841</v>
      </c>
      <c r="V1691">
        <v>30</v>
      </c>
      <c r="W1691" s="1">
        <v>43871</v>
      </c>
      <c r="X1691" s="1">
        <v>44095</v>
      </c>
      <c r="Y1691" s="2">
        <v>1033297.776</v>
      </c>
      <c r="AF1691" s="2">
        <v>0</v>
      </c>
      <c r="AG1691" s="14">
        <f>SUMIF('consultant-gross'!D:D,eslam.data!AQ1691,'consultant-gross'!F:F)</f>
        <v>0</v>
      </c>
      <c r="AH1691" s="14">
        <f>SUMIF('consultant-gross'!D:D,eslam.data!AQ1691,'consultant-gross'!G:G)</f>
        <v>0</v>
      </c>
      <c r="AI1691" s="14">
        <f>SUMIF('consultant-net'!D:D,eslam.data!AQ1691,'consultant-net'!F:F)</f>
        <v>0</v>
      </c>
      <c r="AJ1691" s="2">
        <f>VLOOKUP(A1691,'eslam-to-invoicing'!A:B,2,0)</f>
        <v>0</v>
      </c>
      <c r="AQ1691" s="2" t="str">
        <f t="shared" si="196"/>
        <v>Zayed Park2</v>
      </c>
      <c r="AR1691" s="2" t="str">
        <f t="shared" si="197"/>
        <v>02</v>
      </c>
    </row>
    <row r="1696" spans="1:44" x14ac:dyDescent="0.3">
      <c r="E1696" s="8">
        <f>SUBTOTAL(9,E2:E1691)</f>
        <v>5299722175.3051844</v>
      </c>
      <c r="F1696" s="8">
        <f>SUBTOTAL(9,F2:F1691)</f>
        <v>5628447430.1800041</v>
      </c>
      <c r="G1696" s="8">
        <f>SUBTOTAL(9,G2:G1691)</f>
        <v>328725254.87481409</v>
      </c>
      <c r="H1696" s="16"/>
      <c r="I1696" s="8"/>
      <c r="J1696" s="8">
        <f>SUBTOTAL(9,J2:J1691)</f>
        <v>5306875077.7842188</v>
      </c>
      <c r="K1696" s="8">
        <f>SUBTOTAL(9,K2:K1691)</f>
        <v>5267864135.3214989</v>
      </c>
      <c r="L1696" s="8">
        <f>SUBTOTAL(9,L2:L1691)</f>
        <v>-39010942.462716743</v>
      </c>
      <c r="M1696" s="16"/>
      <c r="N1696" s="8">
        <f>SUBTOTAL(9,N2:N1691)</f>
        <v>603589768.85000002</v>
      </c>
      <c r="O1696" s="8">
        <f>SUBTOTAL(9,O2:O1691)</f>
        <v>168013708.25999999</v>
      </c>
      <c r="P1696" s="8">
        <f>SUBTOTAL(9,P2:P1691)</f>
        <v>0</v>
      </c>
      <c r="Q1696" s="8"/>
      <c r="R1696" s="8">
        <f>SUBTOTAL(9,R2:R1691)</f>
        <v>4584937980.916254</v>
      </c>
      <c r="Y1696" s="8"/>
      <c r="Z1696" s="8">
        <f>SUBTOTAL(9,Z2:Z1691)</f>
        <v>3318746486.4670835</v>
      </c>
      <c r="AA1696" s="8">
        <f>SUBTOTAL(9,AA2:AA1691)</f>
        <v>13037072385.403421</v>
      </c>
      <c r="AB1696" s="8">
        <f>SUBTOTAL(9,AB2:AB1691)</f>
        <v>0</v>
      </c>
      <c r="AC1696" s="8">
        <f>SUBTOTAL(9,AC2:AC1691)</f>
        <v>5744080078.7593851</v>
      </c>
      <c r="AD1696" s="8">
        <f>SUBTOTAL(9,AD2:AD1691)</f>
        <v>418506438.19749993</v>
      </c>
      <c r="AE1696" s="8">
        <f>SUBTOTAL(9,AE2:AE1691)</f>
        <v>310799326.52749997</v>
      </c>
      <c r="AF1696" s="8">
        <f>SUBTOTAL(9,AF2:AF1691)</f>
        <v>1104220462.5154438</v>
      </c>
      <c r="AG1696" s="16"/>
      <c r="AH1696" s="16"/>
      <c r="AI1696" s="16"/>
      <c r="AJ1696" s="8"/>
      <c r="AK1696" s="16"/>
      <c r="AL1696" s="8"/>
      <c r="AM1696" s="8"/>
      <c r="AQ1696" s="8">
        <f>SUBTOTAL(9,AQ2:AQ1691)</f>
        <v>0</v>
      </c>
      <c r="AR1696" s="8"/>
    </row>
  </sheetData>
  <autoFilter ref="A1:AM1691" xr:uid="{00000000-0001-0000-0000-000000000000}">
    <filterColumn colId="1">
      <colorFilter dxfId="0"/>
    </filterColumn>
  </autoFilter>
  <pageMargins left="0.7" right="0.7" top="0.75" bottom="0.75" header="0.3" footer="0.3"/>
  <pageSetup scale="17" orientation="portrait" r:id="rId1"/>
  <colBreaks count="1" manualBreakCount="1">
    <brk id="39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3"/>
  <sheetViews>
    <sheetView zoomScaleNormal="100" workbookViewId="0">
      <pane ySplit="1" topLeftCell="A149" activePane="bottomLeft" state="frozen"/>
      <selection pane="bottomLeft" activeCell="A160" sqref="A160:XFD160"/>
    </sheetView>
  </sheetViews>
  <sheetFormatPr defaultRowHeight="14.4" x14ac:dyDescent="0.3"/>
  <cols>
    <col min="1" max="1" width="27.441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8702</v>
      </c>
      <c r="B94">
        <v>1</v>
      </c>
      <c r="C94">
        <f t="shared" si="2"/>
        <v>1</v>
      </c>
      <c r="D94" t="str">
        <f t="shared" si="3"/>
        <v>Astoria Hotel-DP1</v>
      </c>
      <c r="E94" s="18">
        <v>46039744.5</v>
      </c>
    </row>
    <row r="95" spans="1:5" hidden="1" x14ac:dyDescent="0.3">
      <c r="A95" t="s">
        <v>8702</v>
      </c>
      <c r="B95">
        <v>2</v>
      </c>
      <c r="C95">
        <f t="shared" si="2"/>
        <v>2</v>
      </c>
      <c r="D95" t="str">
        <f t="shared" si="3"/>
        <v>Astoria Hotel-DP2</v>
      </c>
      <c r="E95" s="18">
        <v>18415897.800000001</v>
      </c>
    </row>
    <row r="96" spans="1:5" hidden="1" x14ac:dyDescent="0.3">
      <c r="A96" t="s">
        <v>8702</v>
      </c>
      <c r="B96">
        <v>3</v>
      </c>
      <c r="C96">
        <f t="shared" si="2"/>
        <v>3</v>
      </c>
      <c r="D96" t="str">
        <f t="shared" si="3"/>
        <v>Astoria Hotel-DP3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hidden="1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1" si="4">ROUNDDOWN(B131,0)</f>
        <v>3</v>
      </c>
      <c r="D131" t="str">
        <f t="shared" ref="D131:D191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hidden="1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hidden="1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263</v>
      </c>
      <c r="B160">
        <v>1</v>
      </c>
      <c r="C160">
        <f t="shared" si="4"/>
        <v>1</v>
      </c>
      <c r="D160" t="str">
        <f t="shared" si="5"/>
        <v>Comoros1</v>
      </c>
      <c r="E160" s="18">
        <v>3891360.8</v>
      </c>
    </row>
    <row r="161" spans="1:5" hidden="1" x14ac:dyDescent="0.3">
      <c r="A161" t="s">
        <v>128</v>
      </c>
      <c r="B161">
        <v>1</v>
      </c>
      <c r="C161">
        <f t="shared" si="4"/>
        <v>1</v>
      </c>
      <c r="D161" t="str">
        <f t="shared" si="5"/>
        <v>Comoros - Off Shore1</v>
      </c>
      <c r="E161" s="18">
        <v>2555388</v>
      </c>
    </row>
    <row r="162" spans="1:5" hidden="1" x14ac:dyDescent="0.3">
      <c r="A162" t="s">
        <v>128</v>
      </c>
      <c r="B162">
        <v>2</v>
      </c>
      <c r="C162">
        <f t="shared" si="4"/>
        <v>2</v>
      </c>
      <c r="D162" t="str">
        <f t="shared" si="5"/>
        <v>Comoros - Off Shore2</v>
      </c>
      <c r="E162" s="18">
        <v>910154</v>
      </c>
    </row>
    <row r="163" spans="1:5" hidden="1" x14ac:dyDescent="0.3">
      <c r="A163" t="s">
        <v>129</v>
      </c>
      <c r="B163">
        <v>1</v>
      </c>
      <c r="C163">
        <f t="shared" si="4"/>
        <v>1</v>
      </c>
      <c r="D163" t="str">
        <f t="shared" si="5"/>
        <v>Comoros - On Shore1</v>
      </c>
      <c r="E163" s="18">
        <v>830840.75</v>
      </c>
    </row>
    <row r="164" spans="1:5" hidden="1" x14ac:dyDescent="0.3">
      <c r="A164" t="s">
        <v>129</v>
      </c>
      <c r="B164">
        <v>2</v>
      </c>
      <c r="C164">
        <f t="shared" si="4"/>
        <v>2</v>
      </c>
      <c r="D164" t="str">
        <f t="shared" si="5"/>
        <v>Comoros - On Shore2</v>
      </c>
      <c r="E164" s="18">
        <v>405450.99</v>
      </c>
    </row>
    <row r="165" spans="1:5" hidden="1" x14ac:dyDescent="0.3">
      <c r="A165" t="s">
        <v>129</v>
      </c>
      <c r="B165">
        <v>1</v>
      </c>
      <c r="C165">
        <f t="shared" si="4"/>
        <v>1</v>
      </c>
      <c r="D165" t="str">
        <f t="shared" si="5"/>
        <v>Comoros - On Shore1</v>
      </c>
      <c r="E165" s="18">
        <v>263708.26</v>
      </c>
    </row>
    <row r="166" spans="1:5" hidden="1" x14ac:dyDescent="0.3">
      <c r="A166" t="s">
        <v>116</v>
      </c>
      <c r="B166">
        <v>1</v>
      </c>
      <c r="C166">
        <f t="shared" si="4"/>
        <v>1</v>
      </c>
      <c r="D166" t="str">
        <f t="shared" si="5"/>
        <v>Creeks - URBN K1</v>
      </c>
      <c r="E166" s="18">
        <v>10729515</v>
      </c>
    </row>
    <row r="167" spans="1:5" hidden="1" x14ac:dyDescent="0.3">
      <c r="A167" t="s">
        <v>116</v>
      </c>
      <c r="B167">
        <v>2</v>
      </c>
      <c r="C167">
        <f t="shared" si="4"/>
        <v>2</v>
      </c>
      <c r="D167" t="str">
        <f t="shared" si="5"/>
        <v>Creeks - URBN K2</v>
      </c>
      <c r="E167" s="18">
        <v>3863139</v>
      </c>
    </row>
    <row r="168" spans="1:5" hidden="1" x14ac:dyDescent="0.3">
      <c r="A168" t="s">
        <v>116</v>
      </c>
      <c r="B168">
        <v>3</v>
      </c>
      <c r="C168">
        <f t="shared" si="4"/>
        <v>3</v>
      </c>
      <c r="D168" t="str">
        <f t="shared" si="5"/>
        <v>Creeks - URBN K3</v>
      </c>
      <c r="E168" s="18">
        <v>21808950</v>
      </c>
    </row>
    <row r="169" spans="1:5" hidden="1" x14ac:dyDescent="0.3">
      <c r="A169" t="s">
        <v>116</v>
      </c>
      <c r="B169">
        <v>4</v>
      </c>
      <c r="C169">
        <f t="shared" si="4"/>
        <v>4</v>
      </c>
      <c r="D169" t="str">
        <f t="shared" si="5"/>
        <v>Creeks - URBN K4</v>
      </c>
      <c r="E169" s="18">
        <v>8830426</v>
      </c>
    </row>
    <row r="170" spans="1:5" hidden="1" x14ac:dyDescent="0.3">
      <c r="A170" t="s">
        <v>116</v>
      </c>
      <c r="B170">
        <v>5</v>
      </c>
      <c r="C170">
        <f t="shared" si="4"/>
        <v>5</v>
      </c>
      <c r="D170" t="str">
        <f t="shared" si="5"/>
        <v>Creeks - URBN K5</v>
      </c>
      <c r="E170" s="18">
        <v>13533059</v>
      </c>
    </row>
    <row r="171" spans="1:5" hidden="1" x14ac:dyDescent="0.3">
      <c r="A171" t="s">
        <v>116</v>
      </c>
      <c r="B171">
        <v>6</v>
      </c>
      <c r="C171">
        <f t="shared" si="4"/>
        <v>6</v>
      </c>
      <c r="D171" t="str">
        <f t="shared" si="5"/>
        <v>Creeks - URBN K6</v>
      </c>
      <c r="E171" s="18">
        <v>19608847</v>
      </c>
    </row>
    <row r="172" spans="1:5" hidden="1" x14ac:dyDescent="0.3">
      <c r="A172" t="s">
        <v>116</v>
      </c>
      <c r="B172">
        <v>7</v>
      </c>
      <c r="C172">
        <f t="shared" si="4"/>
        <v>7</v>
      </c>
      <c r="D172" t="str">
        <f t="shared" si="5"/>
        <v>Creeks - URBN K7</v>
      </c>
      <c r="E172" s="18">
        <v>16761479</v>
      </c>
    </row>
    <row r="173" spans="1:5" hidden="1" x14ac:dyDescent="0.3">
      <c r="A173" t="s">
        <v>116</v>
      </c>
      <c r="B173">
        <v>8</v>
      </c>
      <c r="C173">
        <f t="shared" si="4"/>
        <v>8</v>
      </c>
      <c r="D173" t="str">
        <f t="shared" si="5"/>
        <v>Creeks - URBN K8</v>
      </c>
      <c r="E173" s="18">
        <v>16707965</v>
      </c>
    </row>
    <row r="174" spans="1:5" hidden="1" x14ac:dyDescent="0.3">
      <c r="A174" t="s">
        <v>116</v>
      </c>
      <c r="B174">
        <v>9</v>
      </c>
      <c r="C174">
        <f t="shared" si="4"/>
        <v>9</v>
      </c>
      <c r="D174" t="str">
        <f t="shared" si="5"/>
        <v>Creeks - URBN K9</v>
      </c>
      <c r="E174" s="18">
        <v>16997068</v>
      </c>
    </row>
    <row r="175" spans="1:5" hidden="1" x14ac:dyDescent="0.3">
      <c r="A175" t="s">
        <v>116</v>
      </c>
      <c r="B175">
        <v>10</v>
      </c>
      <c r="C175">
        <f t="shared" si="4"/>
        <v>10</v>
      </c>
      <c r="D175" t="str">
        <f t="shared" si="5"/>
        <v>Creeks - URBN K10</v>
      </c>
      <c r="E175" s="18">
        <v>19246723</v>
      </c>
    </row>
    <row r="176" spans="1:5" hidden="1" x14ac:dyDescent="0.3">
      <c r="A176" t="s">
        <v>116</v>
      </c>
      <c r="B176">
        <v>11</v>
      </c>
      <c r="C176">
        <f t="shared" si="4"/>
        <v>11</v>
      </c>
      <c r="D176" t="str">
        <f t="shared" si="5"/>
        <v>Creeks - URBN K11</v>
      </c>
      <c r="E176" s="18">
        <v>11569432</v>
      </c>
    </row>
    <row r="177" spans="1:5" hidden="1" x14ac:dyDescent="0.3">
      <c r="A177" t="s">
        <v>116</v>
      </c>
      <c r="B177">
        <v>12</v>
      </c>
      <c r="C177">
        <f t="shared" si="4"/>
        <v>12</v>
      </c>
      <c r="D177" t="str">
        <f t="shared" si="5"/>
        <v>Creeks - URBN K12</v>
      </c>
      <c r="E177" s="18">
        <v>8618325</v>
      </c>
    </row>
    <row r="178" spans="1:5" hidden="1" x14ac:dyDescent="0.3">
      <c r="A178" t="s">
        <v>116</v>
      </c>
      <c r="B178">
        <v>13</v>
      </c>
      <c r="C178">
        <f t="shared" si="4"/>
        <v>13</v>
      </c>
      <c r="D178" t="str">
        <f t="shared" si="5"/>
        <v>Creeks - URBN K13</v>
      </c>
      <c r="E178" s="18">
        <v>23221916</v>
      </c>
    </row>
    <row r="179" spans="1:5" hidden="1" x14ac:dyDescent="0.3">
      <c r="A179" t="s">
        <v>116</v>
      </c>
      <c r="B179">
        <v>14</v>
      </c>
      <c r="C179">
        <f t="shared" si="4"/>
        <v>14</v>
      </c>
      <c r="D179" t="str">
        <f t="shared" si="5"/>
        <v>Creeks - URBN K14</v>
      </c>
      <c r="E179" s="18">
        <v>6223873.1900000004</v>
      </c>
    </row>
    <row r="180" spans="1:5" hidden="1" x14ac:dyDescent="0.3">
      <c r="A180" t="s">
        <v>116</v>
      </c>
      <c r="B180">
        <v>15</v>
      </c>
      <c r="C180">
        <f t="shared" si="4"/>
        <v>15</v>
      </c>
      <c r="D180" t="str">
        <f t="shared" si="5"/>
        <v>Creeks - URBN K15</v>
      </c>
      <c r="E180" s="18">
        <v>10206848</v>
      </c>
    </row>
    <row r="181" spans="1:5" hidden="1" x14ac:dyDescent="0.3">
      <c r="A181" t="s">
        <v>116</v>
      </c>
      <c r="B181">
        <v>16</v>
      </c>
      <c r="C181">
        <f t="shared" si="4"/>
        <v>16</v>
      </c>
      <c r="D181" t="str">
        <f t="shared" si="5"/>
        <v>Creeks - URBN K16</v>
      </c>
      <c r="E181" s="18">
        <v>6345314</v>
      </c>
    </row>
    <row r="182" spans="1:5" hidden="1" x14ac:dyDescent="0.3">
      <c r="A182" t="s">
        <v>116</v>
      </c>
      <c r="B182">
        <v>17</v>
      </c>
      <c r="C182">
        <f t="shared" si="4"/>
        <v>17</v>
      </c>
      <c r="D182" t="str">
        <f t="shared" si="5"/>
        <v>Creeks - URBN K17</v>
      </c>
      <c r="E182" s="18">
        <v>8554807</v>
      </c>
    </row>
    <row r="183" spans="1:5" hidden="1" x14ac:dyDescent="0.3">
      <c r="A183" t="s">
        <v>116</v>
      </c>
      <c r="B183">
        <v>18</v>
      </c>
      <c r="C183">
        <f t="shared" si="4"/>
        <v>18</v>
      </c>
      <c r="D183" t="str">
        <f t="shared" si="5"/>
        <v>Creeks - URBN K18</v>
      </c>
      <c r="E183" s="18">
        <v>9363450</v>
      </c>
    </row>
    <row r="184" spans="1:5" hidden="1" x14ac:dyDescent="0.3">
      <c r="A184" t="s">
        <v>150</v>
      </c>
      <c r="B184">
        <v>2</v>
      </c>
      <c r="C184">
        <f t="shared" si="4"/>
        <v>2</v>
      </c>
      <c r="D184" t="str">
        <f t="shared" si="5"/>
        <v>Damietta Port - Civil2</v>
      </c>
      <c r="E184" s="18">
        <v>1520770.91</v>
      </c>
    </row>
    <row r="185" spans="1:5" hidden="1" x14ac:dyDescent="0.3">
      <c r="A185" t="s">
        <v>150</v>
      </c>
      <c r="B185">
        <v>3</v>
      </c>
      <c r="C185">
        <f t="shared" si="4"/>
        <v>3</v>
      </c>
      <c r="D185" t="str">
        <f t="shared" si="5"/>
        <v>Damietta Port - Civil3</v>
      </c>
      <c r="E185" s="18">
        <v>1496696.18</v>
      </c>
    </row>
    <row r="186" spans="1:5" hidden="1" x14ac:dyDescent="0.3">
      <c r="A186" t="s">
        <v>150</v>
      </c>
      <c r="B186">
        <v>1</v>
      </c>
      <c r="C186">
        <f t="shared" si="4"/>
        <v>1</v>
      </c>
      <c r="D186" t="str">
        <f t="shared" si="5"/>
        <v>Damietta Port - Civil1</v>
      </c>
      <c r="E186" s="18">
        <v>4058690.9</v>
      </c>
    </row>
    <row r="187" spans="1:5" hidden="1" x14ac:dyDescent="0.3">
      <c r="A187" t="s">
        <v>248</v>
      </c>
      <c r="B187">
        <v>1</v>
      </c>
      <c r="C187">
        <f t="shared" si="4"/>
        <v>1</v>
      </c>
      <c r="D187" t="str">
        <f t="shared" si="5"/>
        <v>Damietta Port - Infra1</v>
      </c>
      <c r="E187" s="18">
        <v>6541975.2199999997</v>
      </c>
    </row>
    <row r="188" spans="1:5" hidden="1" x14ac:dyDescent="0.3">
      <c r="A188" t="s">
        <v>30</v>
      </c>
      <c r="B188">
        <v>1</v>
      </c>
      <c r="C188">
        <f t="shared" si="4"/>
        <v>1</v>
      </c>
      <c r="D188" t="str">
        <f t="shared" si="5"/>
        <v>DP World Sokhna1</v>
      </c>
      <c r="E188" s="18">
        <v>15998139</v>
      </c>
    </row>
    <row r="189" spans="1:5" hidden="1" x14ac:dyDescent="0.3">
      <c r="A189" t="s">
        <v>30</v>
      </c>
      <c r="B189">
        <v>2</v>
      </c>
      <c r="C189">
        <f t="shared" si="4"/>
        <v>2</v>
      </c>
      <c r="D189" t="str">
        <f t="shared" si="5"/>
        <v>DP World Sokhna2</v>
      </c>
      <c r="E189" s="18">
        <v>18062199.23</v>
      </c>
    </row>
    <row r="190" spans="1:5" hidden="1" x14ac:dyDescent="0.3">
      <c r="A190" t="s">
        <v>30</v>
      </c>
      <c r="B190">
        <v>3</v>
      </c>
      <c r="C190">
        <f t="shared" si="4"/>
        <v>3</v>
      </c>
      <c r="D190" t="str">
        <f t="shared" si="5"/>
        <v>DP World Sokhna3</v>
      </c>
      <c r="E190" s="18">
        <v>15357944.029999999</v>
      </c>
    </row>
    <row r="191" spans="1:5" hidden="1" x14ac:dyDescent="0.3">
      <c r="A191" t="s">
        <v>30</v>
      </c>
      <c r="B191">
        <v>4</v>
      </c>
      <c r="C191">
        <f t="shared" si="4"/>
        <v>4</v>
      </c>
      <c r="D191" t="str">
        <f t="shared" si="5"/>
        <v>DP World Sokhna4</v>
      </c>
      <c r="E191" s="18">
        <v>27940477.280000001</v>
      </c>
    </row>
    <row r="192" spans="1:5" hidden="1" x14ac:dyDescent="0.3">
      <c r="A192" t="s">
        <v>30</v>
      </c>
      <c r="B192">
        <v>5</v>
      </c>
      <c r="C192">
        <f t="shared" ref="C192:C255" si="6">ROUNDDOWN(B192,0)</f>
        <v>5</v>
      </c>
      <c r="D192" t="str">
        <f t="shared" ref="D192:D255" si="7">A192&amp;C192</f>
        <v>DP World Sokhna5</v>
      </c>
      <c r="E192" s="18">
        <v>13161622.85</v>
      </c>
    </row>
    <row r="193" spans="1:5" hidden="1" x14ac:dyDescent="0.3">
      <c r="A193" t="s">
        <v>30</v>
      </c>
      <c r="B193">
        <v>6</v>
      </c>
      <c r="C193">
        <f t="shared" si="6"/>
        <v>6</v>
      </c>
      <c r="D193" t="str">
        <f t="shared" si="7"/>
        <v>DP World Sokhna6</v>
      </c>
      <c r="E193" s="18">
        <v>24492163.719999999</v>
      </c>
    </row>
    <row r="194" spans="1:5" hidden="1" x14ac:dyDescent="0.3">
      <c r="A194" t="s">
        <v>30</v>
      </c>
      <c r="B194">
        <v>7</v>
      </c>
      <c r="C194">
        <f t="shared" si="6"/>
        <v>7</v>
      </c>
      <c r="D194" t="str">
        <f t="shared" si="7"/>
        <v>DP World Sokhna7</v>
      </c>
      <c r="E194" s="18">
        <v>29974844.16</v>
      </c>
    </row>
    <row r="195" spans="1:5" hidden="1" x14ac:dyDescent="0.3">
      <c r="A195" t="s">
        <v>30</v>
      </c>
      <c r="B195">
        <v>8</v>
      </c>
      <c r="C195">
        <f t="shared" si="6"/>
        <v>8</v>
      </c>
      <c r="D195" t="str">
        <f t="shared" si="7"/>
        <v>DP World Sokhna8</v>
      </c>
      <c r="E195" s="18">
        <v>29128813.98</v>
      </c>
    </row>
    <row r="196" spans="1:5" hidden="1" x14ac:dyDescent="0.3">
      <c r="A196" t="s">
        <v>30</v>
      </c>
      <c r="B196">
        <v>9</v>
      </c>
      <c r="C196">
        <f t="shared" si="6"/>
        <v>9</v>
      </c>
      <c r="D196" t="str">
        <f t="shared" si="7"/>
        <v>DP World Sokhna9</v>
      </c>
      <c r="E196" s="18">
        <v>40031882.729999997</v>
      </c>
    </row>
    <row r="197" spans="1:5" hidden="1" x14ac:dyDescent="0.3">
      <c r="A197" t="s">
        <v>30</v>
      </c>
      <c r="B197">
        <v>10</v>
      </c>
      <c r="C197">
        <f t="shared" si="6"/>
        <v>10</v>
      </c>
      <c r="D197" t="str">
        <f t="shared" si="7"/>
        <v>DP World Sokhna10</v>
      </c>
      <c r="E197" s="18">
        <v>66994289.299999997</v>
      </c>
    </row>
    <row r="198" spans="1:5" hidden="1" x14ac:dyDescent="0.3">
      <c r="A198" t="s">
        <v>30</v>
      </c>
      <c r="B198">
        <v>11</v>
      </c>
      <c r="C198">
        <f t="shared" si="6"/>
        <v>11</v>
      </c>
      <c r="D198" t="str">
        <f t="shared" si="7"/>
        <v>DP World Sokhna11</v>
      </c>
      <c r="E198" s="18">
        <v>76494532.329999998</v>
      </c>
    </row>
    <row r="199" spans="1:5" hidden="1" x14ac:dyDescent="0.3">
      <c r="A199" t="s">
        <v>30</v>
      </c>
      <c r="B199">
        <v>12</v>
      </c>
      <c r="C199">
        <f t="shared" si="6"/>
        <v>12</v>
      </c>
      <c r="D199" t="str">
        <f t="shared" si="7"/>
        <v>DP World Sokhna12</v>
      </c>
      <c r="E199" s="18">
        <v>59999695.780000001</v>
      </c>
    </row>
    <row r="200" spans="1:5" hidden="1" x14ac:dyDescent="0.3">
      <c r="A200" t="s">
        <v>30</v>
      </c>
      <c r="B200">
        <v>12.1</v>
      </c>
      <c r="C200">
        <f t="shared" si="6"/>
        <v>12</v>
      </c>
      <c r="D200" t="str">
        <f t="shared" si="7"/>
        <v>DP World Sokhna12</v>
      </c>
      <c r="E200" s="18">
        <v>49675726.5</v>
      </c>
    </row>
    <row r="201" spans="1:5" hidden="1" x14ac:dyDescent="0.3">
      <c r="A201" t="s">
        <v>30</v>
      </c>
      <c r="B201">
        <v>13</v>
      </c>
      <c r="C201">
        <f t="shared" si="6"/>
        <v>13</v>
      </c>
      <c r="D201" t="str">
        <f t="shared" si="7"/>
        <v>DP World Sokhna13</v>
      </c>
      <c r="E201" s="18">
        <v>46089743</v>
      </c>
    </row>
    <row r="202" spans="1:5" hidden="1" x14ac:dyDescent="0.3">
      <c r="A202" t="s">
        <v>30</v>
      </c>
      <c r="B202">
        <v>13.1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14</v>
      </c>
      <c r="C203">
        <f t="shared" si="6"/>
        <v>14</v>
      </c>
      <c r="D203" t="str">
        <f t="shared" si="7"/>
        <v>DP World Sokhna14</v>
      </c>
      <c r="E203" s="18">
        <v>52189292.939999998</v>
      </c>
    </row>
    <row r="204" spans="1:5" hidden="1" x14ac:dyDescent="0.3">
      <c r="A204" t="s">
        <v>30</v>
      </c>
      <c r="B204">
        <v>14.1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15</v>
      </c>
      <c r="C205">
        <f t="shared" si="6"/>
        <v>15</v>
      </c>
      <c r="D205" t="str">
        <f t="shared" si="7"/>
        <v>DP World Sokhna15</v>
      </c>
      <c r="E205" s="18">
        <v>81940298.010000005</v>
      </c>
    </row>
    <row r="206" spans="1:5" hidden="1" x14ac:dyDescent="0.3">
      <c r="A206" t="s">
        <v>30</v>
      </c>
      <c r="B206">
        <v>16</v>
      </c>
      <c r="C206">
        <f t="shared" si="6"/>
        <v>16</v>
      </c>
      <c r="D206" t="str">
        <f t="shared" si="7"/>
        <v>DP World Sokhna16</v>
      </c>
      <c r="E206" s="18">
        <v>63998840.710000001</v>
      </c>
    </row>
    <row r="207" spans="1:5" hidden="1" x14ac:dyDescent="0.3">
      <c r="A207" t="s">
        <v>30</v>
      </c>
      <c r="B207">
        <v>17</v>
      </c>
      <c r="C207">
        <f t="shared" si="6"/>
        <v>17</v>
      </c>
      <c r="D207" t="str">
        <f t="shared" si="7"/>
        <v>DP World Sokhna17</v>
      </c>
      <c r="E207" s="18">
        <v>41776446.850000001</v>
      </c>
    </row>
    <row r="208" spans="1:5" hidden="1" x14ac:dyDescent="0.3">
      <c r="A208" t="s">
        <v>30</v>
      </c>
      <c r="B208">
        <v>18</v>
      </c>
      <c r="C208">
        <f t="shared" si="6"/>
        <v>18</v>
      </c>
      <c r="D208" t="str">
        <f t="shared" si="7"/>
        <v>DP World Sokhna18</v>
      </c>
      <c r="E208" s="18">
        <v>44310014.32</v>
      </c>
    </row>
    <row r="209" spans="1:5" hidden="1" x14ac:dyDescent="0.3">
      <c r="A209" t="s">
        <v>30</v>
      </c>
      <c r="B209">
        <v>19</v>
      </c>
      <c r="C209">
        <f t="shared" si="6"/>
        <v>19</v>
      </c>
      <c r="D209" t="str">
        <f t="shared" si="7"/>
        <v>DP World Sokhna19</v>
      </c>
      <c r="E209" s="18">
        <v>25431108.579999998</v>
      </c>
    </row>
    <row r="210" spans="1:5" hidden="1" x14ac:dyDescent="0.3">
      <c r="A210" t="s">
        <v>30</v>
      </c>
      <c r="B210">
        <v>20</v>
      </c>
      <c r="C210">
        <f t="shared" si="6"/>
        <v>20</v>
      </c>
      <c r="D210" t="str">
        <f t="shared" si="7"/>
        <v>DP World Sokhna20</v>
      </c>
      <c r="E210" s="18">
        <v>31817254.199999999</v>
      </c>
    </row>
    <row r="211" spans="1:5" hidden="1" x14ac:dyDescent="0.3">
      <c r="A211" t="s">
        <v>30</v>
      </c>
      <c r="B211">
        <v>21</v>
      </c>
      <c r="C211">
        <f t="shared" si="6"/>
        <v>21</v>
      </c>
      <c r="D211" t="str">
        <f t="shared" si="7"/>
        <v>DP World Sokhna21</v>
      </c>
      <c r="E211" s="18">
        <v>25746407.390000001</v>
      </c>
    </row>
    <row r="212" spans="1:5" hidden="1" x14ac:dyDescent="0.3">
      <c r="A212" t="s">
        <v>30</v>
      </c>
      <c r="B212">
        <v>22</v>
      </c>
      <c r="C212">
        <f t="shared" si="6"/>
        <v>22</v>
      </c>
      <c r="D212" t="str">
        <f t="shared" si="7"/>
        <v>DP World Sokhna22</v>
      </c>
      <c r="E212" s="18">
        <v>17720371</v>
      </c>
    </row>
    <row r="213" spans="1:5" hidden="1" x14ac:dyDescent="0.3">
      <c r="A213" t="s">
        <v>30</v>
      </c>
      <c r="B213">
        <v>23</v>
      </c>
      <c r="C213">
        <f t="shared" si="6"/>
        <v>23</v>
      </c>
      <c r="D213" t="str">
        <f t="shared" si="7"/>
        <v>DP World Sokhna23</v>
      </c>
      <c r="E213" s="18">
        <v>26545255.119999997</v>
      </c>
    </row>
    <row r="214" spans="1:5" hidden="1" x14ac:dyDescent="0.3">
      <c r="A214" t="s">
        <v>30</v>
      </c>
      <c r="B214">
        <v>24</v>
      </c>
      <c r="C214">
        <f t="shared" si="6"/>
        <v>24</v>
      </c>
      <c r="D214" t="str">
        <f t="shared" si="7"/>
        <v>DP World Sokhna24</v>
      </c>
      <c r="E214" s="18">
        <v>20867275.719999999</v>
      </c>
    </row>
    <row r="215" spans="1:5" hidden="1" x14ac:dyDescent="0.3">
      <c r="A215" t="s">
        <v>30</v>
      </c>
      <c r="B215">
        <v>25</v>
      </c>
      <c r="C215">
        <f t="shared" si="6"/>
        <v>25</v>
      </c>
      <c r="D215" t="str">
        <f t="shared" si="7"/>
        <v>DP World Sokhna25</v>
      </c>
      <c r="E215" s="18">
        <v>10313601.640000001</v>
      </c>
    </row>
    <row r="216" spans="1:5" hidden="1" x14ac:dyDescent="0.3">
      <c r="A216" t="s">
        <v>30</v>
      </c>
      <c r="B216">
        <v>26</v>
      </c>
      <c r="C216">
        <f t="shared" si="6"/>
        <v>26</v>
      </c>
      <c r="D216" t="str">
        <f t="shared" si="7"/>
        <v>DP World Sokhna26</v>
      </c>
      <c r="E216" s="18">
        <v>22617919.57</v>
      </c>
    </row>
    <row r="217" spans="1:5" hidden="1" x14ac:dyDescent="0.3">
      <c r="A217" t="s">
        <v>30</v>
      </c>
      <c r="B217">
        <v>27</v>
      </c>
      <c r="C217">
        <f t="shared" si="6"/>
        <v>27</v>
      </c>
      <c r="D217" t="str">
        <f t="shared" si="7"/>
        <v>DP World Sokhna27</v>
      </c>
      <c r="E217" s="18">
        <v>15718793.619999999</v>
      </c>
    </row>
    <row r="218" spans="1:5" hidden="1" x14ac:dyDescent="0.3">
      <c r="A218" t="s">
        <v>30</v>
      </c>
      <c r="B218">
        <v>28</v>
      </c>
      <c r="C218">
        <f t="shared" si="6"/>
        <v>28</v>
      </c>
      <c r="D218" t="str">
        <f t="shared" si="7"/>
        <v>DP World Sokhna28</v>
      </c>
      <c r="E218" s="18">
        <v>19977105.850000001</v>
      </c>
    </row>
    <row r="219" spans="1:5" hidden="1" x14ac:dyDescent="0.3">
      <c r="A219" t="s">
        <v>30</v>
      </c>
      <c r="B219">
        <v>29</v>
      </c>
      <c r="C219">
        <f t="shared" si="6"/>
        <v>29</v>
      </c>
      <c r="D219" t="str">
        <f t="shared" si="7"/>
        <v>DP World Sokhna29</v>
      </c>
      <c r="E219" s="18">
        <v>20394668.34</v>
      </c>
    </row>
    <row r="220" spans="1:5" hidden="1" x14ac:dyDescent="0.3">
      <c r="A220" t="s">
        <v>30</v>
      </c>
      <c r="B220">
        <v>30</v>
      </c>
      <c r="C220">
        <f t="shared" si="6"/>
        <v>30</v>
      </c>
      <c r="D220" t="str">
        <f t="shared" si="7"/>
        <v>DP World Sokhna30</v>
      </c>
      <c r="E220" s="18">
        <v>10739490.380000001</v>
      </c>
    </row>
    <row r="221" spans="1:5" hidden="1" x14ac:dyDescent="0.3">
      <c r="A221" t="s">
        <v>30</v>
      </c>
      <c r="B221">
        <v>31</v>
      </c>
      <c r="C221">
        <f t="shared" si="6"/>
        <v>31</v>
      </c>
      <c r="D221" t="str">
        <f t="shared" si="7"/>
        <v>DP World Sokhna31</v>
      </c>
      <c r="E221" s="18">
        <v>10014939.050000001</v>
      </c>
    </row>
    <row r="222" spans="1:5" hidden="1" x14ac:dyDescent="0.3">
      <c r="A222" t="s">
        <v>30</v>
      </c>
      <c r="B222">
        <v>32</v>
      </c>
      <c r="C222">
        <f t="shared" si="6"/>
        <v>32</v>
      </c>
      <c r="D222" t="str">
        <f t="shared" si="7"/>
        <v>DP World Sokhna32</v>
      </c>
      <c r="E222" s="18">
        <v>12304801.83</v>
      </c>
    </row>
    <row r="223" spans="1:5" hidden="1" x14ac:dyDescent="0.3">
      <c r="A223" t="s">
        <v>30</v>
      </c>
      <c r="B223">
        <v>33</v>
      </c>
      <c r="C223">
        <f t="shared" si="6"/>
        <v>33</v>
      </c>
      <c r="D223" t="str">
        <f t="shared" si="7"/>
        <v>DP World Sokhna33</v>
      </c>
      <c r="E223" s="18">
        <v>15048235.01</v>
      </c>
    </row>
    <row r="224" spans="1:5" hidden="1" x14ac:dyDescent="0.3">
      <c r="A224" t="s">
        <v>30</v>
      </c>
      <c r="B224">
        <v>34</v>
      </c>
      <c r="C224">
        <f t="shared" si="6"/>
        <v>34</v>
      </c>
      <c r="D224" t="str">
        <f t="shared" si="7"/>
        <v>DP World Sokhna34</v>
      </c>
      <c r="E224" s="18">
        <v>8899770.4399999995</v>
      </c>
    </row>
    <row r="225" spans="1:5" hidden="1" x14ac:dyDescent="0.3">
      <c r="A225" t="s">
        <v>30</v>
      </c>
      <c r="B225">
        <v>35</v>
      </c>
      <c r="C225">
        <f t="shared" si="6"/>
        <v>35</v>
      </c>
      <c r="D225" t="str">
        <f t="shared" si="7"/>
        <v>DP World Sokhna35</v>
      </c>
      <c r="E225" s="18">
        <v>2915333</v>
      </c>
    </row>
    <row r="226" spans="1:5" hidden="1" x14ac:dyDescent="0.3">
      <c r="A226" t="s">
        <v>30</v>
      </c>
      <c r="B226">
        <v>36</v>
      </c>
      <c r="C226">
        <f t="shared" si="6"/>
        <v>36</v>
      </c>
      <c r="D226" t="str">
        <f t="shared" si="7"/>
        <v>DP World Sokhna36</v>
      </c>
      <c r="E226" s="18">
        <v>50000000</v>
      </c>
    </row>
    <row r="227" spans="1:5" hidden="1" x14ac:dyDescent="0.3">
      <c r="A227" t="s">
        <v>30</v>
      </c>
      <c r="B227">
        <v>36.1</v>
      </c>
      <c r="C227">
        <f t="shared" si="6"/>
        <v>36</v>
      </c>
      <c r="D227" t="str">
        <f t="shared" si="7"/>
        <v>DP World Sokhna36</v>
      </c>
      <c r="E227" s="18">
        <v>30556058.469999999</v>
      </c>
    </row>
    <row r="228" spans="1:5" hidden="1" x14ac:dyDescent="0.3">
      <c r="A228" t="s">
        <v>30</v>
      </c>
      <c r="B228">
        <v>1</v>
      </c>
      <c r="C228">
        <f t="shared" si="6"/>
        <v>1</v>
      </c>
      <c r="D228" t="str">
        <f t="shared" si="7"/>
        <v>DP World Sokhna1</v>
      </c>
      <c r="E228" s="18">
        <v>241563831.68000001</v>
      </c>
    </row>
    <row r="229" spans="1:5" hidden="1" x14ac:dyDescent="0.3">
      <c r="A229" t="s">
        <v>110</v>
      </c>
      <c r="B229">
        <v>1</v>
      </c>
      <c r="C229">
        <f t="shared" si="6"/>
        <v>1</v>
      </c>
      <c r="D229" t="str">
        <f t="shared" si="7"/>
        <v>DPW - Ph.021</v>
      </c>
      <c r="E229" s="18">
        <v>21783711.579999998</v>
      </c>
    </row>
    <row r="230" spans="1:5" hidden="1" x14ac:dyDescent="0.3">
      <c r="A230" t="s">
        <v>110</v>
      </c>
      <c r="B230">
        <v>2</v>
      </c>
      <c r="C230">
        <f t="shared" si="6"/>
        <v>2</v>
      </c>
      <c r="D230" t="str">
        <f t="shared" si="7"/>
        <v>DPW - Ph.022</v>
      </c>
      <c r="E230" s="18">
        <v>19448762.449999999</v>
      </c>
    </row>
    <row r="231" spans="1:5" hidden="1" x14ac:dyDescent="0.3">
      <c r="A231" t="s">
        <v>110</v>
      </c>
      <c r="B231">
        <v>3</v>
      </c>
      <c r="C231">
        <f t="shared" si="6"/>
        <v>3</v>
      </c>
      <c r="D231" t="str">
        <f t="shared" si="7"/>
        <v>DPW - Ph.023</v>
      </c>
      <c r="E231" s="18">
        <v>28493360.539999999</v>
      </c>
    </row>
    <row r="232" spans="1:5" hidden="1" x14ac:dyDescent="0.3">
      <c r="A232" t="s">
        <v>110</v>
      </c>
      <c r="B232">
        <v>4</v>
      </c>
      <c r="C232">
        <f t="shared" si="6"/>
        <v>4</v>
      </c>
      <c r="D232" t="str">
        <f t="shared" si="7"/>
        <v>DPW - Ph.024</v>
      </c>
      <c r="E232" s="18">
        <v>27398639.539999999</v>
      </c>
    </row>
    <row r="233" spans="1:5" hidden="1" x14ac:dyDescent="0.3">
      <c r="A233" t="s">
        <v>110</v>
      </c>
      <c r="B233">
        <v>5</v>
      </c>
      <c r="C233">
        <f t="shared" si="6"/>
        <v>5</v>
      </c>
      <c r="D233" t="str">
        <f t="shared" si="7"/>
        <v>DPW - Ph.025</v>
      </c>
      <c r="E233" s="18">
        <v>30104833.539999999</v>
      </c>
    </row>
    <row r="234" spans="1:5" hidden="1" x14ac:dyDescent="0.3">
      <c r="A234" t="s">
        <v>110</v>
      </c>
      <c r="B234">
        <v>6</v>
      </c>
      <c r="C234">
        <f t="shared" si="6"/>
        <v>6</v>
      </c>
      <c r="D234" t="str">
        <f t="shared" si="7"/>
        <v>DPW - Ph.026</v>
      </c>
      <c r="E234" s="18">
        <v>23809772.84</v>
      </c>
    </row>
    <row r="235" spans="1:5" hidden="1" x14ac:dyDescent="0.3">
      <c r="A235" t="s">
        <v>110</v>
      </c>
      <c r="B235">
        <v>7</v>
      </c>
      <c r="C235">
        <f t="shared" si="6"/>
        <v>7</v>
      </c>
      <c r="D235" t="str">
        <f t="shared" si="7"/>
        <v>DPW - Ph.027</v>
      </c>
      <c r="E235" s="18">
        <v>15918348.27</v>
      </c>
    </row>
    <row r="236" spans="1:5" hidden="1" x14ac:dyDescent="0.3">
      <c r="A236" t="s">
        <v>110</v>
      </c>
      <c r="B236">
        <v>8</v>
      </c>
      <c r="C236">
        <f t="shared" si="6"/>
        <v>8</v>
      </c>
      <c r="D236" t="str">
        <f t="shared" si="7"/>
        <v>DPW - Ph.028</v>
      </c>
      <c r="E236" s="18">
        <v>20524928.940000001</v>
      </c>
    </row>
    <row r="237" spans="1:5" hidden="1" x14ac:dyDescent="0.3">
      <c r="A237" t="s">
        <v>110</v>
      </c>
      <c r="B237">
        <v>9</v>
      </c>
      <c r="C237">
        <f t="shared" si="6"/>
        <v>9</v>
      </c>
      <c r="D237" t="str">
        <f t="shared" si="7"/>
        <v>DPW - Ph.029</v>
      </c>
      <c r="E237" s="18">
        <v>49445572.719999999</v>
      </c>
    </row>
    <row r="238" spans="1:5" hidden="1" x14ac:dyDescent="0.3">
      <c r="A238" t="s">
        <v>110</v>
      </c>
      <c r="B238">
        <v>10</v>
      </c>
      <c r="C238">
        <f t="shared" si="6"/>
        <v>10</v>
      </c>
      <c r="D238" t="str">
        <f t="shared" si="7"/>
        <v>DPW - Ph.0210</v>
      </c>
      <c r="E238" s="18">
        <v>34610141.799999997</v>
      </c>
    </row>
    <row r="239" spans="1:5" hidden="1" x14ac:dyDescent="0.3">
      <c r="A239" t="s">
        <v>110</v>
      </c>
      <c r="B239">
        <v>11</v>
      </c>
      <c r="C239">
        <f t="shared" si="6"/>
        <v>11</v>
      </c>
      <c r="D239" t="str">
        <f t="shared" si="7"/>
        <v>DPW - Ph.0211</v>
      </c>
      <c r="E239" s="18">
        <v>40236573.850000001</v>
      </c>
    </row>
    <row r="240" spans="1:5" hidden="1" x14ac:dyDescent="0.3">
      <c r="A240" t="s">
        <v>110</v>
      </c>
      <c r="B240">
        <v>12</v>
      </c>
      <c r="C240">
        <f t="shared" si="6"/>
        <v>12</v>
      </c>
      <c r="D240" t="str">
        <f t="shared" si="7"/>
        <v>DPW - Ph.0212</v>
      </c>
      <c r="E240" s="18">
        <v>15678173.877894999</v>
      </c>
    </row>
    <row r="241" spans="1:5" hidden="1" x14ac:dyDescent="0.3">
      <c r="A241" t="s">
        <v>110</v>
      </c>
      <c r="B241">
        <v>13</v>
      </c>
      <c r="C241">
        <f t="shared" si="6"/>
        <v>13</v>
      </c>
      <c r="D241" t="str">
        <f t="shared" si="7"/>
        <v>DPW - Ph.0213</v>
      </c>
      <c r="E241" s="18">
        <v>18805485.48</v>
      </c>
    </row>
    <row r="242" spans="1:5" hidden="1" x14ac:dyDescent="0.3">
      <c r="A242" t="s">
        <v>110</v>
      </c>
      <c r="B242">
        <v>14</v>
      </c>
      <c r="C242">
        <f t="shared" si="6"/>
        <v>14</v>
      </c>
      <c r="D242" t="str">
        <f t="shared" si="7"/>
        <v>DPW - Ph.0214</v>
      </c>
      <c r="E242" s="18">
        <v>35568315.899999999</v>
      </c>
    </row>
    <row r="243" spans="1:5" hidden="1" x14ac:dyDescent="0.3">
      <c r="A243" t="s">
        <v>110</v>
      </c>
      <c r="B243">
        <v>2</v>
      </c>
      <c r="C243">
        <f t="shared" si="6"/>
        <v>2</v>
      </c>
      <c r="D243" t="str">
        <f t="shared" si="7"/>
        <v>DPW - Ph.022</v>
      </c>
      <c r="E243" s="18">
        <v>63597656.140000001</v>
      </c>
    </row>
    <row r="244" spans="1:5" hidden="1" x14ac:dyDescent="0.3">
      <c r="A244" t="s">
        <v>110</v>
      </c>
      <c r="B244">
        <v>2.1</v>
      </c>
      <c r="C244">
        <f t="shared" si="6"/>
        <v>2</v>
      </c>
      <c r="D244" t="str">
        <f t="shared" si="7"/>
        <v>DPW - Ph.022</v>
      </c>
      <c r="E244" s="18">
        <v>1460242.2699999977</v>
      </c>
    </row>
    <row r="245" spans="1:5" hidden="1" x14ac:dyDescent="0.3">
      <c r="A245" t="s">
        <v>71</v>
      </c>
      <c r="B245">
        <v>1</v>
      </c>
      <c r="C245">
        <f t="shared" si="6"/>
        <v>1</v>
      </c>
      <c r="D245" t="str">
        <f t="shared" si="7"/>
        <v>EGAT Pelletizing Plant1</v>
      </c>
      <c r="E245" s="18">
        <v>4836368.8</v>
      </c>
    </row>
    <row r="246" spans="1:5" hidden="1" x14ac:dyDescent="0.3">
      <c r="A246" t="s">
        <v>71</v>
      </c>
      <c r="B246">
        <v>2</v>
      </c>
      <c r="C246">
        <f t="shared" si="6"/>
        <v>2</v>
      </c>
      <c r="D246" t="str">
        <f t="shared" si="7"/>
        <v>EGAT Pelletizing Plant2</v>
      </c>
      <c r="E246" s="18">
        <v>10019256.26</v>
      </c>
    </row>
    <row r="247" spans="1:5" hidden="1" x14ac:dyDescent="0.3">
      <c r="A247" t="s">
        <v>71</v>
      </c>
      <c r="B247">
        <v>3</v>
      </c>
      <c r="C247">
        <f t="shared" si="6"/>
        <v>3</v>
      </c>
      <c r="D247" t="str">
        <f t="shared" si="7"/>
        <v>EGAT Pelletizing Plant3</v>
      </c>
      <c r="E247" s="18">
        <v>3347979.5</v>
      </c>
    </row>
    <row r="248" spans="1:5" hidden="1" x14ac:dyDescent="0.3">
      <c r="A248" t="s">
        <v>71</v>
      </c>
      <c r="B248">
        <v>3.1</v>
      </c>
      <c r="C248">
        <f t="shared" si="6"/>
        <v>3</v>
      </c>
      <c r="D248" t="str">
        <f t="shared" si="7"/>
        <v>EGAT Pelletizing Plant3</v>
      </c>
      <c r="E248" s="18">
        <v>766737.3</v>
      </c>
    </row>
    <row r="249" spans="1:5" hidden="1" x14ac:dyDescent="0.3">
      <c r="A249" t="s">
        <v>71</v>
      </c>
      <c r="B249">
        <v>4</v>
      </c>
      <c r="C249">
        <f t="shared" si="6"/>
        <v>4</v>
      </c>
      <c r="D249" t="str">
        <f t="shared" si="7"/>
        <v>EGAT Pelletizing Plant4</v>
      </c>
      <c r="E249" s="18">
        <v>6000000</v>
      </c>
    </row>
    <row r="250" spans="1:5" hidden="1" x14ac:dyDescent="0.3">
      <c r="A250" t="s">
        <v>71</v>
      </c>
      <c r="B250">
        <v>5</v>
      </c>
      <c r="C250">
        <f t="shared" si="6"/>
        <v>5</v>
      </c>
      <c r="D250" t="str">
        <f t="shared" si="7"/>
        <v>EGAT Pelletizing Plant5</v>
      </c>
      <c r="E250" s="18">
        <v>13990653.630000001</v>
      </c>
    </row>
    <row r="251" spans="1:5" hidden="1" x14ac:dyDescent="0.3">
      <c r="A251" t="s">
        <v>71</v>
      </c>
      <c r="B251">
        <v>6</v>
      </c>
      <c r="C251">
        <f t="shared" si="6"/>
        <v>6</v>
      </c>
      <c r="D251" t="str">
        <f t="shared" si="7"/>
        <v>EGAT Pelletizing Plant6</v>
      </c>
      <c r="E251" s="18">
        <v>10253665.390000001</v>
      </c>
    </row>
    <row r="252" spans="1:5" hidden="1" x14ac:dyDescent="0.3">
      <c r="A252" t="s">
        <v>71</v>
      </c>
      <c r="B252">
        <v>7</v>
      </c>
      <c r="C252">
        <f t="shared" si="6"/>
        <v>7</v>
      </c>
      <c r="D252" t="str">
        <f t="shared" si="7"/>
        <v>EGAT Pelletizing Plant7</v>
      </c>
      <c r="E252" s="18">
        <v>13147791.300000001</v>
      </c>
    </row>
    <row r="253" spans="1:5" hidden="1" x14ac:dyDescent="0.3">
      <c r="A253" t="s">
        <v>71</v>
      </c>
      <c r="B253">
        <v>8</v>
      </c>
      <c r="C253">
        <f t="shared" si="6"/>
        <v>8</v>
      </c>
      <c r="D253" t="str">
        <f t="shared" si="7"/>
        <v>EGAT Pelletizing Plant8</v>
      </c>
      <c r="E253" s="18">
        <v>11455129.949999999</v>
      </c>
    </row>
    <row r="254" spans="1:5" hidden="1" x14ac:dyDescent="0.3">
      <c r="A254" t="s">
        <v>71</v>
      </c>
      <c r="B254">
        <v>9</v>
      </c>
      <c r="C254">
        <f t="shared" si="6"/>
        <v>9</v>
      </c>
      <c r="D254" t="str">
        <f t="shared" si="7"/>
        <v>EGAT Pelletizing Plant9</v>
      </c>
      <c r="E254" s="18">
        <v>14888447</v>
      </c>
    </row>
    <row r="255" spans="1:5" hidden="1" x14ac:dyDescent="0.3">
      <c r="A255" t="s">
        <v>71</v>
      </c>
      <c r="B255">
        <v>10</v>
      </c>
      <c r="C255">
        <f t="shared" si="6"/>
        <v>10</v>
      </c>
      <c r="D255" t="str">
        <f t="shared" si="7"/>
        <v>EGAT Pelletizing Plant10</v>
      </c>
      <c r="E255" s="18">
        <v>16034098.6</v>
      </c>
    </row>
    <row r="256" spans="1:5" hidden="1" x14ac:dyDescent="0.3">
      <c r="A256" t="s">
        <v>71</v>
      </c>
      <c r="B256">
        <v>11</v>
      </c>
      <c r="C256">
        <f t="shared" ref="C256:C319" si="8">ROUNDDOWN(B256,0)</f>
        <v>11</v>
      </c>
      <c r="D256" t="str">
        <f t="shared" ref="D256:D319" si="9">A256&amp;C256</f>
        <v>EGAT Pelletizing Plant11</v>
      </c>
      <c r="E256" s="18">
        <v>14151886.789999999</v>
      </c>
    </row>
    <row r="257" spans="1:5" hidden="1" x14ac:dyDescent="0.3">
      <c r="A257" t="s">
        <v>71</v>
      </c>
      <c r="B257">
        <v>12</v>
      </c>
      <c r="C257">
        <f t="shared" si="8"/>
        <v>12</v>
      </c>
      <c r="D257" t="str">
        <f t="shared" si="9"/>
        <v>EGAT Pelletizing Plant12</v>
      </c>
      <c r="E257" s="18">
        <v>8500000</v>
      </c>
    </row>
    <row r="258" spans="1:5" hidden="1" x14ac:dyDescent="0.3">
      <c r="A258" t="s">
        <v>71</v>
      </c>
      <c r="B258">
        <v>13</v>
      </c>
      <c r="C258">
        <f t="shared" si="8"/>
        <v>13</v>
      </c>
      <c r="D258" t="str">
        <f t="shared" si="9"/>
        <v>EGAT Pelletizing Plant13</v>
      </c>
      <c r="E258" s="18">
        <v>18397068.579999998</v>
      </c>
    </row>
    <row r="259" spans="1:5" hidden="1" x14ac:dyDescent="0.3">
      <c r="A259" t="s">
        <v>71</v>
      </c>
      <c r="B259">
        <v>14</v>
      </c>
      <c r="C259">
        <f t="shared" si="8"/>
        <v>14</v>
      </c>
      <c r="D259" t="str">
        <f t="shared" si="9"/>
        <v>EGAT Pelletizing Plant14</v>
      </c>
      <c r="E259" s="18">
        <v>7794639.6299999999</v>
      </c>
    </row>
    <row r="260" spans="1:5" hidden="1" x14ac:dyDescent="0.3">
      <c r="A260" t="s">
        <v>71</v>
      </c>
      <c r="B260">
        <v>15</v>
      </c>
      <c r="C260">
        <f t="shared" si="8"/>
        <v>15</v>
      </c>
      <c r="D260" t="str">
        <f t="shared" si="9"/>
        <v>EGAT Pelletizing Plant15</v>
      </c>
      <c r="E260" s="18">
        <v>15000000</v>
      </c>
    </row>
    <row r="261" spans="1:5" hidden="1" x14ac:dyDescent="0.3">
      <c r="A261" t="s">
        <v>71</v>
      </c>
      <c r="B261">
        <v>15.1</v>
      </c>
      <c r="C261">
        <f t="shared" si="8"/>
        <v>15</v>
      </c>
      <c r="D261" t="str">
        <f t="shared" si="9"/>
        <v>EGAT Pelletizing Plant15</v>
      </c>
      <c r="E261" s="18">
        <v>4186530.1</v>
      </c>
    </row>
    <row r="262" spans="1:5" hidden="1" x14ac:dyDescent="0.3">
      <c r="A262" t="s">
        <v>71</v>
      </c>
      <c r="B262">
        <v>16</v>
      </c>
      <c r="C262">
        <f t="shared" si="8"/>
        <v>16</v>
      </c>
      <c r="D262" t="str">
        <f t="shared" si="9"/>
        <v>EGAT Pelletizing Plant16</v>
      </c>
      <c r="E262" s="18">
        <v>13336148.65</v>
      </c>
    </row>
    <row r="263" spans="1:5" hidden="1" x14ac:dyDescent="0.3">
      <c r="A263" t="s">
        <v>71</v>
      </c>
      <c r="B263">
        <v>17</v>
      </c>
      <c r="C263">
        <f t="shared" si="8"/>
        <v>17</v>
      </c>
      <c r="D263" t="str">
        <f t="shared" si="9"/>
        <v>EGAT Pelletizing Plant17</v>
      </c>
      <c r="E263" s="18">
        <v>19257376.649999999</v>
      </c>
    </row>
    <row r="264" spans="1:5" hidden="1" x14ac:dyDescent="0.3">
      <c r="A264" t="s">
        <v>71</v>
      </c>
      <c r="B264">
        <v>18</v>
      </c>
      <c r="C264">
        <f t="shared" si="8"/>
        <v>18</v>
      </c>
      <c r="D264" t="str">
        <f t="shared" si="9"/>
        <v>EGAT Pelletizing Plant18</v>
      </c>
      <c r="E264" s="18">
        <v>10000000</v>
      </c>
    </row>
    <row r="265" spans="1:5" hidden="1" x14ac:dyDescent="0.3">
      <c r="A265" t="s">
        <v>71</v>
      </c>
      <c r="B265">
        <v>19</v>
      </c>
      <c r="C265">
        <f t="shared" si="8"/>
        <v>19</v>
      </c>
      <c r="D265" t="str">
        <f t="shared" si="9"/>
        <v>EGAT Pelletizing Plant19</v>
      </c>
      <c r="E265" s="18">
        <v>10000000</v>
      </c>
    </row>
    <row r="266" spans="1:5" hidden="1" x14ac:dyDescent="0.3">
      <c r="A266" t="s">
        <v>71</v>
      </c>
      <c r="B266">
        <v>19.100000000000001</v>
      </c>
      <c r="C266">
        <f t="shared" si="8"/>
        <v>19</v>
      </c>
      <c r="D266" t="str">
        <f t="shared" si="9"/>
        <v>EGAT Pelletizing Plant19</v>
      </c>
      <c r="E266" s="18">
        <v>12197351.199999999</v>
      </c>
    </row>
    <row r="267" spans="1:5" hidden="1" x14ac:dyDescent="0.3">
      <c r="A267" t="s">
        <v>71</v>
      </c>
      <c r="B267">
        <v>20</v>
      </c>
      <c r="C267">
        <f t="shared" si="8"/>
        <v>20</v>
      </c>
      <c r="D267" t="str">
        <f t="shared" si="9"/>
        <v>EGAT Pelletizing Plant20</v>
      </c>
      <c r="E267" s="18">
        <v>1.0000000000000001E-5</v>
      </c>
    </row>
    <row r="268" spans="1:5" hidden="1" x14ac:dyDescent="0.3">
      <c r="A268" t="s">
        <v>71</v>
      </c>
      <c r="B268">
        <v>21</v>
      </c>
      <c r="C268">
        <f t="shared" si="8"/>
        <v>21</v>
      </c>
      <c r="D268" t="str">
        <f t="shared" si="9"/>
        <v>EGAT Pelletizing Plant21</v>
      </c>
      <c r="E268" s="18">
        <v>1.0000000000000001E-5</v>
      </c>
    </row>
    <row r="269" spans="1:5" hidden="1" x14ac:dyDescent="0.3">
      <c r="A269" t="s">
        <v>71</v>
      </c>
      <c r="B269">
        <v>22</v>
      </c>
      <c r="C269">
        <f t="shared" si="8"/>
        <v>22</v>
      </c>
      <c r="D269" t="str">
        <f t="shared" si="9"/>
        <v>EGAT Pelletizing Plant22</v>
      </c>
      <c r="E269" s="18">
        <v>1.0000000000000001E-5</v>
      </c>
    </row>
    <row r="270" spans="1:5" hidden="1" x14ac:dyDescent="0.3">
      <c r="A270" t="s">
        <v>123</v>
      </c>
      <c r="B270">
        <v>1</v>
      </c>
      <c r="C270">
        <f t="shared" si="8"/>
        <v>1</v>
      </c>
      <c r="D270" t="str">
        <f t="shared" si="9"/>
        <v>EGAT Pelletizing Plant - Supply1</v>
      </c>
      <c r="E270" s="18">
        <v>1570903.44</v>
      </c>
    </row>
    <row r="271" spans="1:5" hidden="1" x14ac:dyDescent="0.3">
      <c r="A271" t="s">
        <v>126</v>
      </c>
      <c r="B271">
        <v>1</v>
      </c>
      <c r="C271">
        <f t="shared" si="8"/>
        <v>1</v>
      </c>
      <c r="D271" t="str">
        <f t="shared" si="9"/>
        <v>EGAT Pelletizing Plant-Concrete Infra1</v>
      </c>
      <c r="E271" s="18">
        <v>1.0000000000000001E-5</v>
      </c>
    </row>
    <row r="272" spans="1:5" hidden="1" x14ac:dyDescent="0.3">
      <c r="A272" t="s">
        <v>71</v>
      </c>
      <c r="B272">
        <v>1</v>
      </c>
      <c r="C272">
        <f t="shared" si="8"/>
        <v>1</v>
      </c>
      <c r="D272" t="str">
        <f t="shared" si="9"/>
        <v>EGAT Pelletizing Plant1</v>
      </c>
      <c r="E272" s="18">
        <v>10000000</v>
      </c>
    </row>
    <row r="273" spans="1:5" hidden="1" x14ac:dyDescent="0.3">
      <c r="A273" t="s">
        <v>71</v>
      </c>
      <c r="B273">
        <v>2</v>
      </c>
      <c r="C273">
        <f t="shared" si="8"/>
        <v>2</v>
      </c>
      <c r="D273" t="str">
        <f t="shared" si="9"/>
        <v>EGAT Pelletizing Plant2</v>
      </c>
      <c r="E273" s="18">
        <v>2000000</v>
      </c>
    </row>
    <row r="274" spans="1:5" hidden="1" x14ac:dyDescent="0.3">
      <c r="A274" t="s">
        <v>71</v>
      </c>
      <c r="B274">
        <v>3</v>
      </c>
      <c r="C274">
        <f t="shared" si="8"/>
        <v>3</v>
      </c>
      <c r="D274" t="str">
        <f t="shared" si="9"/>
        <v>EGAT Pelletizing Plant3</v>
      </c>
      <c r="E274" s="18">
        <v>5000000</v>
      </c>
    </row>
    <row r="275" spans="1:5" hidden="1" x14ac:dyDescent="0.3">
      <c r="A275" t="s">
        <v>71</v>
      </c>
      <c r="B275">
        <v>4</v>
      </c>
      <c r="C275">
        <f t="shared" si="8"/>
        <v>4</v>
      </c>
      <c r="D275" t="str">
        <f t="shared" si="9"/>
        <v>EGAT Pelletizing Plant4</v>
      </c>
      <c r="E275" s="18">
        <v>20500000</v>
      </c>
    </row>
    <row r="276" spans="1:5" hidden="1" x14ac:dyDescent="0.3">
      <c r="A276" t="s">
        <v>71</v>
      </c>
      <c r="B276">
        <v>5</v>
      </c>
      <c r="C276">
        <f t="shared" si="8"/>
        <v>5</v>
      </c>
      <c r="D276" t="str">
        <f t="shared" si="9"/>
        <v>EGAT Pelletizing Plant5</v>
      </c>
      <c r="E276" s="18">
        <v>28804143.300000001</v>
      </c>
    </row>
    <row r="277" spans="1:5" hidden="1" x14ac:dyDescent="0.3">
      <c r="A277" t="s">
        <v>71</v>
      </c>
      <c r="B277">
        <v>6</v>
      </c>
      <c r="C277">
        <f t="shared" si="8"/>
        <v>6</v>
      </c>
      <c r="D277" t="str">
        <f t="shared" si="9"/>
        <v>EGAT Pelletizing Plant6</v>
      </c>
      <c r="E277" s="18">
        <v>100000000</v>
      </c>
    </row>
    <row r="278" spans="1:5" hidden="1" x14ac:dyDescent="0.3">
      <c r="A278" t="s">
        <v>71</v>
      </c>
      <c r="B278">
        <v>7</v>
      </c>
      <c r="C278">
        <f t="shared" si="8"/>
        <v>7</v>
      </c>
      <c r="D278" t="str">
        <f t="shared" si="9"/>
        <v>EGAT Pelletizing Plant7</v>
      </c>
      <c r="E278" s="18">
        <v>100000000</v>
      </c>
    </row>
    <row r="279" spans="1:5" hidden="1" x14ac:dyDescent="0.3">
      <c r="A279" t="s">
        <v>71</v>
      </c>
      <c r="B279">
        <v>8</v>
      </c>
      <c r="C279">
        <f t="shared" si="8"/>
        <v>8</v>
      </c>
      <c r="D279" t="str">
        <f t="shared" si="9"/>
        <v>EGAT Pelletizing Plant8</v>
      </c>
      <c r="E279" s="18">
        <v>200000000</v>
      </c>
    </row>
    <row r="280" spans="1:5" hidden="1" x14ac:dyDescent="0.3">
      <c r="A280" t="s">
        <v>71</v>
      </c>
      <c r="B280">
        <v>9</v>
      </c>
      <c r="C280">
        <f t="shared" si="8"/>
        <v>9</v>
      </c>
      <c r="D280" t="str">
        <f t="shared" si="9"/>
        <v>EGAT Pelletizing Plant9</v>
      </c>
      <c r="E280" s="18">
        <v>26309409.25</v>
      </c>
    </row>
    <row r="281" spans="1:5" hidden="1" x14ac:dyDescent="0.3">
      <c r="A281" t="s">
        <v>202</v>
      </c>
      <c r="B281">
        <v>1</v>
      </c>
      <c r="C281">
        <f t="shared" si="8"/>
        <v>1</v>
      </c>
      <c r="D281" t="str">
        <f t="shared" si="9"/>
        <v>EGAT Pelletizing Plant-Escalation1</v>
      </c>
      <c r="E281" s="18">
        <v>7000000</v>
      </c>
    </row>
    <row r="282" spans="1:5" hidden="1" x14ac:dyDescent="0.3">
      <c r="A282" t="s">
        <v>125</v>
      </c>
      <c r="B282">
        <v>1</v>
      </c>
      <c r="C282">
        <f t="shared" si="8"/>
        <v>1</v>
      </c>
      <c r="D282" t="str">
        <f t="shared" si="9"/>
        <v>EGAT Pelletizing Plant-Mechanical Installation1</v>
      </c>
      <c r="E282" s="18">
        <v>1.0000000000000001E-5</v>
      </c>
    </row>
    <row r="283" spans="1:5" hidden="1" x14ac:dyDescent="0.3">
      <c r="A283" t="s">
        <v>74</v>
      </c>
      <c r="B283">
        <v>1</v>
      </c>
      <c r="C283">
        <f t="shared" si="8"/>
        <v>1</v>
      </c>
      <c r="D283" t="str">
        <f t="shared" si="9"/>
        <v>EGAT Pelletizing Plant-MEP1</v>
      </c>
      <c r="E283" s="18">
        <v>1.0000000000000001E-5</v>
      </c>
    </row>
    <row r="284" spans="1:5" hidden="1" x14ac:dyDescent="0.3">
      <c r="A284" t="s">
        <v>74</v>
      </c>
      <c r="B284">
        <v>2</v>
      </c>
      <c r="C284">
        <f t="shared" si="8"/>
        <v>2</v>
      </c>
      <c r="D284" t="str">
        <f t="shared" si="9"/>
        <v>EGAT Pelletizing Plant-MEP2</v>
      </c>
      <c r="E284" s="18">
        <v>1.0000000000000001E-5</v>
      </c>
    </row>
    <row r="285" spans="1:5" hidden="1" x14ac:dyDescent="0.3">
      <c r="A285" t="s">
        <v>74</v>
      </c>
      <c r="B285">
        <v>3</v>
      </c>
      <c r="C285">
        <f t="shared" si="8"/>
        <v>3</v>
      </c>
      <c r="D285" t="str">
        <f t="shared" si="9"/>
        <v>EGAT Pelletizing Plant-MEP3</v>
      </c>
      <c r="E285" s="18">
        <v>1.0000000000000001E-5</v>
      </c>
    </row>
    <row r="286" spans="1:5" hidden="1" x14ac:dyDescent="0.3">
      <c r="A286" t="s">
        <v>127</v>
      </c>
      <c r="B286">
        <v>1</v>
      </c>
      <c r="C286">
        <f t="shared" si="8"/>
        <v>1</v>
      </c>
      <c r="D286" t="str">
        <f t="shared" si="9"/>
        <v>EGAT Pelletizing Plant-MEP Coordination1</v>
      </c>
      <c r="E286" s="18">
        <v>1.0000000000000001E-5</v>
      </c>
    </row>
    <row r="287" spans="1:5" hidden="1" x14ac:dyDescent="0.3">
      <c r="A287" t="s">
        <v>71</v>
      </c>
      <c r="B287">
        <v>1</v>
      </c>
      <c r="C287">
        <f t="shared" si="8"/>
        <v>1</v>
      </c>
      <c r="D287" t="str">
        <f t="shared" si="9"/>
        <v>EGAT Pelletizing Plant1</v>
      </c>
      <c r="E287" s="18">
        <v>1769274.74</v>
      </c>
    </row>
    <row r="288" spans="1:5" hidden="1" x14ac:dyDescent="0.3">
      <c r="A288" t="s">
        <v>71</v>
      </c>
      <c r="B288">
        <v>2</v>
      </c>
      <c r="C288">
        <f t="shared" si="8"/>
        <v>2</v>
      </c>
      <c r="D288" t="str">
        <f t="shared" si="9"/>
        <v>EGAT Pelletizing Plant2</v>
      </c>
      <c r="E288" s="18">
        <v>15000000</v>
      </c>
    </row>
    <row r="289" spans="1:5" hidden="1" x14ac:dyDescent="0.3">
      <c r="A289" t="s">
        <v>71</v>
      </c>
      <c r="B289">
        <v>3</v>
      </c>
      <c r="C289">
        <f t="shared" si="8"/>
        <v>3</v>
      </c>
      <c r="D289" t="str">
        <f t="shared" si="9"/>
        <v>EGAT Pelletizing Plant3</v>
      </c>
      <c r="E289" s="18">
        <v>50000000</v>
      </c>
    </row>
    <row r="290" spans="1:5" hidden="1" x14ac:dyDescent="0.3">
      <c r="A290" t="s">
        <v>71</v>
      </c>
      <c r="B290">
        <v>4</v>
      </c>
      <c r="C290">
        <f t="shared" si="8"/>
        <v>4</v>
      </c>
      <c r="D290" t="str">
        <f t="shared" si="9"/>
        <v>EGAT Pelletizing Plant4</v>
      </c>
      <c r="E290" s="18">
        <v>23690590.75</v>
      </c>
    </row>
    <row r="291" spans="1:5" hidden="1" x14ac:dyDescent="0.3">
      <c r="A291" t="s">
        <v>71</v>
      </c>
      <c r="B291">
        <v>5</v>
      </c>
      <c r="C291">
        <f t="shared" si="8"/>
        <v>5</v>
      </c>
      <c r="D291" t="str">
        <f t="shared" si="9"/>
        <v>EGAT Pelletizing Plant5</v>
      </c>
      <c r="E291" s="18">
        <v>100000000</v>
      </c>
    </row>
    <row r="292" spans="1:5" hidden="1" x14ac:dyDescent="0.3">
      <c r="A292" t="s">
        <v>71</v>
      </c>
      <c r="B292">
        <v>6</v>
      </c>
      <c r="C292">
        <f t="shared" si="8"/>
        <v>6</v>
      </c>
      <c r="D292" t="str">
        <f t="shared" si="9"/>
        <v>EGAT Pelletizing Plant6</v>
      </c>
      <c r="E292" s="18">
        <v>50000000</v>
      </c>
    </row>
    <row r="293" spans="1:5" hidden="1" x14ac:dyDescent="0.3">
      <c r="A293" t="s">
        <v>71</v>
      </c>
      <c r="B293">
        <v>7</v>
      </c>
      <c r="C293">
        <f t="shared" si="8"/>
        <v>7</v>
      </c>
      <c r="D293" t="str">
        <f t="shared" si="9"/>
        <v>EGAT Pelletizing Plant7</v>
      </c>
      <c r="E293" s="18">
        <v>50000000</v>
      </c>
    </row>
    <row r="294" spans="1:5" hidden="1" x14ac:dyDescent="0.3">
      <c r="A294" t="s">
        <v>71</v>
      </c>
      <c r="B294">
        <v>8</v>
      </c>
      <c r="C294">
        <f t="shared" si="8"/>
        <v>8</v>
      </c>
      <c r="D294" t="str">
        <f t="shared" si="9"/>
        <v>EGAT Pelletizing Plant8</v>
      </c>
      <c r="E294" s="18">
        <v>30000000</v>
      </c>
    </row>
    <row r="295" spans="1:5" hidden="1" x14ac:dyDescent="0.3">
      <c r="A295" t="s">
        <v>71</v>
      </c>
      <c r="B295">
        <v>9</v>
      </c>
      <c r="C295">
        <f t="shared" si="8"/>
        <v>9</v>
      </c>
      <c r="D295" t="str">
        <f t="shared" si="9"/>
        <v>EGAT Pelletizing Plant9</v>
      </c>
      <c r="E295" s="18">
        <v>30000000</v>
      </c>
    </row>
    <row r="296" spans="1:5" hidden="1" x14ac:dyDescent="0.3">
      <c r="A296" t="s">
        <v>71</v>
      </c>
      <c r="B296">
        <v>10</v>
      </c>
      <c r="C296">
        <f t="shared" si="8"/>
        <v>10</v>
      </c>
      <c r="D296" t="str">
        <f t="shared" si="9"/>
        <v>EGAT Pelletizing Plant10</v>
      </c>
      <c r="E296" s="18">
        <v>25000000</v>
      </c>
    </row>
    <row r="297" spans="1:5" hidden="1" x14ac:dyDescent="0.3">
      <c r="A297" t="s">
        <v>71</v>
      </c>
      <c r="B297">
        <v>11</v>
      </c>
      <c r="C297">
        <f t="shared" si="8"/>
        <v>11</v>
      </c>
      <c r="D297" t="str">
        <f t="shared" si="9"/>
        <v>EGAT Pelletizing Plant11</v>
      </c>
      <c r="E297" s="18">
        <v>20000000</v>
      </c>
    </row>
    <row r="298" spans="1:5" hidden="1" x14ac:dyDescent="0.3">
      <c r="A298" t="s">
        <v>71</v>
      </c>
      <c r="B298">
        <v>12</v>
      </c>
      <c r="C298">
        <f t="shared" si="8"/>
        <v>12</v>
      </c>
      <c r="D298" t="str">
        <f t="shared" si="9"/>
        <v>EGAT Pelletizing Plant12</v>
      </c>
      <c r="E298" s="18">
        <v>15000000</v>
      </c>
    </row>
    <row r="299" spans="1:5" hidden="1" x14ac:dyDescent="0.3">
      <c r="A299" t="s">
        <v>71</v>
      </c>
      <c r="B299">
        <v>13</v>
      </c>
      <c r="C299">
        <f t="shared" si="8"/>
        <v>13</v>
      </c>
      <c r="D299" t="str">
        <f t="shared" si="9"/>
        <v>EGAT Pelletizing Plant13</v>
      </c>
      <c r="E299" s="18">
        <v>35000000</v>
      </c>
    </row>
    <row r="300" spans="1:5" hidden="1" x14ac:dyDescent="0.3">
      <c r="A300" t="s">
        <v>71</v>
      </c>
      <c r="B300">
        <v>14</v>
      </c>
      <c r="C300">
        <f t="shared" si="8"/>
        <v>14</v>
      </c>
      <c r="D300" t="str">
        <f t="shared" si="9"/>
        <v>EGAT Pelletizing Plant14</v>
      </c>
      <c r="E300" s="18">
        <v>10000000</v>
      </c>
    </row>
    <row r="301" spans="1:5" hidden="1" x14ac:dyDescent="0.3">
      <c r="A301" t="s">
        <v>71</v>
      </c>
      <c r="B301">
        <v>15</v>
      </c>
      <c r="C301">
        <f t="shared" si="8"/>
        <v>15</v>
      </c>
      <c r="D301" t="str">
        <f t="shared" si="9"/>
        <v>EGAT Pelletizing Plant15</v>
      </c>
      <c r="E301" s="18">
        <v>10000000</v>
      </c>
    </row>
    <row r="302" spans="1:5" hidden="1" x14ac:dyDescent="0.3">
      <c r="A302" t="s">
        <v>71</v>
      </c>
      <c r="B302">
        <v>16</v>
      </c>
      <c r="C302">
        <f t="shared" si="8"/>
        <v>16</v>
      </c>
      <c r="D302" t="str">
        <f t="shared" si="9"/>
        <v>EGAT Pelletizing Plant16</v>
      </c>
      <c r="E302" s="18">
        <v>10000000</v>
      </c>
    </row>
    <row r="303" spans="1:5" hidden="1" x14ac:dyDescent="0.3">
      <c r="A303" t="s">
        <v>71</v>
      </c>
      <c r="B303">
        <v>17</v>
      </c>
      <c r="C303">
        <f t="shared" si="8"/>
        <v>17</v>
      </c>
      <c r="D303" t="str">
        <f t="shared" si="9"/>
        <v>EGAT Pelletizing Plant17</v>
      </c>
      <c r="E303" s="18">
        <v>20000000</v>
      </c>
    </row>
    <row r="304" spans="1:5" hidden="1" x14ac:dyDescent="0.3">
      <c r="A304" t="s">
        <v>71</v>
      </c>
      <c r="B304">
        <v>18</v>
      </c>
      <c r="C304">
        <f t="shared" si="8"/>
        <v>18</v>
      </c>
      <c r="D304" t="str">
        <f t="shared" si="9"/>
        <v>EGAT Pelletizing Plant18</v>
      </c>
      <c r="E304" s="18">
        <v>25000000</v>
      </c>
    </row>
    <row r="305" spans="1:5" hidden="1" x14ac:dyDescent="0.3">
      <c r="A305" t="s">
        <v>71</v>
      </c>
      <c r="B305">
        <v>19</v>
      </c>
      <c r="C305">
        <f t="shared" si="8"/>
        <v>19</v>
      </c>
      <c r="D305" t="str">
        <f t="shared" si="9"/>
        <v>EGAT Pelletizing Plant19</v>
      </c>
      <c r="E305" s="18">
        <v>20000000</v>
      </c>
    </row>
    <row r="306" spans="1:5" hidden="1" x14ac:dyDescent="0.3">
      <c r="A306" t="s">
        <v>71</v>
      </c>
      <c r="B306">
        <v>20</v>
      </c>
      <c r="C306">
        <f t="shared" si="8"/>
        <v>20</v>
      </c>
      <c r="D306" t="str">
        <f t="shared" si="9"/>
        <v>EGAT Pelletizing Plant20</v>
      </c>
      <c r="E306" s="18">
        <v>40000000</v>
      </c>
    </row>
    <row r="307" spans="1:5" hidden="1" x14ac:dyDescent="0.3">
      <c r="A307" t="s">
        <v>71</v>
      </c>
      <c r="B307">
        <v>21</v>
      </c>
      <c r="C307">
        <f t="shared" si="8"/>
        <v>21</v>
      </c>
      <c r="D307" t="str">
        <f t="shared" si="9"/>
        <v>EGAT Pelletizing Plant21</v>
      </c>
      <c r="E307" s="18">
        <v>20000000</v>
      </c>
    </row>
    <row r="308" spans="1:5" hidden="1" x14ac:dyDescent="0.3">
      <c r="A308" t="s">
        <v>71</v>
      </c>
      <c r="B308">
        <v>22</v>
      </c>
      <c r="C308">
        <f t="shared" si="8"/>
        <v>22</v>
      </c>
      <c r="D308" t="str">
        <f t="shared" si="9"/>
        <v>EGAT Pelletizing Plant22</v>
      </c>
      <c r="E308" s="18">
        <v>50000000</v>
      </c>
    </row>
    <row r="309" spans="1:5" hidden="1" x14ac:dyDescent="0.3">
      <c r="A309" t="s">
        <v>71</v>
      </c>
      <c r="B309">
        <v>23</v>
      </c>
      <c r="C309">
        <f t="shared" si="8"/>
        <v>23</v>
      </c>
      <c r="D309" t="str">
        <f t="shared" si="9"/>
        <v>EGAT Pelletizing Plant23</v>
      </c>
      <c r="E309" s="18">
        <v>15000000</v>
      </c>
    </row>
    <row r="310" spans="1:5" hidden="1" x14ac:dyDescent="0.3">
      <c r="A310" t="s">
        <v>71</v>
      </c>
      <c r="B310">
        <v>24</v>
      </c>
      <c r="C310">
        <f t="shared" si="8"/>
        <v>24</v>
      </c>
      <c r="D310" t="str">
        <f t="shared" si="9"/>
        <v>EGAT Pelletizing Plant24</v>
      </c>
      <c r="E310" s="18">
        <v>10000000</v>
      </c>
    </row>
    <row r="311" spans="1:5" hidden="1" x14ac:dyDescent="0.3">
      <c r="A311" t="s">
        <v>71</v>
      </c>
      <c r="B311">
        <v>25</v>
      </c>
      <c r="C311">
        <f t="shared" si="8"/>
        <v>25</v>
      </c>
      <c r="D311" t="str">
        <f t="shared" si="9"/>
        <v>EGAT Pelletizing Plant25</v>
      </c>
      <c r="E311" s="18">
        <v>10000000</v>
      </c>
    </row>
    <row r="312" spans="1:5" hidden="1" x14ac:dyDescent="0.3">
      <c r="A312" t="s">
        <v>71</v>
      </c>
      <c r="B312">
        <v>26</v>
      </c>
      <c r="C312">
        <f t="shared" si="8"/>
        <v>26</v>
      </c>
      <c r="D312" t="str">
        <f t="shared" si="9"/>
        <v>EGAT Pelletizing Plant26</v>
      </c>
      <c r="E312" s="18">
        <v>15000000</v>
      </c>
    </row>
    <row r="313" spans="1:5" hidden="1" x14ac:dyDescent="0.3">
      <c r="A313" t="s">
        <v>71</v>
      </c>
      <c r="B313">
        <v>27</v>
      </c>
      <c r="C313">
        <f t="shared" si="8"/>
        <v>27</v>
      </c>
      <c r="D313" t="str">
        <f t="shared" si="9"/>
        <v>EGAT Pelletizing Plant27</v>
      </c>
      <c r="E313" s="18">
        <v>10000000</v>
      </c>
    </row>
    <row r="314" spans="1:5" hidden="1" x14ac:dyDescent="0.3">
      <c r="A314" t="s">
        <v>71</v>
      </c>
      <c r="B314">
        <v>28</v>
      </c>
      <c r="C314">
        <f t="shared" si="8"/>
        <v>28</v>
      </c>
      <c r="D314" t="str">
        <f t="shared" si="9"/>
        <v>EGAT Pelletizing Plant28</v>
      </c>
      <c r="E314" s="18">
        <v>10000000</v>
      </c>
    </row>
    <row r="315" spans="1:5" hidden="1" x14ac:dyDescent="0.3">
      <c r="A315" t="s">
        <v>71</v>
      </c>
      <c r="B315">
        <v>29</v>
      </c>
      <c r="C315">
        <f t="shared" si="8"/>
        <v>29</v>
      </c>
      <c r="D315" t="str">
        <f t="shared" si="9"/>
        <v>EGAT Pelletizing Plant29</v>
      </c>
      <c r="E315" s="18">
        <v>10000000</v>
      </c>
    </row>
    <row r="316" spans="1:5" hidden="1" x14ac:dyDescent="0.3">
      <c r="A316" t="s">
        <v>71</v>
      </c>
      <c r="B316">
        <v>30</v>
      </c>
      <c r="C316">
        <f t="shared" si="8"/>
        <v>30</v>
      </c>
      <c r="D316" t="str">
        <f t="shared" si="9"/>
        <v>EGAT Pelletizing Plant30</v>
      </c>
      <c r="E316" s="18">
        <v>15000000</v>
      </c>
    </row>
    <row r="317" spans="1:5" hidden="1" x14ac:dyDescent="0.3">
      <c r="A317" t="s">
        <v>71</v>
      </c>
      <c r="B317">
        <v>32</v>
      </c>
      <c r="C317">
        <f t="shared" si="8"/>
        <v>32</v>
      </c>
      <c r="D317" t="str">
        <f t="shared" si="9"/>
        <v>EGAT Pelletizing Plant32</v>
      </c>
      <c r="E317" s="18">
        <v>20000000</v>
      </c>
    </row>
    <row r="318" spans="1:5" hidden="1" x14ac:dyDescent="0.3">
      <c r="A318" t="s">
        <v>71</v>
      </c>
      <c r="B318">
        <v>33</v>
      </c>
      <c r="C318">
        <f t="shared" si="8"/>
        <v>33</v>
      </c>
      <c r="D318" t="str">
        <f t="shared" si="9"/>
        <v>EGAT Pelletizing Plant33</v>
      </c>
      <c r="E318" s="18">
        <v>100000000</v>
      </c>
    </row>
    <row r="319" spans="1:5" hidden="1" x14ac:dyDescent="0.3">
      <c r="A319" t="s">
        <v>71</v>
      </c>
      <c r="B319">
        <v>34</v>
      </c>
      <c r="C319">
        <f t="shared" si="8"/>
        <v>34</v>
      </c>
      <c r="D319" t="str">
        <f t="shared" si="9"/>
        <v>EGAT Pelletizing Plant34</v>
      </c>
      <c r="E319" s="18">
        <v>20000000</v>
      </c>
    </row>
    <row r="320" spans="1:5" hidden="1" x14ac:dyDescent="0.3">
      <c r="A320" t="s">
        <v>71</v>
      </c>
      <c r="B320">
        <v>35</v>
      </c>
      <c r="C320">
        <f t="shared" ref="C320:C383" si="10">ROUNDDOWN(B320,0)</f>
        <v>35</v>
      </c>
      <c r="D320" t="str">
        <f t="shared" ref="D320:D383" si="11">A320&amp;C320</f>
        <v>EGAT Pelletizing Plant35</v>
      </c>
      <c r="E320" s="18">
        <v>15000000</v>
      </c>
    </row>
    <row r="321" spans="1:5" hidden="1" x14ac:dyDescent="0.3">
      <c r="A321" t="s">
        <v>71</v>
      </c>
      <c r="B321">
        <v>36</v>
      </c>
      <c r="C321">
        <f t="shared" si="10"/>
        <v>36</v>
      </c>
      <c r="D321" t="str">
        <f t="shared" si="11"/>
        <v>EGAT Pelletizing Plant36</v>
      </c>
      <c r="E321" s="18">
        <v>20000000</v>
      </c>
    </row>
    <row r="322" spans="1:5" hidden="1" x14ac:dyDescent="0.3">
      <c r="A322" t="s">
        <v>71</v>
      </c>
      <c r="B322">
        <v>37</v>
      </c>
      <c r="C322">
        <f t="shared" si="10"/>
        <v>37</v>
      </c>
      <c r="D322" t="str">
        <f t="shared" si="11"/>
        <v>EGAT Pelletizing Plant37</v>
      </c>
      <c r="E322" s="18">
        <v>5000000</v>
      </c>
    </row>
    <row r="323" spans="1:5" hidden="1" x14ac:dyDescent="0.3">
      <c r="A323" t="s">
        <v>71</v>
      </c>
      <c r="B323">
        <v>38</v>
      </c>
      <c r="C323">
        <f t="shared" si="10"/>
        <v>38</v>
      </c>
      <c r="D323" t="str">
        <f t="shared" si="11"/>
        <v>EGAT Pelletizing Plant38</v>
      </c>
      <c r="E323" s="18">
        <v>15000000</v>
      </c>
    </row>
    <row r="324" spans="1:5" hidden="1" x14ac:dyDescent="0.3">
      <c r="A324" t="s">
        <v>71</v>
      </c>
      <c r="B324">
        <v>39</v>
      </c>
      <c r="C324">
        <f t="shared" si="10"/>
        <v>39</v>
      </c>
      <c r="D324" t="str">
        <f t="shared" si="11"/>
        <v>EGAT Pelletizing Plant39</v>
      </c>
      <c r="E324" s="18">
        <v>25000000</v>
      </c>
    </row>
    <row r="325" spans="1:5" hidden="1" x14ac:dyDescent="0.3">
      <c r="A325" t="s">
        <v>71</v>
      </c>
      <c r="B325">
        <v>40</v>
      </c>
      <c r="C325">
        <f t="shared" si="10"/>
        <v>40</v>
      </c>
      <c r="D325" t="str">
        <f t="shared" si="11"/>
        <v>EGAT Pelletizing Plant40</v>
      </c>
      <c r="E325" s="18">
        <v>15000000</v>
      </c>
    </row>
    <row r="326" spans="1:5" hidden="1" x14ac:dyDescent="0.3">
      <c r="A326" t="s">
        <v>71</v>
      </c>
      <c r="B326">
        <v>41</v>
      </c>
      <c r="C326">
        <f t="shared" si="10"/>
        <v>41</v>
      </c>
      <c r="D326" t="str">
        <f t="shared" si="11"/>
        <v>EGAT Pelletizing Plant41</v>
      </c>
      <c r="E326" s="18">
        <v>20000000</v>
      </c>
    </row>
    <row r="327" spans="1:5" hidden="1" x14ac:dyDescent="0.3">
      <c r="A327" t="s">
        <v>71</v>
      </c>
      <c r="B327">
        <v>42</v>
      </c>
      <c r="C327">
        <f t="shared" si="10"/>
        <v>42</v>
      </c>
      <c r="D327" t="str">
        <f t="shared" si="11"/>
        <v>EGAT Pelletizing Plant42</v>
      </c>
      <c r="E327" s="18">
        <v>10000000</v>
      </c>
    </row>
    <row r="328" spans="1:5" hidden="1" x14ac:dyDescent="0.3">
      <c r="A328" t="s">
        <v>71</v>
      </c>
      <c r="B328">
        <v>43</v>
      </c>
      <c r="C328">
        <f t="shared" si="10"/>
        <v>43</v>
      </c>
      <c r="D328" t="str">
        <f t="shared" si="11"/>
        <v>EGAT Pelletizing Plant43</v>
      </c>
      <c r="E328" s="18">
        <v>35000000</v>
      </c>
    </row>
    <row r="329" spans="1:5" hidden="1" x14ac:dyDescent="0.3">
      <c r="A329" t="s">
        <v>71</v>
      </c>
      <c r="B329">
        <v>44</v>
      </c>
      <c r="C329">
        <f t="shared" si="10"/>
        <v>44</v>
      </c>
      <c r="D329" t="str">
        <f t="shared" si="11"/>
        <v>EGAT Pelletizing Plant44</v>
      </c>
      <c r="E329" s="18">
        <v>35000000</v>
      </c>
    </row>
    <row r="330" spans="1:5" hidden="1" x14ac:dyDescent="0.3">
      <c r="A330" t="s">
        <v>71</v>
      </c>
      <c r="B330">
        <v>45</v>
      </c>
      <c r="C330">
        <f t="shared" si="10"/>
        <v>45</v>
      </c>
      <c r="D330" t="str">
        <f t="shared" si="11"/>
        <v>EGAT Pelletizing Plant45</v>
      </c>
      <c r="E330" s="18">
        <v>20000000</v>
      </c>
    </row>
    <row r="331" spans="1:5" hidden="1" x14ac:dyDescent="0.3">
      <c r="A331" t="s">
        <v>71</v>
      </c>
      <c r="B331">
        <v>46</v>
      </c>
      <c r="C331">
        <f t="shared" si="10"/>
        <v>46</v>
      </c>
      <c r="D331" t="str">
        <f t="shared" si="11"/>
        <v>EGAT Pelletizing Plant46</v>
      </c>
      <c r="E331" s="18">
        <v>32000000</v>
      </c>
    </row>
    <row r="332" spans="1:5" hidden="1" x14ac:dyDescent="0.3">
      <c r="A332" t="s">
        <v>71</v>
      </c>
      <c r="B332">
        <v>47</v>
      </c>
      <c r="C332">
        <f t="shared" si="10"/>
        <v>47</v>
      </c>
      <c r="D332" t="str">
        <f t="shared" si="11"/>
        <v>EGAT Pelletizing Plant47</v>
      </c>
      <c r="E332" s="18">
        <v>10000000</v>
      </c>
    </row>
    <row r="333" spans="1:5" hidden="1" x14ac:dyDescent="0.3">
      <c r="A333" t="s">
        <v>71</v>
      </c>
      <c r="B333">
        <v>48</v>
      </c>
      <c r="C333">
        <f t="shared" si="10"/>
        <v>48</v>
      </c>
      <c r="D333" t="str">
        <f t="shared" si="11"/>
        <v>EGAT Pelletizing Plant48</v>
      </c>
      <c r="E333" s="18">
        <v>10000000</v>
      </c>
    </row>
    <row r="334" spans="1:5" hidden="1" x14ac:dyDescent="0.3">
      <c r="A334" t="s">
        <v>71</v>
      </c>
      <c r="B334">
        <v>49</v>
      </c>
      <c r="C334">
        <f t="shared" si="10"/>
        <v>49</v>
      </c>
      <c r="D334" t="str">
        <f t="shared" si="11"/>
        <v>EGAT Pelletizing Plant49</v>
      </c>
      <c r="E334" s="18">
        <v>10000000</v>
      </c>
    </row>
    <row r="335" spans="1:5" hidden="1" x14ac:dyDescent="0.3">
      <c r="A335" t="s">
        <v>71</v>
      </c>
      <c r="B335">
        <v>50</v>
      </c>
      <c r="C335">
        <f t="shared" si="10"/>
        <v>50</v>
      </c>
      <c r="D335" t="str">
        <f t="shared" si="11"/>
        <v>EGAT Pelletizing Plant50</v>
      </c>
      <c r="E335" s="18">
        <v>10000000</v>
      </c>
    </row>
    <row r="336" spans="1:5" hidden="1" x14ac:dyDescent="0.3">
      <c r="A336" t="s">
        <v>71</v>
      </c>
      <c r="B336">
        <v>51</v>
      </c>
      <c r="C336">
        <f t="shared" si="10"/>
        <v>51</v>
      </c>
      <c r="D336" t="str">
        <f t="shared" si="11"/>
        <v>EGAT Pelletizing Plant51</v>
      </c>
      <c r="E336" s="18">
        <v>10000000</v>
      </c>
    </row>
    <row r="337" spans="1:5" hidden="1" x14ac:dyDescent="0.3">
      <c r="A337" t="s">
        <v>71</v>
      </c>
      <c r="B337">
        <v>52</v>
      </c>
      <c r="C337">
        <f t="shared" si="10"/>
        <v>52</v>
      </c>
      <c r="D337" t="str">
        <f t="shared" si="11"/>
        <v>EGAT Pelletizing Plant52</v>
      </c>
      <c r="E337" s="18">
        <v>10000000</v>
      </c>
    </row>
    <row r="338" spans="1:5" hidden="1" x14ac:dyDescent="0.3">
      <c r="A338" t="s">
        <v>71</v>
      </c>
      <c r="B338">
        <v>53</v>
      </c>
      <c r="C338">
        <f t="shared" si="10"/>
        <v>53</v>
      </c>
      <c r="D338" t="str">
        <f t="shared" si="11"/>
        <v>EGAT Pelletizing Plant53</v>
      </c>
      <c r="E338" s="18">
        <v>5000000</v>
      </c>
    </row>
    <row r="339" spans="1:5" hidden="1" x14ac:dyDescent="0.3">
      <c r="A339" t="s">
        <v>71</v>
      </c>
      <c r="B339">
        <v>54</v>
      </c>
      <c r="C339">
        <f t="shared" si="10"/>
        <v>54</v>
      </c>
      <c r="D339" t="str">
        <f t="shared" si="11"/>
        <v>EGAT Pelletizing Plant54</v>
      </c>
      <c r="E339" s="18">
        <v>15000000</v>
      </c>
    </row>
    <row r="340" spans="1:5" hidden="1" x14ac:dyDescent="0.3">
      <c r="A340" t="s">
        <v>71</v>
      </c>
      <c r="B340">
        <v>55</v>
      </c>
      <c r="C340">
        <f t="shared" si="10"/>
        <v>55</v>
      </c>
      <c r="D340" t="str">
        <f t="shared" si="11"/>
        <v>EGAT Pelletizing Plant55</v>
      </c>
      <c r="E340" s="18">
        <v>7500000</v>
      </c>
    </row>
    <row r="341" spans="1:5" hidden="1" x14ac:dyDescent="0.3">
      <c r="A341" t="s">
        <v>71</v>
      </c>
      <c r="B341">
        <v>56</v>
      </c>
      <c r="C341">
        <f t="shared" si="10"/>
        <v>56</v>
      </c>
      <c r="D341" t="str">
        <f t="shared" si="11"/>
        <v>EGAT Pelletizing Plant56</v>
      </c>
      <c r="E341" s="18">
        <v>5000000</v>
      </c>
    </row>
    <row r="342" spans="1:5" hidden="1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 s="18">
        <v>3241734.16</v>
      </c>
    </row>
    <row r="343" spans="1:5" hidden="1" x14ac:dyDescent="0.3">
      <c r="A343" t="s">
        <v>72</v>
      </c>
      <c r="B343">
        <v>2</v>
      </c>
      <c r="C343">
        <f t="shared" si="10"/>
        <v>2</v>
      </c>
      <c r="D343" t="str">
        <f t="shared" si="11"/>
        <v>EGAT Pelletizing Plant-Water Tank2</v>
      </c>
      <c r="E343" s="18">
        <v>2008304.1</v>
      </c>
    </row>
    <row r="344" spans="1:5" hidden="1" x14ac:dyDescent="0.3">
      <c r="A344" t="s">
        <v>72</v>
      </c>
      <c r="B344">
        <v>3</v>
      </c>
      <c r="C344">
        <f t="shared" si="10"/>
        <v>3</v>
      </c>
      <c r="D344" t="str">
        <f t="shared" si="11"/>
        <v>EGAT Pelletizing Plant-Water Tank3</v>
      </c>
      <c r="E344" s="18">
        <v>718104.27</v>
      </c>
    </row>
    <row r="345" spans="1:5" hidden="1" x14ac:dyDescent="0.3">
      <c r="A345" t="s">
        <v>72</v>
      </c>
      <c r="B345">
        <v>4</v>
      </c>
      <c r="C345">
        <f t="shared" si="10"/>
        <v>4</v>
      </c>
      <c r="D345" t="str">
        <f t="shared" si="11"/>
        <v>EGAT Pelletizing Plant-Water Tank4</v>
      </c>
      <c r="E345" s="18">
        <v>758512.36</v>
      </c>
    </row>
    <row r="346" spans="1:5" hidden="1" x14ac:dyDescent="0.3">
      <c r="A346" t="s">
        <v>72</v>
      </c>
      <c r="B346">
        <v>5</v>
      </c>
      <c r="C346">
        <f t="shared" si="10"/>
        <v>5</v>
      </c>
      <c r="D346" t="str">
        <f t="shared" si="11"/>
        <v>EGAT Pelletizing Plant-Water Tank5</v>
      </c>
      <c r="E346" s="18">
        <v>914358.66</v>
      </c>
    </row>
    <row r="347" spans="1:5" hidden="1" x14ac:dyDescent="0.3">
      <c r="A347" t="s">
        <v>72</v>
      </c>
      <c r="B347">
        <v>6</v>
      </c>
      <c r="C347">
        <f t="shared" si="10"/>
        <v>6</v>
      </c>
      <c r="D347" t="str">
        <f t="shared" si="11"/>
        <v>EGAT Pelletizing Plant-Water Tank6</v>
      </c>
      <c r="E347" s="18">
        <v>1449673.43</v>
      </c>
    </row>
    <row r="348" spans="1:5" hidden="1" x14ac:dyDescent="0.3">
      <c r="A348" t="s">
        <v>72</v>
      </c>
      <c r="B348">
        <v>7</v>
      </c>
      <c r="C348">
        <f t="shared" si="10"/>
        <v>7</v>
      </c>
      <c r="D348" t="str">
        <f t="shared" si="11"/>
        <v>EGAT Pelletizing Plant-Water Tank7</v>
      </c>
      <c r="E348" s="18">
        <v>395732.02</v>
      </c>
    </row>
    <row r="349" spans="1:5" hidden="1" x14ac:dyDescent="0.3">
      <c r="A349" t="s">
        <v>72</v>
      </c>
      <c r="B349">
        <v>8</v>
      </c>
      <c r="C349">
        <f t="shared" si="10"/>
        <v>8</v>
      </c>
      <c r="D349" t="str">
        <f t="shared" si="11"/>
        <v>EGAT Pelletizing Plant-Water Tank8</v>
      </c>
      <c r="E349" s="18">
        <v>304153.94</v>
      </c>
    </row>
    <row r="350" spans="1:5" hidden="1" x14ac:dyDescent="0.3">
      <c r="A350" t="s">
        <v>72</v>
      </c>
      <c r="B350">
        <v>9</v>
      </c>
      <c r="C350">
        <f t="shared" si="10"/>
        <v>9</v>
      </c>
      <c r="D350" t="str">
        <f t="shared" si="11"/>
        <v>EGAT Pelletizing Plant-Water Tank9</v>
      </c>
      <c r="E350" s="18">
        <v>967200</v>
      </c>
    </row>
    <row r="351" spans="1:5" hidden="1" x14ac:dyDescent="0.3">
      <c r="A351" t="s">
        <v>72</v>
      </c>
      <c r="B351">
        <v>10</v>
      </c>
      <c r="C351">
        <f t="shared" si="10"/>
        <v>10</v>
      </c>
      <c r="D351" t="str">
        <f t="shared" si="11"/>
        <v>EGAT Pelletizing Plant-Water Tank10</v>
      </c>
      <c r="E351" s="18">
        <v>3505322.5</v>
      </c>
    </row>
    <row r="352" spans="1:5" hidden="1" x14ac:dyDescent="0.3">
      <c r="A352" t="s">
        <v>72</v>
      </c>
      <c r="B352">
        <v>11</v>
      </c>
      <c r="C352">
        <f t="shared" si="10"/>
        <v>11</v>
      </c>
      <c r="D352" t="str">
        <f t="shared" si="11"/>
        <v>EGAT Pelletizing Plant-Water Tank11</v>
      </c>
      <c r="E352" s="18">
        <v>3903900.34</v>
      </c>
    </row>
    <row r="353" spans="1:5" hidden="1" x14ac:dyDescent="0.3">
      <c r="A353" t="s">
        <v>72</v>
      </c>
      <c r="B353">
        <v>12</v>
      </c>
      <c r="C353">
        <f t="shared" si="10"/>
        <v>12</v>
      </c>
      <c r="D353" t="str">
        <f t="shared" si="11"/>
        <v>EGAT Pelletizing Plant-Water Tank12</v>
      </c>
      <c r="E353" s="18">
        <v>1.0000000000000001E-5</v>
      </c>
    </row>
    <row r="354" spans="1:5" hidden="1" x14ac:dyDescent="0.3">
      <c r="A354" t="s">
        <v>72</v>
      </c>
      <c r="B354">
        <v>13</v>
      </c>
      <c r="C354">
        <f t="shared" si="10"/>
        <v>13</v>
      </c>
      <c r="D354" t="str">
        <f t="shared" si="11"/>
        <v>EGAT Pelletizing Plant-Water Tank13</v>
      </c>
      <c r="E354" s="18">
        <v>391272.95</v>
      </c>
    </row>
    <row r="355" spans="1:5" hidden="1" x14ac:dyDescent="0.3">
      <c r="A355" t="s">
        <v>72</v>
      </c>
      <c r="B355">
        <v>14</v>
      </c>
      <c r="C355">
        <f t="shared" si="10"/>
        <v>14</v>
      </c>
      <c r="D355" t="str">
        <f t="shared" si="11"/>
        <v>EGAT Pelletizing Plant-Water Tank14</v>
      </c>
      <c r="E355" s="18">
        <v>1.0000000000000001E-5</v>
      </c>
    </row>
    <row r="356" spans="1:5" hidden="1" x14ac:dyDescent="0.3">
      <c r="A356" t="s">
        <v>42</v>
      </c>
      <c r="B356">
        <v>1</v>
      </c>
      <c r="C356">
        <f t="shared" si="10"/>
        <v>1</v>
      </c>
      <c r="D356" t="str">
        <f t="shared" si="11"/>
        <v>EGAT-Asphalt1</v>
      </c>
      <c r="E356" s="18">
        <v>598688</v>
      </c>
    </row>
    <row r="357" spans="1:5" hidden="1" x14ac:dyDescent="0.3">
      <c r="A357" t="s">
        <v>187</v>
      </c>
      <c r="B357">
        <v>1</v>
      </c>
      <c r="C357">
        <f t="shared" si="10"/>
        <v>1</v>
      </c>
      <c r="D357" t="str">
        <f t="shared" si="11"/>
        <v>EGAT-Asphalt - Retenion Release1</v>
      </c>
      <c r="E357" s="18">
        <v>291975.34000000003</v>
      </c>
    </row>
    <row r="358" spans="1:5" hidden="1" x14ac:dyDescent="0.3">
      <c r="A358" t="s">
        <v>271</v>
      </c>
      <c r="B358">
        <v>1</v>
      </c>
      <c r="C358">
        <f t="shared" si="10"/>
        <v>1</v>
      </c>
      <c r="D358" t="str">
        <f t="shared" si="11"/>
        <v>EGAT-EGAT1</v>
      </c>
      <c r="E358" s="18">
        <v>12000000</v>
      </c>
    </row>
    <row r="359" spans="1:5" hidden="1" x14ac:dyDescent="0.3">
      <c r="A359" t="s">
        <v>271</v>
      </c>
      <c r="B359">
        <v>2</v>
      </c>
      <c r="C359">
        <f t="shared" si="10"/>
        <v>2</v>
      </c>
      <c r="D359" t="str">
        <f t="shared" si="11"/>
        <v>EGAT-EGAT2</v>
      </c>
      <c r="E359" s="18">
        <v>6000000</v>
      </c>
    </row>
    <row r="360" spans="1:5" hidden="1" x14ac:dyDescent="0.3">
      <c r="A360" t="s">
        <v>271</v>
      </c>
      <c r="B360">
        <v>3</v>
      </c>
      <c r="C360">
        <f t="shared" si="10"/>
        <v>3</v>
      </c>
      <c r="D360" t="str">
        <f t="shared" si="11"/>
        <v>EGAT-EGAT3</v>
      </c>
      <c r="E360" s="18">
        <v>6000000</v>
      </c>
    </row>
    <row r="361" spans="1:5" hidden="1" x14ac:dyDescent="0.3">
      <c r="A361" t="s">
        <v>271</v>
      </c>
      <c r="B361">
        <v>4</v>
      </c>
      <c r="C361">
        <f t="shared" si="10"/>
        <v>4</v>
      </c>
      <c r="D361" t="str">
        <f t="shared" si="11"/>
        <v>EGAT-EGAT4</v>
      </c>
      <c r="E361" s="18">
        <v>1500000</v>
      </c>
    </row>
    <row r="362" spans="1:5" hidden="1" x14ac:dyDescent="0.3">
      <c r="A362" t="s">
        <v>40</v>
      </c>
      <c r="B362">
        <v>1</v>
      </c>
      <c r="C362">
        <f t="shared" si="10"/>
        <v>1</v>
      </c>
      <c r="D362" t="str">
        <f t="shared" si="11"/>
        <v>EGAT-Fence1</v>
      </c>
      <c r="E362" s="18">
        <v>195752.6</v>
      </c>
    </row>
    <row r="363" spans="1:5" hidden="1" x14ac:dyDescent="0.3">
      <c r="A363" t="s">
        <v>40</v>
      </c>
      <c r="B363">
        <v>2</v>
      </c>
      <c r="C363">
        <f t="shared" si="10"/>
        <v>2</v>
      </c>
      <c r="D363" t="str">
        <f t="shared" si="11"/>
        <v>EGAT-Fence2</v>
      </c>
      <c r="E363" s="18">
        <v>1E-3</v>
      </c>
    </row>
    <row r="364" spans="1:5" hidden="1" x14ac:dyDescent="0.3">
      <c r="A364" t="s">
        <v>40</v>
      </c>
      <c r="B364">
        <v>3</v>
      </c>
      <c r="C364">
        <f t="shared" si="10"/>
        <v>3</v>
      </c>
      <c r="D364" t="str">
        <f t="shared" si="11"/>
        <v>EGAT-Fence3</v>
      </c>
      <c r="E364" s="18">
        <v>457138.81</v>
      </c>
    </row>
    <row r="365" spans="1:5" hidden="1" x14ac:dyDescent="0.3">
      <c r="A365" t="s">
        <v>40</v>
      </c>
      <c r="B365">
        <v>3.1</v>
      </c>
      <c r="C365">
        <f t="shared" si="10"/>
        <v>3</v>
      </c>
      <c r="D365" t="str">
        <f t="shared" si="11"/>
        <v>EGAT-Fence3</v>
      </c>
      <c r="E365" s="18">
        <v>237906.87280858838</v>
      </c>
    </row>
    <row r="366" spans="1:5" hidden="1" x14ac:dyDescent="0.3">
      <c r="A366" t="s">
        <v>40</v>
      </c>
      <c r="B366">
        <v>4.0999999999999996</v>
      </c>
      <c r="C366">
        <f t="shared" si="10"/>
        <v>4</v>
      </c>
      <c r="D366" t="str">
        <f t="shared" si="11"/>
        <v>EGAT-Fence4</v>
      </c>
      <c r="E366" s="18">
        <v>838441.7921914116</v>
      </c>
    </row>
    <row r="367" spans="1:5" hidden="1" x14ac:dyDescent="0.3">
      <c r="A367" t="s">
        <v>40</v>
      </c>
      <c r="B367">
        <v>4.2</v>
      </c>
      <c r="C367">
        <f t="shared" si="10"/>
        <v>4</v>
      </c>
      <c r="D367" t="str">
        <f t="shared" si="11"/>
        <v>EGAT-Fence4</v>
      </c>
      <c r="E367" s="18">
        <v>1000000</v>
      </c>
    </row>
    <row r="368" spans="1:5" hidden="1" x14ac:dyDescent="0.3">
      <c r="A368" t="s">
        <v>40</v>
      </c>
      <c r="B368">
        <v>4.3</v>
      </c>
      <c r="C368">
        <f t="shared" si="10"/>
        <v>4</v>
      </c>
      <c r="D368" t="str">
        <f t="shared" si="11"/>
        <v>EGAT-Fence4</v>
      </c>
      <c r="E368" s="18">
        <v>750000</v>
      </c>
    </row>
    <row r="369" spans="1:5" hidden="1" x14ac:dyDescent="0.3">
      <c r="A369" t="s">
        <v>40</v>
      </c>
      <c r="B369">
        <v>4.4000000000000004</v>
      </c>
      <c r="C369">
        <f t="shared" si="10"/>
        <v>4</v>
      </c>
      <c r="D369" t="str">
        <f t="shared" si="11"/>
        <v>EGAT-Fence4</v>
      </c>
      <c r="E369" s="18">
        <v>302594.27</v>
      </c>
    </row>
    <row r="370" spans="1:5" hidden="1" x14ac:dyDescent="0.3">
      <c r="A370" t="s">
        <v>192</v>
      </c>
      <c r="B370">
        <v>1</v>
      </c>
      <c r="C370">
        <f t="shared" si="10"/>
        <v>1</v>
      </c>
      <c r="D370" t="str">
        <f t="shared" si="11"/>
        <v>EGAT-Fence - Retenion Release1</v>
      </c>
      <c r="E370" s="18">
        <v>1161544.2</v>
      </c>
    </row>
    <row r="371" spans="1:5" hidden="1" x14ac:dyDescent="0.3">
      <c r="A371" t="s">
        <v>192</v>
      </c>
      <c r="B371">
        <v>1.1000000000000001</v>
      </c>
      <c r="C371">
        <f t="shared" si="10"/>
        <v>1</v>
      </c>
      <c r="D371" t="str">
        <f t="shared" si="11"/>
        <v>EGAT-Fence - Retenion Release1</v>
      </c>
      <c r="E371" s="18">
        <v>1.0000000000000001E-5</v>
      </c>
    </row>
    <row r="372" spans="1:5" hidden="1" x14ac:dyDescent="0.3">
      <c r="A372" t="s">
        <v>41</v>
      </c>
      <c r="B372">
        <v>1</v>
      </c>
      <c r="C372">
        <f t="shared" si="10"/>
        <v>1</v>
      </c>
      <c r="D372" t="str">
        <f t="shared" si="11"/>
        <v>EGAT-HeliPad1</v>
      </c>
      <c r="E372" s="18">
        <v>755798.13</v>
      </c>
    </row>
    <row r="373" spans="1:5" hidden="1" x14ac:dyDescent="0.3">
      <c r="A373" t="s">
        <v>41</v>
      </c>
      <c r="B373">
        <v>2</v>
      </c>
      <c r="C373">
        <f t="shared" si="10"/>
        <v>2</v>
      </c>
      <c r="D373" t="str">
        <f t="shared" si="11"/>
        <v>EGAT-HeliPad2</v>
      </c>
      <c r="E373" s="18">
        <v>500000</v>
      </c>
    </row>
    <row r="374" spans="1:5" hidden="1" x14ac:dyDescent="0.3">
      <c r="A374" t="s">
        <v>85</v>
      </c>
      <c r="B374">
        <v>1</v>
      </c>
      <c r="C374">
        <f t="shared" si="10"/>
        <v>1</v>
      </c>
      <c r="D374" t="str">
        <f t="shared" si="11"/>
        <v>EGAT-Lock &amp; Load1</v>
      </c>
      <c r="E374" s="18">
        <v>4717110.3499999996</v>
      </c>
    </row>
    <row r="375" spans="1:5" hidden="1" x14ac:dyDescent="0.3">
      <c r="A375" t="s">
        <v>85</v>
      </c>
      <c r="B375">
        <v>2</v>
      </c>
      <c r="C375">
        <f t="shared" si="10"/>
        <v>2</v>
      </c>
      <c r="D375" t="str">
        <f t="shared" si="11"/>
        <v>EGAT-Lock &amp; Load2</v>
      </c>
      <c r="E375" s="18">
        <v>2773213.88</v>
      </c>
    </row>
    <row r="376" spans="1:5" hidden="1" x14ac:dyDescent="0.3">
      <c r="A376" t="s">
        <v>85</v>
      </c>
      <c r="B376">
        <v>3</v>
      </c>
      <c r="C376">
        <f t="shared" si="10"/>
        <v>3</v>
      </c>
      <c r="D376" t="str">
        <f t="shared" si="11"/>
        <v>EGAT-Lock &amp; Load3</v>
      </c>
      <c r="E376" s="18">
        <v>1665986.92</v>
      </c>
    </row>
    <row r="377" spans="1:5" hidden="1" x14ac:dyDescent="0.3">
      <c r="A377" t="s">
        <v>85</v>
      </c>
      <c r="B377">
        <v>4</v>
      </c>
      <c r="C377">
        <f t="shared" si="10"/>
        <v>4</v>
      </c>
      <c r="D377" t="str">
        <f t="shared" si="11"/>
        <v>EGAT-Lock &amp; Load4</v>
      </c>
      <c r="E377" s="18">
        <v>747255.39</v>
      </c>
    </row>
    <row r="378" spans="1:5" hidden="1" x14ac:dyDescent="0.3">
      <c r="A378" t="s">
        <v>85</v>
      </c>
      <c r="B378">
        <v>5</v>
      </c>
      <c r="C378">
        <f t="shared" si="10"/>
        <v>5</v>
      </c>
      <c r="D378" t="str">
        <f t="shared" si="11"/>
        <v>EGAT-Lock &amp; Load5</v>
      </c>
      <c r="E378" s="18">
        <v>2436487.5099999998</v>
      </c>
    </row>
    <row r="379" spans="1:5" hidden="1" x14ac:dyDescent="0.3">
      <c r="A379" t="s">
        <v>85</v>
      </c>
      <c r="B379">
        <v>6</v>
      </c>
      <c r="C379">
        <f t="shared" si="10"/>
        <v>6</v>
      </c>
      <c r="D379" t="str">
        <f t="shared" si="11"/>
        <v>EGAT-Lock &amp; Load6</v>
      </c>
      <c r="E379" s="18">
        <v>3176089.21</v>
      </c>
    </row>
    <row r="380" spans="1:5" hidden="1" x14ac:dyDescent="0.3">
      <c r="A380" t="s">
        <v>85</v>
      </c>
      <c r="B380">
        <v>7</v>
      </c>
      <c r="C380">
        <f t="shared" si="10"/>
        <v>7</v>
      </c>
      <c r="D380" t="str">
        <f t="shared" si="11"/>
        <v>EGAT-Lock &amp; Load7</v>
      </c>
      <c r="E380" s="18">
        <v>275994.22000000015</v>
      </c>
    </row>
    <row r="381" spans="1:5" hidden="1" x14ac:dyDescent="0.3">
      <c r="A381" t="s">
        <v>85</v>
      </c>
      <c r="B381">
        <v>7.1</v>
      </c>
      <c r="C381">
        <f t="shared" si="10"/>
        <v>7</v>
      </c>
      <c r="D381" t="str">
        <f t="shared" si="11"/>
        <v>EGAT-Lock &amp; Load7</v>
      </c>
      <c r="E381" s="18">
        <v>1043113.27</v>
      </c>
    </row>
    <row r="382" spans="1:5" hidden="1" x14ac:dyDescent="0.3">
      <c r="A382" t="s">
        <v>85</v>
      </c>
      <c r="B382">
        <v>8</v>
      </c>
      <c r="C382">
        <f t="shared" si="10"/>
        <v>8</v>
      </c>
      <c r="D382" t="str">
        <f t="shared" si="11"/>
        <v>EGAT-Lock &amp; Load8</v>
      </c>
      <c r="E382" s="18">
        <v>2619387.85</v>
      </c>
    </row>
    <row r="383" spans="1:5" hidden="1" x14ac:dyDescent="0.3">
      <c r="A383" t="s">
        <v>85</v>
      </c>
      <c r="B383">
        <v>9</v>
      </c>
      <c r="C383">
        <f t="shared" si="10"/>
        <v>9</v>
      </c>
      <c r="D383" t="str">
        <f t="shared" si="11"/>
        <v>EGAT-Lock &amp; Load9</v>
      </c>
      <c r="E383" s="18">
        <v>3741613.11</v>
      </c>
    </row>
    <row r="384" spans="1:5" hidden="1" x14ac:dyDescent="0.3">
      <c r="A384" t="s">
        <v>85</v>
      </c>
      <c r="B384">
        <v>10</v>
      </c>
      <c r="C384">
        <f t="shared" ref="C384:C447" si="12">ROUNDDOWN(B384,0)</f>
        <v>10</v>
      </c>
      <c r="D384" t="str">
        <f t="shared" ref="D384:D447" si="13">A384&amp;C384</f>
        <v>EGAT-Lock &amp; Load10</v>
      </c>
      <c r="E384" s="18">
        <v>871396.81</v>
      </c>
    </row>
    <row r="385" spans="1:5" hidden="1" x14ac:dyDescent="0.3">
      <c r="A385" t="s">
        <v>85</v>
      </c>
      <c r="B385">
        <v>10.1</v>
      </c>
      <c r="C385">
        <f t="shared" si="12"/>
        <v>10</v>
      </c>
      <c r="D385" t="str">
        <f t="shared" si="13"/>
        <v>EGAT-Lock &amp; Load10</v>
      </c>
      <c r="E385" s="18">
        <v>227993.11999999988</v>
      </c>
    </row>
    <row r="386" spans="1:5" hidden="1" x14ac:dyDescent="0.3">
      <c r="A386" t="s">
        <v>85</v>
      </c>
      <c r="B386">
        <v>11</v>
      </c>
      <c r="C386">
        <f t="shared" si="12"/>
        <v>11</v>
      </c>
      <c r="D386" t="str">
        <f t="shared" si="13"/>
        <v>EGAT-Lock &amp; Load11</v>
      </c>
      <c r="E386" s="18">
        <v>1873296.27</v>
      </c>
    </row>
    <row r="387" spans="1:5" hidden="1" x14ac:dyDescent="0.3">
      <c r="A387" t="s">
        <v>85</v>
      </c>
      <c r="B387">
        <v>12</v>
      </c>
      <c r="C387">
        <f t="shared" si="12"/>
        <v>12</v>
      </c>
      <c r="D387" t="str">
        <f t="shared" si="13"/>
        <v>EGAT-Lock &amp; Load12</v>
      </c>
      <c r="E387" s="18">
        <v>1672142.68</v>
      </c>
    </row>
    <row r="388" spans="1:5" hidden="1" x14ac:dyDescent="0.3">
      <c r="A388" t="s">
        <v>85</v>
      </c>
      <c r="B388">
        <v>13</v>
      </c>
      <c r="C388">
        <f t="shared" si="12"/>
        <v>13</v>
      </c>
      <c r="D388" t="str">
        <f t="shared" si="13"/>
        <v>EGAT-Lock &amp; Load13</v>
      </c>
      <c r="E388" s="18">
        <v>1.0000000000000001E-5</v>
      </c>
    </row>
    <row r="389" spans="1:5" hidden="1" x14ac:dyDescent="0.3">
      <c r="A389" t="s">
        <v>85</v>
      </c>
      <c r="B389">
        <v>14</v>
      </c>
      <c r="C389">
        <f t="shared" si="12"/>
        <v>14</v>
      </c>
      <c r="D389" t="str">
        <f t="shared" si="13"/>
        <v>EGAT-Lock &amp; Load14</v>
      </c>
      <c r="E389" s="18">
        <v>1.0000000000000001E-5</v>
      </c>
    </row>
    <row r="390" spans="1:5" hidden="1" x14ac:dyDescent="0.3">
      <c r="A390" t="s">
        <v>85</v>
      </c>
      <c r="B390">
        <v>15</v>
      </c>
      <c r="C390">
        <f t="shared" si="12"/>
        <v>15</v>
      </c>
      <c r="D390" t="str">
        <f t="shared" si="13"/>
        <v>EGAT-Lock &amp; Load15</v>
      </c>
      <c r="E390" s="18">
        <v>1.0000000000000001E-5</v>
      </c>
    </row>
    <row r="391" spans="1:5" hidden="1" x14ac:dyDescent="0.3">
      <c r="A391" t="s">
        <v>85</v>
      </c>
      <c r="B391">
        <v>16</v>
      </c>
      <c r="C391">
        <f t="shared" si="12"/>
        <v>16</v>
      </c>
      <c r="D391" t="str">
        <f t="shared" si="13"/>
        <v>EGAT-Lock &amp; Load16</v>
      </c>
      <c r="E391" s="18">
        <v>1.0000000000000001E-5</v>
      </c>
    </row>
    <row r="392" spans="1:5" hidden="1" x14ac:dyDescent="0.3">
      <c r="A392" t="s">
        <v>85</v>
      </c>
      <c r="B392">
        <v>1</v>
      </c>
      <c r="C392">
        <f t="shared" si="12"/>
        <v>1</v>
      </c>
      <c r="D392" t="str">
        <f t="shared" si="13"/>
        <v>EGAT-Lock &amp; Load1</v>
      </c>
      <c r="E392" s="18">
        <v>5400000</v>
      </c>
    </row>
    <row r="393" spans="1:5" hidden="1" x14ac:dyDescent="0.3">
      <c r="A393" t="s">
        <v>36</v>
      </c>
      <c r="B393">
        <v>1</v>
      </c>
      <c r="C393">
        <f t="shared" si="12"/>
        <v>1</v>
      </c>
      <c r="D393" t="str">
        <f t="shared" si="13"/>
        <v>EGAT-SZ1</v>
      </c>
      <c r="E393" s="18">
        <v>4624356.6500000004</v>
      </c>
    </row>
    <row r="394" spans="1:5" hidden="1" x14ac:dyDescent="0.3">
      <c r="A394" t="s">
        <v>36</v>
      </c>
      <c r="B394">
        <v>2</v>
      </c>
      <c r="C394">
        <f t="shared" si="12"/>
        <v>2</v>
      </c>
      <c r="D394" t="str">
        <f t="shared" si="13"/>
        <v>EGAT-SZ2</v>
      </c>
      <c r="E394" s="18">
        <v>10000000</v>
      </c>
    </row>
    <row r="395" spans="1:5" hidden="1" x14ac:dyDescent="0.3">
      <c r="A395" t="s">
        <v>36</v>
      </c>
      <c r="B395">
        <v>3</v>
      </c>
      <c r="C395">
        <f t="shared" si="12"/>
        <v>3</v>
      </c>
      <c r="D395" t="str">
        <f t="shared" si="13"/>
        <v>EGAT-SZ3</v>
      </c>
      <c r="E395" s="18">
        <v>6070502.71</v>
      </c>
    </row>
    <row r="396" spans="1:5" hidden="1" x14ac:dyDescent="0.3">
      <c r="A396" t="s">
        <v>53</v>
      </c>
      <c r="B396">
        <v>1</v>
      </c>
      <c r="C396">
        <f t="shared" si="12"/>
        <v>1</v>
      </c>
      <c r="D396" t="str">
        <f t="shared" si="13"/>
        <v>EGAT-Warehouse1</v>
      </c>
      <c r="E396" s="18">
        <v>923651.33499999996</v>
      </c>
    </row>
    <row r="397" spans="1:5" hidden="1" x14ac:dyDescent="0.3">
      <c r="A397" t="s">
        <v>103</v>
      </c>
      <c r="B397">
        <v>1</v>
      </c>
      <c r="C397">
        <f t="shared" si="12"/>
        <v>1</v>
      </c>
      <c r="D397" t="str">
        <f t="shared" si="13"/>
        <v>EIPICO1</v>
      </c>
      <c r="E397" s="18">
        <v>12050858.57</v>
      </c>
    </row>
    <row r="398" spans="1:5" hidden="1" x14ac:dyDescent="0.3">
      <c r="A398" t="s">
        <v>103</v>
      </c>
      <c r="B398">
        <v>2</v>
      </c>
      <c r="C398">
        <f t="shared" si="12"/>
        <v>2</v>
      </c>
      <c r="D398" t="str">
        <f t="shared" si="13"/>
        <v>EIPICO2</v>
      </c>
      <c r="E398" s="18">
        <v>13338534.970000001</v>
      </c>
    </row>
    <row r="399" spans="1:5" hidden="1" x14ac:dyDescent="0.3">
      <c r="A399" t="s">
        <v>103</v>
      </c>
      <c r="B399">
        <v>3</v>
      </c>
      <c r="C399">
        <f t="shared" si="12"/>
        <v>3</v>
      </c>
      <c r="D399" t="str">
        <f t="shared" si="13"/>
        <v>EIPICO3</v>
      </c>
      <c r="E399" s="18">
        <v>13033885</v>
      </c>
    </row>
    <row r="400" spans="1:5" hidden="1" x14ac:dyDescent="0.3">
      <c r="A400" t="s">
        <v>103</v>
      </c>
      <c r="B400">
        <v>4</v>
      </c>
      <c r="C400">
        <f t="shared" si="12"/>
        <v>4</v>
      </c>
      <c r="D400" t="str">
        <f t="shared" si="13"/>
        <v>EIPICO4</v>
      </c>
      <c r="E400" s="18">
        <v>7344659</v>
      </c>
    </row>
    <row r="401" spans="1:5" hidden="1" x14ac:dyDescent="0.3">
      <c r="A401" t="s">
        <v>103</v>
      </c>
      <c r="B401">
        <v>5</v>
      </c>
      <c r="C401">
        <f t="shared" si="12"/>
        <v>5</v>
      </c>
      <c r="D401" t="str">
        <f t="shared" si="13"/>
        <v>EIPICO5</v>
      </c>
      <c r="E401" s="18">
        <v>10064340.119999999</v>
      </c>
    </row>
    <row r="402" spans="1:5" hidden="1" x14ac:dyDescent="0.3">
      <c r="A402" t="s">
        <v>103</v>
      </c>
      <c r="B402">
        <v>6</v>
      </c>
      <c r="C402">
        <f t="shared" si="12"/>
        <v>6</v>
      </c>
      <c r="D402" t="str">
        <f t="shared" si="13"/>
        <v>EIPICO6</v>
      </c>
      <c r="E402" s="18">
        <v>5949568.7400000002</v>
      </c>
    </row>
    <row r="403" spans="1:5" hidden="1" x14ac:dyDescent="0.3">
      <c r="A403" t="s">
        <v>103</v>
      </c>
      <c r="B403">
        <v>7</v>
      </c>
      <c r="C403">
        <f t="shared" si="12"/>
        <v>7</v>
      </c>
      <c r="D403" t="str">
        <f t="shared" si="13"/>
        <v>EIPICO7</v>
      </c>
      <c r="E403" s="18">
        <v>6395645.7300000004</v>
      </c>
    </row>
    <row r="404" spans="1:5" hidden="1" x14ac:dyDescent="0.3">
      <c r="A404" t="s">
        <v>103</v>
      </c>
      <c r="B404">
        <v>8</v>
      </c>
      <c r="C404">
        <f t="shared" si="12"/>
        <v>8</v>
      </c>
      <c r="D404" t="str">
        <f t="shared" si="13"/>
        <v>EIPICO8</v>
      </c>
      <c r="E404" s="18">
        <v>20317361.34</v>
      </c>
    </row>
    <row r="405" spans="1:5" hidden="1" x14ac:dyDescent="0.3">
      <c r="A405" t="s">
        <v>103</v>
      </c>
      <c r="B405">
        <v>9</v>
      </c>
      <c r="C405">
        <f t="shared" si="12"/>
        <v>9</v>
      </c>
      <c r="D405" t="str">
        <f t="shared" si="13"/>
        <v>EIPICO9</v>
      </c>
      <c r="E405" s="18">
        <v>34650000</v>
      </c>
    </row>
    <row r="406" spans="1:5" hidden="1" x14ac:dyDescent="0.3">
      <c r="A406" t="s">
        <v>103</v>
      </c>
      <c r="B406">
        <v>10</v>
      </c>
      <c r="C406">
        <f t="shared" si="12"/>
        <v>10</v>
      </c>
      <c r="D406" t="str">
        <f t="shared" si="13"/>
        <v>EIPICO10</v>
      </c>
      <c r="E406" s="18">
        <v>1.0000000000000001E-5</v>
      </c>
    </row>
    <row r="407" spans="1:5" hidden="1" x14ac:dyDescent="0.3">
      <c r="A407" t="s">
        <v>103</v>
      </c>
      <c r="B407">
        <v>11</v>
      </c>
      <c r="C407">
        <f t="shared" si="12"/>
        <v>11</v>
      </c>
      <c r="D407" t="str">
        <f t="shared" si="13"/>
        <v>EIPICO11</v>
      </c>
      <c r="E407" s="18">
        <v>6263190.1200000001</v>
      </c>
    </row>
    <row r="408" spans="1:5" hidden="1" x14ac:dyDescent="0.3">
      <c r="A408" t="s">
        <v>103</v>
      </c>
      <c r="B408">
        <v>11.1</v>
      </c>
      <c r="C408">
        <f t="shared" si="12"/>
        <v>11</v>
      </c>
      <c r="D408" t="str">
        <f t="shared" si="13"/>
        <v>EIPICO11</v>
      </c>
      <c r="E408" s="18">
        <v>17000000</v>
      </c>
    </row>
    <row r="409" spans="1:5" hidden="1" x14ac:dyDescent="0.3">
      <c r="A409" t="s">
        <v>103</v>
      </c>
      <c r="B409">
        <v>12</v>
      </c>
      <c r="C409">
        <f t="shared" si="12"/>
        <v>12</v>
      </c>
      <c r="D409" t="str">
        <f t="shared" si="13"/>
        <v>EIPICO12</v>
      </c>
      <c r="E409" s="18">
        <v>25548194.949999999</v>
      </c>
    </row>
    <row r="410" spans="1:5" hidden="1" x14ac:dyDescent="0.3">
      <c r="A410" t="s">
        <v>103</v>
      </c>
      <c r="B410">
        <v>13</v>
      </c>
      <c r="C410">
        <f t="shared" si="12"/>
        <v>13</v>
      </c>
      <c r="D410" t="str">
        <f t="shared" si="13"/>
        <v>EIPICO13</v>
      </c>
      <c r="E410" s="18">
        <v>2882568.41</v>
      </c>
    </row>
    <row r="411" spans="1:5" hidden="1" x14ac:dyDescent="0.3">
      <c r="A411" t="s">
        <v>103</v>
      </c>
      <c r="B411">
        <v>14</v>
      </c>
      <c r="C411">
        <f t="shared" si="12"/>
        <v>14</v>
      </c>
      <c r="D411" t="str">
        <f t="shared" si="13"/>
        <v>EIPICO14</v>
      </c>
      <c r="E411" s="18">
        <v>26305980.07</v>
      </c>
    </row>
    <row r="412" spans="1:5" hidden="1" x14ac:dyDescent="0.3">
      <c r="A412" t="s">
        <v>103</v>
      </c>
      <c r="B412">
        <v>15</v>
      </c>
      <c r="C412">
        <f t="shared" si="12"/>
        <v>15</v>
      </c>
      <c r="D412" t="str">
        <f t="shared" si="13"/>
        <v>EIPICO15</v>
      </c>
      <c r="E412" s="18">
        <v>25000000</v>
      </c>
    </row>
    <row r="413" spans="1:5" hidden="1" x14ac:dyDescent="0.3">
      <c r="A413" t="s">
        <v>103</v>
      </c>
      <c r="B413">
        <v>15.1</v>
      </c>
      <c r="C413">
        <f t="shared" si="12"/>
        <v>15</v>
      </c>
      <c r="D413" t="str">
        <f t="shared" si="13"/>
        <v>EIPICO15</v>
      </c>
      <c r="E413" s="18">
        <v>4236256.8899999997</v>
      </c>
    </row>
    <row r="414" spans="1:5" hidden="1" x14ac:dyDescent="0.3">
      <c r="A414" t="s">
        <v>103</v>
      </c>
      <c r="B414">
        <v>16</v>
      </c>
      <c r="C414">
        <f t="shared" si="12"/>
        <v>16</v>
      </c>
      <c r="D414" t="str">
        <f t="shared" si="13"/>
        <v>EIPICO16</v>
      </c>
      <c r="E414" s="18">
        <v>26363887.399999999</v>
      </c>
    </row>
    <row r="415" spans="1:5" hidden="1" x14ac:dyDescent="0.3">
      <c r="A415" t="s">
        <v>103</v>
      </c>
      <c r="B415">
        <v>17</v>
      </c>
      <c r="C415">
        <f t="shared" si="12"/>
        <v>17</v>
      </c>
      <c r="D415" t="str">
        <f t="shared" si="13"/>
        <v>EIPICO17</v>
      </c>
      <c r="E415" s="18">
        <v>13161378.75</v>
      </c>
    </row>
    <row r="416" spans="1:5" hidden="1" x14ac:dyDescent="0.3">
      <c r="A416" t="s">
        <v>103</v>
      </c>
      <c r="B416">
        <v>18</v>
      </c>
      <c r="C416">
        <f t="shared" si="12"/>
        <v>18</v>
      </c>
      <c r="D416" t="str">
        <f t="shared" si="13"/>
        <v>EIPICO18</v>
      </c>
      <c r="E416" s="18">
        <v>25000000</v>
      </c>
    </row>
    <row r="417" spans="1:5" hidden="1" x14ac:dyDescent="0.3">
      <c r="A417" t="s">
        <v>103</v>
      </c>
      <c r="B417">
        <v>18.100000000000001</v>
      </c>
      <c r="C417">
        <f t="shared" si="12"/>
        <v>18</v>
      </c>
      <c r="D417" t="str">
        <f t="shared" si="13"/>
        <v>EIPICO18</v>
      </c>
      <c r="E417" s="18">
        <v>10188037.300000001</v>
      </c>
    </row>
    <row r="418" spans="1:5" hidden="1" x14ac:dyDescent="0.3">
      <c r="A418" t="s">
        <v>103</v>
      </c>
      <c r="B418">
        <v>19</v>
      </c>
      <c r="C418">
        <f t="shared" si="12"/>
        <v>19</v>
      </c>
      <c r="D418" t="str">
        <f t="shared" si="13"/>
        <v>EIPICO19</v>
      </c>
      <c r="E418" s="18">
        <v>10000000</v>
      </c>
    </row>
    <row r="419" spans="1:5" hidden="1" x14ac:dyDescent="0.3">
      <c r="A419" t="s">
        <v>103</v>
      </c>
      <c r="B419">
        <v>19.100000000000001</v>
      </c>
      <c r="C419">
        <f t="shared" si="12"/>
        <v>19</v>
      </c>
      <c r="D419" t="str">
        <f t="shared" si="13"/>
        <v>EIPICO19</v>
      </c>
      <c r="E419" s="18">
        <v>12436578.359999999</v>
      </c>
    </row>
    <row r="420" spans="1:5" hidden="1" x14ac:dyDescent="0.3">
      <c r="A420" t="s">
        <v>103</v>
      </c>
      <c r="B420">
        <v>20</v>
      </c>
      <c r="C420">
        <f t="shared" si="12"/>
        <v>20</v>
      </c>
      <c r="D420" t="str">
        <f t="shared" si="13"/>
        <v>EIPICO20</v>
      </c>
      <c r="E420" s="18">
        <v>20000000</v>
      </c>
    </row>
    <row r="421" spans="1:5" hidden="1" x14ac:dyDescent="0.3">
      <c r="A421" t="s">
        <v>103</v>
      </c>
      <c r="B421">
        <v>1</v>
      </c>
      <c r="C421">
        <f t="shared" si="12"/>
        <v>1</v>
      </c>
      <c r="D421" t="str">
        <f t="shared" si="13"/>
        <v>EIPICO1</v>
      </c>
      <c r="E421" s="18">
        <v>83482074.799999997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85000000</v>
      </c>
    </row>
    <row r="423" spans="1:5" hidden="1" x14ac:dyDescent="0.3">
      <c r="A423" t="s">
        <v>103</v>
      </c>
      <c r="B423">
        <v>2</v>
      </c>
      <c r="C423">
        <f t="shared" si="12"/>
        <v>2</v>
      </c>
      <c r="D423" t="str">
        <f t="shared" si="13"/>
        <v>EIPICO2</v>
      </c>
      <c r="E423" s="18">
        <v>10000000</v>
      </c>
    </row>
    <row r="424" spans="1:5" hidden="1" x14ac:dyDescent="0.3">
      <c r="A424" t="s">
        <v>22</v>
      </c>
      <c r="B424">
        <v>1</v>
      </c>
      <c r="C424">
        <f t="shared" si="12"/>
        <v>1</v>
      </c>
      <c r="D424" t="str">
        <f t="shared" si="13"/>
        <v>El Sewedy Uni.-PKG.11</v>
      </c>
      <c r="E424" s="18">
        <v>1917993.24</v>
      </c>
    </row>
    <row r="425" spans="1:5" hidden="1" x14ac:dyDescent="0.3">
      <c r="A425" t="s">
        <v>22</v>
      </c>
      <c r="B425">
        <v>2</v>
      </c>
      <c r="C425">
        <f t="shared" si="12"/>
        <v>2</v>
      </c>
      <c r="D425" t="str">
        <f t="shared" si="13"/>
        <v>El Sewedy Uni.-PKG.12</v>
      </c>
      <c r="E425" s="18">
        <v>881744.36</v>
      </c>
    </row>
    <row r="426" spans="1:5" hidden="1" x14ac:dyDescent="0.3">
      <c r="A426" t="s">
        <v>22</v>
      </c>
      <c r="B426">
        <v>3</v>
      </c>
      <c r="C426">
        <f t="shared" si="12"/>
        <v>3</v>
      </c>
      <c r="D426" t="str">
        <f t="shared" si="13"/>
        <v>El Sewedy Uni.-PKG.13</v>
      </c>
      <c r="E426" s="18">
        <v>1214989</v>
      </c>
    </row>
    <row r="427" spans="1:5" hidden="1" x14ac:dyDescent="0.3">
      <c r="A427" t="s">
        <v>22</v>
      </c>
      <c r="B427">
        <v>4</v>
      </c>
      <c r="C427">
        <f t="shared" si="12"/>
        <v>4</v>
      </c>
      <c r="D427" t="str">
        <f t="shared" si="13"/>
        <v>El Sewedy Uni.-PKG.14</v>
      </c>
      <c r="E427" s="18">
        <v>1204112.8595999996</v>
      </c>
    </row>
    <row r="428" spans="1:5" hidden="1" x14ac:dyDescent="0.3">
      <c r="A428" t="s">
        <v>22</v>
      </c>
      <c r="B428">
        <v>5</v>
      </c>
      <c r="C428">
        <f t="shared" si="12"/>
        <v>5</v>
      </c>
      <c r="D428" t="str">
        <f t="shared" si="13"/>
        <v>El Sewedy Uni.-PKG.15</v>
      </c>
      <c r="E428" s="18">
        <v>185635.05569599941</v>
      </c>
    </row>
    <row r="429" spans="1:5" hidden="1" x14ac:dyDescent="0.3">
      <c r="A429" t="s">
        <v>22</v>
      </c>
      <c r="B429">
        <v>6</v>
      </c>
      <c r="C429">
        <f t="shared" si="12"/>
        <v>6</v>
      </c>
      <c r="D429" t="str">
        <f t="shared" si="13"/>
        <v>El Sewedy Uni.-PKG.16</v>
      </c>
      <c r="E429" s="18">
        <v>142702.12</v>
      </c>
    </row>
    <row r="430" spans="1:5" hidden="1" x14ac:dyDescent="0.3">
      <c r="A430" t="s">
        <v>22</v>
      </c>
      <c r="B430">
        <v>7</v>
      </c>
      <c r="C430">
        <f t="shared" si="12"/>
        <v>7</v>
      </c>
      <c r="D430" t="str">
        <f t="shared" si="13"/>
        <v>El Sewedy Uni.-PKG.17</v>
      </c>
      <c r="E430" s="18">
        <v>284879.77</v>
      </c>
    </row>
    <row r="431" spans="1:5" hidden="1" x14ac:dyDescent="0.3">
      <c r="A431" t="s">
        <v>22</v>
      </c>
      <c r="B431">
        <v>8</v>
      </c>
      <c r="C431">
        <f t="shared" si="12"/>
        <v>8</v>
      </c>
      <c r="D431" t="str">
        <f t="shared" si="13"/>
        <v>El Sewedy Uni.-PKG.18</v>
      </c>
      <c r="E431" s="18">
        <v>235901.48</v>
      </c>
    </row>
    <row r="432" spans="1:5" hidden="1" x14ac:dyDescent="0.3">
      <c r="A432" t="s">
        <v>22</v>
      </c>
      <c r="B432">
        <v>9</v>
      </c>
      <c r="C432">
        <f t="shared" si="12"/>
        <v>9</v>
      </c>
      <c r="D432" t="str">
        <f t="shared" si="13"/>
        <v>El Sewedy Uni.-PKG.19</v>
      </c>
      <c r="E432" s="18">
        <v>72777.299999999814</v>
      </c>
    </row>
    <row r="433" spans="1:5" hidden="1" x14ac:dyDescent="0.3">
      <c r="A433" t="s">
        <v>22</v>
      </c>
      <c r="B433">
        <v>10</v>
      </c>
      <c r="C433">
        <f t="shared" si="12"/>
        <v>10</v>
      </c>
      <c r="D433" t="str">
        <f t="shared" si="13"/>
        <v>El Sewedy Uni.-PKG.110</v>
      </c>
      <c r="E433" s="18">
        <v>-8913.9200000008568</v>
      </c>
    </row>
    <row r="434" spans="1:5" hidden="1" x14ac:dyDescent="0.3">
      <c r="A434" t="s">
        <v>249</v>
      </c>
      <c r="B434">
        <v>1</v>
      </c>
      <c r="C434">
        <f t="shared" si="12"/>
        <v>1</v>
      </c>
      <c r="D434" t="str">
        <f t="shared" si="13"/>
        <v>El Sewedy Uni.-PKG.111</v>
      </c>
      <c r="E434" s="18">
        <v>2898141.12</v>
      </c>
    </row>
    <row r="435" spans="1:5" hidden="1" x14ac:dyDescent="0.3">
      <c r="A435" t="s">
        <v>23</v>
      </c>
      <c r="B435">
        <v>1</v>
      </c>
      <c r="C435">
        <f t="shared" si="12"/>
        <v>1</v>
      </c>
      <c r="D435" t="str">
        <f t="shared" si="13"/>
        <v>El Sewedy Uni.-PKG.21</v>
      </c>
      <c r="E435" s="18">
        <v>3110956.56</v>
      </c>
    </row>
    <row r="436" spans="1:5" hidden="1" x14ac:dyDescent="0.3">
      <c r="A436" t="s">
        <v>23</v>
      </c>
      <c r="B436">
        <v>2</v>
      </c>
      <c r="C436">
        <f t="shared" si="12"/>
        <v>2</v>
      </c>
      <c r="D436" t="str">
        <f t="shared" si="13"/>
        <v>El Sewedy Uni.-PKG.22</v>
      </c>
      <c r="E436" s="18">
        <v>6754267.5700000003</v>
      </c>
    </row>
    <row r="437" spans="1:5" hidden="1" x14ac:dyDescent="0.3">
      <c r="A437" t="s">
        <v>23</v>
      </c>
      <c r="B437">
        <v>3</v>
      </c>
      <c r="C437">
        <f t="shared" si="12"/>
        <v>3</v>
      </c>
      <c r="D437" t="str">
        <f t="shared" si="13"/>
        <v>El Sewedy Uni.-PKG.23</v>
      </c>
      <c r="E437" s="18">
        <v>3212953.45</v>
      </c>
    </row>
    <row r="438" spans="1:5" hidden="1" x14ac:dyDescent="0.3">
      <c r="A438" t="s">
        <v>23</v>
      </c>
      <c r="B438">
        <v>4</v>
      </c>
      <c r="C438">
        <f t="shared" si="12"/>
        <v>4</v>
      </c>
      <c r="D438" t="str">
        <f t="shared" si="13"/>
        <v>El Sewedy Uni.-PKG.24</v>
      </c>
      <c r="E438" s="18">
        <v>3208255.76</v>
      </c>
    </row>
    <row r="439" spans="1:5" hidden="1" x14ac:dyDescent="0.3">
      <c r="A439" t="s">
        <v>23</v>
      </c>
      <c r="B439">
        <v>5</v>
      </c>
      <c r="C439">
        <f t="shared" si="12"/>
        <v>5</v>
      </c>
      <c r="D439" t="str">
        <f t="shared" si="13"/>
        <v>El Sewedy Uni.-PKG.25</v>
      </c>
      <c r="E439" s="18">
        <v>4527299.68</v>
      </c>
    </row>
    <row r="440" spans="1:5" hidden="1" x14ac:dyDescent="0.3">
      <c r="A440" t="s">
        <v>23</v>
      </c>
      <c r="B440">
        <v>6</v>
      </c>
      <c r="C440">
        <f t="shared" si="12"/>
        <v>6</v>
      </c>
      <c r="D440" t="str">
        <f t="shared" si="13"/>
        <v>El Sewedy Uni.-PKG.26</v>
      </c>
      <c r="E440" s="18">
        <v>7457797.2400000002</v>
      </c>
    </row>
    <row r="441" spans="1:5" hidden="1" x14ac:dyDescent="0.3">
      <c r="A441" t="s">
        <v>23</v>
      </c>
      <c r="B441">
        <v>7</v>
      </c>
      <c r="C441">
        <f t="shared" si="12"/>
        <v>7</v>
      </c>
      <c r="D441" t="str">
        <f t="shared" si="13"/>
        <v>El Sewedy Uni.-PKG.27</v>
      </c>
      <c r="E441" s="18">
        <v>2278076.64</v>
      </c>
    </row>
    <row r="442" spans="1:5" hidden="1" x14ac:dyDescent="0.3">
      <c r="A442" t="s">
        <v>23</v>
      </c>
      <c r="B442">
        <v>8</v>
      </c>
      <c r="C442">
        <f t="shared" si="12"/>
        <v>8</v>
      </c>
      <c r="D442" t="str">
        <f t="shared" si="13"/>
        <v>El Sewedy Uni.-PKG.28</v>
      </c>
      <c r="E442" s="18">
        <v>2625161.63</v>
      </c>
    </row>
    <row r="443" spans="1:5" hidden="1" x14ac:dyDescent="0.3">
      <c r="A443" t="s">
        <v>23</v>
      </c>
      <c r="B443">
        <v>9</v>
      </c>
      <c r="C443">
        <f t="shared" si="12"/>
        <v>9</v>
      </c>
      <c r="D443" t="str">
        <f t="shared" si="13"/>
        <v>El Sewedy Uni.-PKG.29</v>
      </c>
      <c r="E443" s="18">
        <v>1116423</v>
      </c>
    </row>
    <row r="444" spans="1:5" hidden="1" x14ac:dyDescent="0.3">
      <c r="A444" t="s">
        <v>250</v>
      </c>
      <c r="B444">
        <v>1</v>
      </c>
      <c r="C444">
        <f t="shared" si="12"/>
        <v>1</v>
      </c>
      <c r="D444" t="str">
        <f t="shared" si="13"/>
        <v>El Sewedy Uni.-PKG.221</v>
      </c>
      <c r="E444" s="18">
        <v>8589000</v>
      </c>
    </row>
    <row r="445" spans="1:5" hidden="1" x14ac:dyDescent="0.3">
      <c r="A445" t="s">
        <v>174</v>
      </c>
      <c r="B445">
        <v>1</v>
      </c>
      <c r="C445">
        <f t="shared" si="12"/>
        <v>1</v>
      </c>
      <c r="D445" t="str">
        <f t="shared" si="13"/>
        <v>El Sewedy Uni.-PKG.2-Social Insurrance1</v>
      </c>
      <c r="E445" s="18">
        <v>1120262.6499999999</v>
      </c>
    </row>
    <row r="446" spans="1:5" hidden="1" x14ac:dyDescent="0.3">
      <c r="A446" t="s">
        <v>34</v>
      </c>
      <c r="B446">
        <v>1</v>
      </c>
      <c r="C446">
        <f t="shared" si="12"/>
        <v>1</v>
      </c>
      <c r="D446" t="str">
        <f t="shared" si="13"/>
        <v>El Sewedy Uni.-PKG.31</v>
      </c>
      <c r="E446" s="18">
        <v>1727255.6</v>
      </c>
    </row>
    <row r="447" spans="1:5" hidden="1" x14ac:dyDescent="0.3">
      <c r="A447" t="s">
        <v>34</v>
      </c>
      <c r="B447">
        <v>2</v>
      </c>
      <c r="C447">
        <f t="shared" si="12"/>
        <v>2</v>
      </c>
      <c r="D447" t="str">
        <f t="shared" si="13"/>
        <v>El Sewedy Uni.-PKG.32</v>
      </c>
      <c r="E447" s="18">
        <v>3185421.17</v>
      </c>
    </row>
    <row r="448" spans="1:5" hidden="1" x14ac:dyDescent="0.3">
      <c r="A448" t="s">
        <v>34</v>
      </c>
      <c r="B448">
        <v>3</v>
      </c>
      <c r="C448">
        <f t="shared" ref="C448:C511" si="14">ROUNDDOWN(B448,0)</f>
        <v>3</v>
      </c>
      <c r="D448" t="str">
        <f t="shared" ref="D448:D511" si="15">A448&amp;C448</f>
        <v>El Sewedy Uni.-PKG.33</v>
      </c>
      <c r="E448" s="18">
        <v>5785718.6299999999</v>
      </c>
    </row>
    <row r="449" spans="1:5" hidden="1" x14ac:dyDescent="0.3">
      <c r="A449" t="s">
        <v>34</v>
      </c>
      <c r="B449">
        <v>4</v>
      </c>
      <c r="C449">
        <f t="shared" si="14"/>
        <v>4</v>
      </c>
      <c r="D449" t="str">
        <f t="shared" si="15"/>
        <v>El Sewedy Uni.-PKG.34</v>
      </c>
      <c r="E449" s="18">
        <v>1785482.76</v>
      </c>
    </row>
    <row r="450" spans="1:5" hidden="1" x14ac:dyDescent="0.3">
      <c r="A450" t="s">
        <v>34</v>
      </c>
      <c r="B450">
        <v>5</v>
      </c>
      <c r="C450">
        <f t="shared" si="14"/>
        <v>5</v>
      </c>
      <c r="D450" t="str">
        <f t="shared" si="15"/>
        <v>El Sewedy Uni.-PKG.35</v>
      </c>
      <c r="E450" s="18">
        <v>24218860.600000001</v>
      </c>
    </row>
    <row r="451" spans="1:5" hidden="1" x14ac:dyDescent="0.3">
      <c r="A451" t="s">
        <v>34</v>
      </c>
      <c r="B451">
        <v>6</v>
      </c>
      <c r="C451">
        <f t="shared" si="14"/>
        <v>6</v>
      </c>
      <c r="D451" t="str">
        <f t="shared" si="15"/>
        <v>El Sewedy Uni.-PKG.36</v>
      </c>
      <c r="E451" s="18">
        <v>26716091.609999999</v>
      </c>
    </row>
    <row r="452" spans="1:5" hidden="1" x14ac:dyDescent="0.3">
      <c r="A452" t="s">
        <v>34</v>
      </c>
      <c r="B452">
        <v>7</v>
      </c>
      <c r="C452">
        <f t="shared" si="14"/>
        <v>7</v>
      </c>
      <c r="D452" t="str">
        <f t="shared" si="15"/>
        <v>El Sewedy Uni.-PKG.37</v>
      </c>
      <c r="E452" s="18">
        <v>17000000</v>
      </c>
    </row>
    <row r="453" spans="1:5" hidden="1" x14ac:dyDescent="0.3">
      <c r="A453" t="s">
        <v>34</v>
      </c>
      <c r="B453">
        <v>7.1</v>
      </c>
      <c r="C453">
        <f t="shared" si="14"/>
        <v>7</v>
      </c>
      <c r="D453" t="str">
        <f t="shared" si="15"/>
        <v>El Sewedy Uni.-PKG.37</v>
      </c>
      <c r="E453" s="18">
        <v>5410862.5099999998</v>
      </c>
    </row>
    <row r="454" spans="1:5" hidden="1" x14ac:dyDescent="0.3">
      <c r="A454" t="s">
        <v>34</v>
      </c>
      <c r="B454">
        <v>8</v>
      </c>
      <c r="C454">
        <f t="shared" si="14"/>
        <v>8</v>
      </c>
      <c r="D454" t="str">
        <f t="shared" si="15"/>
        <v>El Sewedy Uni.-PKG.38</v>
      </c>
      <c r="E454" s="18">
        <v>12292368.359999999</v>
      </c>
    </row>
    <row r="455" spans="1:5" hidden="1" x14ac:dyDescent="0.3">
      <c r="A455" t="s">
        <v>34</v>
      </c>
      <c r="B455">
        <v>9</v>
      </c>
      <c r="C455">
        <f t="shared" si="14"/>
        <v>9</v>
      </c>
      <c r="D455" t="str">
        <f t="shared" si="15"/>
        <v>El Sewedy Uni.-PKG.39</v>
      </c>
      <c r="E455" s="18">
        <v>19287810.690000001</v>
      </c>
    </row>
    <row r="456" spans="1:5" hidden="1" x14ac:dyDescent="0.3">
      <c r="A456" t="s">
        <v>34</v>
      </c>
      <c r="B456">
        <v>10</v>
      </c>
      <c r="C456">
        <f t="shared" si="14"/>
        <v>10</v>
      </c>
      <c r="D456" t="str">
        <f t="shared" si="15"/>
        <v>El Sewedy Uni.-PKG.310</v>
      </c>
      <c r="E456" s="18">
        <v>20919758.800000001</v>
      </c>
    </row>
    <row r="457" spans="1:5" hidden="1" x14ac:dyDescent="0.3">
      <c r="A457" t="s">
        <v>34</v>
      </c>
      <c r="B457">
        <v>11</v>
      </c>
      <c r="C457">
        <f t="shared" si="14"/>
        <v>11</v>
      </c>
      <c r="D457" t="str">
        <f t="shared" si="15"/>
        <v>El Sewedy Uni.-PKG.311</v>
      </c>
      <c r="E457" s="18">
        <v>2318161.39</v>
      </c>
    </row>
    <row r="458" spans="1:5" hidden="1" x14ac:dyDescent="0.3">
      <c r="A458" t="s">
        <v>34</v>
      </c>
      <c r="B458">
        <v>12</v>
      </c>
      <c r="C458">
        <f t="shared" si="14"/>
        <v>12</v>
      </c>
      <c r="D458" t="str">
        <f t="shared" si="15"/>
        <v>El Sewedy Uni.-PKG.312</v>
      </c>
      <c r="E458" s="18">
        <v>1515470</v>
      </c>
    </row>
    <row r="459" spans="1:5" hidden="1" x14ac:dyDescent="0.3">
      <c r="A459" t="s">
        <v>34</v>
      </c>
      <c r="B459">
        <v>13</v>
      </c>
      <c r="C459">
        <f t="shared" si="14"/>
        <v>13</v>
      </c>
      <c r="D459" t="str">
        <f t="shared" si="15"/>
        <v>El Sewedy Uni.-PKG.313</v>
      </c>
      <c r="E459" s="18">
        <v>6845790.2999999998</v>
      </c>
    </row>
    <row r="460" spans="1:5" hidden="1" x14ac:dyDescent="0.3">
      <c r="A460" t="s">
        <v>34</v>
      </c>
      <c r="B460">
        <v>1</v>
      </c>
      <c r="C460">
        <f t="shared" si="14"/>
        <v>1</v>
      </c>
      <c r="D460" t="str">
        <f t="shared" si="15"/>
        <v>El Sewedy Uni.-PKG.31</v>
      </c>
      <c r="E460" s="18">
        <v>15000000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24971065.75</v>
      </c>
    </row>
    <row r="462" spans="1:5" hidden="1" x14ac:dyDescent="0.3">
      <c r="A462" t="s">
        <v>34</v>
      </c>
      <c r="B462">
        <v>2</v>
      </c>
      <c r="C462">
        <f t="shared" si="14"/>
        <v>2</v>
      </c>
      <c r="D462" t="str">
        <f t="shared" si="15"/>
        <v>El Sewedy Uni.-PKG.32</v>
      </c>
      <c r="E462" s="18">
        <v>8000000</v>
      </c>
    </row>
    <row r="463" spans="1:5" hidden="1" x14ac:dyDescent="0.3">
      <c r="A463" t="s">
        <v>34</v>
      </c>
      <c r="B463">
        <v>3</v>
      </c>
      <c r="C463">
        <f t="shared" si="14"/>
        <v>3</v>
      </c>
      <c r="D463" t="str">
        <f t="shared" si="15"/>
        <v>El Sewedy Uni.-PKG.33</v>
      </c>
      <c r="E463" s="18">
        <v>12000000</v>
      </c>
    </row>
    <row r="464" spans="1:5" hidden="1" x14ac:dyDescent="0.3">
      <c r="A464" t="s">
        <v>34</v>
      </c>
      <c r="B464">
        <v>4</v>
      </c>
      <c r="C464">
        <f t="shared" si="14"/>
        <v>4</v>
      </c>
      <c r="D464" t="str">
        <f t="shared" si="15"/>
        <v>El Sewedy Uni.-PKG.34</v>
      </c>
      <c r="E464" s="18">
        <v>4931187</v>
      </c>
    </row>
    <row r="465" spans="1:5" hidden="1" x14ac:dyDescent="0.3">
      <c r="A465" t="s">
        <v>175</v>
      </c>
      <c r="B465">
        <v>1</v>
      </c>
      <c r="C465">
        <f t="shared" si="14"/>
        <v>1</v>
      </c>
      <c r="D465" t="str">
        <f t="shared" si="15"/>
        <v>El Sewedy Uni.-PKG.3-Social Insurrance1</v>
      </c>
      <c r="E465" s="18">
        <v>253659.18</v>
      </c>
    </row>
    <row r="466" spans="1:5" hidden="1" x14ac:dyDescent="0.3">
      <c r="A466" t="s">
        <v>175</v>
      </c>
      <c r="B466">
        <v>2</v>
      </c>
      <c r="C466">
        <f t="shared" si="14"/>
        <v>2</v>
      </c>
      <c r="D466" t="str">
        <f t="shared" si="15"/>
        <v>El Sewedy Uni.-PKG.3-Social Insurrance2</v>
      </c>
      <c r="E466" s="18">
        <v>267208.33</v>
      </c>
    </row>
    <row r="467" spans="1:5" hidden="1" x14ac:dyDescent="0.3">
      <c r="A467" t="s">
        <v>175</v>
      </c>
      <c r="B467">
        <v>3</v>
      </c>
      <c r="C467">
        <f t="shared" si="14"/>
        <v>3</v>
      </c>
      <c r="D467" t="str">
        <f t="shared" si="15"/>
        <v>El Sewedy Uni.-PKG.3-Social Insurrance3</v>
      </c>
      <c r="E467" s="18">
        <v>3183056.54</v>
      </c>
    </row>
    <row r="468" spans="1:5" hidden="1" x14ac:dyDescent="0.3">
      <c r="A468" t="s">
        <v>175</v>
      </c>
      <c r="B468">
        <v>4</v>
      </c>
      <c r="C468">
        <f t="shared" si="14"/>
        <v>4</v>
      </c>
      <c r="D468" t="str">
        <f t="shared" si="15"/>
        <v>El Sewedy Uni.-PKG.3-Social Insurrance4</v>
      </c>
      <c r="E468" s="18">
        <v>185944.54</v>
      </c>
    </row>
    <row r="469" spans="1:5" hidden="1" x14ac:dyDescent="0.3">
      <c r="A469" t="s">
        <v>5</v>
      </c>
      <c r="B469">
        <v>1</v>
      </c>
      <c r="C469">
        <f t="shared" si="14"/>
        <v>1</v>
      </c>
      <c r="D469" t="str">
        <f t="shared" si="15"/>
        <v>Elco Steel1</v>
      </c>
      <c r="E469" s="18">
        <v>13532577.039999999</v>
      </c>
    </row>
    <row r="470" spans="1:5" hidden="1" x14ac:dyDescent="0.3">
      <c r="A470" t="s">
        <v>5</v>
      </c>
      <c r="B470">
        <v>2</v>
      </c>
      <c r="C470">
        <f t="shared" si="14"/>
        <v>2</v>
      </c>
      <c r="D470" t="str">
        <f t="shared" si="15"/>
        <v>Elco Steel2</v>
      </c>
      <c r="E470" s="18">
        <v>42881105.07</v>
      </c>
    </row>
    <row r="471" spans="1:5" hidden="1" x14ac:dyDescent="0.3">
      <c r="A471" t="s">
        <v>5</v>
      </c>
      <c r="B471">
        <v>3</v>
      </c>
      <c r="C471">
        <f t="shared" si="14"/>
        <v>3</v>
      </c>
      <c r="D471" t="str">
        <f t="shared" si="15"/>
        <v>Elco Steel3</v>
      </c>
      <c r="E471" s="18">
        <v>54829579.719999999</v>
      </c>
    </row>
    <row r="472" spans="1:5" hidden="1" x14ac:dyDescent="0.3">
      <c r="A472" t="s">
        <v>5</v>
      </c>
      <c r="B472">
        <v>4</v>
      </c>
      <c r="C472">
        <f t="shared" si="14"/>
        <v>4</v>
      </c>
      <c r="D472" t="str">
        <f t="shared" si="15"/>
        <v>Elco Steel4</v>
      </c>
      <c r="E472" s="18">
        <v>35932469.350000001</v>
      </c>
    </row>
    <row r="473" spans="1:5" hidden="1" x14ac:dyDescent="0.3">
      <c r="A473" t="s">
        <v>5</v>
      </c>
      <c r="B473">
        <v>5</v>
      </c>
      <c r="C473">
        <f t="shared" si="14"/>
        <v>5</v>
      </c>
      <c r="D473" t="str">
        <f t="shared" si="15"/>
        <v>Elco Steel5</v>
      </c>
      <c r="E473" s="18">
        <v>12038252.26</v>
      </c>
    </row>
    <row r="474" spans="1:5" hidden="1" x14ac:dyDescent="0.3">
      <c r="A474" t="s">
        <v>5</v>
      </c>
      <c r="B474">
        <v>6</v>
      </c>
      <c r="C474">
        <f t="shared" si="14"/>
        <v>6</v>
      </c>
      <c r="D474" t="str">
        <f t="shared" si="15"/>
        <v>Elco Steel6</v>
      </c>
      <c r="E474" s="18">
        <v>20100303</v>
      </c>
    </row>
    <row r="475" spans="1:5" hidden="1" x14ac:dyDescent="0.3">
      <c r="A475" t="s">
        <v>5</v>
      </c>
      <c r="B475">
        <v>7</v>
      </c>
      <c r="C475">
        <f t="shared" si="14"/>
        <v>7</v>
      </c>
      <c r="D475" t="str">
        <f t="shared" si="15"/>
        <v>Elco Steel7</v>
      </c>
      <c r="E475" s="18">
        <v>7919870.1699999999</v>
      </c>
    </row>
    <row r="476" spans="1:5" hidden="1" x14ac:dyDescent="0.3">
      <c r="A476" t="s">
        <v>5</v>
      </c>
      <c r="B476">
        <v>8</v>
      </c>
      <c r="C476">
        <f t="shared" si="14"/>
        <v>8</v>
      </c>
      <c r="D476" t="str">
        <f t="shared" si="15"/>
        <v>Elco Steel8</v>
      </c>
      <c r="E476" s="18">
        <v>6348055.6399999997</v>
      </c>
    </row>
    <row r="477" spans="1:5" hidden="1" x14ac:dyDescent="0.3">
      <c r="A477" t="s">
        <v>5</v>
      </c>
      <c r="B477">
        <v>9</v>
      </c>
      <c r="C477">
        <f t="shared" si="14"/>
        <v>9</v>
      </c>
      <c r="D477" t="str">
        <f t="shared" si="15"/>
        <v>Elco Steel9</v>
      </c>
      <c r="E477" s="18">
        <v>740665.09</v>
      </c>
    </row>
    <row r="478" spans="1:5" hidden="1" x14ac:dyDescent="0.3">
      <c r="A478" t="s">
        <v>5</v>
      </c>
      <c r="B478">
        <v>10</v>
      </c>
      <c r="C478">
        <f t="shared" si="14"/>
        <v>10</v>
      </c>
      <c r="D478" t="str">
        <f t="shared" si="15"/>
        <v>Elco Steel10</v>
      </c>
      <c r="E478" s="18">
        <v>4000000</v>
      </c>
    </row>
    <row r="479" spans="1:5" hidden="1" x14ac:dyDescent="0.3">
      <c r="A479" t="s">
        <v>5</v>
      </c>
      <c r="B479">
        <v>11</v>
      </c>
      <c r="C479">
        <f t="shared" si="14"/>
        <v>11</v>
      </c>
      <c r="D479" t="str">
        <f t="shared" si="15"/>
        <v>Elco Steel11</v>
      </c>
      <c r="E479" s="18">
        <v>7075101.6600000001</v>
      </c>
    </row>
    <row r="480" spans="1:5" hidden="1" x14ac:dyDescent="0.3">
      <c r="A480" t="s">
        <v>5</v>
      </c>
      <c r="B480">
        <v>12</v>
      </c>
      <c r="C480">
        <f t="shared" si="14"/>
        <v>12</v>
      </c>
      <c r="D480" t="str">
        <f t="shared" si="15"/>
        <v>Elco Steel12</v>
      </c>
      <c r="E480" s="18">
        <v>2485656</v>
      </c>
    </row>
    <row r="481" spans="1:5" hidden="1" x14ac:dyDescent="0.3">
      <c r="A481" t="s">
        <v>5</v>
      </c>
      <c r="B481">
        <v>13</v>
      </c>
      <c r="C481">
        <f t="shared" si="14"/>
        <v>13</v>
      </c>
      <c r="D481" t="str">
        <f t="shared" si="15"/>
        <v>Elco Steel13</v>
      </c>
      <c r="E481" s="18">
        <v>2518616.1800000002</v>
      </c>
    </row>
    <row r="482" spans="1:5" hidden="1" x14ac:dyDescent="0.3">
      <c r="A482" t="s">
        <v>5</v>
      </c>
      <c r="B482">
        <v>14</v>
      </c>
      <c r="C482">
        <f t="shared" si="14"/>
        <v>14</v>
      </c>
      <c r="D482" t="str">
        <f t="shared" si="15"/>
        <v>Elco Steel14</v>
      </c>
      <c r="E482" s="18">
        <v>2857649.27</v>
      </c>
    </row>
    <row r="483" spans="1:5" hidden="1" x14ac:dyDescent="0.3">
      <c r="A483" t="s">
        <v>5</v>
      </c>
      <c r="B483">
        <v>15</v>
      </c>
      <c r="C483">
        <f t="shared" si="14"/>
        <v>15</v>
      </c>
      <c r="D483" t="str">
        <f t="shared" si="15"/>
        <v>Elco Steel15</v>
      </c>
      <c r="E483" s="18">
        <v>1595365.5</v>
      </c>
    </row>
    <row r="484" spans="1:5" hidden="1" x14ac:dyDescent="0.3">
      <c r="A484" t="s">
        <v>5</v>
      </c>
      <c r="B484">
        <v>16</v>
      </c>
      <c r="C484">
        <f t="shared" si="14"/>
        <v>16</v>
      </c>
      <c r="D484" t="str">
        <f t="shared" si="15"/>
        <v>Elco Steel16</v>
      </c>
      <c r="E484" s="18">
        <v>310509.31</v>
      </c>
    </row>
    <row r="485" spans="1:5" hidden="1" x14ac:dyDescent="0.3">
      <c r="A485" t="s">
        <v>5</v>
      </c>
      <c r="B485">
        <v>17</v>
      </c>
      <c r="C485">
        <f t="shared" si="14"/>
        <v>17</v>
      </c>
      <c r="D485" t="str">
        <f t="shared" si="15"/>
        <v>Elco Steel17</v>
      </c>
      <c r="E485" s="18">
        <v>1079101.72</v>
      </c>
    </row>
    <row r="486" spans="1:5" hidden="1" x14ac:dyDescent="0.3">
      <c r="A486" t="s">
        <v>17</v>
      </c>
      <c r="B486">
        <v>1</v>
      </c>
      <c r="C486">
        <f t="shared" si="14"/>
        <v>1</v>
      </c>
      <c r="D486" t="str">
        <f t="shared" si="15"/>
        <v>Elco Steel - ADMIN.1</v>
      </c>
      <c r="E486" s="18">
        <v>1253543.180625</v>
      </c>
    </row>
    <row r="487" spans="1:5" hidden="1" x14ac:dyDescent="0.3">
      <c r="A487" t="s">
        <v>17</v>
      </c>
      <c r="B487">
        <v>2</v>
      </c>
      <c r="C487">
        <f t="shared" si="14"/>
        <v>2</v>
      </c>
      <c r="D487" t="str">
        <f t="shared" si="15"/>
        <v>Elco Steel - ADMIN.2</v>
      </c>
      <c r="E487" s="18">
        <v>2897721.63</v>
      </c>
    </row>
    <row r="488" spans="1:5" hidden="1" x14ac:dyDescent="0.3">
      <c r="A488" t="s">
        <v>17</v>
      </c>
      <c r="B488">
        <v>3</v>
      </c>
      <c r="C488">
        <f t="shared" si="14"/>
        <v>3</v>
      </c>
      <c r="D488" t="str">
        <f t="shared" si="15"/>
        <v>Elco Steel - ADMIN.3</v>
      </c>
      <c r="E488" s="18">
        <v>3188918.44</v>
      </c>
    </row>
    <row r="489" spans="1:5" hidden="1" x14ac:dyDescent="0.3">
      <c r="A489" t="s">
        <v>17</v>
      </c>
      <c r="B489">
        <v>4</v>
      </c>
      <c r="C489">
        <f t="shared" si="14"/>
        <v>4</v>
      </c>
      <c r="D489" t="str">
        <f t="shared" si="15"/>
        <v>Elco Steel - ADMIN.4</v>
      </c>
      <c r="E489" s="18">
        <v>3617002.31</v>
      </c>
    </row>
    <row r="490" spans="1:5" hidden="1" x14ac:dyDescent="0.3">
      <c r="A490" t="s">
        <v>17</v>
      </c>
      <c r="B490">
        <v>5</v>
      </c>
      <c r="C490">
        <f t="shared" si="14"/>
        <v>5</v>
      </c>
      <c r="D490" t="str">
        <f t="shared" si="15"/>
        <v>Elco Steel - ADMIN.5</v>
      </c>
      <c r="E490" s="18">
        <v>1819035.22</v>
      </c>
    </row>
    <row r="491" spans="1:5" hidden="1" x14ac:dyDescent="0.3">
      <c r="A491" t="s">
        <v>17</v>
      </c>
      <c r="B491">
        <v>6</v>
      </c>
      <c r="C491">
        <f t="shared" si="14"/>
        <v>6</v>
      </c>
      <c r="D491" t="str">
        <f t="shared" si="15"/>
        <v>Elco Steel - ADMIN.6</v>
      </c>
      <c r="E491" s="18">
        <v>5058047.58</v>
      </c>
    </row>
    <row r="492" spans="1:5" hidden="1" x14ac:dyDescent="0.3">
      <c r="A492" t="s">
        <v>17</v>
      </c>
      <c r="B492">
        <v>7</v>
      </c>
      <c r="C492">
        <f t="shared" si="14"/>
        <v>7</v>
      </c>
      <c r="D492" t="str">
        <f t="shared" si="15"/>
        <v>Elco Steel - ADMIN.7</v>
      </c>
      <c r="E492" s="18">
        <v>5750618.5816368721</v>
      </c>
    </row>
    <row r="493" spans="1:5" hidden="1" x14ac:dyDescent="0.3">
      <c r="A493" t="s">
        <v>17</v>
      </c>
      <c r="B493">
        <v>8</v>
      </c>
      <c r="C493">
        <f t="shared" si="14"/>
        <v>8</v>
      </c>
      <c r="D493" t="str">
        <f t="shared" si="15"/>
        <v>Elco Steel - ADMIN.8</v>
      </c>
      <c r="E493" s="18">
        <v>3289926.92</v>
      </c>
    </row>
    <row r="494" spans="1:5" hidden="1" x14ac:dyDescent="0.3">
      <c r="A494" t="s">
        <v>17</v>
      </c>
      <c r="B494">
        <v>9</v>
      </c>
      <c r="C494">
        <f t="shared" si="14"/>
        <v>9</v>
      </c>
      <c r="D494" t="str">
        <f t="shared" si="15"/>
        <v>Elco Steel - ADMIN.9</v>
      </c>
      <c r="E494" s="18">
        <v>1940428</v>
      </c>
    </row>
    <row r="495" spans="1:5" hidden="1" x14ac:dyDescent="0.3">
      <c r="A495" t="s">
        <v>17</v>
      </c>
      <c r="B495">
        <v>10</v>
      </c>
      <c r="C495">
        <f t="shared" si="14"/>
        <v>10</v>
      </c>
      <c r="D495" t="str">
        <f t="shared" si="15"/>
        <v>Elco Steel - ADMIN.10</v>
      </c>
      <c r="E495" s="18">
        <v>2335545.5499999998</v>
      </c>
    </row>
    <row r="496" spans="1:5" hidden="1" x14ac:dyDescent="0.3">
      <c r="A496" t="s">
        <v>17</v>
      </c>
      <c r="B496">
        <v>11</v>
      </c>
      <c r="C496">
        <f t="shared" si="14"/>
        <v>11</v>
      </c>
      <c r="D496" t="str">
        <f t="shared" si="15"/>
        <v>Elco Steel - ADMIN.11</v>
      </c>
      <c r="E496" s="18">
        <v>2179703.08</v>
      </c>
    </row>
    <row r="497" spans="1:5" hidden="1" x14ac:dyDescent="0.3">
      <c r="A497" t="s">
        <v>17</v>
      </c>
      <c r="B497">
        <v>12</v>
      </c>
      <c r="C497">
        <f t="shared" si="14"/>
        <v>12</v>
      </c>
      <c r="D497" t="str">
        <f t="shared" si="15"/>
        <v>Elco Steel - ADMIN.12</v>
      </c>
      <c r="E497" s="18">
        <v>1394236.8</v>
      </c>
    </row>
    <row r="498" spans="1:5" hidden="1" x14ac:dyDescent="0.3">
      <c r="A498" t="s">
        <v>17</v>
      </c>
      <c r="B498">
        <v>13</v>
      </c>
      <c r="C498">
        <f t="shared" si="14"/>
        <v>13</v>
      </c>
      <c r="D498" t="str">
        <f t="shared" si="15"/>
        <v>Elco Steel - ADMIN.13</v>
      </c>
      <c r="E498" s="18">
        <v>117652.86</v>
      </c>
    </row>
    <row r="499" spans="1:5" hidden="1" x14ac:dyDescent="0.3">
      <c r="A499" t="s">
        <v>17</v>
      </c>
      <c r="B499">
        <v>14</v>
      </c>
      <c r="C499">
        <f t="shared" si="14"/>
        <v>14</v>
      </c>
      <c r="D499" t="str">
        <f t="shared" si="15"/>
        <v>Elco Steel - ADMIN.14</v>
      </c>
      <c r="E499" s="18">
        <v>105992.48</v>
      </c>
    </row>
    <row r="500" spans="1:5" hidden="1" x14ac:dyDescent="0.3">
      <c r="A500" t="s">
        <v>17</v>
      </c>
      <c r="B500">
        <v>15</v>
      </c>
      <c r="C500">
        <f t="shared" si="14"/>
        <v>15</v>
      </c>
      <c r="D500" t="str">
        <f t="shared" si="15"/>
        <v>Elco Steel - ADMIN.15</v>
      </c>
      <c r="E500" s="18">
        <v>259861.3</v>
      </c>
    </row>
    <row r="501" spans="1:5" hidden="1" x14ac:dyDescent="0.3">
      <c r="A501" t="s">
        <v>16</v>
      </c>
      <c r="B501">
        <v>1</v>
      </c>
      <c r="C501">
        <f t="shared" si="14"/>
        <v>1</v>
      </c>
      <c r="D501" t="str">
        <f t="shared" si="15"/>
        <v>Elco Steel - MEP1</v>
      </c>
      <c r="E501" s="18">
        <v>331328.32204643957</v>
      </c>
    </row>
    <row r="502" spans="1:5" hidden="1" x14ac:dyDescent="0.3">
      <c r="A502" t="s">
        <v>16</v>
      </c>
      <c r="B502">
        <v>2</v>
      </c>
      <c r="C502">
        <f t="shared" si="14"/>
        <v>2</v>
      </c>
      <c r="D502" t="str">
        <f t="shared" si="15"/>
        <v>Elco Steel - MEP2</v>
      </c>
      <c r="E502" s="18">
        <v>2059899.63</v>
      </c>
    </row>
    <row r="503" spans="1:5" hidden="1" x14ac:dyDescent="0.3">
      <c r="A503" t="s">
        <v>16</v>
      </c>
      <c r="B503">
        <v>3</v>
      </c>
      <c r="C503">
        <f t="shared" si="14"/>
        <v>3</v>
      </c>
      <c r="D503" t="str">
        <f t="shared" si="15"/>
        <v>Elco Steel - MEP3</v>
      </c>
      <c r="E503" s="18">
        <v>1986502.95</v>
      </c>
    </row>
    <row r="504" spans="1:5" hidden="1" x14ac:dyDescent="0.3">
      <c r="A504" t="s">
        <v>16</v>
      </c>
      <c r="B504">
        <v>4</v>
      </c>
      <c r="C504">
        <f t="shared" si="14"/>
        <v>4</v>
      </c>
      <c r="D504" t="str">
        <f t="shared" si="15"/>
        <v>Elco Steel - MEP4</v>
      </c>
      <c r="E504" s="18">
        <v>2505278.83</v>
      </c>
    </row>
    <row r="505" spans="1:5" hidden="1" x14ac:dyDescent="0.3">
      <c r="A505" t="s">
        <v>16</v>
      </c>
      <c r="B505">
        <v>5</v>
      </c>
      <c r="C505">
        <f t="shared" si="14"/>
        <v>5</v>
      </c>
      <c r="D505" t="str">
        <f t="shared" si="15"/>
        <v>Elco Steel - MEP5</v>
      </c>
      <c r="E505" s="18">
        <v>2440101.67</v>
      </c>
    </row>
    <row r="506" spans="1:5" hidden="1" x14ac:dyDescent="0.3">
      <c r="A506" t="s">
        <v>16</v>
      </c>
      <c r="B506">
        <v>6</v>
      </c>
      <c r="C506">
        <f t="shared" si="14"/>
        <v>6</v>
      </c>
      <c r="D506" t="str">
        <f t="shared" si="15"/>
        <v>Elco Steel - MEP6</v>
      </c>
      <c r="E506" s="18">
        <v>2133379.7599999998</v>
      </c>
    </row>
    <row r="507" spans="1:5" hidden="1" x14ac:dyDescent="0.3">
      <c r="A507" t="s">
        <v>16</v>
      </c>
      <c r="B507">
        <v>7</v>
      </c>
      <c r="C507">
        <f t="shared" si="14"/>
        <v>7</v>
      </c>
      <c r="D507" t="str">
        <f t="shared" si="15"/>
        <v>Elco Steel - MEP7</v>
      </c>
      <c r="E507" s="18">
        <v>2606150.3070468139</v>
      </c>
    </row>
    <row r="508" spans="1:5" hidden="1" x14ac:dyDescent="0.3">
      <c r="A508" t="s">
        <v>16</v>
      </c>
      <c r="B508">
        <v>8</v>
      </c>
      <c r="C508">
        <f t="shared" si="14"/>
        <v>8</v>
      </c>
      <c r="D508" t="str">
        <f t="shared" si="15"/>
        <v>Elco Steel - MEP8</v>
      </c>
      <c r="E508" s="18">
        <v>1980608.55</v>
      </c>
    </row>
    <row r="509" spans="1:5" hidden="1" x14ac:dyDescent="0.3">
      <c r="A509" t="s">
        <v>16</v>
      </c>
      <c r="B509">
        <v>9</v>
      </c>
      <c r="C509">
        <f t="shared" si="14"/>
        <v>9</v>
      </c>
      <c r="D509" t="str">
        <f t="shared" si="15"/>
        <v>Elco Steel - MEP9</v>
      </c>
      <c r="E509" s="18">
        <v>2178754.66</v>
      </c>
    </row>
    <row r="510" spans="1:5" hidden="1" x14ac:dyDescent="0.3">
      <c r="A510" t="s">
        <v>16</v>
      </c>
      <c r="B510">
        <v>10</v>
      </c>
      <c r="C510">
        <f t="shared" si="14"/>
        <v>10</v>
      </c>
      <c r="D510" t="str">
        <f t="shared" si="15"/>
        <v>Elco Steel - MEP10</v>
      </c>
      <c r="E510" s="18">
        <v>2629432.67</v>
      </c>
    </row>
    <row r="511" spans="1:5" hidden="1" x14ac:dyDescent="0.3">
      <c r="A511" t="s">
        <v>16</v>
      </c>
      <c r="B511">
        <v>11</v>
      </c>
      <c r="C511">
        <f t="shared" si="14"/>
        <v>11</v>
      </c>
      <c r="D511" t="str">
        <f t="shared" si="15"/>
        <v>Elco Steel - MEP11</v>
      </c>
      <c r="E511" s="18">
        <v>1720441.01</v>
      </c>
    </row>
    <row r="512" spans="1:5" hidden="1" x14ac:dyDescent="0.3">
      <c r="A512" t="s">
        <v>16</v>
      </c>
      <c r="B512">
        <v>12</v>
      </c>
      <c r="C512">
        <f t="shared" ref="C512:C575" si="16">ROUNDDOWN(B512,0)</f>
        <v>12</v>
      </c>
      <c r="D512" t="str">
        <f t="shared" ref="D512:D575" si="17">A512&amp;C512</f>
        <v>Elco Steel - MEP12</v>
      </c>
      <c r="E512" s="18">
        <v>1037321.78</v>
      </c>
    </row>
    <row r="513" spans="1:5" hidden="1" x14ac:dyDescent="0.3">
      <c r="A513" t="s">
        <v>16</v>
      </c>
      <c r="B513">
        <v>13</v>
      </c>
      <c r="C513">
        <f t="shared" si="16"/>
        <v>13</v>
      </c>
      <c r="D513" t="str">
        <f t="shared" si="17"/>
        <v>Elco Steel - MEP13</v>
      </c>
      <c r="E513" s="18">
        <v>388339.4</v>
      </c>
    </row>
    <row r="514" spans="1:5" hidden="1" x14ac:dyDescent="0.3">
      <c r="A514" t="s">
        <v>16</v>
      </c>
      <c r="B514">
        <v>14</v>
      </c>
      <c r="C514">
        <f t="shared" si="16"/>
        <v>14</v>
      </c>
      <c r="D514" t="str">
        <f t="shared" si="17"/>
        <v>Elco Steel - MEP14</v>
      </c>
      <c r="E514" s="18">
        <v>317040.71000000002</v>
      </c>
    </row>
    <row r="515" spans="1:5" hidden="1" x14ac:dyDescent="0.3">
      <c r="A515" t="s">
        <v>164</v>
      </c>
      <c r="B515">
        <v>1</v>
      </c>
      <c r="C515">
        <f t="shared" si="16"/>
        <v>1</v>
      </c>
      <c r="D515" t="str">
        <f t="shared" si="17"/>
        <v>Elco Steel - MEP - Social Insurance1</v>
      </c>
      <c r="E515" s="18">
        <v>1700000</v>
      </c>
    </row>
    <row r="516" spans="1:5" hidden="1" x14ac:dyDescent="0.3">
      <c r="A516" t="s">
        <v>160</v>
      </c>
      <c r="B516">
        <v>1</v>
      </c>
      <c r="C516">
        <f t="shared" si="16"/>
        <v>1</v>
      </c>
      <c r="D516" t="str">
        <f t="shared" si="17"/>
        <v>Elco Steel - Social Insurance1</v>
      </c>
      <c r="E516" s="18">
        <v>13218500</v>
      </c>
    </row>
    <row r="517" spans="1:5" hidden="1" x14ac:dyDescent="0.3">
      <c r="A517" t="s">
        <v>160</v>
      </c>
      <c r="B517">
        <v>2</v>
      </c>
      <c r="C517">
        <f t="shared" si="16"/>
        <v>2</v>
      </c>
      <c r="D517" t="str">
        <f t="shared" si="17"/>
        <v>Elco Steel - Social Insurance2</v>
      </c>
      <c r="E517" s="18">
        <v>2250000</v>
      </c>
    </row>
    <row r="518" spans="1:5" hidden="1" x14ac:dyDescent="0.3">
      <c r="A518" t="s">
        <v>160</v>
      </c>
      <c r="B518">
        <v>3</v>
      </c>
      <c r="C518">
        <f t="shared" si="16"/>
        <v>3</v>
      </c>
      <c r="D518" t="str">
        <f t="shared" si="17"/>
        <v>Elco Steel - Social Insurance3</v>
      </c>
      <c r="E518" s="18">
        <v>1573000</v>
      </c>
    </row>
    <row r="519" spans="1:5" hidden="1" x14ac:dyDescent="0.3">
      <c r="A519" t="s">
        <v>160</v>
      </c>
      <c r="B519">
        <v>4</v>
      </c>
      <c r="C519">
        <f t="shared" si="16"/>
        <v>4</v>
      </c>
      <c r="D519" t="str">
        <f t="shared" si="17"/>
        <v>Elco Steel - Social Insurance4</v>
      </c>
      <c r="E519" s="18">
        <v>134252.42000000001</v>
      </c>
    </row>
    <row r="520" spans="1:5" hidden="1" x14ac:dyDescent="0.3">
      <c r="A520" t="s">
        <v>251</v>
      </c>
      <c r="B520">
        <v>1</v>
      </c>
      <c r="C520">
        <f t="shared" si="16"/>
        <v>1</v>
      </c>
      <c r="D520" t="str">
        <f t="shared" si="17"/>
        <v>Elco Steel EGAT1</v>
      </c>
      <c r="E520" s="18">
        <v>10000000</v>
      </c>
    </row>
    <row r="521" spans="1:5" hidden="1" x14ac:dyDescent="0.3">
      <c r="A521" t="s">
        <v>169</v>
      </c>
      <c r="B521">
        <v>1</v>
      </c>
      <c r="C521">
        <f t="shared" si="16"/>
        <v>1</v>
      </c>
      <c r="D521" t="str">
        <f t="shared" si="17"/>
        <v>Elco Steel V.O1</v>
      </c>
      <c r="E521" s="18">
        <v>4160000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500000</v>
      </c>
    </row>
    <row r="523" spans="1:5" hidden="1" x14ac:dyDescent="0.3">
      <c r="A523" t="s">
        <v>38</v>
      </c>
      <c r="B523">
        <v>1</v>
      </c>
      <c r="C523">
        <f t="shared" si="16"/>
        <v>1</v>
      </c>
      <c r="D523" t="str">
        <f t="shared" si="17"/>
        <v>Elco Steel V.O-Infra. Network1</v>
      </c>
      <c r="E523" s="18">
        <v>767138.81</v>
      </c>
    </row>
    <row r="524" spans="1:5" hidden="1" x14ac:dyDescent="0.3">
      <c r="A524" t="s">
        <v>38</v>
      </c>
      <c r="B524">
        <v>1.1000000000000001</v>
      </c>
      <c r="C524">
        <f t="shared" si="16"/>
        <v>1</v>
      </c>
      <c r="D524" t="str">
        <f t="shared" si="17"/>
        <v>Elco Steel V.O-Infra. Network1</v>
      </c>
      <c r="E524" s="18">
        <v>292861.18999999994</v>
      </c>
    </row>
    <row r="525" spans="1:5" hidden="1" x14ac:dyDescent="0.3">
      <c r="A525" t="s">
        <v>45</v>
      </c>
      <c r="B525">
        <v>1</v>
      </c>
      <c r="C525">
        <f t="shared" si="16"/>
        <v>1</v>
      </c>
      <c r="D525" t="str">
        <f t="shared" si="17"/>
        <v>El-Gouna1</v>
      </c>
      <c r="E525" s="18">
        <v>2327690.6</v>
      </c>
    </row>
    <row r="526" spans="1:5" hidden="1" x14ac:dyDescent="0.3">
      <c r="A526" t="s">
        <v>45</v>
      </c>
      <c r="B526">
        <v>2</v>
      </c>
      <c r="C526">
        <f t="shared" si="16"/>
        <v>2</v>
      </c>
      <c r="D526" t="str">
        <f t="shared" si="17"/>
        <v>El-Gouna2</v>
      </c>
      <c r="E526" s="18">
        <v>3867767.27</v>
      </c>
    </row>
    <row r="527" spans="1:5" hidden="1" x14ac:dyDescent="0.3">
      <c r="A527" t="s">
        <v>45</v>
      </c>
      <c r="B527">
        <v>3</v>
      </c>
      <c r="C527">
        <f t="shared" si="16"/>
        <v>3</v>
      </c>
      <c r="D527" t="str">
        <f t="shared" si="17"/>
        <v>El-Gouna3</v>
      </c>
      <c r="E527" s="18">
        <v>2286139.86</v>
      </c>
    </row>
    <row r="528" spans="1:5" hidden="1" x14ac:dyDescent="0.3">
      <c r="A528" t="s">
        <v>45</v>
      </c>
      <c r="B528">
        <v>4</v>
      </c>
      <c r="C528">
        <f t="shared" si="16"/>
        <v>4</v>
      </c>
      <c r="D528" t="str">
        <f t="shared" si="17"/>
        <v>El-Gouna4</v>
      </c>
      <c r="E528" s="18">
        <v>2572404.48</v>
      </c>
    </row>
    <row r="529" spans="1:5" hidden="1" x14ac:dyDescent="0.3">
      <c r="A529" t="s">
        <v>45</v>
      </c>
      <c r="B529">
        <v>5</v>
      </c>
      <c r="C529">
        <f t="shared" si="16"/>
        <v>5</v>
      </c>
      <c r="D529" t="str">
        <f t="shared" si="17"/>
        <v>El-Gouna5</v>
      </c>
      <c r="E529" s="18">
        <v>1808595.27</v>
      </c>
    </row>
    <row r="530" spans="1:5" hidden="1" x14ac:dyDescent="0.3">
      <c r="A530" t="s">
        <v>45</v>
      </c>
      <c r="B530">
        <v>6</v>
      </c>
      <c r="C530">
        <f t="shared" si="16"/>
        <v>6</v>
      </c>
      <c r="D530" t="str">
        <f t="shared" si="17"/>
        <v>El-Gouna6</v>
      </c>
      <c r="E530" s="18">
        <v>4246133.4000000004</v>
      </c>
    </row>
    <row r="531" spans="1:5" hidden="1" x14ac:dyDescent="0.3">
      <c r="A531" t="s">
        <v>45</v>
      </c>
      <c r="B531">
        <v>7</v>
      </c>
      <c r="C531">
        <f t="shared" si="16"/>
        <v>7</v>
      </c>
      <c r="D531" t="str">
        <f t="shared" si="17"/>
        <v>El-Gouna7</v>
      </c>
      <c r="E531" s="18">
        <v>2145687.36</v>
      </c>
    </row>
    <row r="532" spans="1:5" hidden="1" x14ac:dyDescent="0.3">
      <c r="A532" t="s">
        <v>45</v>
      </c>
      <c r="B532">
        <v>8</v>
      </c>
      <c r="C532">
        <f t="shared" si="16"/>
        <v>8</v>
      </c>
      <c r="D532" t="str">
        <f t="shared" si="17"/>
        <v>El-Gouna8</v>
      </c>
      <c r="E532" s="18">
        <v>1922134.77</v>
      </c>
    </row>
    <row r="533" spans="1:5" hidden="1" x14ac:dyDescent="0.3">
      <c r="A533" t="s">
        <v>45</v>
      </c>
      <c r="B533">
        <v>9</v>
      </c>
      <c r="C533">
        <f t="shared" si="16"/>
        <v>9</v>
      </c>
      <c r="D533" t="str">
        <f t="shared" si="17"/>
        <v>El-Gouna9</v>
      </c>
      <c r="E533" s="18">
        <v>1030964.27</v>
      </c>
    </row>
    <row r="534" spans="1:5" hidden="1" x14ac:dyDescent="0.3">
      <c r="A534" t="s">
        <v>45</v>
      </c>
      <c r="B534">
        <v>10</v>
      </c>
      <c r="C534">
        <f t="shared" si="16"/>
        <v>10</v>
      </c>
      <c r="D534" t="str">
        <f t="shared" si="17"/>
        <v>El-Gouna10</v>
      </c>
      <c r="E534" s="18">
        <v>1173489.52</v>
      </c>
    </row>
    <row r="535" spans="1:5" hidden="1" x14ac:dyDescent="0.3">
      <c r="A535" t="s">
        <v>45</v>
      </c>
      <c r="B535">
        <v>11</v>
      </c>
      <c r="C535">
        <f t="shared" si="16"/>
        <v>11</v>
      </c>
      <c r="D535" t="str">
        <f t="shared" si="17"/>
        <v>El-Gouna11</v>
      </c>
      <c r="E535" s="18">
        <v>1750027.3</v>
      </c>
    </row>
    <row r="536" spans="1:5" hidden="1" x14ac:dyDescent="0.3">
      <c r="A536" t="s">
        <v>45</v>
      </c>
      <c r="B536">
        <v>12</v>
      </c>
      <c r="C536">
        <f t="shared" si="16"/>
        <v>12</v>
      </c>
      <c r="D536" t="str">
        <f t="shared" si="17"/>
        <v>El-Gouna12</v>
      </c>
      <c r="E536" s="18">
        <v>1942857.14</v>
      </c>
    </row>
    <row r="537" spans="1:5" hidden="1" x14ac:dyDescent="0.3">
      <c r="A537" t="s">
        <v>45</v>
      </c>
      <c r="B537">
        <v>13</v>
      </c>
      <c r="C537">
        <f t="shared" si="16"/>
        <v>13</v>
      </c>
      <c r="D537" t="str">
        <f t="shared" si="17"/>
        <v>El-Gouna13</v>
      </c>
      <c r="E537" s="18">
        <v>1951940.18</v>
      </c>
    </row>
    <row r="538" spans="1:5" hidden="1" x14ac:dyDescent="0.3">
      <c r="A538" t="s">
        <v>45</v>
      </c>
      <c r="B538">
        <v>14</v>
      </c>
      <c r="C538">
        <f t="shared" si="16"/>
        <v>14</v>
      </c>
      <c r="D538" t="str">
        <f t="shared" si="17"/>
        <v>El-Gouna14</v>
      </c>
      <c r="E538" s="18">
        <v>3058799.81</v>
      </c>
    </row>
    <row r="539" spans="1:5" hidden="1" x14ac:dyDescent="0.3">
      <c r="A539" t="s">
        <v>45</v>
      </c>
      <c r="B539">
        <v>15</v>
      </c>
      <c r="C539">
        <f t="shared" si="16"/>
        <v>15</v>
      </c>
      <c r="D539" t="str">
        <f t="shared" si="17"/>
        <v>El-Gouna15</v>
      </c>
      <c r="E539" s="18">
        <v>3002136.21</v>
      </c>
    </row>
    <row r="540" spans="1:5" hidden="1" x14ac:dyDescent="0.3">
      <c r="A540" t="s">
        <v>45</v>
      </c>
      <c r="B540">
        <v>16</v>
      </c>
      <c r="C540">
        <f t="shared" si="16"/>
        <v>16</v>
      </c>
      <c r="D540" t="str">
        <f t="shared" si="17"/>
        <v>El-Gouna16</v>
      </c>
      <c r="E540" s="18">
        <v>3166964.63</v>
      </c>
    </row>
    <row r="541" spans="1:5" hidden="1" x14ac:dyDescent="0.3">
      <c r="A541" t="s">
        <v>45</v>
      </c>
      <c r="B541">
        <v>17</v>
      </c>
      <c r="C541">
        <f t="shared" si="16"/>
        <v>17</v>
      </c>
      <c r="D541" t="str">
        <f t="shared" si="17"/>
        <v>El-Gouna17</v>
      </c>
      <c r="E541" s="18">
        <v>2526942.2000000002</v>
      </c>
    </row>
    <row r="542" spans="1:5" hidden="1" x14ac:dyDescent="0.3">
      <c r="A542" t="s">
        <v>45</v>
      </c>
      <c r="B542">
        <v>18</v>
      </c>
      <c r="C542">
        <f t="shared" si="16"/>
        <v>18</v>
      </c>
      <c r="D542" t="str">
        <f t="shared" si="17"/>
        <v>El-Gouna18</v>
      </c>
      <c r="E542" s="18">
        <v>5636281.25</v>
      </c>
    </row>
    <row r="543" spans="1:5" hidden="1" x14ac:dyDescent="0.3">
      <c r="A543" t="s">
        <v>8705</v>
      </c>
      <c r="B543">
        <v>1</v>
      </c>
      <c r="C543">
        <f t="shared" si="16"/>
        <v>1</v>
      </c>
      <c r="D543" t="str">
        <f t="shared" si="17"/>
        <v>El-Gouna-DP1</v>
      </c>
      <c r="E543" s="18">
        <v>13625000</v>
      </c>
    </row>
    <row r="544" spans="1:5" hidden="1" x14ac:dyDescent="0.3">
      <c r="A544" t="s">
        <v>51</v>
      </c>
      <c r="B544">
        <v>1</v>
      </c>
      <c r="C544">
        <f t="shared" si="16"/>
        <v>1</v>
      </c>
      <c r="D544" t="str">
        <f t="shared" si="17"/>
        <v>El-Gouna - Equip. Rental1</v>
      </c>
      <c r="E544" s="18">
        <v>73813.119999999995</v>
      </c>
    </row>
    <row r="545" spans="1:5" hidden="1" x14ac:dyDescent="0.3">
      <c r="A545" t="s">
        <v>51</v>
      </c>
      <c r="B545">
        <v>2</v>
      </c>
      <c r="C545">
        <f t="shared" si="16"/>
        <v>2</v>
      </c>
      <c r="D545" t="str">
        <f t="shared" si="17"/>
        <v>El-Gouna - Equip. Rental2</v>
      </c>
      <c r="E545" s="18">
        <v>16757</v>
      </c>
    </row>
    <row r="546" spans="1:5" hidden="1" x14ac:dyDescent="0.3">
      <c r="A546" t="s">
        <v>51</v>
      </c>
      <c r="B546">
        <v>3</v>
      </c>
      <c r="C546">
        <f t="shared" si="16"/>
        <v>3</v>
      </c>
      <c r="D546" t="str">
        <f t="shared" si="17"/>
        <v>El-Gouna - Equip. Rental3</v>
      </c>
      <c r="E546" s="18">
        <v>74100</v>
      </c>
    </row>
    <row r="547" spans="1:5" hidden="1" x14ac:dyDescent="0.3">
      <c r="A547" t="s">
        <v>51</v>
      </c>
      <c r="B547">
        <v>4</v>
      </c>
      <c r="C547">
        <f t="shared" si="16"/>
        <v>4</v>
      </c>
      <c r="D547" t="str">
        <f t="shared" si="17"/>
        <v>El-Gouna - Equip. Rental4</v>
      </c>
      <c r="E547" s="18">
        <v>3281.25</v>
      </c>
    </row>
    <row r="548" spans="1:5" hidden="1" x14ac:dyDescent="0.3">
      <c r="A548" t="s">
        <v>51</v>
      </c>
      <c r="B548">
        <v>5</v>
      </c>
      <c r="C548">
        <f t="shared" si="16"/>
        <v>5</v>
      </c>
      <c r="D548" t="str">
        <f t="shared" si="17"/>
        <v>El-Gouna - Equip. Rental5</v>
      </c>
      <c r="E548" s="18">
        <v>15750</v>
      </c>
    </row>
    <row r="549" spans="1:5" hidden="1" x14ac:dyDescent="0.3">
      <c r="A549" t="s">
        <v>52</v>
      </c>
      <c r="B549">
        <v>1</v>
      </c>
      <c r="C549">
        <f t="shared" si="16"/>
        <v>1</v>
      </c>
      <c r="D549" t="str">
        <f t="shared" si="17"/>
        <v>El-Gouna - Temp. Fence1</v>
      </c>
      <c r="E549" s="18">
        <v>425568</v>
      </c>
    </row>
    <row r="550" spans="1:5" hidden="1" x14ac:dyDescent="0.3">
      <c r="A550" t="s">
        <v>52</v>
      </c>
      <c r="B550">
        <v>2</v>
      </c>
      <c r="C550">
        <f t="shared" si="16"/>
        <v>2</v>
      </c>
      <c r="D550" t="str">
        <f t="shared" si="17"/>
        <v>El-Gouna - Temp. Fence2</v>
      </c>
      <c r="E550" s="18">
        <v>441526.8</v>
      </c>
    </row>
    <row r="551" spans="1:5" hidden="1" x14ac:dyDescent="0.3">
      <c r="A551" t="s">
        <v>52</v>
      </c>
      <c r="B551">
        <v>3</v>
      </c>
      <c r="C551">
        <f t="shared" si="16"/>
        <v>3</v>
      </c>
      <c r="D551" t="str">
        <f t="shared" si="17"/>
        <v>El-Gouna - Temp. Fence3</v>
      </c>
      <c r="E551" s="18">
        <v>173749.2</v>
      </c>
    </row>
    <row r="552" spans="1:5" hidden="1" x14ac:dyDescent="0.3">
      <c r="A552" t="s">
        <v>252</v>
      </c>
      <c r="B552">
        <v>1</v>
      </c>
      <c r="C552">
        <f t="shared" si="16"/>
        <v>1</v>
      </c>
      <c r="D552" t="str">
        <f t="shared" si="17"/>
        <v>EUA1</v>
      </c>
      <c r="E552" s="18">
        <v>120000000</v>
      </c>
    </row>
    <row r="553" spans="1:5" hidden="1" x14ac:dyDescent="0.3">
      <c r="A553" t="s">
        <v>139</v>
      </c>
      <c r="B553">
        <v>1</v>
      </c>
      <c r="C553">
        <f t="shared" si="16"/>
        <v>1</v>
      </c>
      <c r="D553" t="str">
        <f t="shared" si="17"/>
        <v>Existing Intake Apply -SSC-Mech1</v>
      </c>
      <c r="E553" s="18">
        <v>1.0000000000000001E-5</v>
      </c>
    </row>
    <row r="554" spans="1:5" hidden="1" x14ac:dyDescent="0.3">
      <c r="A554" t="s">
        <v>117</v>
      </c>
      <c r="B554">
        <v>1</v>
      </c>
      <c r="C554">
        <f t="shared" si="16"/>
        <v>1</v>
      </c>
      <c r="D554" t="str">
        <f t="shared" si="17"/>
        <v>Existing Intake Supply -SSC-Mech1</v>
      </c>
      <c r="E554" s="18">
        <v>2311727.0699999998</v>
      </c>
    </row>
    <row r="555" spans="1:5" hidden="1" x14ac:dyDescent="0.3">
      <c r="A555" t="s">
        <v>4</v>
      </c>
      <c r="B555">
        <v>210</v>
      </c>
      <c r="C555">
        <f t="shared" si="16"/>
        <v>210</v>
      </c>
      <c r="D555" t="str">
        <f t="shared" si="17"/>
        <v>FIEM210</v>
      </c>
      <c r="E555" s="18">
        <v>1523916.51</v>
      </c>
    </row>
    <row r="556" spans="1:5" hidden="1" x14ac:dyDescent="0.3">
      <c r="A556" t="s">
        <v>4</v>
      </c>
      <c r="B556">
        <v>211</v>
      </c>
      <c r="C556">
        <f t="shared" si="16"/>
        <v>211</v>
      </c>
      <c r="D556" t="str">
        <f t="shared" si="17"/>
        <v>FIEM211</v>
      </c>
      <c r="E556" s="18">
        <v>218510</v>
      </c>
    </row>
    <row r="557" spans="1:5" hidden="1" x14ac:dyDescent="0.3">
      <c r="A557" t="s">
        <v>4</v>
      </c>
      <c r="B557">
        <v>212</v>
      </c>
      <c r="C557">
        <f t="shared" si="16"/>
        <v>212</v>
      </c>
      <c r="D557" t="str">
        <f t="shared" si="17"/>
        <v>FIEM212</v>
      </c>
      <c r="E557" s="18">
        <v>1205285.3</v>
      </c>
    </row>
    <row r="558" spans="1:5" hidden="1" x14ac:dyDescent="0.3">
      <c r="A558" t="s">
        <v>4</v>
      </c>
      <c r="B558">
        <v>213</v>
      </c>
      <c r="C558">
        <f t="shared" si="16"/>
        <v>213</v>
      </c>
      <c r="D558" t="str">
        <f t="shared" si="17"/>
        <v>FIEM213</v>
      </c>
      <c r="E558" s="18">
        <v>335237.9460452199</v>
      </c>
    </row>
    <row r="559" spans="1:5" hidden="1" x14ac:dyDescent="0.3">
      <c r="A559" t="s">
        <v>172</v>
      </c>
      <c r="B559">
        <v>1</v>
      </c>
      <c r="C559">
        <f t="shared" si="16"/>
        <v>1</v>
      </c>
      <c r="D559" t="str">
        <f t="shared" si="17"/>
        <v>FIEM - Retention1</v>
      </c>
      <c r="E559" s="18">
        <v>286904.18</v>
      </c>
    </row>
    <row r="560" spans="1:5" hidden="1" x14ac:dyDescent="0.3">
      <c r="A560" t="s">
        <v>157</v>
      </c>
      <c r="B560">
        <v>1</v>
      </c>
      <c r="C560">
        <f t="shared" si="16"/>
        <v>1</v>
      </c>
      <c r="D560" t="str">
        <f t="shared" si="17"/>
        <v>FIEM-Site Offices Rental Payment Request1</v>
      </c>
      <c r="E560" s="18">
        <v>93000</v>
      </c>
    </row>
    <row r="561" spans="1:5" hidden="1" x14ac:dyDescent="0.3">
      <c r="A561" t="s">
        <v>157</v>
      </c>
      <c r="B561">
        <v>2</v>
      </c>
      <c r="C561">
        <f t="shared" si="16"/>
        <v>2</v>
      </c>
      <c r="D561" t="str">
        <f t="shared" si="17"/>
        <v>FIEM-Site Offices Rental Payment Request2</v>
      </c>
      <c r="E561" s="18">
        <v>93000</v>
      </c>
    </row>
    <row r="562" spans="1:5" hidden="1" x14ac:dyDescent="0.3">
      <c r="A562" t="s">
        <v>157</v>
      </c>
      <c r="B562">
        <v>3</v>
      </c>
      <c r="C562">
        <f t="shared" si="16"/>
        <v>3</v>
      </c>
      <c r="D562" t="str">
        <f t="shared" si="17"/>
        <v>FIEM-Site Offices Rental Payment Request3</v>
      </c>
      <c r="E562" s="18">
        <v>91140</v>
      </c>
    </row>
    <row r="563" spans="1:5" hidden="1" x14ac:dyDescent="0.3">
      <c r="A563" t="s">
        <v>157</v>
      </c>
      <c r="B563">
        <v>4</v>
      </c>
      <c r="C563">
        <f t="shared" si="16"/>
        <v>4</v>
      </c>
      <c r="D563" t="str">
        <f t="shared" si="17"/>
        <v>FIEM-Site Offices Rental Payment Request4</v>
      </c>
      <c r="E563" s="18">
        <v>91140</v>
      </c>
    </row>
    <row r="564" spans="1:5" hidden="1" x14ac:dyDescent="0.3">
      <c r="A564" t="s">
        <v>157</v>
      </c>
      <c r="B564">
        <v>5</v>
      </c>
      <c r="C564">
        <f t="shared" si="16"/>
        <v>5</v>
      </c>
      <c r="D564" t="str">
        <f t="shared" si="17"/>
        <v>FIEM-Site Offices Rental Payment Request5</v>
      </c>
      <c r="E564" s="18">
        <v>91140</v>
      </c>
    </row>
    <row r="565" spans="1:5" hidden="1" x14ac:dyDescent="0.3">
      <c r="A565" t="s">
        <v>157</v>
      </c>
      <c r="B565">
        <v>6</v>
      </c>
      <c r="C565">
        <f t="shared" si="16"/>
        <v>6</v>
      </c>
      <c r="D565" t="str">
        <f t="shared" si="17"/>
        <v>FIEM-Site Offices Rental Payment Request6</v>
      </c>
      <c r="E565" s="18">
        <v>93000</v>
      </c>
    </row>
    <row r="566" spans="1:5" hidden="1" x14ac:dyDescent="0.3">
      <c r="A566" t="s">
        <v>179</v>
      </c>
      <c r="B566">
        <v>1</v>
      </c>
      <c r="C566">
        <f t="shared" si="16"/>
        <v>1</v>
      </c>
      <c r="D566" t="str">
        <f t="shared" si="17"/>
        <v>H1 Solaymaneya-MEP1</v>
      </c>
      <c r="E566" s="18">
        <v>1165148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4000000</v>
      </c>
    </row>
    <row r="568" spans="1:5" hidden="1" x14ac:dyDescent="0.3">
      <c r="A568" t="s">
        <v>64</v>
      </c>
      <c r="B568">
        <v>1</v>
      </c>
      <c r="C568">
        <f t="shared" si="16"/>
        <v>1</v>
      </c>
      <c r="D568" t="str">
        <f t="shared" si="17"/>
        <v>HQ - CFC1</v>
      </c>
      <c r="E568" s="18">
        <v>6847513.6399999997</v>
      </c>
    </row>
    <row r="569" spans="1:5" hidden="1" x14ac:dyDescent="0.3">
      <c r="A569" t="s">
        <v>64</v>
      </c>
      <c r="B569">
        <v>2</v>
      </c>
      <c r="C569">
        <f t="shared" si="16"/>
        <v>2</v>
      </c>
      <c r="D569" t="str">
        <f t="shared" si="17"/>
        <v>HQ - CFC2</v>
      </c>
      <c r="E569" s="18">
        <v>8021127.8200000003</v>
      </c>
    </row>
    <row r="570" spans="1:5" hidden="1" x14ac:dyDescent="0.3">
      <c r="A570" t="s">
        <v>64</v>
      </c>
      <c r="B570">
        <v>3</v>
      </c>
      <c r="C570">
        <f t="shared" si="16"/>
        <v>3</v>
      </c>
      <c r="D570" t="str">
        <f t="shared" si="17"/>
        <v>HQ - CFC3</v>
      </c>
      <c r="E570" s="18">
        <v>8213720.1100000003</v>
      </c>
    </row>
    <row r="571" spans="1:5" hidden="1" x14ac:dyDescent="0.3">
      <c r="A571" t="s">
        <v>64</v>
      </c>
      <c r="B571">
        <v>4</v>
      </c>
      <c r="C571">
        <f t="shared" si="16"/>
        <v>4</v>
      </c>
      <c r="D571" t="str">
        <f t="shared" si="17"/>
        <v>HQ - CFC4</v>
      </c>
      <c r="E571" s="18">
        <v>7815807.7299999995</v>
      </c>
    </row>
    <row r="572" spans="1:5" hidden="1" x14ac:dyDescent="0.3">
      <c r="A572" t="s">
        <v>64</v>
      </c>
      <c r="B572">
        <v>5</v>
      </c>
      <c r="C572">
        <f t="shared" si="16"/>
        <v>5</v>
      </c>
      <c r="D572" t="str">
        <f t="shared" si="17"/>
        <v>HQ - CFC5</v>
      </c>
      <c r="E572" s="18">
        <v>3447418.19</v>
      </c>
    </row>
    <row r="573" spans="1:5" hidden="1" x14ac:dyDescent="0.3">
      <c r="A573" t="s">
        <v>64</v>
      </c>
      <c r="B573">
        <v>6</v>
      </c>
      <c r="C573">
        <f t="shared" si="16"/>
        <v>6</v>
      </c>
      <c r="D573" t="str">
        <f t="shared" si="17"/>
        <v>HQ - CFC6</v>
      </c>
      <c r="E573" s="18">
        <v>13157200.99</v>
      </c>
    </row>
    <row r="574" spans="1:5" hidden="1" x14ac:dyDescent="0.3">
      <c r="A574" t="s">
        <v>64</v>
      </c>
      <c r="B574">
        <v>7</v>
      </c>
      <c r="C574">
        <f t="shared" si="16"/>
        <v>7</v>
      </c>
      <c r="D574" t="str">
        <f t="shared" si="17"/>
        <v>HQ - CFC7</v>
      </c>
      <c r="E574" s="18">
        <v>14942810.84</v>
      </c>
    </row>
    <row r="575" spans="1:5" hidden="1" x14ac:dyDescent="0.3">
      <c r="A575" t="s">
        <v>64</v>
      </c>
      <c r="B575">
        <v>8</v>
      </c>
      <c r="C575">
        <f t="shared" si="16"/>
        <v>8</v>
      </c>
      <c r="D575" t="str">
        <f t="shared" si="17"/>
        <v>HQ - CFC8</v>
      </c>
      <c r="E575" s="18">
        <v>10012745.699999999</v>
      </c>
    </row>
    <row r="576" spans="1:5" hidden="1" x14ac:dyDescent="0.3">
      <c r="A576" t="s">
        <v>64</v>
      </c>
      <c r="B576">
        <v>9</v>
      </c>
      <c r="C576">
        <f t="shared" ref="C576:C639" si="18">ROUNDDOWN(B576,0)</f>
        <v>9</v>
      </c>
      <c r="D576" t="str">
        <f t="shared" ref="D576:D639" si="19">A576&amp;C576</f>
        <v>HQ - CFC9</v>
      </c>
      <c r="E576" s="18">
        <v>17174919.84</v>
      </c>
    </row>
    <row r="577" spans="1:5" hidden="1" x14ac:dyDescent="0.3">
      <c r="A577" t="s">
        <v>64</v>
      </c>
      <c r="B577">
        <v>10</v>
      </c>
      <c r="C577">
        <f t="shared" si="18"/>
        <v>10</v>
      </c>
      <c r="D577" t="str">
        <f t="shared" si="19"/>
        <v>HQ - CFC10</v>
      </c>
      <c r="E577" s="18">
        <v>7981881.9400000004</v>
      </c>
    </row>
    <row r="578" spans="1:5" hidden="1" x14ac:dyDescent="0.3">
      <c r="A578" t="s">
        <v>64</v>
      </c>
      <c r="B578">
        <v>11</v>
      </c>
      <c r="C578">
        <f t="shared" si="18"/>
        <v>11</v>
      </c>
      <c r="D578" t="str">
        <f t="shared" si="19"/>
        <v>HQ - CFC11</v>
      </c>
      <c r="E578" s="18">
        <v>27417402.100000001</v>
      </c>
    </row>
    <row r="579" spans="1:5" hidden="1" x14ac:dyDescent="0.3">
      <c r="A579" t="s">
        <v>64</v>
      </c>
      <c r="B579">
        <v>12</v>
      </c>
      <c r="C579">
        <f t="shared" si="18"/>
        <v>12</v>
      </c>
      <c r="D579" t="str">
        <f t="shared" si="19"/>
        <v>HQ - CFC12</v>
      </c>
      <c r="E579" s="18">
        <v>11342066.99</v>
      </c>
    </row>
    <row r="580" spans="1:5" hidden="1" x14ac:dyDescent="0.3">
      <c r="A580" t="s">
        <v>64</v>
      </c>
      <c r="B580">
        <v>13</v>
      </c>
      <c r="C580">
        <f t="shared" si="18"/>
        <v>13</v>
      </c>
      <c r="D580" t="str">
        <f t="shared" si="19"/>
        <v>HQ - CFC13</v>
      </c>
      <c r="E580" s="18">
        <v>10869511.32</v>
      </c>
    </row>
    <row r="581" spans="1:5" hidden="1" x14ac:dyDescent="0.3">
      <c r="A581" t="s">
        <v>64</v>
      </c>
      <c r="B581">
        <v>14</v>
      </c>
      <c r="C581">
        <f t="shared" si="18"/>
        <v>14</v>
      </c>
      <c r="D581" t="str">
        <f t="shared" si="19"/>
        <v>HQ - CFC14</v>
      </c>
      <c r="E581" s="18">
        <v>6179916.4400000004</v>
      </c>
    </row>
    <row r="582" spans="1:5" hidden="1" x14ac:dyDescent="0.3">
      <c r="A582" t="s">
        <v>64</v>
      </c>
      <c r="B582">
        <v>15</v>
      </c>
      <c r="C582">
        <f t="shared" si="18"/>
        <v>15</v>
      </c>
      <c r="D582" t="str">
        <f t="shared" si="19"/>
        <v>HQ - CFC15</v>
      </c>
      <c r="E582" s="18">
        <v>10437699.800000001</v>
      </c>
    </row>
    <row r="583" spans="1:5" hidden="1" x14ac:dyDescent="0.3">
      <c r="A583" t="s">
        <v>64</v>
      </c>
      <c r="B583">
        <v>16</v>
      </c>
      <c r="C583">
        <f t="shared" si="18"/>
        <v>16</v>
      </c>
      <c r="D583" t="str">
        <f t="shared" si="19"/>
        <v>HQ - CFC16</v>
      </c>
      <c r="E583" s="18">
        <v>1064612.28</v>
      </c>
    </row>
    <row r="584" spans="1:5" hidden="1" x14ac:dyDescent="0.3">
      <c r="A584" t="s">
        <v>64</v>
      </c>
      <c r="B584">
        <v>17</v>
      </c>
      <c r="C584">
        <f t="shared" si="18"/>
        <v>17</v>
      </c>
      <c r="D584" t="str">
        <f t="shared" si="19"/>
        <v>HQ - CFC17</v>
      </c>
      <c r="E584" s="18">
        <v>8013147.4299999997</v>
      </c>
    </row>
    <row r="585" spans="1:5" hidden="1" x14ac:dyDescent="0.3">
      <c r="A585" t="s">
        <v>64</v>
      </c>
      <c r="B585">
        <v>18</v>
      </c>
      <c r="C585">
        <f t="shared" si="18"/>
        <v>18</v>
      </c>
      <c r="D585" t="str">
        <f t="shared" si="19"/>
        <v>HQ - CFC18</v>
      </c>
      <c r="E585" s="18">
        <v>12964666.859999999</v>
      </c>
    </row>
    <row r="586" spans="1:5" hidden="1" x14ac:dyDescent="0.3">
      <c r="A586" t="s">
        <v>64</v>
      </c>
      <c r="B586">
        <v>19</v>
      </c>
      <c r="C586">
        <f t="shared" si="18"/>
        <v>19</v>
      </c>
      <c r="D586" t="str">
        <f t="shared" si="19"/>
        <v>HQ - CFC19</v>
      </c>
      <c r="E586" s="18">
        <v>2123375.29</v>
      </c>
    </row>
    <row r="587" spans="1:5" hidden="1" x14ac:dyDescent="0.3">
      <c r="A587" t="s">
        <v>64</v>
      </c>
      <c r="B587">
        <v>20</v>
      </c>
      <c r="C587">
        <f t="shared" si="18"/>
        <v>20</v>
      </c>
      <c r="D587" t="str">
        <f t="shared" si="19"/>
        <v>HQ - CFC20</v>
      </c>
      <c r="E587" s="18">
        <v>9324446.8000000007</v>
      </c>
    </row>
    <row r="588" spans="1:5" hidden="1" x14ac:dyDescent="0.3">
      <c r="A588" t="s">
        <v>64</v>
      </c>
      <c r="B588">
        <v>21</v>
      </c>
      <c r="C588">
        <f t="shared" si="18"/>
        <v>21</v>
      </c>
      <c r="D588" t="str">
        <f t="shared" si="19"/>
        <v>HQ - CFC21</v>
      </c>
      <c r="E588" s="18">
        <v>1704646.05</v>
      </c>
    </row>
    <row r="589" spans="1:5" hidden="1" x14ac:dyDescent="0.3">
      <c r="A589" t="s">
        <v>64</v>
      </c>
      <c r="B589">
        <v>23</v>
      </c>
      <c r="C589">
        <f t="shared" si="18"/>
        <v>23</v>
      </c>
      <c r="D589" t="str">
        <f t="shared" si="19"/>
        <v>HQ - CFC23</v>
      </c>
      <c r="E589" s="18">
        <v>10000000</v>
      </c>
    </row>
    <row r="590" spans="1:5" hidden="1" x14ac:dyDescent="0.3">
      <c r="A590" t="s">
        <v>64</v>
      </c>
      <c r="B590">
        <v>24</v>
      </c>
      <c r="C590">
        <f t="shared" si="18"/>
        <v>24</v>
      </c>
      <c r="D590" t="str">
        <f t="shared" si="19"/>
        <v>HQ - CFC24</v>
      </c>
      <c r="E590" s="18">
        <v>5681250.46</v>
      </c>
    </row>
    <row r="591" spans="1:5" hidden="1" x14ac:dyDescent="0.3">
      <c r="A591" t="s">
        <v>64</v>
      </c>
      <c r="B591">
        <v>25</v>
      </c>
      <c r="C591">
        <f t="shared" si="18"/>
        <v>25</v>
      </c>
      <c r="D591" t="str">
        <f t="shared" si="19"/>
        <v>HQ - CFC25</v>
      </c>
      <c r="E591" s="18">
        <v>9125697.4299999997</v>
      </c>
    </row>
    <row r="592" spans="1:5" hidden="1" x14ac:dyDescent="0.3">
      <c r="A592" t="s">
        <v>64</v>
      </c>
      <c r="B592">
        <v>26</v>
      </c>
      <c r="C592">
        <f t="shared" si="18"/>
        <v>26</v>
      </c>
      <c r="D592" t="str">
        <f t="shared" si="19"/>
        <v>HQ - CFC26</v>
      </c>
      <c r="E592" s="18">
        <v>10915757.939999999</v>
      </c>
    </row>
    <row r="593" spans="1:5" hidden="1" x14ac:dyDescent="0.3">
      <c r="A593" t="s">
        <v>64</v>
      </c>
      <c r="B593">
        <v>26.1</v>
      </c>
      <c r="C593">
        <f t="shared" si="18"/>
        <v>26</v>
      </c>
      <c r="D593" t="str">
        <f t="shared" si="19"/>
        <v>HQ - CFC26</v>
      </c>
      <c r="E593" s="18">
        <v>315339.46999999997</v>
      </c>
    </row>
    <row r="594" spans="1:5" hidden="1" x14ac:dyDescent="0.3">
      <c r="A594" t="s">
        <v>8704</v>
      </c>
      <c r="B594">
        <v>1</v>
      </c>
      <c r="C594">
        <f t="shared" si="18"/>
        <v>1</v>
      </c>
      <c r="D594" t="str">
        <f t="shared" si="19"/>
        <v>HQ - CFC-DP1</v>
      </c>
      <c r="E594" s="18">
        <v>103231218.3</v>
      </c>
    </row>
    <row r="595" spans="1:5" hidden="1" x14ac:dyDescent="0.3">
      <c r="A595" t="s">
        <v>207</v>
      </c>
      <c r="B595">
        <v>1</v>
      </c>
      <c r="C595">
        <f t="shared" si="18"/>
        <v>1</v>
      </c>
      <c r="D595" t="str">
        <f t="shared" si="19"/>
        <v>HQ - CFC - Retention release1</v>
      </c>
      <c r="E595" s="18">
        <v>7311955.0899999999</v>
      </c>
    </row>
    <row r="596" spans="1:5" hidden="1" x14ac:dyDescent="0.3">
      <c r="A596" t="s">
        <v>230</v>
      </c>
      <c r="B596">
        <v>1</v>
      </c>
      <c r="C596">
        <f t="shared" si="18"/>
        <v>1</v>
      </c>
      <c r="D596" t="str">
        <f t="shared" si="19"/>
        <v>HQ - CFC - Social Insurrance1</v>
      </c>
      <c r="E596" s="18">
        <v>586840.71</v>
      </c>
    </row>
    <row r="597" spans="1:5" hidden="1" x14ac:dyDescent="0.3">
      <c r="A597" t="s">
        <v>48</v>
      </c>
      <c r="B597">
        <v>1</v>
      </c>
      <c r="C597">
        <f t="shared" si="18"/>
        <v>1</v>
      </c>
      <c r="D597" t="str">
        <f t="shared" si="19"/>
        <v>HyperOne1</v>
      </c>
      <c r="E597" s="18">
        <v>2499090</v>
      </c>
    </row>
    <row r="598" spans="1:5" hidden="1" x14ac:dyDescent="0.3">
      <c r="A598" t="s">
        <v>48</v>
      </c>
      <c r="B598">
        <v>2</v>
      </c>
      <c r="C598">
        <f t="shared" si="18"/>
        <v>2</v>
      </c>
      <c r="D598" t="str">
        <f t="shared" si="19"/>
        <v>HyperOne2</v>
      </c>
      <c r="E598" s="18">
        <v>8063620</v>
      </c>
    </row>
    <row r="599" spans="1:5" hidden="1" x14ac:dyDescent="0.3">
      <c r="A599" t="s">
        <v>48</v>
      </c>
      <c r="B599">
        <v>3</v>
      </c>
      <c r="C599">
        <f t="shared" si="18"/>
        <v>3</v>
      </c>
      <c r="D599" t="str">
        <f t="shared" si="19"/>
        <v>HyperOne3</v>
      </c>
      <c r="E599" s="18">
        <v>6681009</v>
      </c>
    </row>
    <row r="600" spans="1:5" hidden="1" x14ac:dyDescent="0.3">
      <c r="A600" t="s">
        <v>48</v>
      </c>
      <c r="B600">
        <v>4</v>
      </c>
      <c r="C600">
        <f t="shared" si="18"/>
        <v>4</v>
      </c>
      <c r="D600" t="str">
        <f t="shared" si="19"/>
        <v>HyperOne4</v>
      </c>
      <c r="E600" s="18">
        <v>6318712</v>
      </c>
    </row>
    <row r="601" spans="1:5" hidden="1" x14ac:dyDescent="0.3">
      <c r="A601" t="s">
        <v>48</v>
      </c>
      <c r="B601">
        <v>5</v>
      </c>
      <c r="C601">
        <f t="shared" si="18"/>
        <v>5</v>
      </c>
      <c r="D601" t="str">
        <f t="shared" si="19"/>
        <v>HyperOne5</v>
      </c>
      <c r="E601" s="18">
        <v>3307335</v>
      </c>
    </row>
    <row r="602" spans="1:5" hidden="1" x14ac:dyDescent="0.3">
      <c r="A602" t="s">
        <v>48</v>
      </c>
      <c r="B602">
        <v>6</v>
      </c>
      <c r="C602">
        <f t="shared" si="18"/>
        <v>6</v>
      </c>
      <c r="D602" t="str">
        <f t="shared" si="19"/>
        <v>HyperOne6</v>
      </c>
      <c r="E602" s="18">
        <v>8598544</v>
      </c>
    </row>
    <row r="603" spans="1:5" hidden="1" x14ac:dyDescent="0.3">
      <c r="A603" t="s">
        <v>48</v>
      </c>
      <c r="B603">
        <v>7</v>
      </c>
      <c r="C603">
        <f t="shared" si="18"/>
        <v>7</v>
      </c>
      <c r="D603" t="str">
        <f t="shared" si="19"/>
        <v>HyperOne7</v>
      </c>
      <c r="E603" s="18">
        <v>8960935</v>
      </c>
    </row>
    <row r="604" spans="1:5" hidden="1" x14ac:dyDescent="0.3">
      <c r="A604" t="s">
        <v>48</v>
      </c>
      <c r="B604">
        <v>8</v>
      </c>
      <c r="C604">
        <f t="shared" si="18"/>
        <v>8</v>
      </c>
      <c r="D604" t="str">
        <f t="shared" si="19"/>
        <v>HyperOne8</v>
      </c>
      <c r="E604" s="18">
        <v>3276433</v>
      </c>
    </row>
    <row r="605" spans="1:5" hidden="1" x14ac:dyDescent="0.3">
      <c r="A605" t="s">
        <v>48</v>
      </c>
      <c r="B605">
        <v>9</v>
      </c>
      <c r="C605">
        <f t="shared" si="18"/>
        <v>9</v>
      </c>
      <c r="D605" t="str">
        <f t="shared" si="19"/>
        <v>HyperOne9</v>
      </c>
      <c r="E605" s="18">
        <v>1277872</v>
      </c>
    </row>
    <row r="606" spans="1:5" hidden="1" x14ac:dyDescent="0.3">
      <c r="A606" t="s">
        <v>48</v>
      </c>
      <c r="B606">
        <v>10</v>
      </c>
      <c r="C606">
        <f t="shared" si="18"/>
        <v>10</v>
      </c>
      <c r="D606" t="str">
        <f t="shared" si="19"/>
        <v>HyperOne10</v>
      </c>
      <c r="E606" s="18">
        <v>4688664</v>
      </c>
    </row>
    <row r="607" spans="1:5" hidden="1" x14ac:dyDescent="0.3">
      <c r="A607" t="s">
        <v>48</v>
      </c>
      <c r="B607">
        <v>11</v>
      </c>
      <c r="C607">
        <f t="shared" si="18"/>
        <v>11</v>
      </c>
      <c r="D607" t="str">
        <f t="shared" si="19"/>
        <v>HyperOne11</v>
      </c>
      <c r="E607" s="18">
        <v>6700148</v>
      </c>
    </row>
    <row r="608" spans="1:5" hidden="1" x14ac:dyDescent="0.3">
      <c r="A608" t="s">
        <v>48</v>
      </c>
      <c r="B608">
        <v>12</v>
      </c>
      <c r="C608">
        <f t="shared" si="18"/>
        <v>12</v>
      </c>
      <c r="D608" t="str">
        <f t="shared" si="19"/>
        <v>HyperOne12</v>
      </c>
      <c r="E608" s="18">
        <v>1896315</v>
      </c>
    </row>
    <row r="609" spans="1:5" hidden="1" x14ac:dyDescent="0.3">
      <c r="A609" t="s">
        <v>48</v>
      </c>
      <c r="B609">
        <v>13</v>
      </c>
      <c r="C609">
        <f t="shared" si="18"/>
        <v>13</v>
      </c>
      <c r="D609" t="str">
        <f t="shared" si="19"/>
        <v>HyperOne13</v>
      </c>
      <c r="E609" s="18">
        <v>6738702</v>
      </c>
    </row>
    <row r="610" spans="1:5" hidden="1" x14ac:dyDescent="0.3">
      <c r="A610" t="s">
        <v>48</v>
      </c>
      <c r="B610">
        <v>14</v>
      </c>
      <c r="C610">
        <f t="shared" si="18"/>
        <v>14</v>
      </c>
      <c r="D610" t="str">
        <f t="shared" si="19"/>
        <v>HyperOne14</v>
      </c>
      <c r="E610" s="18">
        <v>4476191</v>
      </c>
    </row>
    <row r="611" spans="1:5" hidden="1" x14ac:dyDescent="0.3">
      <c r="A611" t="s">
        <v>48</v>
      </c>
      <c r="B611">
        <v>15</v>
      </c>
      <c r="C611">
        <f t="shared" si="18"/>
        <v>15</v>
      </c>
      <c r="D611" t="str">
        <f t="shared" si="19"/>
        <v>HyperOne15</v>
      </c>
      <c r="E611" s="18">
        <v>2754557</v>
      </c>
    </row>
    <row r="612" spans="1:5" hidden="1" x14ac:dyDescent="0.3">
      <c r="A612" t="s">
        <v>48</v>
      </c>
      <c r="B612">
        <v>1</v>
      </c>
      <c r="C612">
        <f t="shared" si="18"/>
        <v>1</v>
      </c>
      <c r="D612" t="str">
        <f t="shared" si="19"/>
        <v>HyperOne1</v>
      </c>
      <c r="E612" s="18">
        <v>33750000</v>
      </c>
    </row>
    <row r="613" spans="1:5" hidden="1" x14ac:dyDescent="0.3">
      <c r="A613" t="s">
        <v>178</v>
      </c>
      <c r="B613">
        <v>1</v>
      </c>
      <c r="C613">
        <f t="shared" si="18"/>
        <v>1</v>
      </c>
      <c r="D613" t="str">
        <f t="shared" si="19"/>
        <v>HyperOne-Steel Supply1</v>
      </c>
      <c r="E613" s="18">
        <v>4724997</v>
      </c>
    </row>
    <row r="614" spans="1:5" hidden="1" x14ac:dyDescent="0.3">
      <c r="A614" t="s">
        <v>178</v>
      </c>
      <c r="B614">
        <v>2</v>
      </c>
      <c r="C614">
        <f t="shared" si="18"/>
        <v>2</v>
      </c>
      <c r="D614" t="str">
        <f t="shared" si="19"/>
        <v>HyperOne-Steel Supply2</v>
      </c>
      <c r="E614" s="18">
        <v>980000</v>
      </c>
    </row>
    <row r="615" spans="1:5" hidden="1" x14ac:dyDescent="0.3">
      <c r="A615" t="s">
        <v>178</v>
      </c>
      <c r="B615">
        <v>3</v>
      </c>
      <c r="C615">
        <f t="shared" si="18"/>
        <v>3</v>
      </c>
      <c r="D615" t="str">
        <f t="shared" si="19"/>
        <v>HyperOne-Steel Supply3</v>
      </c>
      <c r="E615" s="18">
        <v>1165162</v>
      </c>
    </row>
    <row r="616" spans="1:5" hidden="1" x14ac:dyDescent="0.3">
      <c r="A616" t="s">
        <v>178</v>
      </c>
      <c r="B616">
        <v>4</v>
      </c>
      <c r="C616">
        <f t="shared" si="18"/>
        <v>4</v>
      </c>
      <c r="D616" t="str">
        <f t="shared" si="19"/>
        <v>HyperOne-Steel Supply4</v>
      </c>
      <c r="E616" s="18">
        <v>4993651</v>
      </c>
    </row>
    <row r="617" spans="1:5" hidden="1" x14ac:dyDescent="0.3">
      <c r="A617" t="s">
        <v>178</v>
      </c>
      <c r="B617">
        <v>5</v>
      </c>
      <c r="C617">
        <f t="shared" si="18"/>
        <v>5</v>
      </c>
      <c r="D617" t="str">
        <f t="shared" si="19"/>
        <v>HyperOne-Steel Supply5</v>
      </c>
      <c r="E617" s="18">
        <v>305602</v>
      </c>
    </row>
    <row r="618" spans="1:5" hidden="1" x14ac:dyDescent="0.3">
      <c r="A618" t="s">
        <v>178</v>
      </c>
      <c r="B618">
        <v>6</v>
      </c>
      <c r="C618">
        <f t="shared" si="18"/>
        <v>6</v>
      </c>
      <c r="D618" t="str">
        <f t="shared" si="19"/>
        <v>HyperOne-Steel Supply6</v>
      </c>
      <c r="E618" s="18">
        <v>3490984</v>
      </c>
    </row>
    <row r="619" spans="1:5" hidden="1" x14ac:dyDescent="0.3">
      <c r="A619" t="s">
        <v>177</v>
      </c>
      <c r="B619">
        <v>1</v>
      </c>
      <c r="C619">
        <f t="shared" si="18"/>
        <v>1</v>
      </c>
      <c r="D619" t="str">
        <f t="shared" si="19"/>
        <v>HyperOne-VAT 1,2,31</v>
      </c>
      <c r="E619" s="18">
        <v>1171706</v>
      </c>
    </row>
    <row r="620" spans="1:5" hidden="1" x14ac:dyDescent="0.3">
      <c r="A620" t="s">
        <v>46</v>
      </c>
      <c r="B620">
        <v>1</v>
      </c>
      <c r="C620">
        <f t="shared" si="18"/>
        <v>1</v>
      </c>
      <c r="D620" t="str">
        <f t="shared" si="19"/>
        <v>IKEA1</v>
      </c>
      <c r="E620" s="18">
        <v>4032556.9</v>
      </c>
    </row>
    <row r="621" spans="1:5" hidden="1" x14ac:dyDescent="0.3">
      <c r="A621" t="s">
        <v>46</v>
      </c>
      <c r="B621">
        <v>2</v>
      </c>
      <c r="C621">
        <f t="shared" si="18"/>
        <v>2</v>
      </c>
      <c r="D621" t="str">
        <f t="shared" si="19"/>
        <v>IKEA2</v>
      </c>
      <c r="E621" s="18">
        <v>10633715.550000001</v>
      </c>
    </row>
    <row r="622" spans="1:5" hidden="1" x14ac:dyDescent="0.3">
      <c r="A622" t="s">
        <v>46</v>
      </c>
      <c r="B622">
        <v>3</v>
      </c>
      <c r="C622">
        <f t="shared" si="18"/>
        <v>3</v>
      </c>
      <c r="D622" t="str">
        <f t="shared" si="19"/>
        <v>IKEA3</v>
      </c>
      <c r="E622" s="18">
        <v>7184168.1799999997</v>
      </c>
    </row>
    <row r="623" spans="1:5" hidden="1" x14ac:dyDescent="0.3">
      <c r="A623" t="s">
        <v>46</v>
      </c>
      <c r="B623">
        <v>4</v>
      </c>
      <c r="C623">
        <f t="shared" si="18"/>
        <v>4</v>
      </c>
      <c r="D623" t="str">
        <f t="shared" si="19"/>
        <v>IKEA4</v>
      </c>
      <c r="E623" s="18">
        <v>8278802.0700000003</v>
      </c>
    </row>
    <row r="624" spans="1:5" hidden="1" x14ac:dyDescent="0.3">
      <c r="A624" t="s">
        <v>46</v>
      </c>
      <c r="B624">
        <v>5</v>
      </c>
      <c r="C624">
        <f t="shared" si="18"/>
        <v>5</v>
      </c>
      <c r="D624" t="str">
        <f t="shared" si="19"/>
        <v>IKEA5</v>
      </c>
      <c r="E624" s="18">
        <v>7929959.8080264777</v>
      </c>
    </row>
    <row r="625" spans="1:5" hidden="1" x14ac:dyDescent="0.3">
      <c r="A625" t="s">
        <v>46</v>
      </c>
      <c r="B625">
        <v>6</v>
      </c>
      <c r="C625">
        <f t="shared" si="18"/>
        <v>6</v>
      </c>
      <c r="D625" t="str">
        <f t="shared" si="19"/>
        <v>IKEA6</v>
      </c>
      <c r="E625" s="18">
        <v>3899213.68</v>
      </c>
    </row>
    <row r="626" spans="1:5" hidden="1" x14ac:dyDescent="0.3">
      <c r="A626" t="s">
        <v>46</v>
      </c>
      <c r="B626">
        <v>7</v>
      </c>
      <c r="C626">
        <f t="shared" si="18"/>
        <v>7</v>
      </c>
      <c r="D626" t="str">
        <f t="shared" si="19"/>
        <v>IKEA7</v>
      </c>
      <c r="E626" s="18">
        <v>6161858.9100000001</v>
      </c>
    </row>
    <row r="627" spans="1:5" hidden="1" x14ac:dyDescent="0.3">
      <c r="A627" t="s">
        <v>46</v>
      </c>
      <c r="B627">
        <v>8</v>
      </c>
      <c r="C627">
        <f t="shared" si="18"/>
        <v>8</v>
      </c>
      <c r="D627" t="str">
        <f t="shared" si="19"/>
        <v>IKEA8</v>
      </c>
      <c r="E627" s="18">
        <v>13080191.130000001</v>
      </c>
    </row>
    <row r="628" spans="1:5" hidden="1" x14ac:dyDescent="0.3">
      <c r="A628" t="s">
        <v>46</v>
      </c>
      <c r="B628">
        <v>9</v>
      </c>
      <c r="C628">
        <f t="shared" si="18"/>
        <v>9</v>
      </c>
      <c r="D628" t="str">
        <f t="shared" si="19"/>
        <v>IKEA9</v>
      </c>
      <c r="E628" s="18">
        <v>21936362.84</v>
      </c>
    </row>
    <row r="629" spans="1:5" hidden="1" x14ac:dyDescent="0.3">
      <c r="A629" t="s">
        <v>46</v>
      </c>
      <c r="B629">
        <v>10</v>
      </c>
      <c r="C629">
        <f t="shared" si="18"/>
        <v>10</v>
      </c>
      <c r="D629" t="str">
        <f t="shared" si="19"/>
        <v>IKEA10</v>
      </c>
      <c r="E629" s="18">
        <v>10981834.92</v>
      </c>
    </row>
    <row r="630" spans="1:5" hidden="1" x14ac:dyDescent="0.3">
      <c r="A630" t="s">
        <v>46</v>
      </c>
      <c r="B630">
        <v>11</v>
      </c>
      <c r="C630">
        <f t="shared" si="18"/>
        <v>11</v>
      </c>
      <c r="D630" t="str">
        <f t="shared" si="19"/>
        <v>IKEA11</v>
      </c>
      <c r="E630" s="18">
        <v>16592416.379999999</v>
      </c>
    </row>
    <row r="631" spans="1:5" hidden="1" x14ac:dyDescent="0.3">
      <c r="A631" t="s">
        <v>46</v>
      </c>
      <c r="B631">
        <v>12</v>
      </c>
      <c r="C631">
        <f t="shared" si="18"/>
        <v>12</v>
      </c>
      <c r="D631" t="str">
        <f t="shared" si="19"/>
        <v>IKEA12</v>
      </c>
      <c r="E631" s="18">
        <v>15898929.26</v>
      </c>
    </row>
    <row r="632" spans="1:5" hidden="1" x14ac:dyDescent="0.3">
      <c r="A632" t="s">
        <v>46</v>
      </c>
      <c r="B632">
        <v>13</v>
      </c>
      <c r="C632">
        <f t="shared" si="18"/>
        <v>13</v>
      </c>
      <c r="D632" t="str">
        <f t="shared" si="19"/>
        <v>IKEA13</v>
      </c>
      <c r="E632" s="18">
        <v>5400893.3099999996</v>
      </c>
    </row>
    <row r="633" spans="1:5" hidden="1" x14ac:dyDescent="0.3">
      <c r="A633" t="s">
        <v>46</v>
      </c>
      <c r="B633">
        <v>14</v>
      </c>
      <c r="C633">
        <f t="shared" si="18"/>
        <v>14</v>
      </c>
      <c r="D633" t="str">
        <f t="shared" si="19"/>
        <v>IKEA14</v>
      </c>
      <c r="E633" s="18">
        <v>15116863.460000001</v>
      </c>
    </row>
    <row r="634" spans="1:5" hidden="1" x14ac:dyDescent="0.3">
      <c r="A634" t="s">
        <v>46</v>
      </c>
      <c r="B634">
        <v>1</v>
      </c>
      <c r="C634">
        <f t="shared" si="18"/>
        <v>1</v>
      </c>
      <c r="D634" t="str">
        <f t="shared" si="19"/>
        <v>IKEA1</v>
      </c>
      <c r="E634" s="18">
        <v>5000000</v>
      </c>
    </row>
    <row r="635" spans="1:5" hidden="1" x14ac:dyDescent="0.3">
      <c r="A635" t="s">
        <v>46</v>
      </c>
      <c r="B635">
        <v>2</v>
      </c>
      <c r="C635">
        <f t="shared" si="18"/>
        <v>2</v>
      </c>
      <c r="D635" t="str">
        <f t="shared" si="19"/>
        <v>IKEA2</v>
      </c>
      <c r="E635" s="18">
        <v>428986.9</v>
      </c>
    </row>
    <row r="636" spans="1:5" hidden="1" x14ac:dyDescent="0.3">
      <c r="A636" t="s">
        <v>46</v>
      </c>
      <c r="B636">
        <v>3</v>
      </c>
      <c r="C636">
        <f t="shared" si="18"/>
        <v>3</v>
      </c>
      <c r="D636" t="str">
        <f t="shared" si="19"/>
        <v>IKEA3</v>
      </c>
      <c r="E636" s="18">
        <v>4951900.8</v>
      </c>
    </row>
    <row r="637" spans="1:5" hidden="1" x14ac:dyDescent="0.3">
      <c r="A637" t="s">
        <v>46</v>
      </c>
      <c r="B637">
        <v>4</v>
      </c>
      <c r="C637">
        <f t="shared" si="18"/>
        <v>4</v>
      </c>
      <c r="D637" t="str">
        <f t="shared" si="19"/>
        <v>IKEA4</v>
      </c>
      <c r="E637" s="18">
        <v>2116049.37</v>
      </c>
    </row>
    <row r="638" spans="1:5" hidden="1" x14ac:dyDescent="0.3">
      <c r="A638" t="s">
        <v>46</v>
      </c>
      <c r="B638">
        <v>5</v>
      </c>
      <c r="C638">
        <f t="shared" si="18"/>
        <v>5</v>
      </c>
      <c r="D638" t="str">
        <f t="shared" si="19"/>
        <v>IKEA5</v>
      </c>
      <c r="E638" s="18">
        <v>21562500</v>
      </c>
    </row>
    <row r="639" spans="1:5" hidden="1" x14ac:dyDescent="0.3">
      <c r="A639" t="s">
        <v>46</v>
      </c>
      <c r="B639">
        <v>6</v>
      </c>
      <c r="C639">
        <f t="shared" si="18"/>
        <v>6</v>
      </c>
      <c r="D639" t="str">
        <f t="shared" si="19"/>
        <v>IKEA6</v>
      </c>
      <c r="E639" s="18">
        <v>1818917</v>
      </c>
    </row>
    <row r="640" spans="1:5" hidden="1" x14ac:dyDescent="0.3">
      <c r="A640" t="s">
        <v>46</v>
      </c>
      <c r="B640">
        <v>7</v>
      </c>
      <c r="C640">
        <f t="shared" ref="C640:C703" si="20">ROUNDDOWN(B640,0)</f>
        <v>7</v>
      </c>
      <c r="D640" t="str">
        <f t="shared" ref="D640:D703" si="21">A640&amp;C640</f>
        <v>IKEA7</v>
      </c>
      <c r="E640" s="18">
        <v>3751873.62</v>
      </c>
    </row>
    <row r="641" spans="1:5" hidden="1" x14ac:dyDescent="0.3">
      <c r="A641" t="s">
        <v>46</v>
      </c>
      <c r="B641">
        <v>8</v>
      </c>
      <c r="C641">
        <f t="shared" si="20"/>
        <v>8</v>
      </c>
      <c r="D641" t="str">
        <f t="shared" si="21"/>
        <v>IKEA8</v>
      </c>
      <c r="E641" s="18">
        <v>525633.82999999996</v>
      </c>
    </row>
    <row r="642" spans="1:5" hidden="1" x14ac:dyDescent="0.3">
      <c r="A642" t="s">
        <v>200</v>
      </c>
      <c r="B642">
        <v>1</v>
      </c>
      <c r="C642">
        <f t="shared" si="20"/>
        <v>1</v>
      </c>
      <c r="D642" t="str">
        <f t="shared" si="21"/>
        <v>IKEA-Retention Release1</v>
      </c>
      <c r="E642" s="18">
        <v>5552983.5999999996</v>
      </c>
    </row>
    <row r="643" spans="1:5" hidden="1" x14ac:dyDescent="0.3">
      <c r="A643" t="s">
        <v>3</v>
      </c>
      <c r="B643">
        <v>19</v>
      </c>
      <c r="C643">
        <f t="shared" si="20"/>
        <v>19</v>
      </c>
      <c r="D643" t="str">
        <f t="shared" si="21"/>
        <v>JICA19</v>
      </c>
      <c r="E643" s="18">
        <v>1141675.9099999999</v>
      </c>
    </row>
    <row r="644" spans="1:5" hidden="1" x14ac:dyDescent="0.3">
      <c r="A644" t="s">
        <v>3</v>
      </c>
      <c r="B644">
        <v>20</v>
      </c>
      <c r="C644">
        <f t="shared" si="20"/>
        <v>20</v>
      </c>
      <c r="D644" t="str">
        <f t="shared" si="21"/>
        <v>JICA20</v>
      </c>
      <c r="E644" s="18">
        <v>413014.8</v>
      </c>
    </row>
    <row r="645" spans="1:5" hidden="1" x14ac:dyDescent="0.3">
      <c r="A645" t="s">
        <v>158</v>
      </c>
      <c r="B645">
        <v>1</v>
      </c>
      <c r="C645">
        <f t="shared" si="20"/>
        <v>1</v>
      </c>
      <c r="D645" t="str">
        <f t="shared" si="21"/>
        <v>JICA-Site Offices Rental Payment Request1</v>
      </c>
      <c r="E645" s="18">
        <v>75000</v>
      </c>
    </row>
    <row r="646" spans="1:5" hidden="1" x14ac:dyDescent="0.3">
      <c r="A646" t="s">
        <v>158</v>
      </c>
      <c r="B646">
        <v>2</v>
      </c>
      <c r="C646">
        <f t="shared" si="20"/>
        <v>2</v>
      </c>
      <c r="D646" t="str">
        <f t="shared" si="21"/>
        <v>JICA-Site Offices Rental Payment Request2</v>
      </c>
      <c r="E646" s="18">
        <v>75000</v>
      </c>
    </row>
    <row r="647" spans="1:5" hidden="1" x14ac:dyDescent="0.3">
      <c r="A647" t="s">
        <v>158</v>
      </c>
      <c r="B647">
        <v>3</v>
      </c>
      <c r="C647">
        <f t="shared" si="20"/>
        <v>3</v>
      </c>
      <c r="D647" t="str">
        <f t="shared" si="21"/>
        <v>JICA-Site Offices Rental Payment Request3</v>
      </c>
      <c r="E647" s="18">
        <v>75000</v>
      </c>
    </row>
    <row r="648" spans="1:5" hidden="1" x14ac:dyDescent="0.3">
      <c r="A648" t="s">
        <v>158</v>
      </c>
      <c r="B648">
        <v>4</v>
      </c>
      <c r="C648">
        <f t="shared" si="20"/>
        <v>4</v>
      </c>
      <c r="D648" t="str">
        <f t="shared" si="21"/>
        <v>JICA-Site Offices Rental Payment Request4</v>
      </c>
      <c r="E648" s="18">
        <v>75000</v>
      </c>
    </row>
    <row r="649" spans="1:5" hidden="1" x14ac:dyDescent="0.3">
      <c r="A649" t="s">
        <v>67</v>
      </c>
      <c r="B649">
        <v>1</v>
      </c>
      <c r="C649">
        <f t="shared" si="20"/>
        <v>1</v>
      </c>
      <c r="D649" t="str">
        <f t="shared" si="21"/>
        <v>Kafr Shokr 1</v>
      </c>
      <c r="E649" s="18">
        <v>28845197.399999999</v>
      </c>
    </row>
    <row r="650" spans="1:5" hidden="1" x14ac:dyDescent="0.3">
      <c r="A650" t="s">
        <v>67</v>
      </c>
      <c r="B650">
        <v>2</v>
      </c>
      <c r="C650">
        <f t="shared" si="20"/>
        <v>2</v>
      </c>
      <c r="D650" t="str">
        <f t="shared" si="21"/>
        <v>Kafr Shokr 2</v>
      </c>
      <c r="E650" s="18">
        <v>6242742.2000000002</v>
      </c>
    </row>
    <row r="651" spans="1:5" hidden="1" x14ac:dyDescent="0.3">
      <c r="A651" t="s">
        <v>67</v>
      </c>
      <c r="B651">
        <v>3</v>
      </c>
      <c r="C651">
        <f t="shared" si="20"/>
        <v>3</v>
      </c>
      <c r="D651" t="str">
        <f t="shared" si="21"/>
        <v>Kafr Shokr 3</v>
      </c>
      <c r="E651" s="18">
        <v>8372664.9000000004</v>
      </c>
    </row>
    <row r="652" spans="1:5" hidden="1" x14ac:dyDescent="0.3">
      <c r="A652" t="s">
        <v>67</v>
      </c>
      <c r="B652">
        <v>4</v>
      </c>
      <c r="C652">
        <f t="shared" si="20"/>
        <v>4</v>
      </c>
      <c r="D652" t="str">
        <f t="shared" si="21"/>
        <v>Kafr Shokr 4</v>
      </c>
      <c r="E652" s="18">
        <v>8190447.9000000004</v>
      </c>
    </row>
    <row r="653" spans="1:5" hidden="1" x14ac:dyDescent="0.3">
      <c r="A653" t="s">
        <v>67</v>
      </c>
      <c r="B653">
        <v>5</v>
      </c>
      <c r="C653">
        <f t="shared" si="20"/>
        <v>5</v>
      </c>
      <c r="D653" t="str">
        <f t="shared" si="21"/>
        <v>Kafr Shokr 5</v>
      </c>
      <c r="E653" s="18">
        <v>5371513.6500000004</v>
      </c>
    </row>
    <row r="654" spans="1:5" hidden="1" x14ac:dyDescent="0.3">
      <c r="A654" t="s">
        <v>67</v>
      </c>
      <c r="B654">
        <v>6</v>
      </c>
      <c r="C654">
        <f t="shared" si="20"/>
        <v>6</v>
      </c>
      <c r="D654" t="str">
        <f t="shared" si="21"/>
        <v>Kafr Shokr 6</v>
      </c>
      <c r="E654" s="18">
        <v>444257.7</v>
      </c>
    </row>
    <row r="655" spans="1:5" hidden="1" x14ac:dyDescent="0.3">
      <c r="A655" t="s">
        <v>67</v>
      </c>
      <c r="B655">
        <v>7</v>
      </c>
      <c r="C655">
        <f t="shared" si="20"/>
        <v>7</v>
      </c>
      <c r="D655" t="str">
        <f t="shared" si="21"/>
        <v>Kafr Shokr 7</v>
      </c>
      <c r="E655" s="18">
        <v>26652960.079999998</v>
      </c>
    </row>
    <row r="656" spans="1:5" hidden="1" x14ac:dyDescent="0.3">
      <c r="A656" t="s">
        <v>67</v>
      </c>
      <c r="B656">
        <v>8</v>
      </c>
      <c r="C656">
        <f t="shared" si="20"/>
        <v>8</v>
      </c>
      <c r="D656" t="str">
        <f t="shared" si="21"/>
        <v>Kafr Shokr 8</v>
      </c>
      <c r="E656" s="18">
        <v>2028646.62</v>
      </c>
    </row>
    <row r="657" spans="1:5" hidden="1" x14ac:dyDescent="0.3">
      <c r="A657" t="s">
        <v>67</v>
      </c>
      <c r="B657">
        <v>9</v>
      </c>
      <c r="C657">
        <f t="shared" si="20"/>
        <v>9</v>
      </c>
      <c r="D657" t="str">
        <f t="shared" si="21"/>
        <v>Kafr Shokr 9</v>
      </c>
      <c r="E657" s="18">
        <v>678824.25</v>
      </c>
    </row>
    <row r="658" spans="1:5" hidden="1" x14ac:dyDescent="0.3">
      <c r="A658" t="s">
        <v>67</v>
      </c>
      <c r="B658">
        <v>9.1</v>
      </c>
      <c r="C658">
        <f t="shared" si="20"/>
        <v>9</v>
      </c>
      <c r="D658" t="str">
        <f t="shared" si="21"/>
        <v>Kafr Shokr 9</v>
      </c>
      <c r="E658" s="18">
        <v>4133066.85</v>
      </c>
    </row>
    <row r="659" spans="1:5" hidden="1" x14ac:dyDescent="0.3">
      <c r="A659" t="s">
        <v>67</v>
      </c>
      <c r="B659">
        <v>10</v>
      </c>
      <c r="C659">
        <f t="shared" si="20"/>
        <v>10</v>
      </c>
      <c r="D659" t="str">
        <f t="shared" si="21"/>
        <v>Kafr Shokr 10</v>
      </c>
      <c r="E659" s="18">
        <v>2390708.7000000002</v>
      </c>
    </row>
    <row r="660" spans="1:5" hidden="1" x14ac:dyDescent="0.3">
      <c r="A660" t="s">
        <v>196</v>
      </c>
      <c r="B660">
        <v>1</v>
      </c>
      <c r="C660">
        <f t="shared" si="20"/>
        <v>1</v>
      </c>
      <c r="D660" t="str">
        <f t="shared" si="21"/>
        <v>Kafr Shokr - Retention Release1</v>
      </c>
      <c r="E660" s="18">
        <v>884808.35</v>
      </c>
    </row>
    <row r="661" spans="1:5" hidden="1" x14ac:dyDescent="0.3">
      <c r="A661" t="s">
        <v>60</v>
      </c>
      <c r="B661">
        <v>1</v>
      </c>
      <c r="C661">
        <f t="shared" si="20"/>
        <v>1</v>
      </c>
      <c r="D661" t="str">
        <f t="shared" si="21"/>
        <v>Katameya - Creeks1</v>
      </c>
      <c r="E661" s="18">
        <v>2741191.29</v>
      </c>
    </row>
    <row r="662" spans="1:5" hidden="1" x14ac:dyDescent="0.3">
      <c r="A662" t="s">
        <v>60</v>
      </c>
      <c r="B662">
        <v>2</v>
      </c>
      <c r="C662">
        <f t="shared" si="20"/>
        <v>2</v>
      </c>
      <c r="D662" t="str">
        <f t="shared" si="21"/>
        <v>Katameya - Creeks2</v>
      </c>
      <c r="E662" s="18">
        <v>11302769.940935178</v>
      </c>
    </row>
    <row r="663" spans="1:5" hidden="1" x14ac:dyDescent="0.3">
      <c r="A663" t="s">
        <v>60</v>
      </c>
      <c r="B663">
        <v>3</v>
      </c>
      <c r="C663">
        <f t="shared" si="20"/>
        <v>3</v>
      </c>
      <c r="D663" t="str">
        <f t="shared" si="21"/>
        <v>Katameya - Creeks3</v>
      </c>
      <c r="E663" s="18">
        <v>39570120.899999999</v>
      </c>
    </row>
    <row r="664" spans="1:5" hidden="1" x14ac:dyDescent="0.3">
      <c r="A664" t="s">
        <v>60</v>
      </c>
      <c r="B664">
        <v>4</v>
      </c>
      <c r="C664">
        <f t="shared" si="20"/>
        <v>4</v>
      </c>
      <c r="D664" t="str">
        <f t="shared" si="21"/>
        <v>Katameya - Creeks4</v>
      </c>
      <c r="E664" s="18">
        <v>9000000</v>
      </c>
    </row>
    <row r="665" spans="1:5" hidden="1" x14ac:dyDescent="0.3">
      <c r="A665" t="s">
        <v>60</v>
      </c>
      <c r="B665">
        <v>4.0999999999999996</v>
      </c>
      <c r="C665">
        <f t="shared" si="20"/>
        <v>4</v>
      </c>
      <c r="D665" t="str">
        <f t="shared" si="21"/>
        <v>Katameya - Creeks4</v>
      </c>
      <c r="E665" s="18">
        <v>20688637.309999999</v>
      </c>
    </row>
    <row r="666" spans="1:5" hidden="1" x14ac:dyDescent="0.3">
      <c r="A666" t="s">
        <v>60</v>
      </c>
      <c r="B666">
        <v>5</v>
      </c>
      <c r="C666">
        <f t="shared" si="20"/>
        <v>5</v>
      </c>
      <c r="D666" t="str">
        <f t="shared" si="21"/>
        <v>Katameya - Creeks5</v>
      </c>
      <c r="E666" s="18">
        <v>40006572.359999999</v>
      </c>
    </row>
    <row r="667" spans="1:5" hidden="1" x14ac:dyDescent="0.3">
      <c r="A667" t="s">
        <v>60</v>
      </c>
      <c r="B667">
        <v>6</v>
      </c>
      <c r="C667">
        <f t="shared" si="20"/>
        <v>6</v>
      </c>
      <c r="D667" t="str">
        <f t="shared" si="21"/>
        <v>Katameya - Creeks6</v>
      </c>
      <c r="E667" s="18">
        <v>29363826.77</v>
      </c>
    </row>
    <row r="668" spans="1:5" hidden="1" x14ac:dyDescent="0.3">
      <c r="A668" t="s">
        <v>60</v>
      </c>
      <c r="B668">
        <v>7</v>
      </c>
      <c r="C668">
        <f t="shared" si="20"/>
        <v>7</v>
      </c>
      <c r="D668" t="str">
        <f t="shared" si="21"/>
        <v>Katameya - Creeks7</v>
      </c>
      <c r="E668" s="18">
        <v>24380443</v>
      </c>
    </row>
    <row r="669" spans="1:5" hidden="1" x14ac:dyDescent="0.3">
      <c r="A669" t="s">
        <v>60</v>
      </c>
      <c r="B669">
        <v>7.1</v>
      </c>
      <c r="C669">
        <f t="shared" si="20"/>
        <v>7</v>
      </c>
      <c r="D669" t="str">
        <f t="shared" si="21"/>
        <v>Katameya - Creeks7</v>
      </c>
      <c r="E669" s="18">
        <v>20000000</v>
      </c>
    </row>
    <row r="670" spans="1:5" hidden="1" x14ac:dyDescent="0.3">
      <c r="A670" t="s">
        <v>60</v>
      </c>
      <c r="B670">
        <v>8</v>
      </c>
      <c r="C670">
        <f t="shared" si="20"/>
        <v>8</v>
      </c>
      <c r="D670" t="str">
        <f t="shared" si="21"/>
        <v>Katameya - Creeks8</v>
      </c>
      <c r="E670" s="18">
        <v>20000000</v>
      </c>
    </row>
    <row r="671" spans="1:5" hidden="1" x14ac:dyDescent="0.3">
      <c r="A671" t="s">
        <v>60</v>
      </c>
      <c r="B671">
        <v>8.1</v>
      </c>
      <c r="C671">
        <f t="shared" si="20"/>
        <v>8</v>
      </c>
      <c r="D671" t="str">
        <f t="shared" si="21"/>
        <v>Katameya - Creeks8</v>
      </c>
      <c r="E671" s="18">
        <v>20343227.98</v>
      </c>
    </row>
    <row r="672" spans="1:5" hidden="1" x14ac:dyDescent="0.3">
      <c r="A672" t="s">
        <v>60</v>
      </c>
      <c r="B672">
        <v>9</v>
      </c>
      <c r="C672">
        <f t="shared" si="20"/>
        <v>9</v>
      </c>
      <c r="D672" t="str">
        <f t="shared" si="21"/>
        <v>Katameya - Creeks9</v>
      </c>
      <c r="E672" s="18">
        <v>20000000</v>
      </c>
    </row>
    <row r="673" spans="1:5" hidden="1" x14ac:dyDescent="0.3">
      <c r="A673" t="s">
        <v>60</v>
      </c>
      <c r="B673">
        <v>9.1</v>
      </c>
      <c r="C673">
        <f t="shared" si="20"/>
        <v>9</v>
      </c>
      <c r="D673" t="str">
        <f t="shared" si="21"/>
        <v>Katameya - Creeks9</v>
      </c>
      <c r="E673" s="18">
        <v>10000000</v>
      </c>
    </row>
    <row r="674" spans="1:5" hidden="1" x14ac:dyDescent="0.3">
      <c r="A674" t="s">
        <v>60</v>
      </c>
      <c r="B674">
        <v>9.1999999999999993</v>
      </c>
      <c r="C674">
        <f t="shared" si="20"/>
        <v>9</v>
      </c>
      <c r="D674" t="str">
        <f t="shared" si="21"/>
        <v>Katameya - Creeks9</v>
      </c>
      <c r="E674" s="18">
        <v>13056438.189999998</v>
      </c>
    </row>
    <row r="675" spans="1:5" hidden="1" x14ac:dyDescent="0.3">
      <c r="A675" t="s">
        <v>60</v>
      </c>
      <c r="B675">
        <v>10</v>
      </c>
      <c r="C675">
        <f t="shared" si="20"/>
        <v>10</v>
      </c>
      <c r="D675" t="str">
        <f t="shared" si="21"/>
        <v>Katameya - Creeks10</v>
      </c>
      <c r="E675" s="18">
        <v>61159972.969999999</v>
      </c>
    </row>
    <row r="676" spans="1:5" hidden="1" x14ac:dyDescent="0.3">
      <c r="A676" t="s">
        <v>60</v>
      </c>
      <c r="B676">
        <v>11</v>
      </c>
      <c r="C676">
        <f t="shared" si="20"/>
        <v>11</v>
      </c>
      <c r="D676" t="str">
        <f t="shared" si="21"/>
        <v>Katameya - Creeks11</v>
      </c>
      <c r="E676" s="18">
        <v>43214038.280000001</v>
      </c>
    </row>
    <row r="677" spans="1:5" hidden="1" x14ac:dyDescent="0.3">
      <c r="A677" t="s">
        <v>60</v>
      </c>
      <c r="B677">
        <v>12</v>
      </c>
      <c r="C677">
        <f t="shared" si="20"/>
        <v>12</v>
      </c>
      <c r="D677" t="str">
        <f t="shared" si="21"/>
        <v>Katameya - Creeks12</v>
      </c>
      <c r="E677" s="18">
        <v>36461301.549999997</v>
      </c>
    </row>
    <row r="678" spans="1:5" hidden="1" x14ac:dyDescent="0.3">
      <c r="A678" t="s">
        <v>60</v>
      </c>
      <c r="B678">
        <v>13</v>
      </c>
      <c r="C678">
        <f t="shared" si="20"/>
        <v>13</v>
      </c>
      <c r="D678" t="str">
        <f t="shared" si="21"/>
        <v>Katameya - Creeks13</v>
      </c>
      <c r="E678" s="18">
        <v>39353596.009999998</v>
      </c>
    </row>
    <row r="679" spans="1:5" hidden="1" x14ac:dyDescent="0.3">
      <c r="A679" t="s">
        <v>60</v>
      </c>
      <c r="B679">
        <v>14</v>
      </c>
      <c r="C679">
        <f t="shared" si="20"/>
        <v>14</v>
      </c>
      <c r="D679" t="str">
        <f t="shared" si="21"/>
        <v>Katameya - Creeks14</v>
      </c>
      <c r="E679" s="18">
        <v>45904629.979999997</v>
      </c>
    </row>
    <row r="680" spans="1:5" hidden="1" x14ac:dyDescent="0.3">
      <c r="A680" t="s">
        <v>60</v>
      </c>
      <c r="B680">
        <v>15</v>
      </c>
      <c r="C680">
        <f t="shared" si="20"/>
        <v>15</v>
      </c>
      <c r="D680" t="str">
        <f t="shared" si="21"/>
        <v>Katameya - Creeks15</v>
      </c>
      <c r="E680" s="18">
        <v>49567395</v>
      </c>
    </row>
    <row r="681" spans="1:5" hidden="1" x14ac:dyDescent="0.3">
      <c r="A681" t="s">
        <v>60</v>
      </c>
      <c r="B681">
        <v>16</v>
      </c>
      <c r="C681">
        <f t="shared" si="20"/>
        <v>16</v>
      </c>
      <c r="D681" t="str">
        <f t="shared" si="21"/>
        <v>Katameya - Creeks16</v>
      </c>
      <c r="E681" s="18">
        <v>25000000</v>
      </c>
    </row>
    <row r="682" spans="1:5" hidden="1" x14ac:dyDescent="0.3">
      <c r="A682" t="s">
        <v>60</v>
      </c>
      <c r="B682">
        <v>16.100000000000001</v>
      </c>
      <c r="C682">
        <f t="shared" si="20"/>
        <v>16</v>
      </c>
      <c r="D682" t="str">
        <f t="shared" si="21"/>
        <v>Katameya - Creeks16</v>
      </c>
      <c r="E682" s="18">
        <v>19583744</v>
      </c>
    </row>
    <row r="683" spans="1:5" hidden="1" x14ac:dyDescent="0.3">
      <c r="A683" t="s">
        <v>60</v>
      </c>
      <c r="B683">
        <v>17</v>
      </c>
      <c r="C683">
        <f t="shared" si="20"/>
        <v>17</v>
      </c>
      <c r="D683" t="str">
        <f t="shared" si="21"/>
        <v>Katameya - Creeks17</v>
      </c>
      <c r="E683" s="18">
        <v>20000000</v>
      </c>
    </row>
    <row r="684" spans="1:5" hidden="1" x14ac:dyDescent="0.3">
      <c r="A684" t="s">
        <v>60</v>
      </c>
      <c r="B684">
        <v>17.100000000000001</v>
      </c>
      <c r="C684">
        <f t="shared" si="20"/>
        <v>17</v>
      </c>
      <c r="D684" t="str">
        <f t="shared" si="21"/>
        <v>Katameya - Creeks17</v>
      </c>
      <c r="E684" s="18">
        <v>16501027.74</v>
      </c>
    </row>
    <row r="685" spans="1:5" hidden="1" x14ac:dyDescent="0.3">
      <c r="A685" t="s">
        <v>60</v>
      </c>
      <c r="B685">
        <v>18</v>
      </c>
      <c r="C685">
        <f t="shared" si="20"/>
        <v>18</v>
      </c>
      <c r="D685" t="str">
        <f t="shared" si="21"/>
        <v>Katameya - Creeks18</v>
      </c>
      <c r="E685" s="18">
        <v>21565441.800000001</v>
      </c>
    </row>
    <row r="686" spans="1:5" hidden="1" x14ac:dyDescent="0.3">
      <c r="A686" t="s">
        <v>60</v>
      </c>
      <c r="B686">
        <v>18.100000000000001</v>
      </c>
      <c r="C686">
        <f t="shared" si="20"/>
        <v>18</v>
      </c>
      <c r="D686" t="str">
        <f t="shared" si="21"/>
        <v>Katameya - Creeks18</v>
      </c>
      <c r="E686" s="18">
        <v>20000000</v>
      </c>
    </row>
    <row r="687" spans="1:5" hidden="1" x14ac:dyDescent="0.3">
      <c r="A687" t="s">
        <v>60</v>
      </c>
      <c r="B687">
        <v>19</v>
      </c>
      <c r="C687">
        <f t="shared" si="20"/>
        <v>19</v>
      </c>
      <c r="D687" t="str">
        <f t="shared" si="21"/>
        <v>Katameya - Creeks19</v>
      </c>
      <c r="E687" s="18">
        <v>20000000</v>
      </c>
    </row>
    <row r="688" spans="1:5" hidden="1" x14ac:dyDescent="0.3">
      <c r="A688" t="s">
        <v>60</v>
      </c>
      <c r="B688">
        <v>19.100000000000001</v>
      </c>
      <c r="C688">
        <f t="shared" si="20"/>
        <v>19</v>
      </c>
      <c r="D688" t="str">
        <f t="shared" si="21"/>
        <v>Katameya - Creeks19</v>
      </c>
      <c r="E688" s="18">
        <v>16081249.470000001</v>
      </c>
    </row>
    <row r="689" spans="1:5" hidden="1" x14ac:dyDescent="0.3">
      <c r="A689" t="s">
        <v>60</v>
      </c>
      <c r="B689">
        <v>20</v>
      </c>
      <c r="C689">
        <f t="shared" si="20"/>
        <v>20</v>
      </c>
      <c r="D689" t="str">
        <f t="shared" si="21"/>
        <v>Katameya - Creeks20</v>
      </c>
      <c r="E689" s="18">
        <v>15000000</v>
      </c>
    </row>
    <row r="690" spans="1:5" hidden="1" x14ac:dyDescent="0.3">
      <c r="A690" t="s">
        <v>60</v>
      </c>
      <c r="B690">
        <v>20.100000000000001</v>
      </c>
      <c r="C690">
        <f t="shared" si="20"/>
        <v>20</v>
      </c>
      <c r="D690" t="str">
        <f t="shared" si="21"/>
        <v>Katameya - Creeks20</v>
      </c>
      <c r="E690" s="18">
        <v>9569045</v>
      </c>
    </row>
    <row r="691" spans="1:5" hidden="1" x14ac:dyDescent="0.3">
      <c r="A691" t="s">
        <v>60</v>
      </c>
      <c r="B691">
        <v>21</v>
      </c>
      <c r="C691">
        <f t="shared" si="20"/>
        <v>21</v>
      </c>
      <c r="D691" t="str">
        <f t="shared" si="21"/>
        <v>Katameya - Creeks21</v>
      </c>
      <c r="E691" s="18">
        <v>20000000</v>
      </c>
    </row>
    <row r="692" spans="1:5" hidden="1" x14ac:dyDescent="0.3">
      <c r="A692" t="s">
        <v>60</v>
      </c>
      <c r="B692">
        <v>21.1</v>
      </c>
      <c r="C692">
        <f t="shared" si="20"/>
        <v>21</v>
      </c>
      <c r="D692" t="str">
        <f t="shared" si="21"/>
        <v>Katameya - Creeks21</v>
      </c>
      <c r="E692" s="18">
        <v>15259435.93</v>
      </c>
    </row>
    <row r="693" spans="1:5" hidden="1" x14ac:dyDescent="0.3">
      <c r="A693" t="s">
        <v>60</v>
      </c>
      <c r="B693">
        <v>22</v>
      </c>
      <c r="C693">
        <f t="shared" si="20"/>
        <v>22</v>
      </c>
      <c r="D693" t="str">
        <f t="shared" si="21"/>
        <v>Katameya - Creeks22</v>
      </c>
      <c r="E693" s="18">
        <v>10000000</v>
      </c>
    </row>
    <row r="694" spans="1:5" hidden="1" x14ac:dyDescent="0.3">
      <c r="A694" t="s">
        <v>60</v>
      </c>
      <c r="B694">
        <v>22.1</v>
      </c>
      <c r="C694">
        <f t="shared" si="20"/>
        <v>22</v>
      </c>
      <c r="D694" t="str">
        <f t="shared" si="21"/>
        <v>Katameya - Creeks22</v>
      </c>
      <c r="E694" s="18">
        <v>21299260.010000002</v>
      </c>
    </row>
    <row r="695" spans="1:5" hidden="1" x14ac:dyDescent="0.3">
      <c r="A695" t="s">
        <v>60</v>
      </c>
      <c r="B695">
        <v>23</v>
      </c>
      <c r="C695">
        <f t="shared" si="20"/>
        <v>23</v>
      </c>
      <c r="D695" t="str">
        <f t="shared" si="21"/>
        <v>Katameya - Creeks23</v>
      </c>
      <c r="E695" s="18">
        <v>8700739.9899999984</v>
      </c>
    </row>
    <row r="696" spans="1:5" hidden="1" x14ac:dyDescent="0.3">
      <c r="A696" t="s">
        <v>60</v>
      </c>
      <c r="B696">
        <v>23.1</v>
      </c>
      <c r="C696">
        <f t="shared" si="20"/>
        <v>23</v>
      </c>
      <c r="D696" t="str">
        <f t="shared" si="21"/>
        <v>Katameya - Creeks23</v>
      </c>
      <c r="E696" s="18">
        <v>21133993.080000002</v>
      </c>
    </row>
    <row r="697" spans="1:5" hidden="1" x14ac:dyDescent="0.3">
      <c r="A697" t="s">
        <v>60</v>
      </c>
      <c r="B697">
        <v>24</v>
      </c>
      <c r="C697">
        <f t="shared" si="20"/>
        <v>24</v>
      </c>
      <c r="D697" t="str">
        <f t="shared" si="21"/>
        <v>Katameya - Creeks24</v>
      </c>
      <c r="E697" s="18">
        <v>3866006.9199999981</v>
      </c>
    </row>
    <row r="698" spans="1:5" hidden="1" x14ac:dyDescent="0.3">
      <c r="A698" t="s">
        <v>60</v>
      </c>
      <c r="B698">
        <v>24.1</v>
      </c>
      <c r="C698">
        <f t="shared" si="20"/>
        <v>24</v>
      </c>
      <c r="D698" t="str">
        <f t="shared" si="21"/>
        <v>Katameya - Creeks24</v>
      </c>
      <c r="E698" s="18">
        <v>34010573</v>
      </c>
    </row>
    <row r="699" spans="1:5" hidden="1" x14ac:dyDescent="0.3">
      <c r="A699" t="s">
        <v>60</v>
      </c>
      <c r="B699">
        <v>25</v>
      </c>
      <c r="C699">
        <f t="shared" si="20"/>
        <v>25</v>
      </c>
      <c r="D699" t="str">
        <f t="shared" si="21"/>
        <v>Katameya - Creeks25</v>
      </c>
      <c r="E699" s="18">
        <v>45191848.310000002</v>
      </c>
    </row>
    <row r="700" spans="1:5" hidden="1" x14ac:dyDescent="0.3">
      <c r="A700" t="s">
        <v>60</v>
      </c>
      <c r="B700">
        <v>26</v>
      </c>
      <c r="C700">
        <f t="shared" si="20"/>
        <v>26</v>
      </c>
      <c r="D700" t="str">
        <f t="shared" si="21"/>
        <v>Katameya - Creeks26</v>
      </c>
      <c r="E700" s="18">
        <v>30000000</v>
      </c>
    </row>
    <row r="701" spans="1:5" hidden="1" x14ac:dyDescent="0.3">
      <c r="A701" t="s">
        <v>60</v>
      </c>
      <c r="B701">
        <v>26.1</v>
      </c>
      <c r="C701">
        <f t="shared" si="20"/>
        <v>26</v>
      </c>
      <c r="D701" t="str">
        <f t="shared" si="21"/>
        <v>Katameya - Creeks26</v>
      </c>
      <c r="E701" s="18">
        <v>44263221</v>
      </c>
    </row>
    <row r="702" spans="1:5" hidden="1" x14ac:dyDescent="0.3">
      <c r="A702" t="s">
        <v>60</v>
      </c>
      <c r="B702">
        <v>27</v>
      </c>
      <c r="C702">
        <f t="shared" si="20"/>
        <v>27</v>
      </c>
      <c r="D702" t="str">
        <f t="shared" si="21"/>
        <v>Katameya - Creeks27</v>
      </c>
      <c r="E702" s="18">
        <v>35452924</v>
      </c>
    </row>
    <row r="703" spans="1:5" hidden="1" x14ac:dyDescent="0.3">
      <c r="A703" t="s">
        <v>60</v>
      </c>
      <c r="B703">
        <v>28</v>
      </c>
      <c r="C703">
        <f t="shared" si="20"/>
        <v>28</v>
      </c>
      <c r="D703" t="str">
        <f t="shared" si="21"/>
        <v>Katameya - Creeks28</v>
      </c>
      <c r="E703" s="18">
        <v>28650459</v>
      </c>
    </row>
    <row r="704" spans="1:5" hidden="1" x14ac:dyDescent="0.3">
      <c r="A704" t="s">
        <v>60</v>
      </c>
      <c r="B704">
        <v>29</v>
      </c>
      <c r="C704">
        <f t="shared" ref="C704:C767" si="22">ROUNDDOWN(B704,0)</f>
        <v>29</v>
      </c>
      <c r="D704" t="str">
        <f t="shared" ref="D704:D767" si="23">A704&amp;C704</f>
        <v>Katameya - Creeks29</v>
      </c>
      <c r="E704" s="18">
        <v>40904481</v>
      </c>
    </row>
    <row r="705" spans="1:5" hidden="1" x14ac:dyDescent="0.3">
      <c r="A705" t="s">
        <v>60</v>
      </c>
      <c r="B705">
        <v>30</v>
      </c>
      <c r="C705">
        <f t="shared" si="22"/>
        <v>30</v>
      </c>
      <c r="D705" t="str">
        <f t="shared" si="23"/>
        <v>Katameya - Creeks30</v>
      </c>
      <c r="E705" s="18">
        <v>43084120</v>
      </c>
    </row>
    <row r="706" spans="1:5" hidden="1" x14ac:dyDescent="0.3">
      <c r="A706" t="s">
        <v>60</v>
      </c>
      <c r="B706">
        <v>31</v>
      </c>
      <c r="C706">
        <f t="shared" si="22"/>
        <v>31</v>
      </c>
      <c r="D706" t="str">
        <f t="shared" si="23"/>
        <v>Katameya - Creeks31</v>
      </c>
      <c r="E706" s="18">
        <v>37106226</v>
      </c>
    </row>
    <row r="707" spans="1:5" hidden="1" x14ac:dyDescent="0.3">
      <c r="A707" t="s">
        <v>60</v>
      </c>
      <c r="B707">
        <v>32</v>
      </c>
      <c r="C707">
        <f t="shared" si="22"/>
        <v>32</v>
      </c>
      <c r="D707" t="str">
        <f t="shared" si="23"/>
        <v>Katameya - Creeks32</v>
      </c>
      <c r="E707" s="18">
        <v>41216438</v>
      </c>
    </row>
    <row r="708" spans="1:5" hidden="1" x14ac:dyDescent="0.3">
      <c r="A708" t="s">
        <v>60</v>
      </c>
      <c r="B708">
        <v>33</v>
      </c>
      <c r="C708">
        <f t="shared" si="22"/>
        <v>33</v>
      </c>
      <c r="D708" t="str">
        <f t="shared" si="23"/>
        <v>Katameya - Creeks33</v>
      </c>
      <c r="E708" s="18">
        <v>47329833</v>
      </c>
    </row>
    <row r="709" spans="1:5" hidden="1" x14ac:dyDescent="0.3">
      <c r="A709" t="s">
        <v>60</v>
      </c>
      <c r="B709">
        <v>34</v>
      </c>
      <c r="C709">
        <f t="shared" si="22"/>
        <v>34</v>
      </c>
      <c r="D709" t="str">
        <f t="shared" si="23"/>
        <v>Katameya - Creeks34</v>
      </c>
      <c r="E709" s="18">
        <v>40000000</v>
      </c>
    </row>
    <row r="710" spans="1:5" hidden="1" x14ac:dyDescent="0.3">
      <c r="A710" t="s">
        <v>60</v>
      </c>
      <c r="B710">
        <v>34.1</v>
      </c>
      <c r="C710">
        <f t="shared" si="22"/>
        <v>34</v>
      </c>
      <c r="D710" t="str">
        <f t="shared" si="23"/>
        <v>Katameya - Creeks34</v>
      </c>
      <c r="E710" s="18">
        <v>30308953</v>
      </c>
    </row>
    <row r="711" spans="1:5" hidden="1" x14ac:dyDescent="0.3">
      <c r="A711" t="s">
        <v>60</v>
      </c>
      <c r="B711">
        <v>35</v>
      </c>
      <c r="C711">
        <f t="shared" si="22"/>
        <v>35</v>
      </c>
      <c r="D711" t="str">
        <f t="shared" si="23"/>
        <v>Katameya - Creeks35</v>
      </c>
      <c r="E711" s="18">
        <v>46816344</v>
      </c>
    </row>
    <row r="712" spans="1:5" hidden="1" x14ac:dyDescent="0.3">
      <c r="A712" t="s">
        <v>60</v>
      </c>
      <c r="B712">
        <v>36</v>
      </c>
      <c r="C712">
        <f t="shared" si="22"/>
        <v>36</v>
      </c>
      <c r="D712" t="str">
        <f t="shared" si="23"/>
        <v>Katameya - Creeks36</v>
      </c>
      <c r="E712" s="18">
        <v>33146996.780000001</v>
      </c>
    </row>
    <row r="713" spans="1:5" hidden="1" x14ac:dyDescent="0.3">
      <c r="A713" t="s">
        <v>60</v>
      </c>
      <c r="B713">
        <v>36.1</v>
      </c>
      <c r="C713">
        <f t="shared" si="22"/>
        <v>36</v>
      </c>
      <c r="D713" t="str">
        <f t="shared" si="23"/>
        <v>Katameya - Creeks36</v>
      </c>
      <c r="E713" s="18">
        <v>17383228</v>
      </c>
    </row>
    <row r="714" spans="1:5" hidden="1" x14ac:dyDescent="0.3">
      <c r="A714" t="s">
        <v>60</v>
      </c>
      <c r="B714">
        <v>37</v>
      </c>
      <c r="C714">
        <f t="shared" si="22"/>
        <v>37</v>
      </c>
      <c r="D714" t="str">
        <f t="shared" si="23"/>
        <v>Katameya - Creeks37</v>
      </c>
      <c r="E714" s="18">
        <v>40000000</v>
      </c>
    </row>
    <row r="715" spans="1:5" hidden="1" x14ac:dyDescent="0.3">
      <c r="A715" t="s">
        <v>60</v>
      </c>
      <c r="B715">
        <v>37.1</v>
      </c>
      <c r="C715">
        <f t="shared" si="22"/>
        <v>37</v>
      </c>
      <c r="D715" t="str">
        <f t="shared" si="23"/>
        <v>Katameya - Creeks37</v>
      </c>
      <c r="E715" s="18">
        <v>22109565</v>
      </c>
    </row>
    <row r="716" spans="1:5" hidden="1" x14ac:dyDescent="0.3">
      <c r="A716" t="s">
        <v>60</v>
      </c>
      <c r="B716">
        <v>38</v>
      </c>
      <c r="C716">
        <f t="shared" si="22"/>
        <v>38</v>
      </c>
      <c r="D716" t="str">
        <f t="shared" si="23"/>
        <v>Katameya - Creeks38</v>
      </c>
      <c r="E716" s="18">
        <v>79235150</v>
      </c>
    </row>
    <row r="717" spans="1:5" hidden="1" x14ac:dyDescent="0.3">
      <c r="A717" t="s">
        <v>60</v>
      </c>
      <c r="B717">
        <v>39</v>
      </c>
      <c r="C717">
        <f t="shared" si="22"/>
        <v>39</v>
      </c>
      <c r="D717" t="str">
        <f t="shared" si="23"/>
        <v>Katameya - Creeks39</v>
      </c>
      <c r="E717" s="18">
        <v>66261026</v>
      </c>
    </row>
    <row r="718" spans="1:5" hidden="1" x14ac:dyDescent="0.3">
      <c r="A718" t="s">
        <v>60</v>
      </c>
      <c r="B718">
        <v>40</v>
      </c>
      <c r="C718">
        <f t="shared" si="22"/>
        <v>40</v>
      </c>
      <c r="D718" t="str">
        <f t="shared" si="23"/>
        <v>Katameya - Creeks40</v>
      </c>
      <c r="E718" s="18">
        <v>30000000</v>
      </c>
    </row>
    <row r="719" spans="1:5" hidden="1" x14ac:dyDescent="0.3">
      <c r="A719" t="s">
        <v>60</v>
      </c>
      <c r="B719">
        <v>40.1</v>
      </c>
      <c r="C719">
        <f t="shared" si="22"/>
        <v>40</v>
      </c>
      <c r="D719" t="str">
        <f t="shared" si="23"/>
        <v>Katameya - Creeks40</v>
      </c>
      <c r="E719" s="18">
        <v>22039038</v>
      </c>
    </row>
    <row r="720" spans="1:5" hidden="1" x14ac:dyDescent="0.3">
      <c r="A720" t="s">
        <v>60</v>
      </c>
      <c r="B720">
        <v>41</v>
      </c>
      <c r="C720">
        <f t="shared" si="22"/>
        <v>41</v>
      </c>
      <c r="D720" t="str">
        <f t="shared" si="23"/>
        <v>Katameya - Creeks41</v>
      </c>
      <c r="E720" s="18">
        <v>24776126.809999999</v>
      </c>
    </row>
    <row r="721" spans="1:5" hidden="1" x14ac:dyDescent="0.3">
      <c r="A721" t="s">
        <v>60</v>
      </c>
      <c r="B721">
        <v>41.1</v>
      </c>
      <c r="C721">
        <f t="shared" si="22"/>
        <v>41</v>
      </c>
      <c r="D721" t="str">
        <f t="shared" si="23"/>
        <v>Katameya - Creeks41</v>
      </c>
      <c r="E721" s="18">
        <v>20564552</v>
      </c>
    </row>
    <row r="722" spans="1:5" hidden="1" x14ac:dyDescent="0.3">
      <c r="A722" t="s">
        <v>60</v>
      </c>
      <c r="B722">
        <v>42</v>
      </c>
      <c r="C722">
        <f t="shared" si="22"/>
        <v>42</v>
      </c>
      <c r="D722" t="str">
        <f t="shared" si="23"/>
        <v>Katameya - Creeks42</v>
      </c>
      <c r="E722" s="18">
        <v>25000000</v>
      </c>
    </row>
    <row r="723" spans="1:5" hidden="1" x14ac:dyDescent="0.3">
      <c r="A723" t="s">
        <v>60</v>
      </c>
      <c r="B723">
        <v>42.1</v>
      </c>
      <c r="C723">
        <f t="shared" si="22"/>
        <v>42</v>
      </c>
      <c r="D723" t="str">
        <f t="shared" si="23"/>
        <v>Katameya - Creeks42</v>
      </c>
      <c r="E723" s="18">
        <v>27791233</v>
      </c>
    </row>
    <row r="724" spans="1:5" hidden="1" x14ac:dyDescent="0.3">
      <c r="A724" t="s">
        <v>60</v>
      </c>
      <c r="B724">
        <v>43</v>
      </c>
      <c r="C724">
        <f t="shared" si="22"/>
        <v>43</v>
      </c>
      <c r="D724" t="str">
        <f t="shared" si="23"/>
        <v>Katameya - Creeks43</v>
      </c>
      <c r="E724" s="18">
        <v>21224102</v>
      </c>
    </row>
    <row r="725" spans="1:5" hidden="1" x14ac:dyDescent="0.3">
      <c r="A725" t="s">
        <v>60</v>
      </c>
      <c r="B725">
        <v>44</v>
      </c>
      <c r="C725">
        <f t="shared" si="22"/>
        <v>44</v>
      </c>
      <c r="D725" t="str">
        <f t="shared" si="23"/>
        <v>Katameya - Creeks44</v>
      </c>
      <c r="E725" s="18">
        <v>8345106.3000000007</v>
      </c>
    </row>
    <row r="726" spans="1:5" hidden="1" x14ac:dyDescent="0.3">
      <c r="A726" t="s">
        <v>60</v>
      </c>
      <c r="B726">
        <v>45</v>
      </c>
      <c r="C726">
        <f t="shared" si="22"/>
        <v>45</v>
      </c>
      <c r="D726" t="str">
        <f t="shared" si="23"/>
        <v>Katameya - Creeks45</v>
      </c>
      <c r="E726" s="18">
        <v>8654893.6999999993</v>
      </c>
    </row>
    <row r="727" spans="1:5" hidden="1" x14ac:dyDescent="0.3">
      <c r="A727" t="s">
        <v>8703</v>
      </c>
      <c r="B727">
        <v>1</v>
      </c>
      <c r="C727">
        <f t="shared" si="22"/>
        <v>1</v>
      </c>
      <c r="D727" t="str">
        <f t="shared" si="23"/>
        <v>Katameya - Creeks-DP1</v>
      </c>
      <c r="E727" s="18">
        <v>200000000</v>
      </c>
    </row>
    <row r="728" spans="1:5" hidden="1" x14ac:dyDescent="0.3">
      <c r="A728" t="s">
        <v>264</v>
      </c>
      <c r="B728">
        <v>2</v>
      </c>
      <c r="C728">
        <f t="shared" si="22"/>
        <v>2</v>
      </c>
      <c r="D728" t="str">
        <f t="shared" si="23"/>
        <v>Katameya - Creeks - Alu Glass2</v>
      </c>
      <c r="E728" s="18">
        <v>10000000</v>
      </c>
    </row>
    <row r="729" spans="1:5" hidden="1" x14ac:dyDescent="0.3">
      <c r="A729" t="s">
        <v>60</v>
      </c>
      <c r="B729">
        <v>2</v>
      </c>
      <c r="C729">
        <f t="shared" si="22"/>
        <v>2</v>
      </c>
      <c r="D729" t="str">
        <f t="shared" si="23"/>
        <v>Katameya - Creeks2</v>
      </c>
      <c r="E729" s="18">
        <v>45000000</v>
      </c>
    </row>
    <row r="730" spans="1:5" hidden="1" x14ac:dyDescent="0.3">
      <c r="A730" t="s">
        <v>60</v>
      </c>
      <c r="B730">
        <v>3</v>
      </c>
      <c r="C730">
        <f t="shared" si="22"/>
        <v>3</v>
      </c>
      <c r="D730" t="str">
        <f t="shared" si="23"/>
        <v>Katameya - Creeks3</v>
      </c>
      <c r="E730" s="18">
        <v>45000000</v>
      </c>
    </row>
    <row r="731" spans="1:5" hidden="1" x14ac:dyDescent="0.3">
      <c r="A731" t="s">
        <v>60</v>
      </c>
      <c r="B731">
        <v>4</v>
      </c>
      <c r="C731">
        <f t="shared" si="22"/>
        <v>4</v>
      </c>
      <c r="D731" t="str">
        <f t="shared" si="23"/>
        <v>Katameya - Creeks4</v>
      </c>
      <c r="E731" s="18">
        <v>20000000</v>
      </c>
    </row>
    <row r="732" spans="1:5" hidden="1" x14ac:dyDescent="0.3">
      <c r="A732" t="s">
        <v>12</v>
      </c>
      <c r="B732">
        <v>109</v>
      </c>
      <c r="C732">
        <f t="shared" si="22"/>
        <v>109</v>
      </c>
      <c r="D732" t="str">
        <f t="shared" si="23"/>
        <v>KFW109</v>
      </c>
      <c r="E732" s="18">
        <v>128570.36</v>
      </c>
    </row>
    <row r="733" spans="1:5" hidden="1" x14ac:dyDescent="0.3">
      <c r="A733" t="s">
        <v>12</v>
      </c>
      <c r="B733">
        <v>110</v>
      </c>
      <c r="C733">
        <f t="shared" si="22"/>
        <v>110</v>
      </c>
      <c r="D733" t="str">
        <f t="shared" si="23"/>
        <v>KFW110</v>
      </c>
      <c r="E733" s="18">
        <v>377225.16</v>
      </c>
    </row>
    <row r="734" spans="1:5" hidden="1" x14ac:dyDescent="0.3">
      <c r="A734" t="s">
        <v>159</v>
      </c>
      <c r="B734">
        <v>1</v>
      </c>
      <c r="C734">
        <f t="shared" si="22"/>
        <v>1</v>
      </c>
      <c r="D734" t="str">
        <f t="shared" si="23"/>
        <v>KFW-Road Signals 1</v>
      </c>
      <c r="E734" s="18">
        <v>35249.200000000012</v>
      </c>
    </row>
    <row r="735" spans="1:5" hidden="1" x14ac:dyDescent="0.3">
      <c r="A735" t="s">
        <v>83</v>
      </c>
      <c r="B735">
        <v>1</v>
      </c>
      <c r="C735">
        <f t="shared" si="22"/>
        <v>1</v>
      </c>
      <c r="D735" t="str">
        <f t="shared" si="23"/>
        <v>Khatatba Bridge1</v>
      </c>
      <c r="E735" s="18">
        <v>803531.75</v>
      </c>
    </row>
    <row r="736" spans="1:5" hidden="1" x14ac:dyDescent="0.3">
      <c r="A736" t="s">
        <v>83</v>
      </c>
      <c r="B736">
        <v>2</v>
      </c>
      <c r="C736">
        <f t="shared" si="22"/>
        <v>2</v>
      </c>
      <c r="D736" t="str">
        <f t="shared" si="23"/>
        <v>Khatatba Bridge2</v>
      </c>
      <c r="E736" s="18">
        <v>7509538.2999999998</v>
      </c>
    </row>
    <row r="737" spans="1:5" hidden="1" x14ac:dyDescent="0.3">
      <c r="A737" t="s">
        <v>83</v>
      </c>
      <c r="B737">
        <v>4</v>
      </c>
      <c r="C737">
        <f t="shared" si="22"/>
        <v>4</v>
      </c>
      <c r="D737" t="str">
        <f t="shared" si="23"/>
        <v>Khatatba Bridge4</v>
      </c>
      <c r="E737" s="18">
        <v>36303482.299999997</v>
      </c>
    </row>
    <row r="738" spans="1:5" hidden="1" x14ac:dyDescent="0.3">
      <c r="A738" t="s">
        <v>120</v>
      </c>
      <c r="B738">
        <v>1</v>
      </c>
      <c r="C738">
        <f t="shared" si="22"/>
        <v>1</v>
      </c>
      <c r="D738" t="str">
        <f t="shared" si="23"/>
        <v>KSA-Tarek AbdelHakim Center1</v>
      </c>
      <c r="E738" s="18">
        <v>252408.05305039787</v>
      </c>
    </row>
    <row r="739" spans="1:5" hidden="1" x14ac:dyDescent="0.3">
      <c r="A739" t="s">
        <v>120</v>
      </c>
      <c r="B739">
        <v>2</v>
      </c>
      <c r="C739">
        <f t="shared" si="22"/>
        <v>2</v>
      </c>
      <c r="D739" t="str">
        <f t="shared" si="23"/>
        <v>KSA-Tarek AbdelHakim Center2</v>
      </c>
      <c r="E739" s="18">
        <v>562894.35809018568</v>
      </c>
    </row>
    <row r="740" spans="1:5" hidden="1" x14ac:dyDescent="0.3">
      <c r="A740" t="s">
        <v>120</v>
      </c>
      <c r="B740">
        <v>3</v>
      </c>
      <c r="C740">
        <f t="shared" si="22"/>
        <v>3</v>
      </c>
      <c r="D740" t="str">
        <f t="shared" si="23"/>
        <v>KSA-Tarek AbdelHakim Center3</v>
      </c>
      <c r="E740" s="18">
        <v>194180.73885941645</v>
      </c>
    </row>
    <row r="741" spans="1:5" hidden="1" x14ac:dyDescent="0.3">
      <c r="A741" t="s">
        <v>120</v>
      </c>
      <c r="B741">
        <v>4</v>
      </c>
      <c r="C741">
        <f t="shared" si="22"/>
        <v>4</v>
      </c>
      <c r="D741" t="str">
        <f t="shared" si="23"/>
        <v>KSA-Tarek AbdelHakim Center4</v>
      </c>
      <c r="E741" s="18">
        <v>242494.97</v>
      </c>
    </row>
    <row r="742" spans="1:5" hidden="1" x14ac:dyDescent="0.3">
      <c r="A742" t="s">
        <v>120</v>
      </c>
      <c r="B742">
        <v>5</v>
      </c>
      <c r="C742">
        <f t="shared" si="22"/>
        <v>5</v>
      </c>
      <c r="D742" t="str">
        <f t="shared" si="23"/>
        <v>KSA-Tarek AbdelHakim Center5</v>
      </c>
      <c r="E742" s="18">
        <v>260811.86</v>
      </c>
    </row>
    <row r="743" spans="1:5" hidden="1" x14ac:dyDescent="0.3">
      <c r="A743" t="s">
        <v>120</v>
      </c>
      <c r="B743">
        <v>6</v>
      </c>
      <c r="C743">
        <f t="shared" si="22"/>
        <v>6</v>
      </c>
      <c r="D743" t="str">
        <f t="shared" si="23"/>
        <v>KSA-Tarek AbdelHakim Center6</v>
      </c>
      <c r="E743" s="18">
        <v>253333.77</v>
      </c>
    </row>
    <row r="744" spans="1:5" hidden="1" x14ac:dyDescent="0.3">
      <c r="A744" t="s">
        <v>120</v>
      </c>
      <c r="B744">
        <v>7</v>
      </c>
      <c r="C744">
        <f t="shared" si="22"/>
        <v>7</v>
      </c>
      <c r="D744" t="str">
        <f t="shared" si="23"/>
        <v>KSA-Tarek AbdelHakim Center7</v>
      </c>
      <c r="E744" s="18">
        <v>450546.16</v>
      </c>
    </row>
    <row r="745" spans="1:5" hidden="1" x14ac:dyDescent="0.3">
      <c r="A745" t="s">
        <v>120</v>
      </c>
      <c r="B745">
        <v>8</v>
      </c>
      <c r="C745">
        <f t="shared" si="22"/>
        <v>8</v>
      </c>
      <c r="D745" t="str">
        <f t="shared" si="23"/>
        <v>KSA-Tarek AbdelHakim Center8</v>
      </c>
      <c r="E745" s="18">
        <v>630195.46</v>
      </c>
    </row>
    <row r="746" spans="1:5" hidden="1" x14ac:dyDescent="0.3">
      <c r="A746" t="s">
        <v>120</v>
      </c>
      <c r="B746">
        <v>9</v>
      </c>
      <c r="C746">
        <f t="shared" si="22"/>
        <v>9</v>
      </c>
      <c r="D746" t="str">
        <f t="shared" si="23"/>
        <v>KSA-Tarek AbdelHakim Center9</v>
      </c>
      <c r="E746" s="18">
        <v>1513478.59</v>
      </c>
    </row>
    <row r="747" spans="1:5" hidden="1" x14ac:dyDescent="0.3">
      <c r="A747" t="s">
        <v>120</v>
      </c>
      <c r="B747">
        <v>10</v>
      </c>
      <c r="C747">
        <f t="shared" si="22"/>
        <v>10</v>
      </c>
      <c r="D747" t="str">
        <f t="shared" si="23"/>
        <v>KSA-Tarek AbdelHakim Center10</v>
      </c>
      <c r="E747" s="18">
        <v>1468894.06</v>
      </c>
    </row>
    <row r="748" spans="1:5" hidden="1" x14ac:dyDescent="0.3">
      <c r="A748" t="s">
        <v>120</v>
      </c>
      <c r="B748">
        <v>1</v>
      </c>
      <c r="C748">
        <f t="shared" si="22"/>
        <v>1</v>
      </c>
      <c r="D748" t="str">
        <f t="shared" si="23"/>
        <v>KSA-Tarek AbdelHakim Center1</v>
      </c>
      <c r="E748" s="18">
        <v>930841.52</v>
      </c>
    </row>
    <row r="749" spans="1:5" hidden="1" x14ac:dyDescent="0.3">
      <c r="A749" t="s">
        <v>56</v>
      </c>
      <c r="B749">
        <v>1</v>
      </c>
      <c r="C749">
        <f t="shared" si="22"/>
        <v>1</v>
      </c>
      <c r="D749" t="str">
        <f t="shared" si="23"/>
        <v>LEKELA1</v>
      </c>
      <c r="E749" s="18">
        <v>1670902.46</v>
      </c>
    </row>
    <row r="750" spans="1:5" hidden="1" x14ac:dyDescent="0.3">
      <c r="A750" t="s">
        <v>56</v>
      </c>
      <c r="B750">
        <v>2</v>
      </c>
      <c r="C750">
        <f t="shared" si="22"/>
        <v>2</v>
      </c>
      <c r="D750" t="str">
        <f t="shared" si="23"/>
        <v>LEKELA2</v>
      </c>
      <c r="E750" s="18">
        <v>1067868.0976</v>
      </c>
    </row>
    <row r="751" spans="1:5" hidden="1" x14ac:dyDescent="0.3">
      <c r="A751" t="s">
        <v>56</v>
      </c>
      <c r="B751">
        <v>3</v>
      </c>
      <c r="C751">
        <f t="shared" si="22"/>
        <v>3</v>
      </c>
      <c r="D751" t="str">
        <f t="shared" si="23"/>
        <v>LEKELA3</v>
      </c>
      <c r="E751" s="18">
        <v>1758948.8952000001</v>
      </c>
    </row>
    <row r="752" spans="1:5" hidden="1" x14ac:dyDescent="0.3">
      <c r="A752" t="s">
        <v>56</v>
      </c>
      <c r="B752">
        <v>4</v>
      </c>
      <c r="C752">
        <f t="shared" si="22"/>
        <v>4</v>
      </c>
      <c r="D752" t="str">
        <f t="shared" si="23"/>
        <v>LEKELA4</v>
      </c>
      <c r="E752" s="18">
        <v>652923.5</v>
      </c>
    </row>
    <row r="753" spans="1:5" hidden="1" x14ac:dyDescent="0.3">
      <c r="A753" t="s">
        <v>56</v>
      </c>
      <c r="B753">
        <v>5</v>
      </c>
      <c r="C753">
        <f t="shared" si="22"/>
        <v>5</v>
      </c>
      <c r="D753" t="str">
        <f t="shared" si="23"/>
        <v>LEKELA5</v>
      </c>
      <c r="E753" s="18">
        <v>7094954.7715200009</v>
      </c>
    </row>
    <row r="754" spans="1:5" hidden="1" x14ac:dyDescent="0.3">
      <c r="A754" t="s">
        <v>56</v>
      </c>
      <c r="B754">
        <v>6</v>
      </c>
      <c r="C754">
        <f t="shared" si="22"/>
        <v>6</v>
      </c>
      <c r="D754" t="str">
        <f t="shared" si="23"/>
        <v>LEKELA6</v>
      </c>
      <c r="E754" s="18">
        <v>14840272.423116002</v>
      </c>
    </row>
    <row r="755" spans="1:5" hidden="1" x14ac:dyDescent="0.3">
      <c r="A755" t="s">
        <v>56</v>
      </c>
      <c r="B755">
        <v>7</v>
      </c>
      <c r="C755">
        <f t="shared" si="22"/>
        <v>7</v>
      </c>
      <c r="D755" t="str">
        <f t="shared" si="23"/>
        <v>LEKELA7</v>
      </c>
      <c r="E755" s="18">
        <v>15073158.35</v>
      </c>
    </row>
    <row r="756" spans="1:5" hidden="1" x14ac:dyDescent="0.3">
      <c r="A756" t="s">
        <v>56</v>
      </c>
      <c r="B756">
        <v>8</v>
      </c>
      <c r="C756">
        <f t="shared" si="22"/>
        <v>8</v>
      </c>
      <c r="D756" t="str">
        <f t="shared" si="23"/>
        <v>LEKELA8</v>
      </c>
      <c r="E756" s="18">
        <v>32746957.216883998</v>
      </c>
    </row>
    <row r="757" spans="1:5" hidden="1" x14ac:dyDescent="0.3">
      <c r="A757" t="s">
        <v>56</v>
      </c>
      <c r="B757">
        <v>8.1</v>
      </c>
      <c r="C757">
        <f t="shared" si="22"/>
        <v>8</v>
      </c>
      <c r="D757" t="str">
        <f t="shared" si="23"/>
        <v>LEKELA8</v>
      </c>
      <c r="E757" s="18">
        <v>610200</v>
      </c>
    </row>
    <row r="758" spans="1:5" hidden="1" x14ac:dyDescent="0.3">
      <c r="A758" t="s">
        <v>56</v>
      </c>
      <c r="B758">
        <v>9</v>
      </c>
      <c r="C758">
        <f t="shared" si="22"/>
        <v>9</v>
      </c>
      <c r="D758" t="str">
        <f t="shared" si="23"/>
        <v>LEKELA9</v>
      </c>
      <c r="E758" s="18">
        <v>18594958.192523986</v>
      </c>
    </row>
    <row r="759" spans="1:5" hidden="1" x14ac:dyDescent="0.3">
      <c r="A759" t="s">
        <v>56</v>
      </c>
      <c r="B759">
        <v>10</v>
      </c>
      <c r="C759">
        <f t="shared" si="22"/>
        <v>10</v>
      </c>
      <c r="D759" t="str">
        <f t="shared" si="23"/>
        <v>LEKELA10</v>
      </c>
      <c r="E759" s="18">
        <v>21709399.510000002</v>
      </c>
    </row>
    <row r="760" spans="1:5" hidden="1" x14ac:dyDescent="0.3">
      <c r="A760" t="s">
        <v>56</v>
      </c>
      <c r="B760">
        <v>11</v>
      </c>
      <c r="C760">
        <f t="shared" si="22"/>
        <v>11</v>
      </c>
      <c r="D760" t="str">
        <f t="shared" si="23"/>
        <v>LEKELA11</v>
      </c>
      <c r="E760" s="18">
        <v>14896483.6</v>
      </c>
    </row>
    <row r="761" spans="1:5" hidden="1" x14ac:dyDescent="0.3">
      <c r="A761" t="s">
        <v>56</v>
      </c>
      <c r="B761">
        <v>12</v>
      </c>
      <c r="C761">
        <f t="shared" si="22"/>
        <v>12</v>
      </c>
      <c r="D761" t="str">
        <f t="shared" si="23"/>
        <v>LEKELA12</v>
      </c>
      <c r="E761" s="18">
        <v>21477147.745037675</v>
      </c>
    </row>
    <row r="762" spans="1:5" hidden="1" x14ac:dyDescent="0.3">
      <c r="A762" t="s">
        <v>56</v>
      </c>
      <c r="B762">
        <v>13</v>
      </c>
      <c r="C762">
        <f t="shared" si="22"/>
        <v>13</v>
      </c>
      <c r="D762" t="str">
        <f t="shared" si="23"/>
        <v>LEKELA13</v>
      </c>
      <c r="E762" s="18">
        <v>2329136.4958050251</v>
      </c>
    </row>
    <row r="763" spans="1:5" hidden="1" x14ac:dyDescent="0.3">
      <c r="A763" t="s">
        <v>56</v>
      </c>
      <c r="B763">
        <v>14</v>
      </c>
      <c r="C763">
        <f t="shared" si="22"/>
        <v>14</v>
      </c>
      <c r="D763" t="str">
        <f t="shared" si="23"/>
        <v>LEKELA14</v>
      </c>
      <c r="E763" s="18">
        <v>12951636.614194974</v>
      </c>
    </row>
    <row r="764" spans="1:5" hidden="1" x14ac:dyDescent="0.3">
      <c r="A764" t="s">
        <v>56</v>
      </c>
      <c r="B764">
        <v>15</v>
      </c>
      <c r="C764">
        <f t="shared" si="22"/>
        <v>15</v>
      </c>
      <c r="D764" t="str">
        <f t="shared" si="23"/>
        <v>LEKELA15</v>
      </c>
      <c r="E764" s="18">
        <v>203400</v>
      </c>
    </row>
    <row r="765" spans="1:5" hidden="1" x14ac:dyDescent="0.3">
      <c r="A765" t="s">
        <v>56</v>
      </c>
      <c r="B765">
        <v>15.1</v>
      </c>
      <c r="C765">
        <f t="shared" si="22"/>
        <v>15</v>
      </c>
      <c r="D765" t="str">
        <f t="shared" si="23"/>
        <v>LEKELA15</v>
      </c>
      <c r="E765" s="18">
        <v>406481.34</v>
      </c>
    </row>
    <row r="766" spans="1:5" hidden="1" x14ac:dyDescent="0.3">
      <c r="A766" t="s">
        <v>56</v>
      </c>
      <c r="B766">
        <v>15.2</v>
      </c>
      <c r="C766">
        <f t="shared" si="22"/>
        <v>15</v>
      </c>
      <c r="D766" t="str">
        <f t="shared" si="23"/>
        <v>LEKELA15</v>
      </c>
      <c r="E766" s="18">
        <v>3229199.85</v>
      </c>
    </row>
    <row r="767" spans="1:5" hidden="1" x14ac:dyDescent="0.3">
      <c r="A767" t="s">
        <v>56</v>
      </c>
      <c r="B767">
        <v>16</v>
      </c>
      <c r="C767">
        <f t="shared" si="22"/>
        <v>16</v>
      </c>
      <c r="D767" t="str">
        <f t="shared" si="23"/>
        <v>LEKELA16</v>
      </c>
      <c r="E767" s="18">
        <v>8212932</v>
      </c>
    </row>
    <row r="768" spans="1:5" hidden="1" x14ac:dyDescent="0.3">
      <c r="A768" t="s">
        <v>185</v>
      </c>
      <c r="B768">
        <v>1</v>
      </c>
      <c r="C768">
        <f t="shared" ref="C768:C831" si="24">ROUNDDOWN(B768,0)</f>
        <v>1</v>
      </c>
      <c r="D768" t="str">
        <f t="shared" ref="D768:D831" si="25">A768&amp;C768</f>
        <v>LEKELA - Supply Bill1</v>
      </c>
      <c r="E768" s="18">
        <v>124228</v>
      </c>
    </row>
    <row r="769" spans="1:5" hidden="1" x14ac:dyDescent="0.3">
      <c r="A769" t="s">
        <v>272</v>
      </c>
      <c r="B769">
        <v>1</v>
      </c>
      <c r="C769">
        <f t="shared" si="24"/>
        <v>1</v>
      </c>
      <c r="D769" t="str">
        <f t="shared" si="25"/>
        <v>LEKELA-1</v>
      </c>
      <c r="E769" s="18">
        <v>3229199.85</v>
      </c>
    </row>
    <row r="770" spans="1:5" hidden="1" x14ac:dyDescent="0.3">
      <c r="A770" t="s">
        <v>137</v>
      </c>
      <c r="B770">
        <v>2</v>
      </c>
      <c r="C770">
        <f t="shared" si="24"/>
        <v>2</v>
      </c>
      <c r="D770" t="str">
        <f t="shared" si="25"/>
        <v>LEKELA Remedial2</v>
      </c>
      <c r="E770" s="18">
        <v>7000000.5199999996</v>
      </c>
    </row>
    <row r="771" spans="1:5" hidden="1" x14ac:dyDescent="0.3">
      <c r="A771" t="s">
        <v>137</v>
      </c>
      <c r="B771">
        <v>3</v>
      </c>
      <c r="C771">
        <f t="shared" si="24"/>
        <v>3</v>
      </c>
      <c r="D771" t="str">
        <f t="shared" si="25"/>
        <v>LEKELA Remedial3</v>
      </c>
      <c r="E771" s="18">
        <v>3000357.34</v>
      </c>
    </row>
    <row r="772" spans="1:5" hidden="1" x14ac:dyDescent="0.3">
      <c r="A772" t="s">
        <v>137</v>
      </c>
      <c r="B772">
        <v>4</v>
      </c>
      <c r="C772">
        <f t="shared" si="24"/>
        <v>4</v>
      </c>
      <c r="D772" t="str">
        <f t="shared" si="25"/>
        <v>LEKELA Remedial4</v>
      </c>
      <c r="E772" s="18">
        <v>6400022.3200000003</v>
      </c>
    </row>
    <row r="773" spans="1:5" hidden="1" x14ac:dyDescent="0.3">
      <c r="A773" t="s">
        <v>137</v>
      </c>
      <c r="B773">
        <v>1</v>
      </c>
      <c r="C773">
        <f t="shared" si="24"/>
        <v>1</v>
      </c>
      <c r="D773" t="str">
        <f t="shared" si="25"/>
        <v>LEKELA Remedial1</v>
      </c>
      <c r="E773" s="18">
        <v>6281009.5599999996</v>
      </c>
    </row>
    <row r="774" spans="1:5" hidden="1" x14ac:dyDescent="0.3">
      <c r="A774" t="s">
        <v>56</v>
      </c>
      <c r="B774">
        <v>1</v>
      </c>
      <c r="C774">
        <f t="shared" si="24"/>
        <v>1</v>
      </c>
      <c r="D774" t="str">
        <f t="shared" si="25"/>
        <v>LEKELA1</v>
      </c>
      <c r="E774" s="18">
        <v>36300000</v>
      </c>
    </row>
    <row r="775" spans="1:5" hidden="1" x14ac:dyDescent="0.3">
      <c r="A775" t="s">
        <v>73</v>
      </c>
      <c r="B775">
        <v>1</v>
      </c>
      <c r="C775">
        <f t="shared" si="24"/>
        <v>1</v>
      </c>
      <c r="D775" t="str">
        <f t="shared" si="25"/>
        <v>MDF Factory1</v>
      </c>
      <c r="E775" s="18">
        <v>6231879</v>
      </c>
    </row>
    <row r="776" spans="1:5" hidden="1" x14ac:dyDescent="0.3">
      <c r="A776" t="s">
        <v>73</v>
      </c>
      <c r="B776">
        <v>2</v>
      </c>
      <c r="C776">
        <f t="shared" si="24"/>
        <v>2</v>
      </c>
      <c r="D776" t="str">
        <f t="shared" si="25"/>
        <v>MDF Factory2</v>
      </c>
      <c r="E776" s="18">
        <v>7093735</v>
      </c>
    </row>
    <row r="777" spans="1:5" hidden="1" x14ac:dyDescent="0.3">
      <c r="A777" t="s">
        <v>73</v>
      </c>
      <c r="B777">
        <v>3</v>
      </c>
      <c r="C777">
        <f t="shared" si="24"/>
        <v>3</v>
      </c>
      <c r="D777" t="str">
        <f t="shared" si="25"/>
        <v>MDF Factory3</v>
      </c>
      <c r="E777" s="18">
        <v>8598867</v>
      </c>
    </row>
    <row r="778" spans="1:5" hidden="1" x14ac:dyDescent="0.3">
      <c r="A778" t="s">
        <v>73</v>
      </c>
      <c r="B778">
        <v>4</v>
      </c>
      <c r="C778">
        <f t="shared" si="24"/>
        <v>4</v>
      </c>
      <c r="D778" t="str">
        <f t="shared" si="25"/>
        <v>MDF Factory4</v>
      </c>
      <c r="E778" s="18">
        <v>8359615</v>
      </c>
    </row>
    <row r="779" spans="1:5" hidden="1" x14ac:dyDescent="0.3">
      <c r="A779" t="s">
        <v>73</v>
      </c>
      <c r="B779">
        <v>5</v>
      </c>
      <c r="C779">
        <f t="shared" si="24"/>
        <v>5</v>
      </c>
      <c r="D779" t="str">
        <f t="shared" si="25"/>
        <v>MDF Factory5</v>
      </c>
      <c r="E779" s="18">
        <v>10000000</v>
      </c>
    </row>
    <row r="780" spans="1:5" hidden="1" x14ac:dyDescent="0.3">
      <c r="A780" t="s">
        <v>73</v>
      </c>
      <c r="B780">
        <v>5.0999999999999996</v>
      </c>
      <c r="C780">
        <f t="shared" si="24"/>
        <v>5</v>
      </c>
      <c r="D780" t="str">
        <f t="shared" si="25"/>
        <v>MDF Factory5</v>
      </c>
      <c r="E780" s="18">
        <v>11785508.92</v>
      </c>
    </row>
    <row r="781" spans="1:5" hidden="1" x14ac:dyDescent="0.3">
      <c r="A781" t="s">
        <v>73</v>
      </c>
      <c r="B781">
        <v>6</v>
      </c>
      <c r="C781">
        <f t="shared" si="24"/>
        <v>6</v>
      </c>
      <c r="D781" t="str">
        <f t="shared" si="25"/>
        <v>MDF Factory6</v>
      </c>
      <c r="E781" s="18">
        <v>10000000</v>
      </c>
    </row>
    <row r="782" spans="1:5" hidden="1" x14ac:dyDescent="0.3">
      <c r="A782" t="s">
        <v>73</v>
      </c>
      <c r="B782">
        <v>6.1</v>
      </c>
      <c r="C782">
        <f t="shared" si="24"/>
        <v>6</v>
      </c>
      <c r="D782" t="str">
        <f t="shared" si="25"/>
        <v>MDF Factory6</v>
      </c>
      <c r="E782" s="18">
        <v>7171193.3300000001</v>
      </c>
    </row>
    <row r="783" spans="1:5" hidden="1" x14ac:dyDescent="0.3">
      <c r="A783" t="s">
        <v>73</v>
      </c>
      <c r="B783">
        <v>7</v>
      </c>
      <c r="C783">
        <f t="shared" si="24"/>
        <v>7</v>
      </c>
      <c r="D783" t="str">
        <f t="shared" si="25"/>
        <v>MDF Factory7</v>
      </c>
      <c r="E783" s="18">
        <v>13606480</v>
      </c>
    </row>
    <row r="784" spans="1:5" hidden="1" x14ac:dyDescent="0.3">
      <c r="A784" t="s">
        <v>73</v>
      </c>
      <c r="B784">
        <v>8</v>
      </c>
      <c r="C784">
        <f t="shared" si="24"/>
        <v>8</v>
      </c>
      <c r="D784" t="str">
        <f t="shared" si="25"/>
        <v>MDF Factory8</v>
      </c>
      <c r="E784" s="18">
        <v>13352571.68</v>
      </c>
    </row>
    <row r="785" spans="1:5" hidden="1" x14ac:dyDescent="0.3">
      <c r="A785" t="s">
        <v>73</v>
      </c>
      <c r="B785">
        <v>9</v>
      </c>
      <c r="C785">
        <f t="shared" si="24"/>
        <v>9</v>
      </c>
      <c r="D785" t="str">
        <f t="shared" si="25"/>
        <v>MDF Factory9</v>
      </c>
      <c r="E785" s="18">
        <v>5188292.6500000004</v>
      </c>
    </row>
    <row r="786" spans="1:5" hidden="1" x14ac:dyDescent="0.3">
      <c r="A786" t="s">
        <v>73</v>
      </c>
      <c r="B786">
        <v>10</v>
      </c>
      <c r="C786">
        <f t="shared" si="24"/>
        <v>10</v>
      </c>
      <c r="D786" t="str">
        <f t="shared" si="25"/>
        <v>MDF Factory10</v>
      </c>
      <c r="E786" s="18">
        <v>10230767.51</v>
      </c>
    </row>
    <row r="787" spans="1:5" hidden="1" x14ac:dyDescent="0.3">
      <c r="A787" t="s">
        <v>73</v>
      </c>
      <c r="B787">
        <v>11</v>
      </c>
      <c r="C787">
        <f t="shared" si="24"/>
        <v>11</v>
      </c>
      <c r="D787" t="str">
        <f t="shared" si="25"/>
        <v>MDF Factory11</v>
      </c>
      <c r="E787" s="18">
        <v>8835349.2300000004</v>
      </c>
    </row>
    <row r="788" spans="1:5" hidden="1" x14ac:dyDescent="0.3">
      <c r="A788" t="s">
        <v>73</v>
      </c>
      <c r="B788">
        <v>12</v>
      </c>
      <c r="C788">
        <f t="shared" si="24"/>
        <v>12</v>
      </c>
      <c r="D788" t="str">
        <f t="shared" si="25"/>
        <v>MDF Factory12</v>
      </c>
      <c r="E788" s="18">
        <v>25380982.300000001</v>
      </c>
    </row>
    <row r="789" spans="1:5" hidden="1" x14ac:dyDescent="0.3">
      <c r="A789" t="s">
        <v>73</v>
      </c>
      <c r="B789">
        <v>13</v>
      </c>
      <c r="C789">
        <f t="shared" si="24"/>
        <v>13</v>
      </c>
      <c r="D789" t="str">
        <f t="shared" si="25"/>
        <v>MDF Factory13</v>
      </c>
      <c r="E789" s="18">
        <v>2351273.2200000002</v>
      </c>
    </row>
    <row r="790" spans="1:5" hidden="1" x14ac:dyDescent="0.3">
      <c r="A790" t="s">
        <v>73</v>
      </c>
      <c r="B790">
        <v>14</v>
      </c>
      <c r="C790">
        <f t="shared" si="24"/>
        <v>14</v>
      </c>
      <c r="D790" t="str">
        <f t="shared" si="25"/>
        <v>MDF Factory14</v>
      </c>
      <c r="E790" s="18">
        <v>10000000</v>
      </c>
    </row>
    <row r="791" spans="1:5" hidden="1" x14ac:dyDescent="0.3">
      <c r="A791" t="s">
        <v>73</v>
      </c>
      <c r="B791">
        <v>14.1</v>
      </c>
      <c r="C791">
        <f t="shared" si="24"/>
        <v>14</v>
      </c>
      <c r="D791" t="str">
        <f t="shared" si="25"/>
        <v>MDF Factory14</v>
      </c>
      <c r="E791" s="18">
        <v>1219362.3600000001</v>
      </c>
    </row>
    <row r="792" spans="1:5" hidden="1" x14ac:dyDescent="0.3">
      <c r="A792" t="s">
        <v>73</v>
      </c>
      <c r="B792">
        <v>15</v>
      </c>
      <c r="C792">
        <f t="shared" si="24"/>
        <v>15</v>
      </c>
      <c r="D792" t="str">
        <f t="shared" si="25"/>
        <v>MDF Factory15</v>
      </c>
      <c r="E792" s="18">
        <v>10000000</v>
      </c>
    </row>
    <row r="793" spans="1:5" hidden="1" x14ac:dyDescent="0.3">
      <c r="A793" t="s">
        <v>73</v>
      </c>
      <c r="B793">
        <v>15.1</v>
      </c>
      <c r="C793">
        <f t="shared" si="24"/>
        <v>15</v>
      </c>
      <c r="D793" t="str">
        <f t="shared" si="25"/>
        <v>MDF Factory15</v>
      </c>
      <c r="E793" s="18">
        <v>812468.25</v>
      </c>
    </row>
    <row r="794" spans="1:5" hidden="1" x14ac:dyDescent="0.3">
      <c r="A794" t="s">
        <v>73</v>
      </c>
      <c r="B794">
        <v>16</v>
      </c>
      <c r="C794">
        <f t="shared" si="24"/>
        <v>16</v>
      </c>
      <c r="D794" t="str">
        <f t="shared" si="25"/>
        <v>MDF Factory16</v>
      </c>
      <c r="E794" s="18">
        <v>10000000</v>
      </c>
    </row>
    <row r="795" spans="1:5" hidden="1" x14ac:dyDescent="0.3">
      <c r="A795" t="s">
        <v>73</v>
      </c>
      <c r="B795">
        <v>16.100000000000001</v>
      </c>
      <c r="C795">
        <f t="shared" si="24"/>
        <v>16</v>
      </c>
      <c r="D795" t="str">
        <f t="shared" si="25"/>
        <v>MDF Factory16</v>
      </c>
      <c r="E795" s="18">
        <v>601848.06000000006</v>
      </c>
    </row>
    <row r="796" spans="1:5" hidden="1" x14ac:dyDescent="0.3">
      <c r="A796" t="s">
        <v>73</v>
      </c>
      <c r="B796">
        <v>17</v>
      </c>
      <c r="C796">
        <f t="shared" si="24"/>
        <v>17</v>
      </c>
      <c r="D796" t="str">
        <f t="shared" si="25"/>
        <v>MDF Factory17</v>
      </c>
      <c r="E796" s="18">
        <v>7000000</v>
      </c>
    </row>
    <row r="797" spans="1:5" hidden="1" x14ac:dyDescent="0.3">
      <c r="A797" t="s">
        <v>73</v>
      </c>
      <c r="B797">
        <v>17.100000000000001</v>
      </c>
      <c r="C797">
        <f t="shared" si="24"/>
        <v>17</v>
      </c>
      <c r="D797" t="str">
        <f t="shared" si="25"/>
        <v>MDF Factory17</v>
      </c>
      <c r="E797" s="18">
        <v>6701835.5300000003</v>
      </c>
    </row>
    <row r="798" spans="1:5" hidden="1" x14ac:dyDescent="0.3">
      <c r="A798" t="s">
        <v>73</v>
      </c>
      <c r="B798">
        <v>18</v>
      </c>
      <c r="C798">
        <f t="shared" si="24"/>
        <v>18</v>
      </c>
      <c r="D798" t="str">
        <f t="shared" si="25"/>
        <v>MDF Factory18</v>
      </c>
      <c r="E798" s="18">
        <v>3474417.48</v>
      </c>
    </row>
    <row r="799" spans="1:5" hidden="1" x14ac:dyDescent="0.3">
      <c r="A799" t="s">
        <v>73</v>
      </c>
      <c r="B799">
        <v>19</v>
      </c>
      <c r="C799">
        <f t="shared" si="24"/>
        <v>19</v>
      </c>
      <c r="D799" t="str">
        <f t="shared" si="25"/>
        <v>MDF Factory19</v>
      </c>
      <c r="E799" s="18">
        <v>8855940.1600000001</v>
      </c>
    </row>
    <row r="800" spans="1:5" hidden="1" x14ac:dyDescent="0.3">
      <c r="A800" t="s">
        <v>73</v>
      </c>
      <c r="B800">
        <v>20</v>
      </c>
      <c r="C800">
        <f t="shared" si="24"/>
        <v>20</v>
      </c>
      <c r="D800" t="str">
        <f t="shared" si="25"/>
        <v>MDF Factory20</v>
      </c>
      <c r="E800" s="18">
        <v>1506264.66</v>
      </c>
    </row>
    <row r="801" spans="1:5" hidden="1" x14ac:dyDescent="0.3">
      <c r="A801" t="s">
        <v>73</v>
      </c>
      <c r="B801">
        <v>21</v>
      </c>
      <c r="C801">
        <f t="shared" si="24"/>
        <v>21</v>
      </c>
      <c r="D801" t="str">
        <f t="shared" si="25"/>
        <v>MDF Factory21</v>
      </c>
      <c r="E801" s="18">
        <v>10000000</v>
      </c>
    </row>
    <row r="802" spans="1:5" hidden="1" x14ac:dyDescent="0.3">
      <c r="A802" t="s">
        <v>73</v>
      </c>
      <c r="B802">
        <v>21.1</v>
      </c>
      <c r="C802">
        <f t="shared" si="24"/>
        <v>21</v>
      </c>
      <c r="D802" t="str">
        <f t="shared" si="25"/>
        <v>MDF Factory21</v>
      </c>
      <c r="E802" s="18">
        <v>6783340.2199999997</v>
      </c>
    </row>
    <row r="803" spans="1:5" hidden="1" x14ac:dyDescent="0.3">
      <c r="A803" t="s">
        <v>73</v>
      </c>
      <c r="B803">
        <v>22</v>
      </c>
      <c r="C803">
        <f t="shared" si="24"/>
        <v>22</v>
      </c>
      <c r="D803" t="str">
        <f t="shared" si="25"/>
        <v>MDF Factory22</v>
      </c>
      <c r="E803" s="18">
        <v>9454487.2100000009</v>
      </c>
    </row>
    <row r="804" spans="1:5" hidden="1" x14ac:dyDescent="0.3">
      <c r="A804" t="s">
        <v>73</v>
      </c>
      <c r="B804">
        <v>23</v>
      </c>
      <c r="C804">
        <f t="shared" si="24"/>
        <v>23</v>
      </c>
      <c r="D804" t="str">
        <f t="shared" si="25"/>
        <v>MDF Factory23</v>
      </c>
      <c r="E804" s="18">
        <v>10035885.59</v>
      </c>
    </row>
    <row r="805" spans="1:5" hidden="1" x14ac:dyDescent="0.3">
      <c r="A805" t="s">
        <v>73</v>
      </c>
      <c r="B805">
        <v>24</v>
      </c>
      <c r="C805">
        <f t="shared" si="24"/>
        <v>24</v>
      </c>
      <c r="D805" t="str">
        <f t="shared" si="25"/>
        <v>MDF Factory24</v>
      </c>
      <c r="E805" s="18">
        <v>5923051.1699999999</v>
      </c>
    </row>
    <row r="806" spans="1:5" hidden="1" x14ac:dyDescent="0.3">
      <c r="A806" t="s">
        <v>73</v>
      </c>
      <c r="B806">
        <v>25</v>
      </c>
      <c r="C806">
        <f t="shared" si="24"/>
        <v>25</v>
      </c>
      <c r="D806" t="str">
        <f t="shared" si="25"/>
        <v>MDF Factory25</v>
      </c>
      <c r="E806" s="18">
        <v>4519315.7699999996</v>
      </c>
    </row>
    <row r="807" spans="1:5" hidden="1" x14ac:dyDescent="0.3">
      <c r="A807" t="s">
        <v>73</v>
      </c>
      <c r="B807">
        <v>26</v>
      </c>
      <c r="C807">
        <f t="shared" si="24"/>
        <v>26</v>
      </c>
      <c r="D807" t="str">
        <f t="shared" si="25"/>
        <v>MDF Factory26</v>
      </c>
      <c r="E807" s="18">
        <v>12901160.060000001</v>
      </c>
    </row>
    <row r="808" spans="1:5" hidden="1" x14ac:dyDescent="0.3">
      <c r="A808" t="s">
        <v>73</v>
      </c>
      <c r="B808">
        <v>27</v>
      </c>
      <c r="C808">
        <f t="shared" si="24"/>
        <v>27</v>
      </c>
      <c r="D808" t="str">
        <f t="shared" si="25"/>
        <v>MDF Factory27</v>
      </c>
      <c r="E808" s="18">
        <v>13230747.82</v>
      </c>
    </row>
    <row r="809" spans="1:5" hidden="1" x14ac:dyDescent="0.3">
      <c r="A809" t="s">
        <v>73</v>
      </c>
      <c r="B809">
        <v>27.1</v>
      </c>
      <c r="C809">
        <f t="shared" si="24"/>
        <v>27</v>
      </c>
      <c r="D809" t="str">
        <f t="shared" si="25"/>
        <v>MDF Factory27</v>
      </c>
      <c r="E809" s="18">
        <v>5946852.5199999996</v>
      </c>
    </row>
    <row r="810" spans="1:5" hidden="1" x14ac:dyDescent="0.3">
      <c r="A810" t="s">
        <v>73</v>
      </c>
      <c r="B810">
        <v>28</v>
      </c>
      <c r="C810">
        <f t="shared" si="24"/>
        <v>28</v>
      </c>
      <c r="D810" t="str">
        <f t="shared" si="25"/>
        <v>MDF Factory28</v>
      </c>
      <c r="E810" s="18">
        <v>5380287.9900000002</v>
      </c>
    </row>
    <row r="811" spans="1:5" hidden="1" x14ac:dyDescent="0.3">
      <c r="A811" t="s">
        <v>73</v>
      </c>
      <c r="B811">
        <v>29</v>
      </c>
      <c r="C811">
        <f t="shared" si="24"/>
        <v>29</v>
      </c>
      <c r="D811" t="str">
        <f t="shared" si="25"/>
        <v>MDF Factory29</v>
      </c>
      <c r="E811" s="18">
        <v>10038430.32</v>
      </c>
    </row>
    <row r="812" spans="1:5" hidden="1" x14ac:dyDescent="0.3">
      <c r="A812" t="s">
        <v>73</v>
      </c>
      <c r="B812">
        <v>30</v>
      </c>
      <c r="C812">
        <f t="shared" si="24"/>
        <v>30</v>
      </c>
      <c r="D812" t="str">
        <f t="shared" si="25"/>
        <v>MDF Factory30</v>
      </c>
      <c r="E812" s="18">
        <v>11530799.530000001</v>
      </c>
    </row>
    <row r="813" spans="1:5" hidden="1" x14ac:dyDescent="0.3">
      <c r="A813" t="s">
        <v>73</v>
      </c>
      <c r="B813">
        <v>31</v>
      </c>
      <c r="C813">
        <f t="shared" si="24"/>
        <v>31</v>
      </c>
      <c r="D813" t="str">
        <f t="shared" si="25"/>
        <v>MDF Factory31</v>
      </c>
      <c r="E813" s="18">
        <v>18846610.600000001</v>
      </c>
    </row>
    <row r="814" spans="1:5" hidden="1" x14ac:dyDescent="0.3">
      <c r="A814" t="s">
        <v>73</v>
      </c>
      <c r="B814">
        <v>32</v>
      </c>
      <c r="C814">
        <f t="shared" si="24"/>
        <v>32</v>
      </c>
      <c r="D814" t="str">
        <f t="shared" si="25"/>
        <v>MDF Factory32</v>
      </c>
      <c r="E814" s="18">
        <v>2726460</v>
      </c>
    </row>
    <row r="815" spans="1:5" hidden="1" x14ac:dyDescent="0.3">
      <c r="A815" t="s">
        <v>73</v>
      </c>
      <c r="B815">
        <v>33</v>
      </c>
      <c r="C815">
        <f t="shared" si="24"/>
        <v>33</v>
      </c>
      <c r="D815" t="str">
        <f t="shared" si="25"/>
        <v>MDF Factory33</v>
      </c>
      <c r="E815" s="18">
        <v>8808260.3300000001</v>
      </c>
    </row>
    <row r="816" spans="1:5" hidden="1" x14ac:dyDescent="0.3">
      <c r="A816" t="s">
        <v>73</v>
      </c>
      <c r="B816">
        <v>34</v>
      </c>
      <c r="C816">
        <f t="shared" si="24"/>
        <v>34</v>
      </c>
      <c r="D816" t="str">
        <f t="shared" si="25"/>
        <v>MDF Factory34</v>
      </c>
      <c r="E816" s="18">
        <v>12466636.779999999</v>
      </c>
    </row>
    <row r="817" spans="1:5" hidden="1" x14ac:dyDescent="0.3">
      <c r="A817" t="s">
        <v>73</v>
      </c>
      <c r="B817">
        <v>35</v>
      </c>
      <c r="C817">
        <f t="shared" si="24"/>
        <v>35</v>
      </c>
      <c r="D817" t="str">
        <f t="shared" si="25"/>
        <v>MDF Factory35</v>
      </c>
      <c r="E817" s="18">
        <v>11964736.84</v>
      </c>
    </row>
    <row r="818" spans="1:5" hidden="1" x14ac:dyDescent="0.3">
      <c r="A818" t="s">
        <v>73</v>
      </c>
      <c r="B818">
        <v>36</v>
      </c>
      <c r="C818">
        <f t="shared" si="24"/>
        <v>36</v>
      </c>
      <c r="D818" t="str">
        <f t="shared" si="25"/>
        <v>MDF Factory36</v>
      </c>
      <c r="E818" s="18">
        <v>10194821.77</v>
      </c>
    </row>
    <row r="819" spans="1:5" hidden="1" x14ac:dyDescent="0.3">
      <c r="A819" t="s">
        <v>73</v>
      </c>
      <c r="B819">
        <v>37</v>
      </c>
      <c r="C819">
        <f t="shared" si="24"/>
        <v>37</v>
      </c>
      <c r="D819" t="str">
        <f t="shared" si="25"/>
        <v>MDF Factory37</v>
      </c>
      <c r="E819" s="18">
        <v>4465149.3899999997</v>
      </c>
    </row>
    <row r="820" spans="1:5" hidden="1" x14ac:dyDescent="0.3">
      <c r="A820" t="s">
        <v>73</v>
      </c>
      <c r="B820">
        <v>38</v>
      </c>
      <c r="C820">
        <f t="shared" si="24"/>
        <v>38</v>
      </c>
      <c r="D820" t="str">
        <f t="shared" si="25"/>
        <v>MDF Factory38</v>
      </c>
      <c r="E820" s="18">
        <v>9539881.6500000004</v>
      </c>
    </row>
    <row r="821" spans="1:5" hidden="1" x14ac:dyDescent="0.3">
      <c r="A821" t="s">
        <v>73</v>
      </c>
      <c r="B821">
        <v>39</v>
      </c>
      <c r="C821">
        <f t="shared" si="24"/>
        <v>39</v>
      </c>
      <c r="D821" t="str">
        <f t="shared" si="25"/>
        <v>MDF Factory39</v>
      </c>
      <c r="E821" s="18">
        <v>6984174.9199999999</v>
      </c>
    </row>
    <row r="822" spans="1:5" hidden="1" x14ac:dyDescent="0.3">
      <c r="A822" t="s">
        <v>73</v>
      </c>
      <c r="B822">
        <v>40</v>
      </c>
      <c r="C822">
        <f t="shared" si="24"/>
        <v>40</v>
      </c>
      <c r="D822" t="str">
        <f t="shared" si="25"/>
        <v>MDF Factory40</v>
      </c>
      <c r="E822" s="18">
        <v>13054639.6</v>
      </c>
    </row>
    <row r="823" spans="1:5" hidden="1" x14ac:dyDescent="0.3">
      <c r="A823" t="s">
        <v>73</v>
      </c>
      <c r="B823">
        <v>41</v>
      </c>
      <c r="C823">
        <f t="shared" si="24"/>
        <v>41</v>
      </c>
      <c r="D823" t="str">
        <f t="shared" si="25"/>
        <v>MDF Factory41</v>
      </c>
      <c r="E823" s="18">
        <v>8347962.7000000002</v>
      </c>
    </row>
    <row r="824" spans="1:5" hidden="1" x14ac:dyDescent="0.3">
      <c r="A824" t="s">
        <v>73</v>
      </c>
      <c r="B824">
        <v>42</v>
      </c>
      <c r="C824">
        <f t="shared" si="24"/>
        <v>42</v>
      </c>
      <c r="D824" t="str">
        <f t="shared" si="25"/>
        <v>MDF Factory42</v>
      </c>
      <c r="E824" s="18">
        <v>3999590</v>
      </c>
    </row>
    <row r="825" spans="1:5" hidden="1" x14ac:dyDescent="0.3">
      <c r="A825" t="s">
        <v>73</v>
      </c>
      <c r="B825">
        <v>42.1</v>
      </c>
      <c r="C825">
        <f t="shared" si="24"/>
        <v>42</v>
      </c>
      <c r="D825" t="str">
        <f t="shared" si="25"/>
        <v>MDF Factory42</v>
      </c>
      <c r="E825" s="18">
        <v>3602411.04</v>
      </c>
    </row>
    <row r="826" spans="1:5" hidden="1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 s="18">
        <v>44999590</v>
      </c>
    </row>
    <row r="827" spans="1:5" hidden="1" x14ac:dyDescent="0.3">
      <c r="A827" t="s">
        <v>73</v>
      </c>
      <c r="B827">
        <v>43.1</v>
      </c>
      <c r="C827">
        <f t="shared" si="24"/>
        <v>43</v>
      </c>
      <c r="D827" t="str">
        <f t="shared" si="25"/>
        <v>MDF Factory43</v>
      </c>
      <c r="E827" s="18">
        <v>999590</v>
      </c>
    </row>
    <row r="828" spans="1:5" hidden="1" x14ac:dyDescent="0.3">
      <c r="A828" t="s">
        <v>80</v>
      </c>
      <c r="B828">
        <v>1</v>
      </c>
      <c r="C828">
        <f t="shared" si="24"/>
        <v>1</v>
      </c>
      <c r="D828" t="str">
        <f t="shared" si="25"/>
        <v>MDF Factory - Equip.1</v>
      </c>
      <c r="E828" s="18">
        <v>479255</v>
      </c>
    </row>
    <row r="829" spans="1:5" hidden="1" x14ac:dyDescent="0.3">
      <c r="A829" t="s">
        <v>80</v>
      </c>
      <c r="B829">
        <v>2</v>
      </c>
      <c r="C829">
        <f t="shared" si="24"/>
        <v>2</v>
      </c>
      <c r="D829" t="str">
        <f t="shared" si="25"/>
        <v>MDF Factory - Equip.2</v>
      </c>
      <c r="E829" s="18">
        <v>2957905.39</v>
      </c>
    </row>
    <row r="830" spans="1:5" hidden="1" x14ac:dyDescent="0.3">
      <c r="A830" t="s">
        <v>80</v>
      </c>
      <c r="B830">
        <v>3</v>
      </c>
      <c r="C830">
        <f t="shared" si="24"/>
        <v>3</v>
      </c>
      <c r="D830" t="str">
        <f t="shared" si="25"/>
        <v>MDF Factory - Equip.3</v>
      </c>
      <c r="E830" s="18">
        <v>2467707.5</v>
      </c>
    </row>
    <row r="831" spans="1:5" hidden="1" x14ac:dyDescent="0.3">
      <c r="A831" t="s">
        <v>80</v>
      </c>
      <c r="B831">
        <v>4</v>
      </c>
      <c r="C831">
        <f t="shared" si="24"/>
        <v>4</v>
      </c>
      <c r="D831" t="str">
        <f t="shared" si="25"/>
        <v>MDF Factory - Equip.4</v>
      </c>
      <c r="E831" s="18">
        <v>2118826</v>
      </c>
    </row>
    <row r="832" spans="1:5" hidden="1" x14ac:dyDescent="0.3">
      <c r="A832" t="s">
        <v>80</v>
      </c>
      <c r="B832">
        <v>5</v>
      </c>
      <c r="C832">
        <f t="shared" ref="C832:C895" si="26">ROUNDDOWN(B832,0)</f>
        <v>5</v>
      </c>
      <c r="D832" t="str">
        <f t="shared" ref="D832:D895" si="27">A832&amp;C832</f>
        <v>MDF Factory - Equip.5</v>
      </c>
      <c r="E832" s="18">
        <v>2067056</v>
      </c>
    </row>
    <row r="833" spans="1:5" hidden="1" x14ac:dyDescent="0.3">
      <c r="A833" t="s">
        <v>80</v>
      </c>
      <c r="B833">
        <v>6</v>
      </c>
      <c r="C833">
        <f t="shared" si="26"/>
        <v>6</v>
      </c>
      <c r="D833" t="str">
        <f t="shared" si="27"/>
        <v>MDF Factory - Equip.6</v>
      </c>
      <c r="E833" s="18">
        <v>569764</v>
      </c>
    </row>
    <row r="834" spans="1:5" hidden="1" x14ac:dyDescent="0.3">
      <c r="A834" t="s">
        <v>80</v>
      </c>
      <c r="B834">
        <v>7</v>
      </c>
      <c r="C834">
        <f t="shared" si="26"/>
        <v>7</v>
      </c>
      <c r="D834" t="str">
        <f t="shared" si="27"/>
        <v>MDF Factory - Equip.7</v>
      </c>
      <c r="E834" s="18">
        <v>795032</v>
      </c>
    </row>
    <row r="835" spans="1:5" hidden="1" x14ac:dyDescent="0.3">
      <c r="A835" t="s">
        <v>80</v>
      </c>
      <c r="B835">
        <v>8</v>
      </c>
      <c r="C835">
        <f t="shared" si="26"/>
        <v>8</v>
      </c>
      <c r="D835" t="str">
        <f t="shared" si="27"/>
        <v>MDF Factory - Equip.8</v>
      </c>
      <c r="E835" s="18">
        <v>322760</v>
      </c>
    </row>
    <row r="836" spans="1:5" hidden="1" x14ac:dyDescent="0.3">
      <c r="A836" t="s">
        <v>80</v>
      </c>
      <c r="B836">
        <v>9</v>
      </c>
      <c r="C836">
        <f t="shared" si="26"/>
        <v>9</v>
      </c>
      <c r="D836" t="str">
        <f t="shared" si="27"/>
        <v>MDF Factory - Equip.9</v>
      </c>
      <c r="E836" s="18">
        <v>1546900</v>
      </c>
    </row>
    <row r="837" spans="1:5" hidden="1" x14ac:dyDescent="0.3">
      <c r="A837" t="s">
        <v>80</v>
      </c>
      <c r="B837">
        <v>10</v>
      </c>
      <c r="C837">
        <f t="shared" si="26"/>
        <v>10</v>
      </c>
      <c r="D837" t="str">
        <f t="shared" si="27"/>
        <v>MDF Factory - Equip.10</v>
      </c>
      <c r="E837" s="18">
        <v>362327.85</v>
      </c>
    </row>
    <row r="838" spans="1:5" hidden="1" x14ac:dyDescent="0.3">
      <c r="A838" t="s">
        <v>80</v>
      </c>
      <c r="B838">
        <v>11</v>
      </c>
      <c r="C838">
        <f t="shared" si="26"/>
        <v>11</v>
      </c>
      <c r="D838" t="str">
        <f t="shared" si="27"/>
        <v>MDF Factory - Equip.11</v>
      </c>
      <c r="E838" s="18">
        <v>115740.16</v>
      </c>
    </row>
    <row r="839" spans="1:5" hidden="1" x14ac:dyDescent="0.3">
      <c r="A839" t="s">
        <v>80</v>
      </c>
      <c r="B839">
        <v>12</v>
      </c>
      <c r="C839">
        <f t="shared" si="26"/>
        <v>12</v>
      </c>
      <c r="D839" t="str">
        <f t="shared" si="27"/>
        <v>MDF Factory - Equip.12</v>
      </c>
      <c r="E839" s="18">
        <v>617997.99</v>
      </c>
    </row>
    <row r="840" spans="1:5" hidden="1" x14ac:dyDescent="0.3">
      <c r="A840" t="s">
        <v>80</v>
      </c>
      <c r="B840">
        <v>13</v>
      </c>
      <c r="C840">
        <f t="shared" si="26"/>
        <v>13</v>
      </c>
      <c r="D840" t="str">
        <f t="shared" si="27"/>
        <v>MDF Factory - Equip.13</v>
      </c>
      <c r="E840" s="18">
        <v>1033353.65</v>
      </c>
    </row>
    <row r="841" spans="1:5" hidden="1" x14ac:dyDescent="0.3">
      <c r="A841" t="s">
        <v>80</v>
      </c>
      <c r="B841">
        <v>14</v>
      </c>
      <c r="C841">
        <f t="shared" si="26"/>
        <v>14</v>
      </c>
      <c r="D841" t="str">
        <f t="shared" si="27"/>
        <v>MDF Factory - Equip.14</v>
      </c>
      <c r="E841" s="18">
        <v>1342515</v>
      </c>
    </row>
    <row r="842" spans="1:5" hidden="1" x14ac:dyDescent="0.3">
      <c r="A842" t="s">
        <v>80</v>
      </c>
      <c r="B842">
        <v>15</v>
      </c>
      <c r="C842">
        <f t="shared" si="26"/>
        <v>15</v>
      </c>
      <c r="D842" t="str">
        <f t="shared" si="27"/>
        <v>MDF Factory - Equip.15</v>
      </c>
      <c r="E842" s="18">
        <v>1508230</v>
      </c>
    </row>
    <row r="843" spans="1:5" hidden="1" x14ac:dyDescent="0.3">
      <c r="A843" t="s">
        <v>80</v>
      </c>
      <c r="B843">
        <v>16</v>
      </c>
      <c r="C843">
        <f t="shared" si="26"/>
        <v>16</v>
      </c>
      <c r="D843" t="str">
        <f t="shared" si="27"/>
        <v>MDF Factory - Equip.16</v>
      </c>
      <c r="E843" s="18">
        <v>963455.46</v>
      </c>
    </row>
    <row r="844" spans="1:5" hidden="1" x14ac:dyDescent="0.3">
      <c r="A844" t="s">
        <v>80</v>
      </c>
      <c r="B844">
        <v>17</v>
      </c>
      <c r="C844">
        <f t="shared" si="26"/>
        <v>17</v>
      </c>
      <c r="D844" t="str">
        <f t="shared" si="27"/>
        <v>MDF Factory - Equip.17</v>
      </c>
      <c r="E844" s="18">
        <v>359356.67</v>
      </c>
    </row>
    <row r="845" spans="1:5" hidden="1" x14ac:dyDescent="0.3">
      <c r="A845" t="s">
        <v>80</v>
      </c>
      <c r="B845">
        <v>18</v>
      </c>
      <c r="C845">
        <f t="shared" si="26"/>
        <v>18</v>
      </c>
      <c r="D845" t="str">
        <f t="shared" si="27"/>
        <v>MDF Factory - Equip.18</v>
      </c>
      <c r="E845" s="18">
        <v>536737.62</v>
      </c>
    </row>
    <row r="846" spans="1:5" hidden="1" x14ac:dyDescent="0.3">
      <c r="A846" t="s">
        <v>80</v>
      </c>
      <c r="B846">
        <v>19</v>
      </c>
      <c r="C846">
        <f t="shared" si="26"/>
        <v>19</v>
      </c>
      <c r="D846" t="str">
        <f t="shared" si="27"/>
        <v>MDF Factory - Equip.19</v>
      </c>
      <c r="E846" s="18">
        <v>1190791</v>
      </c>
    </row>
    <row r="847" spans="1:5" hidden="1" x14ac:dyDescent="0.3">
      <c r="A847" t="s">
        <v>80</v>
      </c>
      <c r="B847">
        <v>20</v>
      </c>
      <c r="C847">
        <f t="shared" si="26"/>
        <v>20</v>
      </c>
      <c r="D847" t="str">
        <f t="shared" si="27"/>
        <v>MDF Factory - Equip.20</v>
      </c>
      <c r="E847" s="18">
        <v>606416.12</v>
      </c>
    </row>
    <row r="848" spans="1:5" hidden="1" x14ac:dyDescent="0.3">
      <c r="A848" t="s">
        <v>80</v>
      </c>
      <c r="B848">
        <v>21</v>
      </c>
      <c r="C848">
        <f t="shared" si="26"/>
        <v>21</v>
      </c>
      <c r="D848" t="str">
        <f t="shared" si="27"/>
        <v>MDF Factory - Equip.21</v>
      </c>
      <c r="E848" s="18">
        <v>600370.17000000004</v>
      </c>
    </row>
    <row r="849" spans="1:5" hidden="1" x14ac:dyDescent="0.3">
      <c r="A849" t="s">
        <v>80</v>
      </c>
      <c r="B849">
        <v>22</v>
      </c>
      <c r="C849">
        <f t="shared" si="26"/>
        <v>22</v>
      </c>
      <c r="D849" t="str">
        <f t="shared" si="27"/>
        <v>MDF Factory - Equip.22</v>
      </c>
      <c r="E849" s="18">
        <v>205199.38</v>
      </c>
    </row>
    <row r="850" spans="1:5" hidden="1" x14ac:dyDescent="0.3">
      <c r="A850" t="s">
        <v>80</v>
      </c>
      <c r="B850">
        <v>23</v>
      </c>
      <c r="C850">
        <f t="shared" si="26"/>
        <v>23</v>
      </c>
      <c r="D850" t="str">
        <f t="shared" si="27"/>
        <v>MDF Factory - Equip.23</v>
      </c>
      <c r="E850" s="18">
        <v>545334.31000000006</v>
      </c>
    </row>
    <row r="851" spans="1:5" hidden="1" x14ac:dyDescent="0.3">
      <c r="A851" t="s">
        <v>80</v>
      </c>
      <c r="B851">
        <v>24</v>
      </c>
      <c r="C851">
        <f t="shared" si="26"/>
        <v>24</v>
      </c>
      <c r="D851" t="str">
        <f t="shared" si="27"/>
        <v>MDF Factory - Equip.24</v>
      </c>
      <c r="E851" s="18">
        <v>345289.58</v>
      </c>
    </row>
    <row r="852" spans="1:5" hidden="1" x14ac:dyDescent="0.3">
      <c r="A852" t="s">
        <v>80</v>
      </c>
      <c r="B852">
        <v>25</v>
      </c>
      <c r="C852">
        <f t="shared" si="26"/>
        <v>25</v>
      </c>
      <c r="D852" t="str">
        <f t="shared" si="27"/>
        <v>MDF Factory - Equip.25</v>
      </c>
      <c r="E852" s="18">
        <v>637190.72</v>
      </c>
    </row>
    <row r="853" spans="1:5" hidden="1" x14ac:dyDescent="0.3">
      <c r="A853" t="s">
        <v>88</v>
      </c>
      <c r="B853">
        <v>1</v>
      </c>
      <c r="C853">
        <f t="shared" si="26"/>
        <v>1</v>
      </c>
      <c r="D853" t="str">
        <f t="shared" si="27"/>
        <v>MDF Factory - Local Fabrication1</v>
      </c>
      <c r="E853" s="18">
        <v>920351.25</v>
      </c>
    </row>
    <row r="854" spans="1:5" hidden="1" x14ac:dyDescent="0.3">
      <c r="A854" t="s">
        <v>88</v>
      </c>
      <c r="B854">
        <v>2</v>
      </c>
      <c r="C854">
        <f t="shared" si="26"/>
        <v>2</v>
      </c>
      <c r="D854" t="str">
        <f t="shared" si="27"/>
        <v>MDF Factory - Local Fabrication2</v>
      </c>
      <c r="E854" s="18">
        <v>711105.4</v>
      </c>
    </row>
    <row r="855" spans="1:5" hidden="1" x14ac:dyDescent="0.3">
      <c r="A855" t="s">
        <v>88</v>
      </c>
      <c r="B855">
        <v>3</v>
      </c>
      <c r="C855">
        <f t="shared" si="26"/>
        <v>3</v>
      </c>
      <c r="D855" t="str">
        <f t="shared" si="27"/>
        <v>MDF Factory - Local Fabrication3</v>
      </c>
      <c r="E855" s="18">
        <v>897908</v>
      </c>
    </row>
    <row r="856" spans="1:5" hidden="1" x14ac:dyDescent="0.3">
      <c r="A856" t="s">
        <v>88</v>
      </c>
      <c r="B856">
        <v>4</v>
      </c>
      <c r="C856">
        <f t="shared" si="26"/>
        <v>4</v>
      </c>
      <c r="D856" t="str">
        <f t="shared" si="27"/>
        <v>MDF Factory - Local Fabrication4</v>
      </c>
      <c r="E856" s="18">
        <v>667444</v>
      </c>
    </row>
    <row r="857" spans="1:5" hidden="1" x14ac:dyDescent="0.3">
      <c r="A857" t="s">
        <v>88</v>
      </c>
      <c r="B857">
        <v>5</v>
      </c>
      <c r="C857">
        <f t="shared" si="26"/>
        <v>5</v>
      </c>
      <c r="D857" t="str">
        <f t="shared" si="27"/>
        <v>MDF Factory - Local Fabrication5</v>
      </c>
      <c r="E857" s="18">
        <v>2517907.41</v>
      </c>
    </row>
    <row r="858" spans="1:5" hidden="1" x14ac:dyDescent="0.3">
      <c r="A858" t="s">
        <v>88</v>
      </c>
      <c r="B858">
        <v>6</v>
      </c>
      <c r="C858">
        <f t="shared" si="26"/>
        <v>6</v>
      </c>
      <c r="D858" t="str">
        <f t="shared" si="27"/>
        <v>MDF Factory - Local Fabrication6</v>
      </c>
      <c r="E858" s="18">
        <v>737043.71</v>
      </c>
    </row>
    <row r="859" spans="1:5" hidden="1" x14ac:dyDescent="0.3">
      <c r="A859" t="s">
        <v>88</v>
      </c>
      <c r="B859">
        <v>7</v>
      </c>
      <c r="C859">
        <f t="shared" si="26"/>
        <v>7</v>
      </c>
      <c r="D859" t="str">
        <f t="shared" si="27"/>
        <v>MDF Factory - Local Fabrication7</v>
      </c>
      <c r="E859" s="18">
        <v>785269</v>
      </c>
    </row>
    <row r="860" spans="1:5" hidden="1" x14ac:dyDescent="0.3">
      <c r="A860" t="s">
        <v>88</v>
      </c>
      <c r="B860">
        <v>8</v>
      </c>
      <c r="C860">
        <f t="shared" si="26"/>
        <v>8</v>
      </c>
      <c r="D860" t="str">
        <f t="shared" si="27"/>
        <v>MDF Factory - Local Fabrication8</v>
      </c>
      <c r="E860" s="18">
        <v>381060.37</v>
      </c>
    </row>
    <row r="861" spans="1:5" hidden="1" x14ac:dyDescent="0.3">
      <c r="A861" t="s">
        <v>88</v>
      </c>
      <c r="B861">
        <v>9</v>
      </c>
      <c r="C861">
        <f t="shared" si="26"/>
        <v>9</v>
      </c>
      <c r="D861" t="str">
        <f t="shared" si="27"/>
        <v>MDF Factory - Local Fabrication9</v>
      </c>
      <c r="E861" s="18">
        <v>1752018.76</v>
      </c>
    </row>
    <row r="862" spans="1:5" hidden="1" x14ac:dyDescent="0.3">
      <c r="A862" t="s">
        <v>88</v>
      </c>
      <c r="B862">
        <v>10</v>
      </c>
      <c r="C862">
        <f t="shared" si="26"/>
        <v>10</v>
      </c>
      <c r="D862" t="str">
        <f t="shared" si="27"/>
        <v>MDF Factory - Local Fabrication10</v>
      </c>
      <c r="E862" s="18">
        <v>2881529.05</v>
      </c>
    </row>
    <row r="863" spans="1:5" hidden="1" x14ac:dyDescent="0.3">
      <c r="A863" t="s">
        <v>88</v>
      </c>
      <c r="B863">
        <v>11</v>
      </c>
      <c r="C863">
        <f t="shared" si="26"/>
        <v>11</v>
      </c>
      <c r="D863" t="str">
        <f t="shared" si="27"/>
        <v>MDF Factory - Local Fabrication11</v>
      </c>
      <c r="E863" s="18">
        <v>2412700.4300000002</v>
      </c>
    </row>
    <row r="864" spans="1:5" hidden="1" x14ac:dyDescent="0.3">
      <c r="A864" t="s">
        <v>88</v>
      </c>
      <c r="B864">
        <v>14</v>
      </c>
      <c r="C864">
        <f t="shared" si="26"/>
        <v>14</v>
      </c>
      <c r="D864" t="str">
        <f t="shared" si="27"/>
        <v>MDF Factory - Local Fabrication14</v>
      </c>
      <c r="E864" s="18">
        <v>10315795</v>
      </c>
    </row>
    <row r="865" spans="1:5" hidden="1" x14ac:dyDescent="0.3">
      <c r="A865" t="s">
        <v>88</v>
      </c>
      <c r="B865">
        <v>15</v>
      </c>
      <c r="C865">
        <f t="shared" si="26"/>
        <v>15</v>
      </c>
      <c r="D865" t="str">
        <f t="shared" si="27"/>
        <v>MDF Factory - Local Fabrication15</v>
      </c>
      <c r="E865" s="18">
        <v>2970230</v>
      </c>
    </row>
    <row r="866" spans="1:5" hidden="1" x14ac:dyDescent="0.3">
      <c r="A866" t="s">
        <v>88</v>
      </c>
      <c r="B866">
        <v>16</v>
      </c>
      <c r="C866">
        <f t="shared" si="26"/>
        <v>16</v>
      </c>
      <c r="D866" t="str">
        <f t="shared" si="27"/>
        <v>MDF Factory - Local Fabrication16</v>
      </c>
      <c r="E866" s="18">
        <v>1262500</v>
      </c>
    </row>
    <row r="867" spans="1:5" hidden="1" x14ac:dyDescent="0.3">
      <c r="A867" t="s">
        <v>88</v>
      </c>
      <c r="B867">
        <v>18</v>
      </c>
      <c r="C867">
        <f t="shared" si="26"/>
        <v>18</v>
      </c>
      <c r="D867" t="str">
        <f t="shared" si="27"/>
        <v>MDF Factory - Local Fabrication18</v>
      </c>
      <c r="E867" s="18">
        <v>4265111</v>
      </c>
    </row>
    <row r="868" spans="1:5" hidden="1" x14ac:dyDescent="0.3">
      <c r="A868" t="s">
        <v>88</v>
      </c>
      <c r="B868">
        <v>19</v>
      </c>
      <c r="C868">
        <f t="shared" si="26"/>
        <v>19</v>
      </c>
      <c r="D868" t="str">
        <f t="shared" si="27"/>
        <v>MDF Factory - Local Fabrication19</v>
      </c>
      <c r="E868" s="18">
        <v>3358613</v>
      </c>
    </row>
    <row r="869" spans="1:5" hidden="1" x14ac:dyDescent="0.3">
      <c r="A869" t="s">
        <v>73</v>
      </c>
      <c r="B869">
        <v>1</v>
      </c>
      <c r="C869">
        <f t="shared" si="26"/>
        <v>1</v>
      </c>
      <c r="D869" t="str">
        <f t="shared" si="27"/>
        <v>MDF Factory1</v>
      </c>
      <c r="E869" s="18">
        <v>41622365.399999999</v>
      </c>
    </row>
    <row r="870" spans="1:5" hidden="1" x14ac:dyDescent="0.3">
      <c r="A870" t="s">
        <v>73</v>
      </c>
      <c r="B870">
        <v>2</v>
      </c>
      <c r="C870">
        <f t="shared" si="26"/>
        <v>2</v>
      </c>
      <c r="D870" t="str">
        <f t="shared" si="27"/>
        <v>MDF Factory2</v>
      </c>
      <c r="E870" s="18">
        <v>6300000</v>
      </c>
    </row>
    <row r="871" spans="1:5" hidden="1" x14ac:dyDescent="0.3">
      <c r="A871" t="s">
        <v>73</v>
      </c>
      <c r="B871">
        <v>3</v>
      </c>
      <c r="C871">
        <f t="shared" si="26"/>
        <v>3</v>
      </c>
      <c r="D871" t="str">
        <f t="shared" si="27"/>
        <v>MDF Factory3</v>
      </c>
      <c r="E871" s="18">
        <v>2000000</v>
      </c>
    </row>
    <row r="872" spans="1:5" hidden="1" x14ac:dyDescent="0.3">
      <c r="A872" t="s">
        <v>73</v>
      </c>
      <c r="B872">
        <v>4</v>
      </c>
      <c r="C872">
        <f t="shared" si="26"/>
        <v>4</v>
      </c>
      <c r="D872" t="str">
        <f t="shared" si="27"/>
        <v>MDF Factory4</v>
      </c>
      <c r="E872" s="18">
        <v>2000000</v>
      </c>
    </row>
    <row r="873" spans="1:5" hidden="1" x14ac:dyDescent="0.3">
      <c r="A873" t="s">
        <v>73</v>
      </c>
      <c r="B873">
        <v>5</v>
      </c>
      <c r="C873">
        <f t="shared" si="26"/>
        <v>5</v>
      </c>
      <c r="D873" t="str">
        <f t="shared" si="27"/>
        <v>MDF Factory5</v>
      </c>
      <c r="E873" s="18">
        <v>10016624.859999999</v>
      </c>
    </row>
    <row r="874" spans="1:5" hidden="1" x14ac:dyDescent="0.3">
      <c r="A874" t="s">
        <v>73</v>
      </c>
      <c r="B874">
        <v>6</v>
      </c>
      <c r="C874">
        <f t="shared" si="26"/>
        <v>6</v>
      </c>
      <c r="D874" t="str">
        <f t="shared" si="27"/>
        <v>MDF Factory6</v>
      </c>
      <c r="E874" s="18">
        <v>7331999.9999999991</v>
      </c>
    </row>
    <row r="875" spans="1:5" hidden="1" x14ac:dyDescent="0.3">
      <c r="A875" t="s">
        <v>73</v>
      </c>
      <c r="B875">
        <v>7</v>
      </c>
      <c r="C875">
        <f t="shared" si="26"/>
        <v>7</v>
      </c>
      <c r="D875" t="str">
        <f t="shared" si="27"/>
        <v>MDF Factory7</v>
      </c>
      <c r="E875" s="18">
        <v>6000000</v>
      </c>
    </row>
    <row r="876" spans="1:5" hidden="1" x14ac:dyDescent="0.3">
      <c r="A876" t="s">
        <v>73</v>
      </c>
      <c r="B876">
        <v>8</v>
      </c>
      <c r="C876">
        <f t="shared" si="26"/>
        <v>8</v>
      </c>
      <c r="D876" t="str">
        <f t="shared" si="27"/>
        <v>MDF Factory8</v>
      </c>
      <c r="E876" s="18">
        <v>11000000</v>
      </c>
    </row>
    <row r="877" spans="1:5" hidden="1" x14ac:dyDescent="0.3">
      <c r="A877" t="s">
        <v>73</v>
      </c>
      <c r="B877">
        <v>9</v>
      </c>
      <c r="C877">
        <f t="shared" si="26"/>
        <v>9</v>
      </c>
      <c r="D877" t="str">
        <f t="shared" si="27"/>
        <v>MDF Factory9</v>
      </c>
      <c r="E877" s="18">
        <v>13754630</v>
      </c>
    </row>
    <row r="878" spans="1:5" hidden="1" x14ac:dyDescent="0.3">
      <c r="A878" t="s">
        <v>73</v>
      </c>
      <c r="B878">
        <v>10</v>
      </c>
      <c r="C878">
        <f t="shared" si="26"/>
        <v>10</v>
      </c>
      <c r="D878" t="str">
        <f t="shared" si="27"/>
        <v>MDF Factory10</v>
      </c>
      <c r="E878" s="18">
        <v>1488562.75</v>
      </c>
    </row>
    <row r="879" spans="1:5" hidden="1" x14ac:dyDescent="0.3">
      <c r="A879" t="s">
        <v>73</v>
      </c>
      <c r="B879">
        <v>11</v>
      </c>
      <c r="C879">
        <f t="shared" si="26"/>
        <v>11</v>
      </c>
      <c r="D879" t="str">
        <f t="shared" si="27"/>
        <v>MDF Factory11</v>
      </c>
      <c r="E879" s="18">
        <v>3000000</v>
      </c>
    </row>
    <row r="880" spans="1:5" hidden="1" x14ac:dyDescent="0.3">
      <c r="A880" t="s">
        <v>266</v>
      </c>
      <c r="B880">
        <v>1</v>
      </c>
      <c r="C880">
        <f t="shared" si="26"/>
        <v>1</v>
      </c>
      <c r="D880" t="str">
        <f t="shared" si="27"/>
        <v>MDF Factory-F.F V.O1</v>
      </c>
      <c r="E880" s="18">
        <v>8500000</v>
      </c>
    </row>
    <row r="881" spans="1:5" hidden="1" x14ac:dyDescent="0.3">
      <c r="A881" t="s">
        <v>266</v>
      </c>
      <c r="B881">
        <v>2</v>
      </c>
      <c r="C881">
        <f t="shared" si="26"/>
        <v>2</v>
      </c>
      <c r="D881" t="str">
        <f t="shared" si="27"/>
        <v>MDF Factory-F.F V.O2</v>
      </c>
      <c r="E881" s="18">
        <v>7800000</v>
      </c>
    </row>
    <row r="882" spans="1:5" hidden="1" x14ac:dyDescent="0.3">
      <c r="A882" t="s">
        <v>218</v>
      </c>
      <c r="B882">
        <v>1</v>
      </c>
      <c r="C882">
        <f t="shared" si="26"/>
        <v>1</v>
      </c>
      <c r="D882" t="str">
        <f t="shared" si="27"/>
        <v>MDF Factory-Hold Amount release1</v>
      </c>
      <c r="E882" s="18">
        <v>2000000</v>
      </c>
    </row>
    <row r="883" spans="1:5" hidden="1" x14ac:dyDescent="0.3">
      <c r="A883" t="s">
        <v>267</v>
      </c>
      <c r="B883">
        <v>1</v>
      </c>
      <c r="C883">
        <f t="shared" si="26"/>
        <v>1</v>
      </c>
      <c r="D883" t="str">
        <f t="shared" si="27"/>
        <v>MDF Factory-Local Fab.1</v>
      </c>
      <c r="E883" s="18">
        <v>3500000</v>
      </c>
    </row>
    <row r="884" spans="1:5" hidden="1" x14ac:dyDescent="0.3">
      <c r="A884" t="s">
        <v>73</v>
      </c>
      <c r="B884">
        <v>3</v>
      </c>
      <c r="C884">
        <f t="shared" si="26"/>
        <v>3</v>
      </c>
      <c r="D884" t="str">
        <f t="shared" si="27"/>
        <v>MDF Factory3</v>
      </c>
      <c r="E884" s="18">
        <v>7811797.5599999996</v>
      </c>
    </row>
    <row r="885" spans="1:5" hidden="1" x14ac:dyDescent="0.3">
      <c r="A885" t="s">
        <v>73</v>
      </c>
      <c r="B885">
        <v>4</v>
      </c>
      <c r="C885">
        <f t="shared" si="26"/>
        <v>4</v>
      </c>
      <c r="D885" t="str">
        <f t="shared" si="27"/>
        <v>MDF Factory4</v>
      </c>
      <c r="E885" s="18">
        <v>9000000</v>
      </c>
    </row>
    <row r="886" spans="1:5" hidden="1" x14ac:dyDescent="0.3">
      <c r="A886" t="s">
        <v>73</v>
      </c>
      <c r="B886">
        <v>5</v>
      </c>
      <c r="C886">
        <f t="shared" si="26"/>
        <v>5</v>
      </c>
      <c r="D886" t="str">
        <f t="shared" si="27"/>
        <v>MDF Factory5</v>
      </c>
      <c r="E886" s="18">
        <v>7000000</v>
      </c>
    </row>
    <row r="887" spans="1:5" hidden="1" x14ac:dyDescent="0.3">
      <c r="A887" t="s">
        <v>73</v>
      </c>
      <c r="B887">
        <v>6</v>
      </c>
      <c r="C887">
        <f t="shared" si="26"/>
        <v>6</v>
      </c>
      <c r="D887" t="str">
        <f t="shared" si="27"/>
        <v>MDF Factory6</v>
      </c>
      <c r="E887" s="18">
        <v>4000000</v>
      </c>
    </row>
    <row r="888" spans="1:5" hidden="1" x14ac:dyDescent="0.3">
      <c r="A888" t="s">
        <v>73</v>
      </c>
      <c r="B888">
        <v>7</v>
      </c>
      <c r="C888">
        <f t="shared" si="26"/>
        <v>7</v>
      </c>
      <c r="D888" t="str">
        <f t="shared" si="27"/>
        <v>MDF Factory7</v>
      </c>
      <c r="E888" s="18">
        <v>40000000</v>
      </c>
    </row>
    <row r="889" spans="1:5" hidden="1" x14ac:dyDescent="0.3">
      <c r="A889" t="s">
        <v>73</v>
      </c>
      <c r="B889">
        <v>8</v>
      </c>
      <c r="C889">
        <f t="shared" si="26"/>
        <v>8</v>
      </c>
      <c r="D889" t="str">
        <f t="shared" si="27"/>
        <v>MDF Factory8</v>
      </c>
      <c r="E889" s="18">
        <v>5000000</v>
      </c>
    </row>
    <row r="890" spans="1:5" hidden="1" x14ac:dyDescent="0.3">
      <c r="A890" t="s">
        <v>268</v>
      </c>
      <c r="B890">
        <v>1</v>
      </c>
      <c r="C890">
        <f t="shared" si="26"/>
        <v>1</v>
      </c>
      <c r="D890" t="str">
        <f t="shared" si="27"/>
        <v>MDF Factory solera1</v>
      </c>
      <c r="E890" s="18">
        <v>8000000</v>
      </c>
    </row>
    <row r="891" spans="1:5" hidden="1" x14ac:dyDescent="0.3">
      <c r="A891" t="s">
        <v>268</v>
      </c>
      <c r="B891">
        <v>2</v>
      </c>
      <c r="C891">
        <f t="shared" si="26"/>
        <v>2</v>
      </c>
      <c r="D891" t="str">
        <f t="shared" si="27"/>
        <v>MDF Factory solera2</v>
      </c>
      <c r="E891" s="18">
        <v>18121000</v>
      </c>
    </row>
    <row r="892" spans="1:5" hidden="1" x14ac:dyDescent="0.3">
      <c r="A892" t="s">
        <v>268</v>
      </c>
      <c r="B892">
        <v>3</v>
      </c>
      <c r="C892">
        <f t="shared" si="26"/>
        <v>3</v>
      </c>
      <c r="D892" t="str">
        <f t="shared" si="27"/>
        <v>MDF Factory solera3</v>
      </c>
      <c r="E892" s="18">
        <v>7600000</v>
      </c>
    </row>
    <row r="893" spans="1:5" hidden="1" x14ac:dyDescent="0.3">
      <c r="A893" t="s">
        <v>269</v>
      </c>
      <c r="B893">
        <v>3</v>
      </c>
      <c r="C893">
        <f t="shared" si="26"/>
        <v>3</v>
      </c>
      <c r="D893" t="str">
        <f t="shared" si="27"/>
        <v>MDF Factory-P.O3</v>
      </c>
      <c r="E893" s="18">
        <v>23100000</v>
      </c>
    </row>
    <row r="894" spans="1:5" hidden="1" x14ac:dyDescent="0.3">
      <c r="A894" t="s">
        <v>141</v>
      </c>
      <c r="B894">
        <v>1</v>
      </c>
      <c r="C894">
        <f t="shared" si="26"/>
        <v>1</v>
      </c>
      <c r="D894" t="str">
        <f t="shared" si="27"/>
        <v>Mechanical Installation1</v>
      </c>
      <c r="E894" s="18">
        <v>15000000</v>
      </c>
    </row>
    <row r="895" spans="1:5" hidden="1" x14ac:dyDescent="0.3">
      <c r="A895" t="s">
        <v>18</v>
      </c>
      <c r="B895">
        <v>1</v>
      </c>
      <c r="C895">
        <f t="shared" si="26"/>
        <v>1</v>
      </c>
      <c r="D895" t="str">
        <f t="shared" si="27"/>
        <v>Mintra1</v>
      </c>
      <c r="E895" s="18">
        <v>5500000</v>
      </c>
    </row>
    <row r="896" spans="1:5" hidden="1" x14ac:dyDescent="0.3">
      <c r="A896" t="s">
        <v>18</v>
      </c>
      <c r="B896">
        <v>2</v>
      </c>
      <c r="C896">
        <f t="shared" ref="C896:C959" si="28">ROUNDDOWN(B896,0)</f>
        <v>2</v>
      </c>
      <c r="D896" t="str">
        <f t="shared" ref="D896:D959" si="29">A896&amp;C896</f>
        <v>Mintra2</v>
      </c>
      <c r="E896" s="18">
        <v>3000000</v>
      </c>
    </row>
    <row r="897" spans="1:5" hidden="1" x14ac:dyDescent="0.3">
      <c r="A897" t="s">
        <v>18</v>
      </c>
      <c r="B897">
        <v>3</v>
      </c>
      <c r="C897">
        <f t="shared" si="28"/>
        <v>3</v>
      </c>
      <c r="D897" t="str">
        <f t="shared" si="29"/>
        <v>Mintra3</v>
      </c>
      <c r="E897" s="18">
        <v>2220782.14</v>
      </c>
    </row>
    <row r="898" spans="1:5" hidden="1" x14ac:dyDescent="0.3">
      <c r="A898" t="s">
        <v>18</v>
      </c>
      <c r="B898">
        <v>4</v>
      </c>
      <c r="C898">
        <f t="shared" si="28"/>
        <v>4</v>
      </c>
      <c r="D898" t="str">
        <f t="shared" si="29"/>
        <v>Mintra4</v>
      </c>
      <c r="E898" s="18">
        <v>3500000</v>
      </c>
    </row>
    <row r="899" spans="1:5" hidden="1" x14ac:dyDescent="0.3">
      <c r="A899" t="s">
        <v>18</v>
      </c>
      <c r="B899">
        <v>5</v>
      </c>
      <c r="C899">
        <f t="shared" si="28"/>
        <v>5</v>
      </c>
      <c r="D899" t="str">
        <f t="shared" si="29"/>
        <v>Mintra5</v>
      </c>
      <c r="E899" s="18">
        <v>8000000</v>
      </c>
    </row>
    <row r="900" spans="1:5" hidden="1" x14ac:dyDescent="0.3">
      <c r="A900" t="s">
        <v>18</v>
      </c>
      <c r="B900">
        <v>6</v>
      </c>
      <c r="C900">
        <f t="shared" si="28"/>
        <v>6</v>
      </c>
      <c r="D900" t="str">
        <f t="shared" si="29"/>
        <v>Mintra6</v>
      </c>
      <c r="E900" s="18">
        <v>6000000</v>
      </c>
    </row>
    <row r="901" spans="1:5" hidden="1" x14ac:dyDescent="0.3">
      <c r="A901" t="s">
        <v>18</v>
      </c>
      <c r="B901">
        <v>7</v>
      </c>
      <c r="C901">
        <f t="shared" si="28"/>
        <v>7</v>
      </c>
      <c r="D901" t="str">
        <f t="shared" si="29"/>
        <v>Mintra7</v>
      </c>
      <c r="E901" s="18">
        <v>2005948.91</v>
      </c>
    </row>
    <row r="902" spans="1:5" hidden="1" x14ac:dyDescent="0.3">
      <c r="A902" t="s">
        <v>18</v>
      </c>
      <c r="B902">
        <v>1</v>
      </c>
      <c r="C902">
        <f t="shared" si="28"/>
        <v>1</v>
      </c>
      <c r="D902" t="str">
        <f t="shared" si="29"/>
        <v>Mintra1</v>
      </c>
      <c r="E902" s="18">
        <v>10000000</v>
      </c>
    </row>
    <row r="903" spans="1:5" hidden="1" x14ac:dyDescent="0.3">
      <c r="A903" t="s">
        <v>25</v>
      </c>
      <c r="B903">
        <v>1</v>
      </c>
      <c r="C903">
        <f t="shared" si="28"/>
        <v>1</v>
      </c>
      <c r="D903" t="str">
        <f t="shared" si="29"/>
        <v>Mintra-Hanger 1200m21</v>
      </c>
      <c r="E903" s="18">
        <v>531998.67000000004</v>
      </c>
    </row>
    <row r="904" spans="1:5" hidden="1" x14ac:dyDescent="0.3">
      <c r="A904" t="s">
        <v>25</v>
      </c>
      <c r="B904">
        <v>2</v>
      </c>
      <c r="C904">
        <f t="shared" si="28"/>
        <v>2</v>
      </c>
      <c r="D904" t="str">
        <f t="shared" si="29"/>
        <v>Mintra-Hanger 1200m22</v>
      </c>
      <c r="E904" s="18">
        <v>-6217.18</v>
      </c>
    </row>
    <row r="905" spans="1:5" hidden="1" x14ac:dyDescent="0.3">
      <c r="A905" t="s">
        <v>37</v>
      </c>
      <c r="B905">
        <v>1</v>
      </c>
      <c r="C905">
        <f t="shared" si="28"/>
        <v>1</v>
      </c>
      <c r="D905" t="str">
        <f t="shared" si="29"/>
        <v>Mivida-PK#1401</v>
      </c>
      <c r="E905" s="18">
        <v>2533668.0254786685</v>
      </c>
    </row>
    <row r="906" spans="1:5" hidden="1" x14ac:dyDescent="0.3">
      <c r="A906" t="s">
        <v>37</v>
      </c>
      <c r="B906">
        <v>2</v>
      </c>
      <c r="C906">
        <f t="shared" si="28"/>
        <v>2</v>
      </c>
      <c r="D906" t="str">
        <f t="shared" si="29"/>
        <v>Mivida-PK#1402</v>
      </c>
      <c r="E906" s="18">
        <v>2620895.13</v>
      </c>
    </row>
    <row r="907" spans="1:5" hidden="1" x14ac:dyDescent="0.3">
      <c r="A907" t="s">
        <v>37</v>
      </c>
      <c r="B907">
        <v>3</v>
      </c>
      <c r="C907">
        <f t="shared" si="28"/>
        <v>3</v>
      </c>
      <c r="D907" t="str">
        <f t="shared" si="29"/>
        <v>Mivida-PK#1403</v>
      </c>
      <c r="E907" s="18">
        <v>4070832.3884527981</v>
      </c>
    </row>
    <row r="908" spans="1:5" hidden="1" x14ac:dyDescent="0.3">
      <c r="A908" t="s">
        <v>37</v>
      </c>
      <c r="B908">
        <v>4</v>
      </c>
      <c r="C908">
        <f t="shared" si="28"/>
        <v>4</v>
      </c>
      <c r="D908" t="str">
        <f t="shared" si="29"/>
        <v>Mivida-PK#1404</v>
      </c>
      <c r="E908" s="18">
        <v>999645.43982655928</v>
      </c>
    </row>
    <row r="909" spans="1:5" hidden="1" x14ac:dyDescent="0.3">
      <c r="A909" t="s">
        <v>37</v>
      </c>
      <c r="B909">
        <v>5</v>
      </c>
      <c r="C909">
        <f t="shared" si="28"/>
        <v>5</v>
      </c>
      <c r="D909" t="str">
        <f t="shared" si="29"/>
        <v>Mivida-PK#1405</v>
      </c>
      <c r="E909" s="18">
        <v>1337507.07</v>
      </c>
    </row>
    <row r="910" spans="1:5" hidden="1" x14ac:dyDescent="0.3">
      <c r="A910" t="s">
        <v>37</v>
      </c>
      <c r="B910">
        <v>6</v>
      </c>
      <c r="C910">
        <f t="shared" si="28"/>
        <v>6</v>
      </c>
      <c r="D910" t="str">
        <f t="shared" si="29"/>
        <v>Mivida-PK#1406</v>
      </c>
      <c r="E910" s="18">
        <v>10719905.220000001</v>
      </c>
    </row>
    <row r="911" spans="1:5" hidden="1" x14ac:dyDescent="0.3">
      <c r="A911" t="s">
        <v>37</v>
      </c>
      <c r="B911">
        <v>7</v>
      </c>
      <c r="C911">
        <f t="shared" si="28"/>
        <v>7</v>
      </c>
      <c r="D911" t="str">
        <f t="shared" si="29"/>
        <v>Mivida-PK#1407</v>
      </c>
      <c r="E911" s="18">
        <v>6547225.8200000003</v>
      </c>
    </row>
    <row r="912" spans="1:5" hidden="1" x14ac:dyDescent="0.3">
      <c r="A912" t="s">
        <v>37</v>
      </c>
      <c r="B912">
        <v>8</v>
      </c>
      <c r="C912">
        <f t="shared" si="28"/>
        <v>8</v>
      </c>
      <c r="D912" t="str">
        <f t="shared" si="29"/>
        <v>Mivida-PK#1408</v>
      </c>
      <c r="E912" s="18">
        <v>4740517.5525118411</v>
      </c>
    </row>
    <row r="913" spans="1:5" hidden="1" x14ac:dyDescent="0.3">
      <c r="A913" t="s">
        <v>37</v>
      </c>
      <c r="B913">
        <v>9</v>
      </c>
      <c r="C913">
        <f t="shared" si="28"/>
        <v>9</v>
      </c>
      <c r="D913" t="str">
        <f t="shared" si="29"/>
        <v>Mivida-PK#1409</v>
      </c>
      <c r="E913" s="18">
        <v>4559999.09</v>
      </c>
    </row>
    <row r="914" spans="1:5" hidden="1" x14ac:dyDescent="0.3">
      <c r="A914" t="s">
        <v>37</v>
      </c>
      <c r="B914">
        <v>10</v>
      </c>
      <c r="C914">
        <f t="shared" si="28"/>
        <v>10</v>
      </c>
      <c r="D914" t="str">
        <f t="shared" si="29"/>
        <v>Mivida-PK#14010</v>
      </c>
      <c r="E914" s="18">
        <v>5679423.0613567904</v>
      </c>
    </row>
    <row r="915" spans="1:5" hidden="1" x14ac:dyDescent="0.3">
      <c r="A915" t="s">
        <v>37</v>
      </c>
      <c r="B915">
        <v>11</v>
      </c>
      <c r="C915">
        <f t="shared" si="28"/>
        <v>11</v>
      </c>
      <c r="D915" t="str">
        <f t="shared" si="29"/>
        <v>Mivida-PK#14011</v>
      </c>
      <c r="E915" s="18">
        <v>2647674.17</v>
      </c>
    </row>
    <row r="916" spans="1:5" hidden="1" x14ac:dyDescent="0.3">
      <c r="A916" t="s">
        <v>37</v>
      </c>
      <c r="B916">
        <v>12</v>
      </c>
      <c r="C916">
        <f t="shared" si="28"/>
        <v>12</v>
      </c>
      <c r="D916" t="str">
        <f t="shared" si="29"/>
        <v>Mivida-PK#14012</v>
      </c>
      <c r="E916" s="18">
        <v>4687303.4400000004</v>
      </c>
    </row>
    <row r="917" spans="1:5" hidden="1" x14ac:dyDescent="0.3">
      <c r="A917" t="s">
        <v>37</v>
      </c>
      <c r="B917">
        <v>13</v>
      </c>
      <c r="C917">
        <f t="shared" si="28"/>
        <v>13</v>
      </c>
      <c r="D917" t="str">
        <f t="shared" si="29"/>
        <v>Mivida-PK#14013</v>
      </c>
      <c r="E917" s="18">
        <v>1169770.6499999999</v>
      </c>
    </row>
    <row r="918" spans="1:5" hidden="1" x14ac:dyDescent="0.3">
      <c r="A918" t="s">
        <v>37</v>
      </c>
      <c r="B918">
        <v>14</v>
      </c>
      <c r="C918">
        <f t="shared" si="28"/>
        <v>14</v>
      </c>
      <c r="D918" t="str">
        <f t="shared" si="29"/>
        <v>Mivida-PK#14014</v>
      </c>
      <c r="E918" s="18">
        <v>7336701.0999999996</v>
      </c>
    </row>
    <row r="919" spans="1:5" hidden="1" x14ac:dyDescent="0.3">
      <c r="A919" t="s">
        <v>37</v>
      </c>
      <c r="B919">
        <v>15</v>
      </c>
      <c r="C919">
        <f t="shared" si="28"/>
        <v>15</v>
      </c>
      <c r="D919" t="str">
        <f t="shared" si="29"/>
        <v>Mivida-PK#14015</v>
      </c>
      <c r="E919" s="18">
        <v>10305723.52</v>
      </c>
    </row>
    <row r="920" spans="1:5" hidden="1" x14ac:dyDescent="0.3">
      <c r="A920" t="s">
        <v>37</v>
      </c>
      <c r="B920">
        <v>16</v>
      </c>
      <c r="C920">
        <f t="shared" si="28"/>
        <v>16</v>
      </c>
      <c r="D920" t="str">
        <f t="shared" si="29"/>
        <v>Mivida-PK#14016</v>
      </c>
      <c r="E920" s="18">
        <v>10553431.24</v>
      </c>
    </row>
    <row r="921" spans="1:5" hidden="1" x14ac:dyDescent="0.3">
      <c r="A921" t="s">
        <v>37</v>
      </c>
      <c r="B921">
        <v>17</v>
      </c>
      <c r="C921">
        <f t="shared" si="28"/>
        <v>17</v>
      </c>
      <c r="D921" t="str">
        <f t="shared" si="29"/>
        <v>Mivida-PK#14017</v>
      </c>
      <c r="E921" s="18">
        <v>11726998.43</v>
      </c>
    </row>
    <row r="922" spans="1:5" hidden="1" x14ac:dyDescent="0.3">
      <c r="A922" t="s">
        <v>37</v>
      </c>
      <c r="B922">
        <v>18</v>
      </c>
      <c r="C922">
        <f t="shared" si="28"/>
        <v>18</v>
      </c>
      <c r="D922" t="str">
        <f t="shared" si="29"/>
        <v>Mivida-PK#14018</v>
      </c>
      <c r="E922" s="18">
        <v>3831058.93</v>
      </c>
    </row>
    <row r="923" spans="1:5" hidden="1" x14ac:dyDescent="0.3">
      <c r="A923" t="s">
        <v>37</v>
      </c>
      <c r="B923">
        <v>19</v>
      </c>
      <c r="C923">
        <f t="shared" si="28"/>
        <v>19</v>
      </c>
      <c r="D923" t="str">
        <f t="shared" si="29"/>
        <v>Mivida-PK#14019</v>
      </c>
      <c r="E923" s="18">
        <v>8885358.6199999992</v>
      </c>
    </row>
    <row r="924" spans="1:5" hidden="1" x14ac:dyDescent="0.3">
      <c r="A924" t="s">
        <v>37</v>
      </c>
      <c r="B924">
        <v>20</v>
      </c>
      <c r="C924">
        <f t="shared" si="28"/>
        <v>20</v>
      </c>
      <c r="D924" t="str">
        <f t="shared" si="29"/>
        <v>Mivida-PK#14020</v>
      </c>
      <c r="E924" s="18">
        <v>5084359.83</v>
      </c>
    </row>
    <row r="925" spans="1:5" hidden="1" x14ac:dyDescent="0.3">
      <c r="A925" t="s">
        <v>37</v>
      </c>
      <c r="B925">
        <v>21</v>
      </c>
      <c r="C925">
        <f t="shared" si="28"/>
        <v>21</v>
      </c>
      <c r="D925" t="str">
        <f t="shared" si="29"/>
        <v>Mivida-PK#14021</v>
      </c>
      <c r="E925" s="18">
        <v>8185193.8300000001</v>
      </c>
    </row>
    <row r="926" spans="1:5" hidden="1" x14ac:dyDescent="0.3">
      <c r="A926" t="s">
        <v>37</v>
      </c>
      <c r="B926">
        <v>22</v>
      </c>
      <c r="C926">
        <f t="shared" si="28"/>
        <v>22</v>
      </c>
      <c r="D926" t="str">
        <f t="shared" si="29"/>
        <v>Mivida-PK#14022</v>
      </c>
      <c r="E926" s="18">
        <v>4603109.1399999997</v>
      </c>
    </row>
    <row r="927" spans="1:5" hidden="1" x14ac:dyDescent="0.3">
      <c r="A927" t="s">
        <v>37</v>
      </c>
      <c r="B927">
        <v>23</v>
      </c>
      <c r="C927">
        <f t="shared" si="28"/>
        <v>23</v>
      </c>
      <c r="D927" t="str">
        <f t="shared" si="29"/>
        <v>Mivida-PK#14023</v>
      </c>
      <c r="E927" s="18">
        <v>3870461.7</v>
      </c>
    </row>
    <row r="928" spans="1:5" hidden="1" x14ac:dyDescent="0.3">
      <c r="A928" t="s">
        <v>37</v>
      </c>
      <c r="B928">
        <v>24</v>
      </c>
      <c r="C928">
        <f t="shared" si="28"/>
        <v>24</v>
      </c>
      <c r="D928" t="str">
        <f t="shared" si="29"/>
        <v>Mivida-PK#14024</v>
      </c>
      <c r="E928" s="18">
        <v>3732732.7980726361</v>
      </c>
    </row>
    <row r="929" spans="1:5" hidden="1" x14ac:dyDescent="0.3">
      <c r="A929" t="s">
        <v>37</v>
      </c>
      <c r="B929">
        <v>25</v>
      </c>
      <c r="C929">
        <f t="shared" si="28"/>
        <v>25</v>
      </c>
      <c r="D929" t="str">
        <f t="shared" si="29"/>
        <v>Mivida-PK#14025</v>
      </c>
      <c r="E929" s="18">
        <v>9016182.2400000002</v>
      </c>
    </row>
    <row r="930" spans="1:5" hidden="1" x14ac:dyDescent="0.3">
      <c r="A930" t="s">
        <v>37</v>
      </c>
      <c r="B930">
        <v>26</v>
      </c>
      <c r="C930">
        <f t="shared" si="28"/>
        <v>26</v>
      </c>
      <c r="D930" t="str">
        <f t="shared" si="29"/>
        <v>Mivida-PK#14026</v>
      </c>
      <c r="E930" s="18">
        <v>3143991.8</v>
      </c>
    </row>
    <row r="931" spans="1:5" hidden="1" x14ac:dyDescent="0.3">
      <c r="A931" t="s">
        <v>37</v>
      </c>
      <c r="B931">
        <v>27</v>
      </c>
      <c r="C931">
        <f t="shared" si="28"/>
        <v>27</v>
      </c>
      <c r="D931" t="str">
        <f t="shared" si="29"/>
        <v>Mivida-PK#14027</v>
      </c>
      <c r="E931" s="18">
        <v>5157960.04</v>
      </c>
    </row>
    <row r="932" spans="1:5" hidden="1" x14ac:dyDescent="0.3">
      <c r="A932" t="s">
        <v>176</v>
      </c>
      <c r="B932">
        <v>1</v>
      </c>
      <c r="C932">
        <f t="shared" si="28"/>
        <v>1</v>
      </c>
      <c r="D932" t="str">
        <f t="shared" si="29"/>
        <v>Mivida-PK#140- Social Insurance1</v>
      </c>
      <c r="E932" s="18">
        <v>509706.15</v>
      </c>
    </row>
    <row r="933" spans="1:5" hidden="1" x14ac:dyDescent="0.3">
      <c r="A933" t="s">
        <v>176</v>
      </c>
      <c r="B933">
        <v>2</v>
      </c>
      <c r="C933">
        <f t="shared" si="28"/>
        <v>2</v>
      </c>
      <c r="D933" t="str">
        <f t="shared" si="29"/>
        <v>Mivida-PK#140- Social Insurance2</v>
      </c>
      <c r="E933" s="18">
        <v>1677431</v>
      </c>
    </row>
    <row r="934" spans="1:5" hidden="1" x14ac:dyDescent="0.3">
      <c r="A934" t="s">
        <v>176</v>
      </c>
      <c r="B934">
        <v>3</v>
      </c>
      <c r="C934">
        <f t="shared" si="28"/>
        <v>3</v>
      </c>
      <c r="D934" t="str">
        <f t="shared" si="29"/>
        <v>Mivida-PK#140- Social Insurance3</v>
      </c>
      <c r="E934" s="18">
        <v>596538.75</v>
      </c>
    </row>
    <row r="935" spans="1:5" hidden="1" x14ac:dyDescent="0.3">
      <c r="A935" t="s">
        <v>176</v>
      </c>
      <c r="B935">
        <v>4</v>
      </c>
      <c r="C935">
        <f t="shared" si="28"/>
        <v>4</v>
      </c>
      <c r="D935" t="str">
        <f t="shared" si="29"/>
        <v>Mivida-PK#140- Social Insurance4</v>
      </c>
      <c r="E935" s="18">
        <v>908034.47</v>
      </c>
    </row>
    <row r="936" spans="1:5" hidden="1" x14ac:dyDescent="0.3">
      <c r="A936" t="s">
        <v>176</v>
      </c>
      <c r="B936">
        <v>5</v>
      </c>
      <c r="C936">
        <f t="shared" si="28"/>
        <v>5</v>
      </c>
      <c r="D936" t="str">
        <f t="shared" si="29"/>
        <v>Mivida-PK#140- Social Insurance5</v>
      </c>
      <c r="E936" s="18">
        <v>1805452.05</v>
      </c>
    </row>
    <row r="937" spans="1:5" hidden="1" x14ac:dyDescent="0.3">
      <c r="A937" t="s">
        <v>176</v>
      </c>
      <c r="B937">
        <v>6</v>
      </c>
      <c r="C937">
        <f t="shared" si="28"/>
        <v>6</v>
      </c>
      <c r="D937" t="str">
        <f t="shared" si="29"/>
        <v>Mivida-PK#140- Social Insurance6</v>
      </c>
      <c r="E937" s="18">
        <v>976304.25</v>
      </c>
    </row>
    <row r="938" spans="1:5" hidden="1" x14ac:dyDescent="0.3">
      <c r="A938" t="s">
        <v>176</v>
      </c>
      <c r="B938">
        <v>7</v>
      </c>
      <c r="C938">
        <f t="shared" si="28"/>
        <v>7</v>
      </c>
      <c r="D938" t="str">
        <f t="shared" si="29"/>
        <v>Mivida-PK#140- Social Insurance7</v>
      </c>
      <c r="E938" s="18">
        <v>871421.04</v>
      </c>
    </row>
    <row r="939" spans="1:5" hidden="1" x14ac:dyDescent="0.3">
      <c r="A939" t="s">
        <v>176</v>
      </c>
      <c r="B939">
        <v>8</v>
      </c>
      <c r="C939">
        <f t="shared" si="28"/>
        <v>8</v>
      </c>
      <c r="D939" t="str">
        <f t="shared" si="29"/>
        <v>Mivida-PK#140- Social Insurance8</v>
      </c>
      <c r="E939" s="18">
        <v>1298461.8899999999</v>
      </c>
    </row>
    <row r="940" spans="1:5" hidden="1" x14ac:dyDescent="0.3">
      <c r="A940" t="s">
        <v>176</v>
      </c>
      <c r="B940">
        <v>9</v>
      </c>
      <c r="C940">
        <f t="shared" si="28"/>
        <v>9</v>
      </c>
      <c r="D940" t="str">
        <f t="shared" si="29"/>
        <v>Mivida-PK#140- Social Insurance9</v>
      </c>
      <c r="E940" s="18">
        <v>494886.87</v>
      </c>
    </row>
    <row r="941" spans="1:5" hidden="1" x14ac:dyDescent="0.3">
      <c r="A941" t="s">
        <v>37</v>
      </c>
      <c r="B941">
        <v>1</v>
      </c>
      <c r="C941">
        <f t="shared" si="28"/>
        <v>1</v>
      </c>
      <c r="D941" t="str">
        <f t="shared" si="29"/>
        <v>Mivida-PK#1401</v>
      </c>
      <c r="E941" s="18">
        <v>15567604.300000001</v>
      </c>
    </row>
    <row r="942" spans="1:5" hidden="1" x14ac:dyDescent="0.3">
      <c r="A942" t="s">
        <v>37</v>
      </c>
      <c r="B942">
        <v>2</v>
      </c>
      <c r="C942">
        <f t="shared" si="28"/>
        <v>2</v>
      </c>
      <c r="D942" t="str">
        <f t="shared" si="29"/>
        <v>Mivida-PK#1402</v>
      </c>
      <c r="E942" s="18">
        <v>7313962.5999999996</v>
      </c>
    </row>
    <row r="943" spans="1:5" hidden="1" x14ac:dyDescent="0.3">
      <c r="A943" t="s">
        <v>94</v>
      </c>
      <c r="B943">
        <v>1</v>
      </c>
      <c r="C943">
        <f t="shared" si="28"/>
        <v>1</v>
      </c>
      <c r="D943" t="str">
        <f t="shared" si="29"/>
        <v>Mivida-PK#1891</v>
      </c>
      <c r="E943" s="18">
        <v>18095262.890000001</v>
      </c>
    </row>
    <row r="944" spans="1:5" hidden="1" x14ac:dyDescent="0.3">
      <c r="A944" t="s">
        <v>94</v>
      </c>
      <c r="B944">
        <v>2</v>
      </c>
      <c r="C944">
        <f t="shared" si="28"/>
        <v>2</v>
      </c>
      <c r="D944" t="str">
        <f t="shared" si="29"/>
        <v>Mivida-PK#1892</v>
      </c>
      <c r="E944" s="18">
        <v>22529255.879999999</v>
      </c>
    </row>
    <row r="945" spans="1:5" hidden="1" x14ac:dyDescent="0.3">
      <c r="A945" t="s">
        <v>94</v>
      </c>
      <c r="B945">
        <v>3</v>
      </c>
      <c r="C945">
        <f t="shared" si="28"/>
        <v>3</v>
      </c>
      <c r="D945" t="str">
        <f t="shared" si="29"/>
        <v>Mivida-PK#1893</v>
      </c>
      <c r="E945" s="18">
        <v>19800407.879999999</v>
      </c>
    </row>
    <row r="946" spans="1:5" hidden="1" x14ac:dyDescent="0.3">
      <c r="A946" t="s">
        <v>94</v>
      </c>
      <c r="B946">
        <v>4</v>
      </c>
      <c r="C946">
        <f t="shared" si="28"/>
        <v>4</v>
      </c>
      <c r="D946" t="str">
        <f t="shared" si="29"/>
        <v>Mivida-PK#1894</v>
      </c>
      <c r="E946" s="18">
        <v>27644756.829999998</v>
      </c>
    </row>
    <row r="947" spans="1:5" hidden="1" x14ac:dyDescent="0.3">
      <c r="A947" t="s">
        <v>94</v>
      </c>
      <c r="B947">
        <v>5</v>
      </c>
      <c r="C947">
        <f t="shared" si="28"/>
        <v>5</v>
      </c>
      <c r="D947" t="str">
        <f t="shared" si="29"/>
        <v>Mivida-PK#1895</v>
      </c>
      <c r="E947" s="18">
        <v>46638711.450000003</v>
      </c>
    </row>
    <row r="948" spans="1:5" hidden="1" x14ac:dyDescent="0.3">
      <c r="A948" t="s">
        <v>94</v>
      </c>
      <c r="B948">
        <v>6</v>
      </c>
      <c r="C948">
        <f t="shared" si="28"/>
        <v>6</v>
      </c>
      <c r="D948" t="str">
        <f t="shared" si="29"/>
        <v>Mivida-PK#1896</v>
      </c>
      <c r="E948" s="18">
        <v>70000000</v>
      </c>
    </row>
    <row r="949" spans="1:5" hidden="1" x14ac:dyDescent="0.3">
      <c r="A949" t="s">
        <v>94</v>
      </c>
      <c r="B949">
        <v>7</v>
      </c>
      <c r="C949">
        <f t="shared" si="28"/>
        <v>7</v>
      </c>
      <c r="D949" t="str">
        <f t="shared" si="29"/>
        <v>Mivida-PK#1897</v>
      </c>
      <c r="E949" s="18">
        <v>38664242.890000001</v>
      </c>
    </row>
    <row r="950" spans="1:5" hidden="1" x14ac:dyDescent="0.3">
      <c r="A950" t="s">
        <v>94</v>
      </c>
      <c r="B950">
        <v>8</v>
      </c>
      <c r="C950">
        <f t="shared" si="28"/>
        <v>8</v>
      </c>
      <c r="D950" t="str">
        <f t="shared" si="29"/>
        <v>Mivida-PK#1898</v>
      </c>
      <c r="E950" s="18">
        <v>62566272.799999997</v>
      </c>
    </row>
    <row r="951" spans="1:5" hidden="1" x14ac:dyDescent="0.3">
      <c r="A951" t="s">
        <v>94</v>
      </c>
      <c r="B951">
        <v>9</v>
      </c>
      <c r="C951">
        <f t="shared" si="28"/>
        <v>9</v>
      </c>
      <c r="D951" t="str">
        <f t="shared" si="29"/>
        <v>Mivida-PK#1899</v>
      </c>
      <c r="E951" s="18">
        <v>37089198</v>
      </c>
    </row>
    <row r="952" spans="1:5" hidden="1" x14ac:dyDescent="0.3">
      <c r="A952" t="s">
        <v>94</v>
      </c>
      <c r="B952">
        <v>10</v>
      </c>
      <c r="C952">
        <f t="shared" si="28"/>
        <v>10</v>
      </c>
      <c r="D952" t="str">
        <f t="shared" si="29"/>
        <v>Mivida-PK#18910</v>
      </c>
      <c r="E952" s="18">
        <v>22123110.41</v>
      </c>
    </row>
    <row r="953" spans="1:5" hidden="1" x14ac:dyDescent="0.3">
      <c r="A953" t="s">
        <v>94</v>
      </c>
      <c r="B953">
        <v>11</v>
      </c>
      <c r="C953">
        <f t="shared" si="28"/>
        <v>11</v>
      </c>
      <c r="D953" t="str">
        <f t="shared" si="29"/>
        <v>Mivida-PK#18911</v>
      </c>
      <c r="E953" s="18">
        <v>18794302.390000001</v>
      </c>
    </row>
    <row r="954" spans="1:5" hidden="1" x14ac:dyDescent="0.3">
      <c r="A954" t="s">
        <v>94</v>
      </c>
      <c r="B954">
        <v>12</v>
      </c>
      <c r="C954">
        <f t="shared" si="28"/>
        <v>12</v>
      </c>
      <c r="D954" t="str">
        <f t="shared" si="29"/>
        <v>Mivida-PK#18912</v>
      </c>
      <c r="E954" s="18">
        <v>16890748.059999999</v>
      </c>
    </row>
    <row r="955" spans="1:5" hidden="1" x14ac:dyDescent="0.3">
      <c r="A955" t="s">
        <v>94</v>
      </c>
      <c r="B955">
        <v>13</v>
      </c>
      <c r="C955">
        <f t="shared" si="28"/>
        <v>13</v>
      </c>
      <c r="D955" t="str">
        <f t="shared" si="29"/>
        <v>Mivida-PK#18913</v>
      </c>
      <c r="E955" s="18">
        <v>50032149.109999999</v>
      </c>
    </row>
    <row r="956" spans="1:5" hidden="1" x14ac:dyDescent="0.3">
      <c r="A956" t="s">
        <v>94</v>
      </c>
      <c r="B956">
        <v>14</v>
      </c>
      <c r="C956">
        <f t="shared" si="28"/>
        <v>14</v>
      </c>
      <c r="D956" t="str">
        <f t="shared" si="29"/>
        <v>Mivida-PK#18914</v>
      </c>
      <c r="E956" s="18">
        <v>22045664.399999999</v>
      </c>
    </row>
    <row r="957" spans="1:5" hidden="1" x14ac:dyDescent="0.3">
      <c r="A957" t="s">
        <v>94</v>
      </c>
      <c r="B957">
        <v>15</v>
      </c>
      <c r="C957">
        <f t="shared" si="28"/>
        <v>15</v>
      </c>
      <c r="D957" t="str">
        <f t="shared" si="29"/>
        <v>Mivida-PK#18915</v>
      </c>
      <c r="E957" s="18">
        <v>20013901.02</v>
      </c>
    </row>
    <row r="958" spans="1:5" hidden="1" x14ac:dyDescent="0.3">
      <c r="A958" t="s">
        <v>94</v>
      </c>
      <c r="B958">
        <v>16</v>
      </c>
      <c r="C958">
        <f t="shared" si="28"/>
        <v>16</v>
      </c>
      <c r="D958" t="str">
        <f t="shared" si="29"/>
        <v>Mivida-PK#18916</v>
      </c>
      <c r="E958" s="18">
        <v>22512171.879999999</v>
      </c>
    </row>
    <row r="959" spans="1:5" hidden="1" x14ac:dyDescent="0.3">
      <c r="A959" t="s">
        <v>94</v>
      </c>
      <c r="B959">
        <v>17</v>
      </c>
      <c r="C959">
        <f t="shared" si="28"/>
        <v>17</v>
      </c>
      <c r="D959" t="str">
        <f t="shared" si="29"/>
        <v>Mivida-PK#18917</v>
      </c>
      <c r="E959" s="18">
        <v>47104890.056280002</v>
      </c>
    </row>
    <row r="960" spans="1:5" hidden="1" x14ac:dyDescent="0.3">
      <c r="A960" t="s">
        <v>94</v>
      </c>
      <c r="B960">
        <v>18</v>
      </c>
      <c r="C960">
        <f t="shared" ref="C960:C1023" si="30">ROUNDDOWN(B960,0)</f>
        <v>18</v>
      </c>
      <c r="D960" t="str">
        <f t="shared" ref="D960:D1023" si="31">A960&amp;C960</f>
        <v>Mivida-PK#18918</v>
      </c>
      <c r="E960" s="18">
        <v>20024965.620000001</v>
      </c>
    </row>
    <row r="961" spans="1:5" hidden="1" x14ac:dyDescent="0.3">
      <c r="A961" t="s">
        <v>94</v>
      </c>
      <c r="B961">
        <v>19</v>
      </c>
      <c r="C961">
        <f t="shared" si="30"/>
        <v>19</v>
      </c>
      <c r="D961" t="str">
        <f t="shared" si="31"/>
        <v>Mivida-PK#18919</v>
      </c>
      <c r="E961" s="18">
        <v>23323710.109999999</v>
      </c>
    </row>
    <row r="962" spans="1:5" hidden="1" x14ac:dyDescent="0.3">
      <c r="A962" t="s">
        <v>94</v>
      </c>
      <c r="B962">
        <v>21</v>
      </c>
      <c r="C962">
        <f t="shared" si="30"/>
        <v>21</v>
      </c>
      <c r="D962" t="str">
        <f t="shared" si="31"/>
        <v>Mivida-PK#18921</v>
      </c>
      <c r="E962" s="18">
        <v>14476604.629999999</v>
      </c>
    </row>
    <row r="963" spans="1:5" hidden="1" x14ac:dyDescent="0.3">
      <c r="A963" t="s">
        <v>94</v>
      </c>
      <c r="B963">
        <v>22</v>
      </c>
      <c r="C963">
        <f t="shared" si="30"/>
        <v>22</v>
      </c>
      <c r="D963" t="str">
        <f t="shared" si="31"/>
        <v>Mivida-PK#18922</v>
      </c>
      <c r="E963" s="18">
        <v>17552608.990000002</v>
      </c>
    </row>
    <row r="964" spans="1:5" hidden="1" x14ac:dyDescent="0.3">
      <c r="A964" t="s">
        <v>94</v>
      </c>
      <c r="B964">
        <v>23</v>
      </c>
      <c r="C964">
        <f t="shared" si="30"/>
        <v>23</v>
      </c>
      <c r="D964" t="str">
        <f t="shared" si="31"/>
        <v>Mivida-PK#18923</v>
      </c>
      <c r="E964" s="18">
        <v>14242173.09</v>
      </c>
    </row>
    <row r="965" spans="1:5" hidden="1" x14ac:dyDescent="0.3">
      <c r="A965" t="s">
        <v>94</v>
      </c>
      <c r="B965">
        <v>24</v>
      </c>
      <c r="C965">
        <f t="shared" si="30"/>
        <v>24</v>
      </c>
      <c r="D965" t="str">
        <f t="shared" si="31"/>
        <v>Mivida-PK#18924</v>
      </c>
      <c r="E965" s="18">
        <v>13803484.92</v>
      </c>
    </row>
    <row r="966" spans="1:5" hidden="1" x14ac:dyDescent="0.3">
      <c r="A966" t="s">
        <v>94</v>
      </c>
      <c r="B966">
        <v>25</v>
      </c>
      <c r="C966">
        <f t="shared" si="30"/>
        <v>25</v>
      </c>
      <c r="D966" t="str">
        <f t="shared" si="31"/>
        <v>Mivida-PK#18925</v>
      </c>
      <c r="E966" s="18">
        <v>28360739.449999999</v>
      </c>
    </row>
    <row r="967" spans="1:5" hidden="1" x14ac:dyDescent="0.3">
      <c r="A967" t="s">
        <v>94</v>
      </c>
      <c r="B967">
        <v>26</v>
      </c>
      <c r="C967">
        <f t="shared" si="30"/>
        <v>26</v>
      </c>
      <c r="D967" t="str">
        <f t="shared" si="31"/>
        <v>Mivida-PK#18926</v>
      </c>
      <c r="E967" s="18">
        <v>14177811.26</v>
      </c>
    </row>
    <row r="968" spans="1:5" hidden="1" x14ac:dyDescent="0.3">
      <c r="A968" t="s">
        <v>94</v>
      </c>
      <c r="B968">
        <v>27</v>
      </c>
      <c r="C968">
        <f t="shared" si="30"/>
        <v>27</v>
      </c>
      <c r="D968" t="str">
        <f t="shared" si="31"/>
        <v>Mivida-PK#18927</v>
      </c>
      <c r="E968" s="18">
        <v>4389859.04</v>
      </c>
    </row>
    <row r="969" spans="1:5" hidden="1" x14ac:dyDescent="0.3">
      <c r="A969" t="s">
        <v>94</v>
      </c>
      <c r="B969">
        <v>28</v>
      </c>
      <c r="C969">
        <f t="shared" si="30"/>
        <v>28</v>
      </c>
      <c r="D969" t="str">
        <f t="shared" si="31"/>
        <v>Mivida-PK#18928</v>
      </c>
      <c r="E969" s="18">
        <v>2409288.21</v>
      </c>
    </row>
    <row r="970" spans="1:5" hidden="1" x14ac:dyDescent="0.3">
      <c r="A970" t="s">
        <v>94</v>
      </c>
      <c r="B970">
        <v>29</v>
      </c>
      <c r="C970">
        <f t="shared" si="30"/>
        <v>29</v>
      </c>
      <c r="D970" t="str">
        <f t="shared" si="31"/>
        <v>Mivida-PK#18929</v>
      </c>
      <c r="E970" s="18">
        <v>2690517.47</v>
      </c>
    </row>
    <row r="971" spans="1:5" hidden="1" x14ac:dyDescent="0.3">
      <c r="A971" t="s">
        <v>94</v>
      </c>
      <c r="B971">
        <v>30</v>
      </c>
      <c r="C971">
        <f t="shared" si="30"/>
        <v>30</v>
      </c>
      <c r="D971" t="str">
        <f t="shared" si="31"/>
        <v>Mivida-PK#18930</v>
      </c>
      <c r="E971" s="18">
        <v>14412191.120000001</v>
      </c>
    </row>
    <row r="972" spans="1:5" hidden="1" x14ac:dyDescent="0.3">
      <c r="A972" t="s">
        <v>94</v>
      </c>
      <c r="B972">
        <v>20</v>
      </c>
      <c r="C972">
        <f t="shared" si="30"/>
        <v>20</v>
      </c>
      <c r="D972" t="str">
        <f t="shared" si="31"/>
        <v>Mivida-PK#18920</v>
      </c>
      <c r="E972" s="18">
        <v>135145955</v>
      </c>
    </row>
    <row r="973" spans="1:5" hidden="1" x14ac:dyDescent="0.3">
      <c r="A973" t="s">
        <v>229</v>
      </c>
      <c r="B973">
        <v>1</v>
      </c>
      <c r="C973">
        <f t="shared" si="30"/>
        <v>1</v>
      </c>
      <c r="D973" t="str">
        <f t="shared" si="31"/>
        <v>Mivida-PK#189 - Social insurance1</v>
      </c>
      <c r="E973" s="18">
        <v>5182786.8999999994</v>
      </c>
    </row>
    <row r="974" spans="1:5" hidden="1" x14ac:dyDescent="0.3">
      <c r="A974" t="s">
        <v>94</v>
      </c>
      <c r="B974">
        <v>1</v>
      </c>
      <c r="C974">
        <f t="shared" si="30"/>
        <v>1</v>
      </c>
      <c r="D974" t="str">
        <f t="shared" si="31"/>
        <v>Mivida-PK#1891</v>
      </c>
      <c r="E974" s="18">
        <v>99600000</v>
      </c>
    </row>
    <row r="975" spans="1:5" hidden="1" x14ac:dyDescent="0.3">
      <c r="A975" t="s">
        <v>148</v>
      </c>
      <c r="B975">
        <v>1</v>
      </c>
      <c r="C975">
        <f t="shared" si="30"/>
        <v>1</v>
      </c>
      <c r="D975" t="str">
        <f t="shared" si="31"/>
        <v>MOC1</v>
      </c>
      <c r="E975" s="18">
        <v>33350000</v>
      </c>
    </row>
    <row r="976" spans="1:5" hidden="1" x14ac:dyDescent="0.3">
      <c r="A976" t="s">
        <v>112</v>
      </c>
      <c r="B976">
        <v>1</v>
      </c>
      <c r="C976">
        <f t="shared" si="30"/>
        <v>1</v>
      </c>
      <c r="D976" t="str">
        <f t="shared" si="31"/>
        <v>New Gas Station1</v>
      </c>
      <c r="E976" s="18">
        <v>2201210.4</v>
      </c>
    </row>
    <row r="977" spans="1:5" hidden="1" x14ac:dyDescent="0.3">
      <c r="A977" t="s">
        <v>112</v>
      </c>
      <c r="B977">
        <v>2</v>
      </c>
      <c r="C977">
        <f t="shared" si="30"/>
        <v>2</v>
      </c>
      <c r="D977" t="str">
        <f t="shared" si="31"/>
        <v>New Gas Station2</v>
      </c>
      <c r="E977" s="18">
        <v>1419355.25</v>
      </c>
    </row>
    <row r="978" spans="1:5" hidden="1" x14ac:dyDescent="0.3">
      <c r="A978" t="s">
        <v>84</v>
      </c>
      <c r="B978">
        <v>1</v>
      </c>
      <c r="C978">
        <f t="shared" si="30"/>
        <v>1</v>
      </c>
      <c r="D978" t="str">
        <f t="shared" si="31"/>
        <v>New Giza Hospital1</v>
      </c>
      <c r="E978" s="18">
        <v>23161171</v>
      </c>
    </row>
    <row r="979" spans="1:5" hidden="1" x14ac:dyDescent="0.3">
      <c r="A979" t="s">
        <v>84</v>
      </c>
      <c r="B979">
        <v>2</v>
      </c>
      <c r="C979">
        <f t="shared" si="30"/>
        <v>2</v>
      </c>
      <c r="D979" t="str">
        <f t="shared" si="31"/>
        <v>New Giza Hospital2</v>
      </c>
      <c r="E979" s="18">
        <v>13964209</v>
      </c>
    </row>
    <row r="980" spans="1:5" hidden="1" x14ac:dyDescent="0.3">
      <c r="A980" t="s">
        <v>84</v>
      </c>
      <c r="B980">
        <v>3</v>
      </c>
      <c r="C980">
        <f t="shared" si="30"/>
        <v>3</v>
      </c>
      <c r="D980" t="str">
        <f t="shared" si="31"/>
        <v>New Giza Hospital3</v>
      </c>
      <c r="E980" s="18">
        <v>7088017</v>
      </c>
    </row>
    <row r="981" spans="1:5" hidden="1" x14ac:dyDescent="0.3">
      <c r="A981" t="s">
        <v>84</v>
      </c>
      <c r="B981">
        <v>4</v>
      </c>
      <c r="C981">
        <f t="shared" si="30"/>
        <v>4</v>
      </c>
      <c r="D981" t="str">
        <f t="shared" si="31"/>
        <v>New Giza Hospital4</v>
      </c>
      <c r="E981" s="18">
        <v>25531752</v>
      </c>
    </row>
    <row r="982" spans="1:5" hidden="1" x14ac:dyDescent="0.3">
      <c r="A982" t="s">
        <v>84</v>
      </c>
      <c r="B982">
        <v>5</v>
      </c>
      <c r="C982">
        <f t="shared" si="30"/>
        <v>5</v>
      </c>
      <c r="D982" t="str">
        <f t="shared" si="31"/>
        <v>New Giza Hospital5</v>
      </c>
      <c r="E982" s="18">
        <v>9692684</v>
      </c>
    </row>
    <row r="983" spans="1:5" hidden="1" x14ac:dyDescent="0.3">
      <c r="A983" t="s">
        <v>84</v>
      </c>
      <c r="B983">
        <v>6</v>
      </c>
      <c r="C983">
        <f t="shared" si="30"/>
        <v>6</v>
      </c>
      <c r="D983" t="str">
        <f t="shared" si="31"/>
        <v>New Giza Hospital6</v>
      </c>
      <c r="E983" s="18">
        <v>12645886</v>
      </c>
    </row>
    <row r="984" spans="1:5" hidden="1" x14ac:dyDescent="0.3">
      <c r="A984" t="s">
        <v>84</v>
      </c>
      <c r="B984">
        <v>7</v>
      </c>
      <c r="C984">
        <f t="shared" si="30"/>
        <v>7</v>
      </c>
      <c r="D984" t="str">
        <f t="shared" si="31"/>
        <v>New Giza Hospital7</v>
      </c>
      <c r="E984" s="18">
        <v>12694720</v>
      </c>
    </row>
    <row r="985" spans="1:5" hidden="1" x14ac:dyDescent="0.3">
      <c r="A985" t="s">
        <v>84</v>
      </c>
      <c r="B985">
        <v>8</v>
      </c>
      <c r="C985">
        <f t="shared" si="30"/>
        <v>8</v>
      </c>
      <c r="D985" t="str">
        <f t="shared" si="31"/>
        <v>New Giza Hospital8</v>
      </c>
      <c r="E985" s="18">
        <v>11865059</v>
      </c>
    </row>
    <row r="986" spans="1:5" hidden="1" x14ac:dyDescent="0.3">
      <c r="A986" t="s">
        <v>84</v>
      </c>
      <c r="B986">
        <v>9</v>
      </c>
      <c r="C986">
        <f t="shared" si="30"/>
        <v>9</v>
      </c>
      <c r="D986" t="str">
        <f t="shared" si="31"/>
        <v>New Giza Hospital9</v>
      </c>
      <c r="E986" s="18">
        <v>15594713</v>
      </c>
    </row>
    <row r="987" spans="1:5" hidden="1" x14ac:dyDescent="0.3">
      <c r="A987" t="s">
        <v>84</v>
      </c>
      <c r="B987">
        <v>10</v>
      </c>
      <c r="C987">
        <f t="shared" si="30"/>
        <v>10</v>
      </c>
      <c r="D987" t="str">
        <f t="shared" si="31"/>
        <v>New Giza Hospital10</v>
      </c>
      <c r="E987" s="18">
        <v>14931468</v>
      </c>
    </row>
    <row r="988" spans="1:5" hidden="1" x14ac:dyDescent="0.3">
      <c r="A988" t="s">
        <v>84</v>
      </c>
      <c r="B988">
        <v>11</v>
      </c>
      <c r="C988">
        <f t="shared" si="30"/>
        <v>11</v>
      </c>
      <c r="D988" t="str">
        <f t="shared" si="31"/>
        <v>New Giza Hospital11</v>
      </c>
      <c r="E988" s="18">
        <v>19979218</v>
      </c>
    </row>
    <row r="989" spans="1:5" hidden="1" x14ac:dyDescent="0.3">
      <c r="A989" t="s">
        <v>84</v>
      </c>
      <c r="B989">
        <v>12</v>
      </c>
      <c r="C989">
        <f t="shared" si="30"/>
        <v>12</v>
      </c>
      <c r="D989" t="str">
        <f t="shared" si="31"/>
        <v>New Giza Hospital12</v>
      </c>
      <c r="E989" s="18">
        <v>21023839</v>
      </c>
    </row>
    <row r="990" spans="1:5" hidden="1" x14ac:dyDescent="0.3">
      <c r="A990" t="s">
        <v>84</v>
      </c>
      <c r="B990">
        <v>13</v>
      </c>
      <c r="C990">
        <f t="shared" si="30"/>
        <v>13</v>
      </c>
      <c r="D990" t="str">
        <f t="shared" si="31"/>
        <v>New Giza Hospital13</v>
      </c>
      <c r="E990" s="18">
        <v>17903308</v>
      </c>
    </row>
    <row r="991" spans="1:5" hidden="1" x14ac:dyDescent="0.3">
      <c r="A991" t="s">
        <v>84</v>
      </c>
      <c r="B991">
        <v>14</v>
      </c>
      <c r="C991">
        <f t="shared" si="30"/>
        <v>14</v>
      </c>
      <c r="D991" t="str">
        <f t="shared" si="31"/>
        <v>New Giza Hospital14</v>
      </c>
      <c r="E991" s="18">
        <v>15197022</v>
      </c>
    </row>
    <row r="992" spans="1:5" hidden="1" x14ac:dyDescent="0.3">
      <c r="A992" t="s">
        <v>84</v>
      </c>
      <c r="B992">
        <v>15</v>
      </c>
      <c r="C992">
        <f t="shared" si="30"/>
        <v>15</v>
      </c>
      <c r="D992" t="str">
        <f t="shared" si="31"/>
        <v>New Giza Hospital15</v>
      </c>
      <c r="E992" s="18">
        <v>7535461</v>
      </c>
    </row>
    <row r="993" spans="1:5" hidden="1" x14ac:dyDescent="0.3">
      <c r="A993" t="s">
        <v>84</v>
      </c>
      <c r="B993">
        <v>16</v>
      </c>
      <c r="C993">
        <f t="shared" si="30"/>
        <v>16</v>
      </c>
      <c r="D993" t="str">
        <f t="shared" si="31"/>
        <v>New Giza Hospital16</v>
      </c>
      <c r="E993" s="18">
        <v>7643976</v>
      </c>
    </row>
    <row r="994" spans="1:5" hidden="1" x14ac:dyDescent="0.3">
      <c r="A994" t="s">
        <v>84</v>
      </c>
      <c r="B994">
        <v>18</v>
      </c>
      <c r="C994">
        <f t="shared" si="30"/>
        <v>18</v>
      </c>
      <c r="D994" t="str">
        <f t="shared" si="31"/>
        <v>New Giza Hospital18</v>
      </c>
      <c r="E994" s="18">
        <v>14511461</v>
      </c>
    </row>
    <row r="995" spans="1:5" hidden="1" x14ac:dyDescent="0.3">
      <c r="A995" t="s">
        <v>84</v>
      </c>
      <c r="B995">
        <v>19</v>
      </c>
      <c r="C995">
        <f t="shared" si="30"/>
        <v>19</v>
      </c>
      <c r="D995" t="str">
        <f t="shared" si="31"/>
        <v>New Giza Hospital19</v>
      </c>
      <c r="E995" s="18">
        <v>3705542</v>
      </c>
    </row>
    <row r="996" spans="1:5" hidden="1" x14ac:dyDescent="0.3">
      <c r="A996" t="s">
        <v>84</v>
      </c>
      <c r="B996">
        <v>20</v>
      </c>
      <c r="C996">
        <f t="shared" si="30"/>
        <v>20</v>
      </c>
      <c r="D996" t="str">
        <f t="shared" si="31"/>
        <v>New Giza Hospital20</v>
      </c>
      <c r="E996" s="18">
        <v>18995740</v>
      </c>
    </row>
    <row r="997" spans="1:5" hidden="1" x14ac:dyDescent="0.3">
      <c r="A997" t="s">
        <v>84</v>
      </c>
      <c r="B997">
        <v>21</v>
      </c>
      <c r="C997">
        <f t="shared" si="30"/>
        <v>21</v>
      </c>
      <c r="D997" t="str">
        <f t="shared" si="31"/>
        <v>New Giza Hospital21</v>
      </c>
      <c r="E997" s="18">
        <v>4008305</v>
      </c>
    </row>
    <row r="998" spans="1:5" hidden="1" x14ac:dyDescent="0.3">
      <c r="A998" t="s">
        <v>84</v>
      </c>
      <c r="B998">
        <v>22</v>
      </c>
      <c r="C998">
        <f t="shared" si="30"/>
        <v>22</v>
      </c>
      <c r="D998" t="str">
        <f t="shared" si="31"/>
        <v>New Giza Hospital22</v>
      </c>
      <c r="E998" s="18">
        <v>6681249</v>
      </c>
    </row>
    <row r="999" spans="1:5" hidden="1" x14ac:dyDescent="0.3">
      <c r="A999" t="s">
        <v>84</v>
      </c>
      <c r="B999">
        <v>23</v>
      </c>
      <c r="C999">
        <f t="shared" si="30"/>
        <v>23</v>
      </c>
      <c r="D999" t="str">
        <f t="shared" si="31"/>
        <v>New Giza Hospital23</v>
      </c>
      <c r="E999" s="18">
        <v>3104562</v>
      </c>
    </row>
    <row r="1000" spans="1:5" hidden="1" x14ac:dyDescent="0.3">
      <c r="A1000" t="s">
        <v>84</v>
      </c>
      <c r="B1000">
        <v>24</v>
      </c>
      <c r="C1000">
        <f t="shared" si="30"/>
        <v>24</v>
      </c>
      <c r="D1000" t="str">
        <f t="shared" si="31"/>
        <v>New Giza Hospital24</v>
      </c>
      <c r="E1000" s="18">
        <v>4494905.88</v>
      </c>
    </row>
    <row r="1001" spans="1:5" hidden="1" x14ac:dyDescent="0.3">
      <c r="A1001" t="s">
        <v>84</v>
      </c>
      <c r="B1001">
        <v>25</v>
      </c>
      <c r="C1001">
        <f t="shared" si="30"/>
        <v>25</v>
      </c>
      <c r="D1001" t="str">
        <f t="shared" si="31"/>
        <v>New Giza Hospital25</v>
      </c>
      <c r="E1001" s="18">
        <v>10195246</v>
      </c>
    </row>
    <row r="1002" spans="1:5" hidden="1" x14ac:dyDescent="0.3">
      <c r="A1002" t="s">
        <v>84</v>
      </c>
      <c r="B1002">
        <v>26</v>
      </c>
      <c r="C1002">
        <f t="shared" si="30"/>
        <v>26</v>
      </c>
      <c r="D1002" t="str">
        <f t="shared" si="31"/>
        <v>New Giza Hospital26</v>
      </c>
      <c r="E1002" s="18">
        <v>2983818.172380954</v>
      </c>
    </row>
    <row r="1003" spans="1:5" hidden="1" x14ac:dyDescent="0.3">
      <c r="A1003" t="s">
        <v>84</v>
      </c>
      <c r="B1003">
        <v>26.1</v>
      </c>
      <c r="C1003">
        <f t="shared" si="30"/>
        <v>26</v>
      </c>
      <c r="D1003" t="str">
        <f t="shared" si="31"/>
        <v>New Giza Hospital26</v>
      </c>
      <c r="E1003" s="18">
        <v>15145301</v>
      </c>
    </row>
    <row r="1004" spans="1:5" hidden="1" x14ac:dyDescent="0.3">
      <c r="A1004" t="s">
        <v>84</v>
      </c>
      <c r="B1004">
        <v>27</v>
      </c>
      <c r="C1004">
        <f t="shared" si="30"/>
        <v>27</v>
      </c>
      <c r="D1004" t="str">
        <f t="shared" si="31"/>
        <v>New Giza Hospital27</v>
      </c>
      <c r="E1004" s="18">
        <v>2051894</v>
      </c>
    </row>
    <row r="1005" spans="1:5" hidden="1" x14ac:dyDescent="0.3">
      <c r="A1005" t="s">
        <v>84</v>
      </c>
      <c r="B1005">
        <v>28</v>
      </c>
      <c r="C1005">
        <f t="shared" si="30"/>
        <v>28</v>
      </c>
      <c r="D1005" t="str">
        <f t="shared" si="31"/>
        <v>New Giza Hospital28</v>
      </c>
      <c r="E1005" s="18">
        <v>5534314</v>
      </c>
    </row>
    <row r="1006" spans="1:5" hidden="1" x14ac:dyDescent="0.3">
      <c r="A1006" t="s">
        <v>84</v>
      </c>
      <c r="B1006">
        <v>1</v>
      </c>
      <c r="C1006">
        <f t="shared" si="30"/>
        <v>1</v>
      </c>
      <c r="D1006" t="str">
        <f t="shared" si="31"/>
        <v>New Giza Hospital1</v>
      </c>
      <c r="E1006" s="18">
        <v>73512565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15000000</v>
      </c>
    </row>
    <row r="1008" spans="1:5" hidden="1" x14ac:dyDescent="0.3">
      <c r="A1008" t="s">
        <v>84</v>
      </c>
      <c r="B1008">
        <v>2</v>
      </c>
      <c r="C1008">
        <f t="shared" si="30"/>
        <v>2</v>
      </c>
      <c r="D1008" t="str">
        <f t="shared" si="31"/>
        <v>New Giza Hospital2</v>
      </c>
      <c r="E1008" s="18">
        <v>2983818.172380954</v>
      </c>
    </row>
    <row r="1009" spans="1:5" hidden="1" x14ac:dyDescent="0.3">
      <c r="A1009" t="s">
        <v>206</v>
      </c>
      <c r="B1009">
        <v>1</v>
      </c>
      <c r="C1009">
        <f t="shared" si="30"/>
        <v>1</v>
      </c>
      <c r="D1009" t="str">
        <f t="shared" si="31"/>
        <v>New Giza Hospital-Social Insurance1</v>
      </c>
      <c r="E1009" s="18">
        <v>3128055</v>
      </c>
    </row>
    <row r="1010" spans="1:5" hidden="1" x14ac:dyDescent="0.3">
      <c r="A1010" t="s">
        <v>206</v>
      </c>
      <c r="B1010">
        <v>2</v>
      </c>
      <c r="C1010">
        <f t="shared" si="30"/>
        <v>2</v>
      </c>
      <c r="D1010" t="str">
        <f t="shared" si="31"/>
        <v>New Giza Hospital-Social Insurance2</v>
      </c>
      <c r="E1010" s="18">
        <v>4605279</v>
      </c>
    </row>
    <row r="1011" spans="1:5" hidden="1" x14ac:dyDescent="0.3">
      <c r="A1011" t="s">
        <v>206</v>
      </c>
      <c r="B1011">
        <v>3</v>
      </c>
      <c r="C1011">
        <f t="shared" si="30"/>
        <v>3</v>
      </c>
      <c r="D1011" t="str">
        <f t="shared" si="31"/>
        <v>New Giza Hospital-Social Insurance3</v>
      </c>
      <c r="E1011" s="18">
        <v>2326029.9476190479</v>
      </c>
    </row>
    <row r="1012" spans="1:5" hidden="1" x14ac:dyDescent="0.3">
      <c r="A1012" t="s">
        <v>206</v>
      </c>
      <c r="B1012">
        <v>4</v>
      </c>
      <c r="C1012">
        <f t="shared" si="30"/>
        <v>4</v>
      </c>
      <c r="D1012" t="str">
        <f t="shared" si="31"/>
        <v>New Giza Hospital-Social Insurance4</v>
      </c>
      <c r="E1012" s="18">
        <v>1019222</v>
      </c>
    </row>
    <row r="1013" spans="1:5" hidden="1" x14ac:dyDescent="0.3">
      <c r="A1013" t="s">
        <v>13</v>
      </c>
      <c r="B1013">
        <v>25</v>
      </c>
      <c r="C1013">
        <f t="shared" si="30"/>
        <v>25</v>
      </c>
      <c r="D1013" t="str">
        <f t="shared" si="31"/>
        <v>NGU 225</v>
      </c>
      <c r="E1013" s="18">
        <v>2468493.7000000002</v>
      </c>
    </row>
    <row r="1014" spans="1:5" hidden="1" x14ac:dyDescent="0.3">
      <c r="A1014" t="s">
        <v>13</v>
      </c>
      <c r="B1014">
        <v>26</v>
      </c>
      <c r="C1014">
        <f t="shared" si="30"/>
        <v>26</v>
      </c>
      <c r="D1014" t="str">
        <f t="shared" si="31"/>
        <v>NGU 226</v>
      </c>
      <c r="E1014" s="18">
        <v>4990186</v>
      </c>
    </row>
    <row r="1015" spans="1:5" hidden="1" x14ac:dyDescent="0.3">
      <c r="A1015" t="s">
        <v>13</v>
      </c>
      <c r="B1015">
        <v>27</v>
      </c>
      <c r="C1015">
        <f t="shared" si="30"/>
        <v>27</v>
      </c>
      <c r="D1015" t="str">
        <f t="shared" si="31"/>
        <v>NGU 227</v>
      </c>
      <c r="E1015" s="18">
        <v>2104161</v>
      </c>
    </row>
    <row r="1016" spans="1:5" hidden="1" x14ac:dyDescent="0.3">
      <c r="A1016" t="s">
        <v>183</v>
      </c>
      <c r="B1016">
        <v>1</v>
      </c>
      <c r="C1016">
        <f t="shared" si="30"/>
        <v>1</v>
      </c>
      <c r="D1016" t="str">
        <f t="shared" si="31"/>
        <v>NGU 2 - Retension release1</v>
      </c>
      <c r="E1016" s="18">
        <v>313708</v>
      </c>
    </row>
    <row r="1017" spans="1:5" hidden="1" x14ac:dyDescent="0.3">
      <c r="A1017" t="s">
        <v>173</v>
      </c>
      <c r="B1017">
        <v>1</v>
      </c>
      <c r="C1017">
        <f t="shared" si="30"/>
        <v>1</v>
      </c>
      <c r="D1017" t="str">
        <f t="shared" si="31"/>
        <v>Old H1 remaining IPC1</v>
      </c>
      <c r="E1017" s="18">
        <v>250000</v>
      </c>
    </row>
    <row r="1018" spans="1:5" hidden="1" x14ac:dyDescent="0.3">
      <c r="A1018" t="s">
        <v>59</v>
      </c>
      <c r="B1018">
        <v>1</v>
      </c>
      <c r="C1018">
        <f t="shared" si="30"/>
        <v>1</v>
      </c>
      <c r="D1018" t="str">
        <f t="shared" si="31"/>
        <v>ORA - ZED1</v>
      </c>
      <c r="E1018" s="18">
        <v>9787286.7899999991</v>
      </c>
    </row>
    <row r="1019" spans="1:5" hidden="1" x14ac:dyDescent="0.3">
      <c r="A1019" t="s">
        <v>59</v>
      </c>
      <c r="B1019">
        <v>2</v>
      </c>
      <c r="C1019">
        <f t="shared" si="30"/>
        <v>2</v>
      </c>
      <c r="D1019" t="str">
        <f t="shared" si="31"/>
        <v>ORA - ZED2</v>
      </c>
      <c r="E1019" s="18">
        <v>37532508</v>
      </c>
    </row>
    <row r="1020" spans="1:5" hidden="1" x14ac:dyDescent="0.3">
      <c r="A1020" t="s">
        <v>59</v>
      </c>
      <c r="B1020">
        <v>3</v>
      </c>
      <c r="C1020">
        <f t="shared" si="30"/>
        <v>3</v>
      </c>
      <c r="D1020" t="str">
        <f t="shared" si="31"/>
        <v>ORA - ZED3</v>
      </c>
      <c r="E1020" s="18">
        <v>27896354</v>
      </c>
    </row>
    <row r="1021" spans="1:5" hidden="1" x14ac:dyDescent="0.3">
      <c r="A1021" t="s">
        <v>59</v>
      </c>
      <c r="B1021">
        <v>4</v>
      </c>
      <c r="C1021">
        <f t="shared" si="30"/>
        <v>4</v>
      </c>
      <c r="D1021" t="str">
        <f t="shared" si="31"/>
        <v>ORA - ZED4</v>
      </c>
      <c r="E1021" s="18">
        <v>20888247.392999999</v>
      </c>
    </row>
    <row r="1022" spans="1:5" hidden="1" x14ac:dyDescent="0.3">
      <c r="A1022" t="s">
        <v>59</v>
      </c>
      <c r="B1022">
        <v>5</v>
      </c>
      <c r="C1022">
        <f t="shared" si="30"/>
        <v>5</v>
      </c>
      <c r="D1022" t="str">
        <f t="shared" si="31"/>
        <v>ORA - ZED5</v>
      </c>
      <c r="E1022" s="18">
        <v>33744386.153999999</v>
      </c>
    </row>
    <row r="1023" spans="1:5" hidden="1" x14ac:dyDescent="0.3">
      <c r="A1023" t="s">
        <v>59</v>
      </c>
      <c r="B1023">
        <v>6</v>
      </c>
      <c r="C1023">
        <f t="shared" si="30"/>
        <v>6</v>
      </c>
      <c r="D1023" t="str">
        <f t="shared" si="31"/>
        <v>ORA - ZED6</v>
      </c>
      <c r="E1023" s="18">
        <v>4374377.1900000004</v>
      </c>
    </row>
    <row r="1024" spans="1:5" hidden="1" x14ac:dyDescent="0.3">
      <c r="A1024" t="s">
        <v>59</v>
      </c>
      <c r="B1024">
        <v>7</v>
      </c>
      <c r="C1024">
        <f t="shared" ref="C1024:C1087" si="32">ROUNDDOWN(B1024,0)</f>
        <v>7</v>
      </c>
      <c r="D1024" t="str">
        <f t="shared" ref="D1024:D1087" si="33">A1024&amp;C1024</f>
        <v>ORA - ZED7</v>
      </c>
      <c r="E1024" s="18">
        <v>5782895.7800000003</v>
      </c>
    </row>
    <row r="1025" spans="1:5" hidden="1" x14ac:dyDescent="0.3">
      <c r="A1025" t="s">
        <v>59</v>
      </c>
      <c r="B1025">
        <v>8</v>
      </c>
      <c r="C1025">
        <f t="shared" si="32"/>
        <v>8</v>
      </c>
      <c r="D1025" t="str">
        <f t="shared" si="33"/>
        <v>ORA - ZED8</v>
      </c>
      <c r="E1025" s="18">
        <v>24387331.100000001</v>
      </c>
    </row>
    <row r="1026" spans="1:5" hidden="1" x14ac:dyDescent="0.3">
      <c r="A1026" t="s">
        <v>59</v>
      </c>
      <c r="B1026">
        <v>9</v>
      </c>
      <c r="C1026">
        <f t="shared" si="32"/>
        <v>9</v>
      </c>
      <c r="D1026" t="str">
        <f t="shared" si="33"/>
        <v>ORA - ZED9</v>
      </c>
      <c r="E1026" s="18">
        <v>22624923.969999999</v>
      </c>
    </row>
    <row r="1027" spans="1:5" hidden="1" x14ac:dyDescent="0.3">
      <c r="A1027" t="s">
        <v>59</v>
      </c>
      <c r="B1027">
        <v>10</v>
      </c>
      <c r="C1027">
        <f t="shared" si="32"/>
        <v>10</v>
      </c>
      <c r="D1027" t="str">
        <f t="shared" si="33"/>
        <v>ORA - ZED10</v>
      </c>
      <c r="E1027" s="18">
        <v>29047725.550000001</v>
      </c>
    </row>
    <row r="1028" spans="1:5" hidden="1" x14ac:dyDescent="0.3">
      <c r="A1028" t="s">
        <v>59</v>
      </c>
      <c r="B1028">
        <v>20.100000000000001</v>
      </c>
      <c r="C1028">
        <f t="shared" si="32"/>
        <v>20</v>
      </c>
      <c r="D1028" t="str">
        <f t="shared" si="33"/>
        <v>ORA - ZED20</v>
      </c>
      <c r="E1028" s="18">
        <v>16483569.189999999</v>
      </c>
    </row>
    <row r="1029" spans="1:5" hidden="1" x14ac:dyDescent="0.3">
      <c r="A1029" t="s">
        <v>59</v>
      </c>
      <c r="B1029">
        <v>21</v>
      </c>
      <c r="C1029">
        <f t="shared" si="32"/>
        <v>21</v>
      </c>
      <c r="D1029" t="str">
        <f t="shared" si="33"/>
        <v>ORA - ZED21</v>
      </c>
      <c r="E1029" s="18">
        <v>7443623.5300000003</v>
      </c>
    </row>
    <row r="1030" spans="1:5" hidden="1" x14ac:dyDescent="0.3">
      <c r="A1030" t="s">
        <v>59</v>
      </c>
      <c r="B1030">
        <v>22</v>
      </c>
      <c r="C1030">
        <f t="shared" si="32"/>
        <v>22</v>
      </c>
      <c r="D1030" t="str">
        <f t="shared" si="33"/>
        <v>ORA - ZED22</v>
      </c>
      <c r="E1030" s="18">
        <v>8098825.75</v>
      </c>
    </row>
    <row r="1031" spans="1:5" hidden="1" x14ac:dyDescent="0.3">
      <c r="A1031" t="s">
        <v>59</v>
      </c>
      <c r="B1031">
        <v>23</v>
      </c>
      <c r="C1031">
        <f t="shared" si="32"/>
        <v>23</v>
      </c>
      <c r="D1031" t="str">
        <f t="shared" si="33"/>
        <v>ORA - ZED23</v>
      </c>
      <c r="E1031" s="18">
        <v>20215840.09</v>
      </c>
    </row>
    <row r="1032" spans="1:5" hidden="1" x14ac:dyDescent="0.3">
      <c r="A1032" t="s">
        <v>59</v>
      </c>
      <c r="B1032">
        <v>24</v>
      </c>
      <c r="C1032">
        <f t="shared" si="32"/>
        <v>24</v>
      </c>
      <c r="D1032" t="str">
        <f t="shared" si="33"/>
        <v>ORA - ZED24</v>
      </c>
      <c r="E1032" s="18">
        <v>6648903.3899999997</v>
      </c>
    </row>
    <row r="1033" spans="1:5" hidden="1" x14ac:dyDescent="0.3">
      <c r="A1033" t="s">
        <v>59</v>
      </c>
      <c r="B1033">
        <v>25</v>
      </c>
      <c r="C1033">
        <f t="shared" si="32"/>
        <v>25</v>
      </c>
      <c r="D1033" t="str">
        <f t="shared" si="33"/>
        <v>ORA - ZED25</v>
      </c>
      <c r="E1033" s="18">
        <v>2.0000000000000002E-5</v>
      </c>
    </row>
    <row r="1034" spans="1:5" hidden="1" x14ac:dyDescent="0.3">
      <c r="A1034" t="s">
        <v>59</v>
      </c>
      <c r="B1034">
        <v>26</v>
      </c>
      <c r="C1034">
        <f t="shared" si="32"/>
        <v>26</v>
      </c>
      <c r="D1034" t="str">
        <f t="shared" si="33"/>
        <v>ORA - ZED26</v>
      </c>
      <c r="E1034" s="18">
        <v>6863669.1900000004</v>
      </c>
    </row>
    <row r="1035" spans="1:5" hidden="1" x14ac:dyDescent="0.3">
      <c r="A1035" t="s">
        <v>59</v>
      </c>
      <c r="B1035">
        <v>26.1</v>
      </c>
      <c r="C1035">
        <f t="shared" si="32"/>
        <v>26</v>
      </c>
      <c r="D1035" t="str">
        <f t="shared" si="33"/>
        <v>ORA - ZED26</v>
      </c>
      <c r="E1035" s="18">
        <v>1824548.9</v>
      </c>
    </row>
    <row r="1036" spans="1:5" hidden="1" x14ac:dyDescent="0.3">
      <c r="A1036" t="s">
        <v>59</v>
      </c>
      <c r="B1036">
        <v>26.2</v>
      </c>
      <c r="C1036">
        <f t="shared" si="32"/>
        <v>26</v>
      </c>
      <c r="D1036" t="str">
        <f t="shared" si="33"/>
        <v>ORA - ZED26</v>
      </c>
      <c r="E1036" s="18">
        <v>1119976.03</v>
      </c>
    </row>
    <row r="1037" spans="1:5" hidden="1" x14ac:dyDescent="0.3">
      <c r="A1037" t="s">
        <v>59</v>
      </c>
      <c r="B1037">
        <v>27</v>
      </c>
      <c r="C1037">
        <f t="shared" si="32"/>
        <v>27</v>
      </c>
      <c r="D1037" t="str">
        <f t="shared" si="33"/>
        <v>ORA - ZED27</v>
      </c>
      <c r="E1037" s="18">
        <v>8872947.1400000006</v>
      </c>
    </row>
    <row r="1038" spans="1:5" hidden="1" x14ac:dyDescent="0.3">
      <c r="A1038" t="s">
        <v>59</v>
      </c>
      <c r="B1038">
        <v>28</v>
      </c>
      <c r="C1038">
        <f t="shared" si="32"/>
        <v>28</v>
      </c>
      <c r="D1038" t="str">
        <f t="shared" si="33"/>
        <v>ORA - ZED28</v>
      </c>
      <c r="E1038" s="18">
        <v>9105384.6999999993</v>
      </c>
    </row>
    <row r="1039" spans="1:5" hidden="1" x14ac:dyDescent="0.3">
      <c r="A1039" t="s">
        <v>59</v>
      </c>
      <c r="B1039">
        <v>29</v>
      </c>
      <c r="C1039">
        <f t="shared" si="32"/>
        <v>29</v>
      </c>
      <c r="D1039" t="str">
        <f t="shared" si="33"/>
        <v>ORA - ZED29</v>
      </c>
      <c r="E1039" s="18">
        <v>10687601.99</v>
      </c>
    </row>
    <row r="1040" spans="1:5" hidden="1" x14ac:dyDescent="0.3">
      <c r="A1040" t="s">
        <v>59</v>
      </c>
      <c r="B1040">
        <v>30</v>
      </c>
      <c r="C1040">
        <f t="shared" si="32"/>
        <v>30</v>
      </c>
      <c r="D1040" t="str">
        <f t="shared" si="33"/>
        <v>ORA - ZED30</v>
      </c>
      <c r="E1040" s="18">
        <v>11585957.67</v>
      </c>
    </row>
    <row r="1041" spans="1:5" hidden="1" x14ac:dyDescent="0.3">
      <c r="A1041" t="s">
        <v>59</v>
      </c>
      <c r="B1041">
        <v>31</v>
      </c>
      <c r="C1041">
        <f t="shared" si="32"/>
        <v>31</v>
      </c>
      <c r="D1041" t="str">
        <f t="shared" si="33"/>
        <v>ORA - ZED31</v>
      </c>
      <c r="E1041" s="18">
        <v>5000000</v>
      </c>
    </row>
    <row r="1042" spans="1:5" hidden="1" x14ac:dyDescent="0.3">
      <c r="A1042" t="s">
        <v>59</v>
      </c>
      <c r="B1042">
        <v>31.1</v>
      </c>
      <c r="C1042">
        <f t="shared" si="32"/>
        <v>31</v>
      </c>
      <c r="D1042" t="str">
        <f t="shared" si="33"/>
        <v>ORA - ZED31</v>
      </c>
      <c r="E1042" s="18">
        <v>5253641.2</v>
      </c>
    </row>
    <row r="1043" spans="1:5" hidden="1" x14ac:dyDescent="0.3">
      <c r="A1043" t="s">
        <v>59</v>
      </c>
      <c r="B1043">
        <v>32</v>
      </c>
      <c r="C1043">
        <f t="shared" si="32"/>
        <v>32</v>
      </c>
      <c r="D1043" t="str">
        <f t="shared" si="33"/>
        <v>ORA - ZED32</v>
      </c>
      <c r="E1043" s="18">
        <v>8010573.1699999999</v>
      </c>
    </row>
    <row r="1044" spans="1:5" hidden="1" x14ac:dyDescent="0.3">
      <c r="A1044" t="s">
        <v>59</v>
      </c>
      <c r="B1044">
        <v>33</v>
      </c>
      <c r="C1044">
        <f t="shared" si="32"/>
        <v>33</v>
      </c>
      <c r="D1044" t="str">
        <f t="shared" si="33"/>
        <v>ORA - ZED33</v>
      </c>
      <c r="E1044" s="18">
        <v>12164893.390000001</v>
      </c>
    </row>
    <row r="1045" spans="1:5" hidden="1" x14ac:dyDescent="0.3">
      <c r="A1045" t="s">
        <v>59</v>
      </c>
      <c r="B1045">
        <v>34</v>
      </c>
      <c r="C1045">
        <f t="shared" si="32"/>
        <v>34</v>
      </c>
      <c r="D1045" t="str">
        <f t="shared" si="33"/>
        <v>ORA - ZED34</v>
      </c>
      <c r="E1045" s="18">
        <v>9568963.5</v>
      </c>
    </row>
    <row r="1046" spans="1:5" hidden="1" x14ac:dyDescent="0.3">
      <c r="A1046" t="s">
        <v>59</v>
      </c>
      <c r="B1046">
        <v>35</v>
      </c>
      <c r="C1046">
        <f t="shared" si="32"/>
        <v>35</v>
      </c>
      <c r="D1046" t="str">
        <f t="shared" si="33"/>
        <v>ORA - ZED35</v>
      </c>
      <c r="E1046" s="18">
        <v>7391485.2599999998</v>
      </c>
    </row>
    <row r="1047" spans="1:5" hidden="1" x14ac:dyDescent="0.3">
      <c r="A1047" t="s">
        <v>59</v>
      </c>
      <c r="B1047">
        <v>36</v>
      </c>
      <c r="C1047">
        <f t="shared" si="32"/>
        <v>36</v>
      </c>
      <c r="D1047" t="str">
        <f t="shared" si="33"/>
        <v>ORA - ZED36</v>
      </c>
      <c r="E1047" s="18">
        <v>7054023.71</v>
      </c>
    </row>
    <row r="1048" spans="1:5" hidden="1" x14ac:dyDescent="0.3">
      <c r="A1048" t="s">
        <v>59</v>
      </c>
      <c r="B1048">
        <v>37</v>
      </c>
      <c r="C1048">
        <f t="shared" si="32"/>
        <v>37</v>
      </c>
      <c r="D1048" t="str">
        <f t="shared" si="33"/>
        <v>ORA - ZED37</v>
      </c>
      <c r="E1048" s="18">
        <v>23554316.100000001</v>
      </c>
    </row>
    <row r="1049" spans="1:5" hidden="1" x14ac:dyDescent="0.3">
      <c r="A1049" t="s">
        <v>59</v>
      </c>
      <c r="B1049">
        <v>38</v>
      </c>
      <c r="C1049">
        <f t="shared" si="32"/>
        <v>38</v>
      </c>
      <c r="D1049" t="str">
        <f t="shared" si="33"/>
        <v>ORA - ZED38</v>
      </c>
      <c r="E1049" s="18">
        <v>17627053.170000002</v>
      </c>
    </row>
    <row r="1050" spans="1:5" hidden="1" x14ac:dyDescent="0.3">
      <c r="A1050" t="s">
        <v>59</v>
      </c>
      <c r="B1050">
        <v>39</v>
      </c>
      <c r="C1050">
        <f t="shared" si="32"/>
        <v>39</v>
      </c>
      <c r="D1050" t="str">
        <f t="shared" si="33"/>
        <v>ORA - ZED39</v>
      </c>
      <c r="E1050" s="18">
        <v>7606231.6299999999</v>
      </c>
    </row>
    <row r="1051" spans="1:5" hidden="1" x14ac:dyDescent="0.3">
      <c r="A1051" t="s">
        <v>59</v>
      </c>
      <c r="B1051">
        <v>40</v>
      </c>
      <c r="C1051">
        <f t="shared" si="32"/>
        <v>40</v>
      </c>
      <c r="D1051" t="str">
        <f t="shared" si="33"/>
        <v>ORA - ZED40</v>
      </c>
      <c r="E1051" s="18">
        <v>3717952.37</v>
      </c>
    </row>
    <row r="1052" spans="1:5" hidden="1" x14ac:dyDescent="0.3">
      <c r="A1052" t="s">
        <v>59</v>
      </c>
      <c r="B1052">
        <v>41</v>
      </c>
      <c r="C1052">
        <f t="shared" si="32"/>
        <v>41</v>
      </c>
      <c r="D1052" t="str">
        <f t="shared" si="33"/>
        <v>ORA - ZED41</v>
      </c>
      <c r="E1052" s="18">
        <v>4428778.21</v>
      </c>
    </row>
    <row r="1053" spans="1:5" hidden="1" x14ac:dyDescent="0.3">
      <c r="A1053" t="s">
        <v>59</v>
      </c>
      <c r="B1053">
        <v>42</v>
      </c>
      <c r="C1053">
        <f t="shared" si="32"/>
        <v>42</v>
      </c>
      <c r="D1053" t="str">
        <f t="shared" si="33"/>
        <v>ORA - ZED42</v>
      </c>
      <c r="E1053" s="18">
        <v>70851.77</v>
      </c>
    </row>
    <row r="1054" spans="1:5" hidden="1" x14ac:dyDescent="0.3">
      <c r="A1054" t="s">
        <v>59</v>
      </c>
      <c r="B1054">
        <v>43</v>
      </c>
      <c r="C1054">
        <f t="shared" si="32"/>
        <v>43</v>
      </c>
      <c r="D1054" t="str">
        <f t="shared" si="33"/>
        <v>ORA - ZED43</v>
      </c>
      <c r="E1054" s="18">
        <v>6004454.5300000003</v>
      </c>
    </row>
    <row r="1055" spans="1:5" hidden="1" x14ac:dyDescent="0.3">
      <c r="A1055" t="s">
        <v>199</v>
      </c>
      <c r="B1055">
        <v>1</v>
      </c>
      <c r="C1055">
        <f t="shared" si="32"/>
        <v>1</v>
      </c>
      <c r="D1055" t="str">
        <f t="shared" si="33"/>
        <v>ORA - ZED - Compansation1</v>
      </c>
      <c r="E1055" s="18">
        <v>12000000</v>
      </c>
    </row>
    <row r="1056" spans="1:5" hidden="1" x14ac:dyDescent="0.3">
      <c r="A1056" t="s">
        <v>59</v>
      </c>
      <c r="B1056">
        <v>1</v>
      </c>
      <c r="C1056">
        <f t="shared" si="32"/>
        <v>1</v>
      </c>
      <c r="D1056" t="str">
        <f t="shared" si="33"/>
        <v>ORA - ZED1</v>
      </c>
      <c r="E1056" s="18">
        <v>91380773</v>
      </c>
    </row>
    <row r="1057" spans="1:5" hidden="1" x14ac:dyDescent="0.3">
      <c r="A1057" t="s">
        <v>104</v>
      </c>
      <c r="B1057">
        <v>1</v>
      </c>
      <c r="C1057">
        <f t="shared" si="32"/>
        <v>1</v>
      </c>
      <c r="D1057" t="str">
        <f t="shared" si="33"/>
        <v>ORA - ZED - Landscape1</v>
      </c>
      <c r="E1057" s="18">
        <v>2167633.67</v>
      </c>
    </row>
    <row r="1058" spans="1:5" hidden="1" x14ac:dyDescent="0.3">
      <c r="A1058" t="s">
        <v>104</v>
      </c>
      <c r="B1058">
        <v>2</v>
      </c>
      <c r="C1058">
        <f t="shared" si="32"/>
        <v>2</v>
      </c>
      <c r="D1058" t="str">
        <f t="shared" si="33"/>
        <v>ORA - ZED - Landscape2</v>
      </c>
      <c r="E1058" s="18">
        <v>1719649.2</v>
      </c>
    </row>
    <row r="1059" spans="1:5" hidden="1" x14ac:dyDescent="0.3">
      <c r="A1059" t="s">
        <v>104</v>
      </c>
      <c r="B1059">
        <v>3</v>
      </c>
      <c r="C1059">
        <f t="shared" si="32"/>
        <v>3</v>
      </c>
      <c r="D1059" t="str">
        <f t="shared" si="33"/>
        <v>ORA - ZED - Landscape3</v>
      </c>
      <c r="E1059" s="18">
        <v>1775205.58</v>
      </c>
    </row>
    <row r="1060" spans="1:5" hidden="1" x14ac:dyDescent="0.3">
      <c r="A1060" t="s">
        <v>104</v>
      </c>
      <c r="B1060">
        <v>4</v>
      </c>
      <c r="C1060">
        <f t="shared" si="32"/>
        <v>4</v>
      </c>
      <c r="D1060" t="str">
        <f t="shared" si="33"/>
        <v>ORA - ZED - Landscape4</v>
      </c>
      <c r="E1060" s="18">
        <v>4074938.81</v>
      </c>
    </row>
    <row r="1061" spans="1:5" hidden="1" x14ac:dyDescent="0.3">
      <c r="A1061" t="s">
        <v>104</v>
      </c>
      <c r="B1061">
        <v>5</v>
      </c>
      <c r="C1061">
        <f t="shared" si="32"/>
        <v>5</v>
      </c>
      <c r="D1061" t="str">
        <f t="shared" si="33"/>
        <v>ORA - ZED - Landscape5</v>
      </c>
      <c r="E1061" s="18">
        <v>2726488.3</v>
      </c>
    </row>
    <row r="1062" spans="1:5" hidden="1" x14ac:dyDescent="0.3">
      <c r="A1062" t="s">
        <v>104</v>
      </c>
      <c r="B1062">
        <v>6</v>
      </c>
      <c r="C1062">
        <f t="shared" si="32"/>
        <v>6</v>
      </c>
      <c r="D1062" t="str">
        <f t="shared" si="33"/>
        <v>ORA - ZED - Landscape6</v>
      </c>
      <c r="E1062" s="18">
        <v>3120690.89</v>
      </c>
    </row>
    <row r="1063" spans="1:5" hidden="1" x14ac:dyDescent="0.3">
      <c r="A1063" t="s">
        <v>104</v>
      </c>
      <c r="B1063">
        <v>7</v>
      </c>
      <c r="C1063">
        <f t="shared" si="32"/>
        <v>7</v>
      </c>
      <c r="D1063" t="str">
        <f t="shared" si="33"/>
        <v>ORA - ZED - Landscape7</v>
      </c>
      <c r="E1063" s="18">
        <v>964764.3</v>
      </c>
    </row>
    <row r="1064" spans="1:5" hidden="1" x14ac:dyDescent="0.3">
      <c r="A1064" t="s">
        <v>104</v>
      </c>
      <c r="B1064">
        <v>8</v>
      </c>
      <c r="C1064">
        <f t="shared" si="32"/>
        <v>8</v>
      </c>
      <c r="D1064" t="str">
        <f t="shared" si="33"/>
        <v>ORA - ZED - Landscape8</v>
      </c>
      <c r="E1064" s="18">
        <v>5158038.9400000004</v>
      </c>
    </row>
    <row r="1065" spans="1:5" hidden="1" x14ac:dyDescent="0.3">
      <c r="A1065" t="s">
        <v>104</v>
      </c>
      <c r="B1065">
        <v>9</v>
      </c>
      <c r="C1065">
        <f t="shared" si="32"/>
        <v>9</v>
      </c>
      <c r="D1065" t="str">
        <f t="shared" si="33"/>
        <v>ORA - ZED - Landscape9</v>
      </c>
      <c r="E1065" s="18">
        <v>3636861</v>
      </c>
    </row>
    <row r="1066" spans="1:5" hidden="1" x14ac:dyDescent="0.3">
      <c r="A1066" t="s">
        <v>104</v>
      </c>
      <c r="B1066">
        <v>9.1</v>
      </c>
      <c r="C1066">
        <f t="shared" si="32"/>
        <v>9</v>
      </c>
      <c r="D1066" t="str">
        <f t="shared" si="33"/>
        <v>ORA - ZED - Landscape9</v>
      </c>
      <c r="E1066" s="18">
        <v>226226.97</v>
      </c>
    </row>
    <row r="1067" spans="1:5" hidden="1" x14ac:dyDescent="0.3">
      <c r="A1067" t="s">
        <v>104</v>
      </c>
      <c r="B1067">
        <v>10</v>
      </c>
      <c r="C1067">
        <f t="shared" si="32"/>
        <v>10</v>
      </c>
      <c r="D1067" t="str">
        <f t="shared" si="33"/>
        <v>ORA - ZED - Landscape10</v>
      </c>
      <c r="E1067" s="18">
        <v>6562980.7200000007</v>
      </c>
    </row>
    <row r="1068" spans="1:5" hidden="1" x14ac:dyDescent="0.3">
      <c r="A1068" t="s">
        <v>104</v>
      </c>
      <c r="B1068">
        <v>11</v>
      </c>
      <c r="C1068">
        <f t="shared" si="32"/>
        <v>11</v>
      </c>
      <c r="D1068" t="str">
        <f t="shared" si="33"/>
        <v>ORA - ZED - Landscape11</v>
      </c>
      <c r="E1068" s="18">
        <v>5312426.17</v>
      </c>
    </row>
    <row r="1069" spans="1:5" hidden="1" x14ac:dyDescent="0.3">
      <c r="A1069" t="s">
        <v>104</v>
      </c>
      <c r="B1069">
        <v>12</v>
      </c>
      <c r="C1069">
        <f t="shared" si="32"/>
        <v>12</v>
      </c>
      <c r="D1069" t="str">
        <f t="shared" si="33"/>
        <v>ORA - ZED - Landscape12</v>
      </c>
      <c r="E1069" s="18">
        <v>6030251.4699999997</v>
      </c>
    </row>
    <row r="1070" spans="1:5" hidden="1" x14ac:dyDescent="0.3">
      <c r="A1070" t="s">
        <v>104</v>
      </c>
      <c r="B1070">
        <v>14</v>
      </c>
      <c r="C1070">
        <f t="shared" si="32"/>
        <v>14</v>
      </c>
      <c r="D1070" t="str">
        <f t="shared" si="33"/>
        <v>ORA - ZED - Landscape14</v>
      </c>
      <c r="E1070" s="18">
        <v>868255.79</v>
      </c>
    </row>
    <row r="1071" spans="1:5" hidden="1" x14ac:dyDescent="0.3">
      <c r="A1071" t="s">
        <v>104</v>
      </c>
      <c r="B1071">
        <v>15</v>
      </c>
      <c r="C1071">
        <f t="shared" si="32"/>
        <v>15</v>
      </c>
      <c r="D1071" t="str">
        <f t="shared" si="33"/>
        <v>ORA - ZED - Landscape15</v>
      </c>
      <c r="E1071" s="18">
        <v>3165189.2</v>
      </c>
    </row>
    <row r="1072" spans="1:5" hidden="1" x14ac:dyDescent="0.3">
      <c r="A1072" t="s">
        <v>104</v>
      </c>
      <c r="B1072">
        <v>16</v>
      </c>
      <c r="C1072">
        <f t="shared" si="32"/>
        <v>16</v>
      </c>
      <c r="D1072" t="str">
        <f t="shared" si="33"/>
        <v>ORA - ZED - Landscape16</v>
      </c>
      <c r="E1072" s="18">
        <v>1521916.47</v>
      </c>
    </row>
    <row r="1073" spans="1:5" hidden="1" x14ac:dyDescent="0.3">
      <c r="A1073" t="s">
        <v>104</v>
      </c>
      <c r="B1073">
        <v>17</v>
      </c>
      <c r="C1073">
        <f t="shared" si="32"/>
        <v>17</v>
      </c>
      <c r="D1073" t="str">
        <f t="shared" si="33"/>
        <v>ORA - ZED - Landscape17</v>
      </c>
      <c r="E1073" s="18">
        <v>1313619.6599999999</v>
      </c>
    </row>
    <row r="1074" spans="1:5" hidden="1" x14ac:dyDescent="0.3">
      <c r="A1074" t="s">
        <v>104</v>
      </c>
      <c r="B1074">
        <v>18</v>
      </c>
      <c r="C1074">
        <f t="shared" si="32"/>
        <v>18</v>
      </c>
      <c r="D1074" t="str">
        <f t="shared" si="33"/>
        <v>ORA - ZED - Landscape18</v>
      </c>
      <c r="E1074" s="18">
        <v>975356.43</v>
      </c>
    </row>
    <row r="1075" spans="1:5" hidden="1" x14ac:dyDescent="0.3">
      <c r="A1075" t="s">
        <v>104</v>
      </c>
      <c r="B1075">
        <v>19</v>
      </c>
      <c r="C1075">
        <f t="shared" si="32"/>
        <v>19</v>
      </c>
      <c r="D1075" t="str">
        <f t="shared" si="33"/>
        <v>ORA - ZED - Landscape19</v>
      </c>
      <c r="E1075" s="18">
        <v>618692.48</v>
      </c>
    </row>
    <row r="1076" spans="1:5" hidden="1" x14ac:dyDescent="0.3">
      <c r="A1076" t="s">
        <v>104</v>
      </c>
      <c r="B1076">
        <v>20</v>
      </c>
      <c r="C1076">
        <f t="shared" si="32"/>
        <v>20</v>
      </c>
      <c r="D1076" t="str">
        <f t="shared" si="33"/>
        <v>ORA - ZED - Landscape20</v>
      </c>
      <c r="E1076" s="18">
        <v>1177303.8500000001</v>
      </c>
    </row>
    <row r="1077" spans="1:5" hidden="1" x14ac:dyDescent="0.3">
      <c r="A1077" t="s">
        <v>104</v>
      </c>
      <c r="B1077">
        <v>21</v>
      </c>
      <c r="C1077">
        <f t="shared" si="32"/>
        <v>21</v>
      </c>
      <c r="D1077" t="str">
        <f t="shared" si="33"/>
        <v>ORA - ZED - Landscape21</v>
      </c>
      <c r="E1077" s="18">
        <v>108767.39</v>
      </c>
    </row>
    <row r="1078" spans="1:5" hidden="1" x14ac:dyDescent="0.3">
      <c r="A1078" t="s">
        <v>104</v>
      </c>
      <c r="B1078">
        <v>1</v>
      </c>
      <c r="C1078">
        <f t="shared" si="32"/>
        <v>1</v>
      </c>
      <c r="D1078" t="str">
        <f t="shared" si="33"/>
        <v>ORA - ZED - Landscape1</v>
      </c>
      <c r="E1078" s="18">
        <v>9635108.4000000004</v>
      </c>
    </row>
    <row r="1079" spans="1:5" hidden="1" x14ac:dyDescent="0.3">
      <c r="A1079" t="s">
        <v>59</v>
      </c>
      <c r="B1079">
        <v>2</v>
      </c>
      <c r="C1079">
        <f t="shared" si="32"/>
        <v>2</v>
      </c>
      <c r="D1079" t="str">
        <f t="shared" si="33"/>
        <v>ORA - ZED2</v>
      </c>
      <c r="E1079" s="18">
        <v>256451321</v>
      </c>
    </row>
    <row r="1080" spans="1:5" hidden="1" x14ac:dyDescent="0.3">
      <c r="A1080" t="s">
        <v>59</v>
      </c>
      <c r="B1080">
        <v>3</v>
      </c>
      <c r="C1080">
        <f t="shared" si="32"/>
        <v>3</v>
      </c>
      <c r="D1080" t="str">
        <f t="shared" si="33"/>
        <v>ORA - ZED3</v>
      </c>
      <c r="E1080" s="18">
        <v>50172571.86300002</v>
      </c>
    </row>
    <row r="1081" spans="1:5" hidden="1" x14ac:dyDescent="0.3">
      <c r="A1081" t="s">
        <v>59</v>
      </c>
      <c r="B1081">
        <v>4</v>
      </c>
      <c r="C1081">
        <f t="shared" si="32"/>
        <v>4</v>
      </c>
      <c r="D1081" t="str">
        <f t="shared" si="33"/>
        <v>ORA - ZED4</v>
      </c>
      <c r="E1081" s="18">
        <v>25000000</v>
      </c>
    </row>
    <row r="1082" spans="1:5" hidden="1" x14ac:dyDescent="0.3">
      <c r="A1082" t="s">
        <v>59</v>
      </c>
      <c r="B1082">
        <v>5</v>
      </c>
      <c r="C1082">
        <f t="shared" si="32"/>
        <v>5</v>
      </c>
      <c r="D1082" t="str">
        <f t="shared" si="33"/>
        <v>ORA - ZED5</v>
      </c>
      <c r="E1082" s="18">
        <v>50000000</v>
      </c>
    </row>
    <row r="1083" spans="1:5" hidden="1" x14ac:dyDescent="0.3">
      <c r="A1083" t="s">
        <v>59</v>
      </c>
      <c r="B1083">
        <v>6</v>
      </c>
      <c r="C1083">
        <f t="shared" si="32"/>
        <v>6</v>
      </c>
      <c r="D1083" t="str">
        <f t="shared" si="33"/>
        <v>ORA - ZED6</v>
      </c>
      <c r="E1083" s="18">
        <v>10000000</v>
      </c>
    </row>
    <row r="1084" spans="1:5" hidden="1" x14ac:dyDescent="0.3">
      <c r="A1084" t="s">
        <v>59</v>
      </c>
      <c r="B1084">
        <v>7</v>
      </c>
      <c r="C1084">
        <f t="shared" si="32"/>
        <v>7</v>
      </c>
      <c r="D1084" t="str">
        <f t="shared" si="33"/>
        <v>ORA - ZED7</v>
      </c>
      <c r="E1084" s="18">
        <v>5000000</v>
      </c>
    </row>
    <row r="1085" spans="1:5" hidden="1" x14ac:dyDescent="0.3">
      <c r="A1085" t="s">
        <v>75</v>
      </c>
      <c r="B1085">
        <v>1</v>
      </c>
      <c r="C1085">
        <f t="shared" si="32"/>
        <v>1</v>
      </c>
      <c r="D1085" t="str">
        <f t="shared" si="33"/>
        <v>ORA - ZED - ph.021</v>
      </c>
      <c r="E1085" s="18">
        <v>14536704.190000001</v>
      </c>
    </row>
    <row r="1086" spans="1:5" hidden="1" x14ac:dyDescent="0.3">
      <c r="A1086" t="s">
        <v>75</v>
      </c>
      <c r="B1086">
        <v>2</v>
      </c>
      <c r="C1086">
        <f t="shared" si="32"/>
        <v>2</v>
      </c>
      <c r="D1086" t="str">
        <f t="shared" si="33"/>
        <v>ORA - ZED - ph.022</v>
      </c>
      <c r="E1086" s="18">
        <v>20471935.629999999</v>
      </c>
    </row>
    <row r="1087" spans="1:5" hidden="1" x14ac:dyDescent="0.3">
      <c r="A1087" t="s">
        <v>75</v>
      </c>
      <c r="B1087">
        <v>3</v>
      </c>
      <c r="C1087">
        <f t="shared" si="32"/>
        <v>3</v>
      </c>
      <c r="D1087" t="str">
        <f t="shared" si="33"/>
        <v>ORA - ZED - ph.023</v>
      </c>
      <c r="E1087" s="18">
        <v>9325142.709999999</v>
      </c>
    </row>
    <row r="1088" spans="1:5" hidden="1" x14ac:dyDescent="0.3">
      <c r="A1088" t="s">
        <v>75</v>
      </c>
      <c r="B1088">
        <v>4</v>
      </c>
      <c r="C1088">
        <f t="shared" ref="C1088:C1148" si="34">ROUNDDOWN(B1088,0)</f>
        <v>4</v>
      </c>
      <c r="D1088" t="str">
        <f t="shared" ref="D1088:D1148" si="35">A1088&amp;C1088</f>
        <v>ORA - ZED - ph.024</v>
      </c>
      <c r="E1088" s="18">
        <v>28728856.890000001</v>
      </c>
    </row>
    <row r="1089" spans="1:5" hidden="1" x14ac:dyDescent="0.3">
      <c r="A1089" t="s">
        <v>75</v>
      </c>
      <c r="B1089">
        <v>5</v>
      </c>
      <c r="C1089">
        <f t="shared" si="34"/>
        <v>5</v>
      </c>
      <c r="D1089" t="str">
        <f t="shared" si="35"/>
        <v>ORA - ZED - ph.025</v>
      </c>
      <c r="E1089" s="18">
        <v>12407121.98</v>
      </c>
    </row>
    <row r="1090" spans="1:5" hidden="1" x14ac:dyDescent="0.3">
      <c r="A1090" t="s">
        <v>75</v>
      </c>
      <c r="B1090">
        <v>6</v>
      </c>
      <c r="C1090">
        <f t="shared" si="34"/>
        <v>6</v>
      </c>
      <c r="D1090" t="str">
        <f t="shared" si="35"/>
        <v>ORA - ZED - ph.026</v>
      </c>
      <c r="E1090" s="18">
        <v>16610991.379999999</v>
      </c>
    </row>
    <row r="1091" spans="1:5" hidden="1" x14ac:dyDescent="0.3">
      <c r="A1091" t="s">
        <v>75</v>
      </c>
      <c r="B1091">
        <v>7</v>
      </c>
      <c r="C1091">
        <f t="shared" si="34"/>
        <v>7</v>
      </c>
      <c r="D1091" t="str">
        <f t="shared" si="35"/>
        <v>ORA - ZED - ph.027</v>
      </c>
      <c r="E1091" s="18">
        <v>8000000</v>
      </c>
    </row>
    <row r="1092" spans="1:5" hidden="1" x14ac:dyDescent="0.3">
      <c r="A1092" t="s">
        <v>75</v>
      </c>
      <c r="B1092">
        <v>7.1</v>
      </c>
      <c r="C1092">
        <f t="shared" si="34"/>
        <v>7</v>
      </c>
      <c r="D1092" t="str">
        <f t="shared" si="35"/>
        <v>ORA - ZED - ph.027</v>
      </c>
      <c r="E1092" s="18">
        <v>16000000</v>
      </c>
    </row>
    <row r="1093" spans="1:5" hidden="1" x14ac:dyDescent="0.3">
      <c r="A1093" t="s">
        <v>75</v>
      </c>
      <c r="B1093">
        <v>7.2</v>
      </c>
      <c r="C1093">
        <f t="shared" si="34"/>
        <v>7</v>
      </c>
      <c r="D1093" t="str">
        <f t="shared" si="35"/>
        <v>ORA - ZED - ph.027</v>
      </c>
      <c r="E1093" s="18">
        <v>8100387.2800000003</v>
      </c>
    </row>
    <row r="1094" spans="1:5" hidden="1" x14ac:dyDescent="0.3">
      <c r="A1094" t="s">
        <v>75</v>
      </c>
      <c r="B1094">
        <v>8</v>
      </c>
      <c r="C1094">
        <f t="shared" si="34"/>
        <v>8</v>
      </c>
      <c r="D1094" t="str">
        <f t="shared" si="35"/>
        <v>ORA - ZED - ph.028</v>
      </c>
      <c r="E1094" s="18">
        <v>8595540.370000001</v>
      </c>
    </row>
    <row r="1095" spans="1:5" hidden="1" x14ac:dyDescent="0.3">
      <c r="A1095" t="s">
        <v>75</v>
      </c>
      <c r="B1095">
        <v>9</v>
      </c>
      <c r="C1095">
        <f t="shared" si="34"/>
        <v>9</v>
      </c>
      <c r="D1095" t="str">
        <f t="shared" si="35"/>
        <v>ORA - ZED - ph.029</v>
      </c>
      <c r="E1095" s="18">
        <v>7163536.5899999999</v>
      </c>
    </row>
    <row r="1096" spans="1:5" hidden="1" x14ac:dyDescent="0.3">
      <c r="A1096" t="s">
        <v>75</v>
      </c>
      <c r="B1096">
        <v>10</v>
      </c>
      <c r="C1096">
        <f t="shared" si="34"/>
        <v>10</v>
      </c>
      <c r="D1096" t="str">
        <f t="shared" si="35"/>
        <v>ORA - ZED - ph.0210</v>
      </c>
      <c r="E1096" s="18">
        <v>20828447.259999998</v>
      </c>
    </row>
    <row r="1097" spans="1:5" hidden="1" x14ac:dyDescent="0.3">
      <c r="A1097" t="s">
        <v>75</v>
      </c>
      <c r="B1097">
        <v>11</v>
      </c>
      <c r="C1097">
        <f t="shared" si="34"/>
        <v>11</v>
      </c>
      <c r="D1097" t="str">
        <f t="shared" si="35"/>
        <v>ORA - ZED - ph.0211</v>
      </c>
      <c r="E1097" s="18">
        <v>12170282.5</v>
      </c>
    </row>
    <row r="1098" spans="1:5" hidden="1" x14ac:dyDescent="0.3">
      <c r="A1098" t="s">
        <v>75</v>
      </c>
      <c r="B1098">
        <v>12</v>
      </c>
      <c r="C1098">
        <f t="shared" si="34"/>
        <v>12</v>
      </c>
      <c r="D1098" t="str">
        <f t="shared" si="35"/>
        <v>ORA - ZED - ph.0212</v>
      </c>
      <c r="E1098" s="18">
        <v>14759397.949999999</v>
      </c>
    </row>
    <row r="1099" spans="1:5" hidden="1" x14ac:dyDescent="0.3">
      <c r="A1099" t="s">
        <v>75</v>
      </c>
      <c r="B1099">
        <v>13</v>
      </c>
      <c r="C1099">
        <f t="shared" si="34"/>
        <v>13</v>
      </c>
      <c r="D1099" t="str">
        <f t="shared" si="35"/>
        <v>ORA - ZED - ph.0213</v>
      </c>
      <c r="E1099" s="18">
        <v>13268244.560000001</v>
      </c>
    </row>
    <row r="1100" spans="1:5" hidden="1" x14ac:dyDescent="0.3">
      <c r="A1100" t="s">
        <v>75</v>
      </c>
      <c r="B1100">
        <v>14</v>
      </c>
      <c r="C1100">
        <f t="shared" si="34"/>
        <v>14</v>
      </c>
      <c r="D1100" t="str">
        <f t="shared" si="35"/>
        <v>ORA - ZED - ph.0214</v>
      </c>
      <c r="E1100" s="18">
        <v>15256729.379999999</v>
      </c>
    </row>
    <row r="1101" spans="1:5" hidden="1" x14ac:dyDescent="0.3">
      <c r="A1101" t="s">
        <v>75</v>
      </c>
      <c r="B1101">
        <v>15</v>
      </c>
      <c r="C1101">
        <f t="shared" si="34"/>
        <v>15</v>
      </c>
      <c r="D1101" t="str">
        <f t="shared" si="35"/>
        <v>ORA - ZED - ph.0215</v>
      </c>
      <c r="E1101" s="18">
        <v>11384143.67</v>
      </c>
    </row>
    <row r="1102" spans="1:5" hidden="1" x14ac:dyDescent="0.3">
      <c r="A1102" t="s">
        <v>75</v>
      </c>
      <c r="B1102">
        <v>16</v>
      </c>
      <c r="C1102">
        <f t="shared" si="34"/>
        <v>16</v>
      </c>
      <c r="D1102" t="str">
        <f t="shared" si="35"/>
        <v>ORA - ZED - ph.0216</v>
      </c>
      <c r="E1102" s="18">
        <v>9858410.9399999995</v>
      </c>
    </row>
    <row r="1103" spans="1:5" hidden="1" x14ac:dyDescent="0.3">
      <c r="A1103" t="s">
        <v>75</v>
      </c>
      <c r="B1103">
        <v>17</v>
      </c>
      <c r="C1103">
        <f t="shared" si="34"/>
        <v>17</v>
      </c>
      <c r="D1103" t="str">
        <f t="shared" si="35"/>
        <v>ORA - ZED - ph.0217</v>
      </c>
      <c r="E1103" s="18">
        <v>8988166.120000001</v>
      </c>
    </row>
    <row r="1104" spans="1:5" hidden="1" x14ac:dyDescent="0.3">
      <c r="A1104" t="s">
        <v>75</v>
      </c>
      <c r="B1104">
        <v>18</v>
      </c>
      <c r="C1104">
        <f t="shared" si="34"/>
        <v>18</v>
      </c>
      <c r="D1104" t="str">
        <f t="shared" si="35"/>
        <v>ORA - ZED - ph.0218</v>
      </c>
      <c r="E1104" s="18">
        <v>13223027.75</v>
      </c>
    </row>
    <row r="1105" spans="1:5" hidden="1" x14ac:dyDescent="0.3">
      <c r="A1105" t="s">
        <v>75</v>
      </c>
      <c r="B1105">
        <v>19</v>
      </c>
      <c r="C1105">
        <f t="shared" si="34"/>
        <v>19</v>
      </c>
      <c r="D1105" t="str">
        <f t="shared" si="35"/>
        <v>ORA - ZED - ph.0219</v>
      </c>
      <c r="E1105" s="18">
        <v>6921352.1099999994</v>
      </c>
    </row>
    <row r="1106" spans="1:5" hidden="1" x14ac:dyDescent="0.3">
      <c r="A1106" t="s">
        <v>75</v>
      </c>
      <c r="B1106">
        <v>20</v>
      </c>
      <c r="C1106">
        <f t="shared" si="34"/>
        <v>20</v>
      </c>
      <c r="D1106" t="str">
        <f t="shared" si="35"/>
        <v>ORA - ZED - ph.0220</v>
      </c>
      <c r="E1106" s="18">
        <v>3038540.29</v>
      </c>
    </row>
    <row r="1107" spans="1:5" hidden="1" x14ac:dyDescent="0.3">
      <c r="A1107" t="s">
        <v>75</v>
      </c>
      <c r="B1107">
        <v>21</v>
      </c>
      <c r="C1107">
        <f t="shared" si="34"/>
        <v>21</v>
      </c>
      <c r="D1107" t="str">
        <f t="shared" si="35"/>
        <v>ORA - ZED - ph.0221</v>
      </c>
      <c r="E1107" s="18">
        <v>4532160.0600000005</v>
      </c>
    </row>
    <row r="1108" spans="1:5" hidden="1" x14ac:dyDescent="0.3">
      <c r="A1108" t="s">
        <v>75</v>
      </c>
      <c r="B1108">
        <v>22</v>
      </c>
      <c r="C1108">
        <f t="shared" si="34"/>
        <v>22</v>
      </c>
      <c r="D1108" t="str">
        <f t="shared" si="35"/>
        <v>ORA - ZED - ph.0222</v>
      </c>
      <c r="E1108" s="18">
        <v>8297638.8200000003</v>
      </c>
    </row>
    <row r="1109" spans="1:5" hidden="1" x14ac:dyDescent="0.3">
      <c r="A1109" t="s">
        <v>75</v>
      </c>
      <c r="B1109">
        <v>23</v>
      </c>
      <c r="C1109">
        <f t="shared" si="34"/>
        <v>23</v>
      </c>
      <c r="D1109" t="str">
        <f t="shared" si="35"/>
        <v>ORA - ZED - ph.0223</v>
      </c>
      <c r="E1109" s="18">
        <v>564270</v>
      </c>
    </row>
    <row r="1110" spans="1:5" hidden="1" x14ac:dyDescent="0.3">
      <c r="A1110" t="s">
        <v>75</v>
      </c>
      <c r="B1110">
        <v>24</v>
      </c>
      <c r="C1110">
        <f t="shared" si="34"/>
        <v>24</v>
      </c>
      <c r="D1110" t="str">
        <f t="shared" si="35"/>
        <v>ORA - ZED - ph.0224</v>
      </c>
      <c r="E1110" s="18">
        <v>1374587.38</v>
      </c>
    </row>
    <row r="1111" spans="1:5" hidden="1" x14ac:dyDescent="0.3">
      <c r="A1111" t="s">
        <v>75</v>
      </c>
      <c r="B1111">
        <v>25</v>
      </c>
      <c r="C1111">
        <f t="shared" si="34"/>
        <v>25</v>
      </c>
      <c r="D1111" t="str">
        <f t="shared" si="35"/>
        <v>ORA - ZED - ph.0225</v>
      </c>
      <c r="E1111" s="18">
        <v>996461.29</v>
      </c>
    </row>
    <row r="1112" spans="1:5" hidden="1" x14ac:dyDescent="0.3">
      <c r="A1112" t="s">
        <v>75</v>
      </c>
      <c r="B1112">
        <v>26</v>
      </c>
      <c r="C1112">
        <f t="shared" si="34"/>
        <v>26</v>
      </c>
      <c r="D1112" t="str">
        <f t="shared" si="35"/>
        <v>ORA - ZED - ph.0226</v>
      </c>
      <c r="E1112" s="18">
        <v>2944524.93</v>
      </c>
    </row>
    <row r="1113" spans="1:5" hidden="1" x14ac:dyDescent="0.3">
      <c r="A1113" t="s">
        <v>75</v>
      </c>
      <c r="B1113">
        <v>27</v>
      </c>
      <c r="C1113">
        <f t="shared" si="34"/>
        <v>27</v>
      </c>
      <c r="D1113" t="str">
        <f t="shared" si="35"/>
        <v>ORA - ZED - ph.0227</v>
      </c>
      <c r="E1113" s="18">
        <v>5268993.93</v>
      </c>
    </row>
    <row r="1114" spans="1:5" hidden="1" x14ac:dyDescent="0.3">
      <c r="A1114" t="s">
        <v>75</v>
      </c>
      <c r="B1114">
        <v>28</v>
      </c>
      <c r="C1114">
        <f t="shared" si="34"/>
        <v>28</v>
      </c>
      <c r="D1114" t="str">
        <f t="shared" si="35"/>
        <v>ORA - ZED - ph.0228</v>
      </c>
      <c r="E1114" s="18">
        <v>1922751.71</v>
      </c>
    </row>
    <row r="1115" spans="1:5" hidden="1" x14ac:dyDescent="0.3">
      <c r="A1115" t="s">
        <v>75</v>
      </c>
      <c r="B1115">
        <v>29</v>
      </c>
      <c r="C1115">
        <f t="shared" si="34"/>
        <v>29</v>
      </c>
      <c r="D1115" t="str">
        <f t="shared" si="35"/>
        <v>ORA - ZED - ph.0229</v>
      </c>
      <c r="E1115" s="18">
        <v>5009481.7200000007</v>
      </c>
    </row>
    <row r="1116" spans="1:5" hidden="1" x14ac:dyDescent="0.3">
      <c r="A1116" t="s">
        <v>75</v>
      </c>
      <c r="B1116">
        <v>30</v>
      </c>
      <c r="C1116">
        <f t="shared" si="34"/>
        <v>30</v>
      </c>
      <c r="D1116" t="str">
        <f t="shared" si="35"/>
        <v>ORA - ZED - ph.0230</v>
      </c>
      <c r="E1116" s="18">
        <v>73017</v>
      </c>
    </row>
    <row r="1117" spans="1:5" hidden="1" x14ac:dyDescent="0.3">
      <c r="A1117" t="s">
        <v>75</v>
      </c>
      <c r="B1117">
        <v>31</v>
      </c>
      <c r="C1117">
        <f t="shared" si="34"/>
        <v>31</v>
      </c>
      <c r="D1117" t="str">
        <f t="shared" si="35"/>
        <v>ORA - ZED - ph.0231</v>
      </c>
      <c r="E1117" s="18">
        <v>3717995</v>
      </c>
    </row>
    <row r="1118" spans="1:5" hidden="1" x14ac:dyDescent="0.3">
      <c r="A1118" t="s">
        <v>75</v>
      </c>
      <c r="B1118">
        <v>32</v>
      </c>
      <c r="C1118">
        <f t="shared" si="34"/>
        <v>32</v>
      </c>
      <c r="D1118" t="str">
        <f t="shared" si="35"/>
        <v>ORA - ZED - ph.0232</v>
      </c>
      <c r="E1118" s="18">
        <v>2836390.67</v>
      </c>
    </row>
    <row r="1119" spans="1:5" hidden="1" x14ac:dyDescent="0.3">
      <c r="A1119" t="s">
        <v>75</v>
      </c>
      <c r="B1119">
        <v>33</v>
      </c>
      <c r="C1119">
        <f t="shared" si="34"/>
        <v>33</v>
      </c>
      <c r="D1119" t="str">
        <f t="shared" si="35"/>
        <v>ORA - ZED - ph.0233</v>
      </c>
      <c r="E1119" s="18">
        <v>1.0000000000000001E-5</v>
      </c>
    </row>
    <row r="1120" spans="1:5" hidden="1" x14ac:dyDescent="0.3">
      <c r="A1120" t="s">
        <v>75</v>
      </c>
      <c r="B1120">
        <v>34</v>
      </c>
      <c r="C1120">
        <f t="shared" si="34"/>
        <v>34</v>
      </c>
      <c r="D1120" t="str">
        <f t="shared" si="35"/>
        <v>ORA - ZED - ph.0234</v>
      </c>
      <c r="E1120" s="18">
        <v>1.0000000000000001E-5</v>
      </c>
    </row>
    <row r="1121" spans="1:5" hidden="1" x14ac:dyDescent="0.3">
      <c r="A1121" t="s">
        <v>75</v>
      </c>
      <c r="B1121">
        <v>35</v>
      </c>
      <c r="C1121">
        <f t="shared" si="34"/>
        <v>35</v>
      </c>
      <c r="D1121" t="str">
        <f t="shared" si="35"/>
        <v>ORA - ZED - ph.0235</v>
      </c>
      <c r="E1121" s="18">
        <v>1.0000000000000001E-5</v>
      </c>
    </row>
    <row r="1122" spans="1:5" hidden="1" x14ac:dyDescent="0.3">
      <c r="A1122" t="s">
        <v>75</v>
      </c>
      <c r="B1122">
        <v>36</v>
      </c>
      <c r="C1122">
        <f t="shared" si="34"/>
        <v>36</v>
      </c>
      <c r="D1122" t="str">
        <f t="shared" si="35"/>
        <v>ORA - ZED - ph.0236</v>
      </c>
      <c r="E1122" s="18">
        <v>4160916.8</v>
      </c>
    </row>
    <row r="1123" spans="1:5" hidden="1" x14ac:dyDescent="0.3">
      <c r="A1123" t="s">
        <v>75</v>
      </c>
      <c r="B1123">
        <v>37</v>
      </c>
      <c r="C1123">
        <f t="shared" si="34"/>
        <v>37</v>
      </c>
      <c r="D1123" t="str">
        <f t="shared" si="35"/>
        <v>ORA - ZED - ph.0237</v>
      </c>
      <c r="E1123" s="18">
        <v>8601492.5600000005</v>
      </c>
    </row>
    <row r="1124" spans="1:5" hidden="1" x14ac:dyDescent="0.3">
      <c r="A1124" t="s">
        <v>75</v>
      </c>
      <c r="B1124">
        <v>38</v>
      </c>
      <c r="C1124">
        <f t="shared" si="34"/>
        <v>38</v>
      </c>
      <c r="D1124" t="str">
        <f t="shared" si="35"/>
        <v>ORA - ZED - ph.0238</v>
      </c>
      <c r="E1124" s="18">
        <v>3811960.86</v>
      </c>
    </row>
    <row r="1125" spans="1:5" hidden="1" x14ac:dyDescent="0.3">
      <c r="A1125" t="s">
        <v>8708</v>
      </c>
      <c r="B1125">
        <v>1</v>
      </c>
      <c r="C1125">
        <f t="shared" si="34"/>
        <v>1</v>
      </c>
      <c r="D1125" t="str">
        <f t="shared" si="35"/>
        <v>ORA - ZED - ph.02 - DP1</v>
      </c>
      <c r="E1125" s="18">
        <v>25000000</v>
      </c>
    </row>
    <row r="1126" spans="1:5" hidden="1" x14ac:dyDescent="0.3">
      <c r="A1126" t="s">
        <v>75</v>
      </c>
      <c r="B1126">
        <v>3</v>
      </c>
      <c r="C1126">
        <f t="shared" si="34"/>
        <v>3</v>
      </c>
      <c r="D1126" t="str">
        <f t="shared" si="35"/>
        <v>ORA - ZED - ph.023</v>
      </c>
      <c r="E1126" s="18">
        <v>3000000</v>
      </c>
    </row>
    <row r="1127" spans="1:5" hidden="1" x14ac:dyDescent="0.3">
      <c r="A1127" t="s">
        <v>75</v>
      </c>
      <c r="B1127">
        <v>4</v>
      </c>
      <c r="C1127">
        <f t="shared" si="34"/>
        <v>4</v>
      </c>
      <c r="D1127" t="str">
        <f t="shared" si="35"/>
        <v>ORA - ZED - ph.024</v>
      </c>
      <c r="E1127" s="18">
        <v>26000000</v>
      </c>
    </row>
    <row r="1128" spans="1:5" hidden="1" x14ac:dyDescent="0.3">
      <c r="A1128" t="s">
        <v>219</v>
      </c>
      <c r="B1128">
        <v>1</v>
      </c>
      <c r="C1128">
        <f t="shared" si="34"/>
        <v>1</v>
      </c>
      <c r="D1128" t="str">
        <f t="shared" si="35"/>
        <v>ORA - ZED - Social Insurrance1</v>
      </c>
      <c r="E1128" s="18">
        <v>4101935.6</v>
      </c>
    </row>
    <row r="1129" spans="1:5" hidden="1" x14ac:dyDescent="0.3">
      <c r="A1129" t="s">
        <v>49</v>
      </c>
      <c r="B1129">
        <v>1</v>
      </c>
      <c r="C1129">
        <f t="shared" si="34"/>
        <v>1</v>
      </c>
      <c r="D1129" t="str">
        <f t="shared" si="35"/>
        <v>PH.2-El Sewedy Uni. - Enabling1</v>
      </c>
      <c r="E1129" s="18">
        <v>2832501.18</v>
      </c>
    </row>
    <row r="1130" spans="1:5" hidden="1" x14ac:dyDescent="0.3">
      <c r="A1130" t="s">
        <v>49</v>
      </c>
      <c r="B1130">
        <v>2</v>
      </c>
      <c r="C1130">
        <f t="shared" si="34"/>
        <v>2</v>
      </c>
      <c r="D1130" t="str">
        <f t="shared" si="35"/>
        <v>PH.2-El Sewedy Uni. - Enabling2</v>
      </c>
      <c r="E1130" s="18">
        <v>13318143.890000001</v>
      </c>
    </row>
    <row r="1131" spans="1:5" hidden="1" x14ac:dyDescent="0.3">
      <c r="A1131" t="s">
        <v>49</v>
      </c>
      <c r="B1131">
        <v>3</v>
      </c>
      <c r="C1131">
        <f t="shared" si="34"/>
        <v>3</v>
      </c>
      <c r="D1131" t="str">
        <f t="shared" si="35"/>
        <v>PH.2-El Sewedy Uni. - Enabling3</v>
      </c>
      <c r="E1131" s="18">
        <v>17089175.5</v>
      </c>
    </row>
    <row r="1132" spans="1:5" hidden="1" x14ac:dyDescent="0.3">
      <c r="A1132" t="s">
        <v>49</v>
      </c>
      <c r="B1132">
        <v>4</v>
      </c>
      <c r="C1132">
        <f t="shared" si="34"/>
        <v>4</v>
      </c>
      <c r="D1132" t="str">
        <f t="shared" si="35"/>
        <v>PH.2-El Sewedy Uni. - Enabling4</v>
      </c>
      <c r="E1132" s="18">
        <v>14773850.810000001</v>
      </c>
    </row>
    <row r="1133" spans="1:5" hidden="1" x14ac:dyDescent="0.3">
      <c r="A1133" t="s">
        <v>49</v>
      </c>
      <c r="B1133">
        <v>5</v>
      </c>
      <c r="C1133">
        <f t="shared" si="34"/>
        <v>5</v>
      </c>
      <c r="D1133" t="str">
        <f t="shared" si="35"/>
        <v>PH.2-El Sewedy Uni. - Enabling5</v>
      </c>
      <c r="E1133" s="18">
        <v>2392694.9</v>
      </c>
    </row>
    <row r="1134" spans="1:5" hidden="1" x14ac:dyDescent="0.3">
      <c r="A1134" t="s">
        <v>49</v>
      </c>
      <c r="B1134">
        <v>6</v>
      </c>
      <c r="C1134">
        <f t="shared" si="34"/>
        <v>6</v>
      </c>
      <c r="D1134" t="str">
        <f t="shared" si="35"/>
        <v>PH.2-El Sewedy Uni. - Enabling6</v>
      </c>
      <c r="E1134" s="18">
        <v>7788095.2199999997</v>
      </c>
    </row>
    <row r="1135" spans="1:5" hidden="1" x14ac:dyDescent="0.3">
      <c r="A1135" t="s">
        <v>49</v>
      </c>
      <c r="B1135">
        <v>7</v>
      </c>
      <c r="C1135">
        <f t="shared" si="34"/>
        <v>7</v>
      </c>
      <c r="D1135" t="str">
        <f t="shared" si="35"/>
        <v>PH.2-El Sewedy Uni. - Enabling7</v>
      </c>
      <c r="E1135" s="18">
        <v>3548357.43</v>
      </c>
    </row>
    <row r="1136" spans="1:5" hidden="1" x14ac:dyDescent="0.3">
      <c r="A1136" t="s">
        <v>49</v>
      </c>
      <c r="B1136">
        <v>8</v>
      </c>
      <c r="C1136">
        <f t="shared" si="34"/>
        <v>8</v>
      </c>
      <c r="D1136" t="str">
        <f t="shared" si="35"/>
        <v>PH.2-El Sewedy Uni. - Enabling8</v>
      </c>
      <c r="E1136" s="18">
        <v>1607563.1</v>
      </c>
    </row>
    <row r="1137" spans="1:5" hidden="1" x14ac:dyDescent="0.3">
      <c r="A1137" t="s">
        <v>49</v>
      </c>
      <c r="B1137">
        <v>9</v>
      </c>
      <c r="C1137">
        <f t="shared" si="34"/>
        <v>9</v>
      </c>
      <c r="D1137" t="str">
        <f t="shared" si="35"/>
        <v>PH.2-El Sewedy Uni. - Enabling9</v>
      </c>
      <c r="E1137" s="18">
        <v>8739144.8800000008</v>
      </c>
    </row>
    <row r="1138" spans="1:5" hidden="1" x14ac:dyDescent="0.3">
      <c r="A1138" t="s">
        <v>49</v>
      </c>
      <c r="B1138">
        <v>10</v>
      </c>
      <c r="C1138">
        <f t="shared" si="34"/>
        <v>10</v>
      </c>
      <c r="D1138" t="str">
        <f t="shared" si="35"/>
        <v>PH.2-El Sewedy Uni. - Enabling10</v>
      </c>
      <c r="E1138" s="18">
        <v>7703511.4100000001</v>
      </c>
    </row>
    <row r="1139" spans="1:5" hidden="1" x14ac:dyDescent="0.3">
      <c r="A1139" t="s">
        <v>198</v>
      </c>
      <c r="B1139">
        <v>1</v>
      </c>
      <c r="C1139">
        <f t="shared" si="34"/>
        <v>1</v>
      </c>
      <c r="D1139" t="str">
        <f t="shared" si="35"/>
        <v>PH.2-El Sewedy Uni. - Enabling - Retention release1</v>
      </c>
      <c r="E1139" s="18">
        <v>2972186.2</v>
      </c>
    </row>
    <row r="1140" spans="1:5" hidden="1" x14ac:dyDescent="0.3">
      <c r="A1140" t="s">
        <v>55</v>
      </c>
      <c r="B1140">
        <v>1</v>
      </c>
      <c r="C1140">
        <f t="shared" si="34"/>
        <v>1</v>
      </c>
      <c r="D1140" t="str">
        <f t="shared" si="35"/>
        <v>PH.2-El Sewedy Uni. - Finishes1</v>
      </c>
      <c r="E1140" s="18">
        <v>15636298.899999999</v>
      </c>
    </row>
    <row r="1141" spans="1:5" hidden="1" x14ac:dyDescent="0.3">
      <c r="A1141" t="s">
        <v>55</v>
      </c>
      <c r="B1141">
        <v>1.1000000000000001</v>
      </c>
      <c r="C1141">
        <f t="shared" si="34"/>
        <v>1</v>
      </c>
      <c r="D1141" t="str">
        <f t="shared" si="35"/>
        <v>PH.2-El Sewedy Uni. - Finishes1</v>
      </c>
      <c r="E1141" s="18">
        <v>20000000</v>
      </c>
    </row>
    <row r="1142" spans="1:5" hidden="1" x14ac:dyDescent="0.3">
      <c r="A1142" t="s">
        <v>55</v>
      </c>
      <c r="B1142">
        <v>2</v>
      </c>
      <c r="C1142">
        <f t="shared" si="34"/>
        <v>2</v>
      </c>
      <c r="D1142" t="str">
        <f t="shared" si="35"/>
        <v>PH.2-El Sewedy Uni. - Finishes2</v>
      </c>
      <c r="E1142" s="18">
        <v>5698476.1500000004</v>
      </c>
    </row>
    <row r="1143" spans="1:5" hidden="1" x14ac:dyDescent="0.3">
      <c r="A1143" t="s">
        <v>55</v>
      </c>
      <c r="B1143">
        <v>2.1</v>
      </c>
      <c r="C1143">
        <f t="shared" si="34"/>
        <v>2</v>
      </c>
      <c r="D1143" t="str">
        <f t="shared" si="35"/>
        <v>PH.2-El Sewedy Uni. - Finishes2</v>
      </c>
      <c r="E1143" s="18">
        <v>21059913.649999999</v>
      </c>
    </row>
    <row r="1144" spans="1:5" hidden="1" x14ac:dyDescent="0.3">
      <c r="A1144" t="s">
        <v>55</v>
      </c>
      <c r="B1144">
        <v>3</v>
      </c>
      <c r="C1144">
        <f t="shared" si="34"/>
        <v>3</v>
      </c>
      <c r="D1144" t="str">
        <f t="shared" si="35"/>
        <v>PH.2-El Sewedy Uni. - Finishes3</v>
      </c>
      <c r="E1144" s="18">
        <v>23262698.800000001</v>
      </c>
    </row>
    <row r="1145" spans="1:5" hidden="1" x14ac:dyDescent="0.3">
      <c r="A1145" t="s">
        <v>55</v>
      </c>
      <c r="B1145">
        <v>4</v>
      </c>
      <c r="C1145">
        <f t="shared" si="34"/>
        <v>4</v>
      </c>
      <c r="D1145" t="str">
        <f t="shared" si="35"/>
        <v>PH.2-El Sewedy Uni. - Finishes4</v>
      </c>
      <c r="E1145" s="18">
        <v>18322600.949999999</v>
      </c>
    </row>
    <row r="1146" spans="1:5" hidden="1" x14ac:dyDescent="0.3">
      <c r="A1146" t="s">
        <v>55</v>
      </c>
      <c r="B1146">
        <v>5</v>
      </c>
      <c r="C1146">
        <f t="shared" si="34"/>
        <v>5</v>
      </c>
      <c r="D1146" t="str">
        <f t="shared" si="35"/>
        <v>PH.2-El Sewedy Uni. - Finishes5</v>
      </c>
      <c r="E1146" s="18">
        <v>10000000</v>
      </c>
    </row>
    <row r="1147" spans="1:5" hidden="1" x14ac:dyDescent="0.3">
      <c r="A1147" t="s">
        <v>55</v>
      </c>
      <c r="B1147">
        <v>5.0999999999999996</v>
      </c>
      <c r="C1147">
        <f t="shared" si="34"/>
        <v>5</v>
      </c>
      <c r="D1147" t="str">
        <f t="shared" si="35"/>
        <v>PH.2-El Sewedy Uni. - Finishes5</v>
      </c>
      <c r="E1147" s="18">
        <v>54006362.979999997</v>
      </c>
    </row>
    <row r="1148" spans="1:5" hidden="1" x14ac:dyDescent="0.3">
      <c r="A1148" t="s">
        <v>55</v>
      </c>
      <c r="B1148">
        <v>6</v>
      </c>
      <c r="C1148">
        <f t="shared" si="34"/>
        <v>6</v>
      </c>
      <c r="D1148" t="str">
        <f t="shared" si="35"/>
        <v>PH.2-El Sewedy Uni. - Finishes6</v>
      </c>
      <c r="E1148" s="18">
        <v>8883254.0700000003</v>
      </c>
    </row>
    <row r="1149" spans="1:5" hidden="1" x14ac:dyDescent="0.3">
      <c r="A1149" t="s">
        <v>55</v>
      </c>
      <c r="B1149">
        <v>7</v>
      </c>
      <c r="C1149">
        <f t="shared" ref="C1149:C1212" si="36">ROUNDDOWN(B1149,0)</f>
        <v>7</v>
      </c>
      <c r="D1149" t="str">
        <f t="shared" ref="D1149:D1212" si="37">A1149&amp;C1149</f>
        <v>PH.2-El Sewedy Uni. - Finishes7</v>
      </c>
      <c r="E1149" s="18">
        <v>25755604.75</v>
      </c>
    </row>
    <row r="1150" spans="1:5" hidden="1" x14ac:dyDescent="0.3">
      <c r="A1150" t="s">
        <v>55</v>
      </c>
      <c r="B1150">
        <v>8</v>
      </c>
      <c r="C1150">
        <f t="shared" si="36"/>
        <v>8</v>
      </c>
      <c r="D1150" t="str">
        <f t="shared" si="37"/>
        <v>PH.2-El Sewedy Uni. - Finishes8</v>
      </c>
      <c r="E1150" s="18">
        <v>25127325.530000001</v>
      </c>
    </row>
    <row r="1151" spans="1:5" hidden="1" x14ac:dyDescent="0.3">
      <c r="A1151" t="s">
        <v>55</v>
      </c>
      <c r="B1151">
        <v>9</v>
      </c>
      <c r="C1151">
        <f t="shared" si="36"/>
        <v>9</v>
      </c>
      <c r="D1151" t="str">
        <f t="shared" si="37"/>
        <v>PH.2-El Sewedy Uni. - Finishes9</v>
      </c>
      <c r="E1151" s="18">
        <v>20493846.09</v>
      </c>
    </row>
    <row r="1152" spans="1:5" hidden="1" x14ac:dyDescent="0.3">
      <c r="A1152" t="s">
        <v>55</v>
      </c>
      <c r="B1152">
        <v>10</v>
      </c>
      <c r="C1152">
        <f t="shared" si="36"/>
        <v>10</v>
      </c>
      <c r="D1152" t="str">
        <f t="shared" si="37"/>
        <v>PH.2-El Sewedy Uni. - Finishes10</v>
      </c>
      <c r="E1152" s="18">
        <v>9765894.8000000007</v>
      </c>
    </row>
    <row r="1153" spans="1:5" hidden="1" x14ac:dyDescent="0.3">
      <c r="A1153" t="s">
        <v>55</v>
      </c>
      <c r="B1153">
        <v>11</v>
      </c>
      <c r="C1153">
        <f t="shared" si="36"/>
        <v>11</v>
      </c>
      <c r="D1153" t="str">
        <f t="shared" si="37"/>
        <v>PH.2-El Sewedy Uni. - Finishes11</v>
      </c>
      <c r="E1153" s="18">
        <v>13851401.630000001</v>
      </c>
    </row>
    <row r="1154" spans="1:5" hidden="1" x14ac:dyDescent="0.3">
      <c r="A1154" t="s">
        <v>55</v>
      </c>
      <c r="B1154">
        <v>12</v>
      </c>
      <c r="C1154">
        <f t="shared" si="36"/>
        <v>12</v>
      </c>
      <c r="D1154" t="str">
        <f t="shared" si="37"/>
        <v>PH.2-El Sewedy Uni. - Finishes12</v>
      </c>
      <c r="E1154" s="18">
        <v>23340124.899999999</v>
      </c>
    </row>
    <row r="1155" spans="1:5" hidden="1" x14ac:dyDescent="0.3">
      <c r="A1155" t="s">
        <v>55</v>
      </c>
      <c r="B1155">
        <v>13</v>
      </c>
      <c r="C1155">
        <f t="shared" si="36"/>
        <v>13</v>
      </c>
      <c r="D1155" t="str">
        <f t="shared" si="37"/>
        <v>PH.2-El Sewedy Uni. - Finishes13</v>
      </c>
      <c r="E1155" s="18">
        <v>10000000</v>
      </c>
    </row>
    <row r="1156" spans="1:5" hidden="1" x14ac:dyDescent="0.3">
      <c r="A1156" t="s">
        <v>55</v>
      </c>
      <c r="B1156">
        <v>13.1</v>
      </c>
      <c r="C1156">
        <f t="shared" si="36"/>
        <v>13</v>
      </c>
      <c r="D1156" t="str">
        <f t="shared" si="37"/>
        <v>PH.2-El Sewedy Uni. - Finishes13</v>
      </c>
      <c r="E1156" s="18">
        <v>5069000</v>
      </c>
    </row>
    <row r="1157" spans="1:5" hidden="1" x14ac:dyDescent="0.3">
      <c r="A1157" t="s">
        <v>55</v>
      </c>
      <c r="B1157">
        <v>13.2</v>
      </c>
      <c r="C1157">
        <f t="shared" si="36"/>
        <v>13</v>
      </c>
      <c r="D1157" t="str">
        <f t="shared" si="37"/>
        <v>PH.2-El Sewedy Uni. - Finishes13</v>
      </c>
      <c r="E1157" s="18">
        <v>9.9999999999999995E-7</v>
      </c>
    </row>
    <row r="1158" spans="1:5" hidden="1" x14ac:dyDescent="0.3">
      <c r="A1158" t="s">
        <v>55</v>
      </c>
      <c r="B1158">
        <v>1</v>
      </c>
      <c r="C1158">
        <f t="shared" si="36"/>
        <v>1</v>
      </c>
      <c r="D1158" t="str">
        <f t="shared" si="37"/>
        <v>PH.2-El Sewedy Uni. - Finishes1</v>
      </c>
      <c r="E1158" s="18">
        <v>15000000</v>
      </c>
    </row>
    <row r="1159" spans="1:5" hidden="1" x14ac:dyDescent="0.3">
      <c r="A1159" t="s">
        <v>188</v>
      </c>
      <c r="B1159">
        <v>1</v>
      </c>
      <c r="C1159">
        <f t="shared" si="36"/>
        <v>1</v>
      </c>
      <c r="D1159" t="str">
        <f t="shared" si="37"/>
        <v>PH.2-El Sewedy Uni. - Finishes-Social Insurrance1</v>
      </c>
      <c r="E1159" s="18">
        <v>1023770.56</v>
      </c>
    </row>
    <row r="1160" spans="1:5" hidden="1" x14ac:dyDescent="0.3">
      <c r="A1160" t="s">
        <v>188</v>
      </c>
      <c r="B1160">
        <v>2</v>
      </c>
      <c r="C1160">
        <f t="shared" si="36"/>
        <v>2</v>
      </c>
      <c r="D1160" t="str">
        <f t="shared" si="37"/>
        <v>PH.2-El Sewedy Uni. - Finishes-Social Insurrance2</v>
      </c>
      <c r="E1160" s="18">
        <v>9146959.1999999993</v>
      </c>
    </row>
    <row r="1161" spans="1:5" hidden="1" x14ac:dyDescent="0.3">
      <c r="A1161" t="s">
        <v>188</v>
      </c>
      <c r="B1161">
        <v>3</v>
      </c>
      <c r="C1161">
        <f t="shared" si="36"/>
        <v>3</v>
      </c>
      <c r="D1161" t="str">
        <f t="shared" si="37"/>
        <v>PH.2-El Sewedy Uni. - Finishes-Social Insurrance3</v>
      </c>
      <c r="E1161" s="18">
        <v>11400000</v>
      </c>
    </row>
    <row r="1162" spans="1:5" hidden="1" x14ac:dyDescent="0.3">
      <c r="A1162" t="s">
        <v>253</v>
      </c>
      <c r="B1162">
        <v>1</v>
      </c>
      <c r="C1162">
        <f t="shared" si="36"/>
        <v>1</v>
      </c>
      <c r="D1162" t="str">
        <f t="shared" si="37"/>
        <v>PH.2-El Sewedy Uni.1</v>
      </c>
      <c r="E1162" s="18">
        <v>31397824</v>
      </c>
    </row>
    <row r="1163" spans="1:5" hidden="1" x14ac:dyDescent="0.3">
      <c r="A1163" t="s">
        <v>253</v>
      </c>
      <c r="B1163">
        <v>2</v>
      </c>
      <c r="C1163">
        <f t="shared" si="36"/>
        <v>2</v>
      </c>
      <c r="D1163" t="str">
        <f t="shared" si="37"/>
        <v>PH.2-El Sewedy Uni.2</v>
      </c>
      <c r="E1163" s="18">
        <v>71347886</v>
      </c>
    </row>
    <row r="1164" spans="1:5" hidden="1" x14ac:dyDescent="0.3">
      <c r="A1164" t="s">
        <v>7</v>
      </c>
      <c r="B1164">
        <v>1</v>
      </c>
      <c r="C1164">
        <f t="shared" si="36"/>
        <v>1</v>
      </c>
      <c r="D1164" t="str">
        <f t="shared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<v>2</v>
      </c>
      <c r="C1165">
        <f t="shared" si="36"/>
        <v>2</v>
      </c>
      <c r="D1165" t="str">
        <f t="shared" si="37"/>
        <v>PI Parks - ELSEWEDY2</v>
      </c>
      <c r="E1165" s="18">
        <v>3366014.15</v>
      </c>
    </row>
    <row r="1166" spans="1:5" hidden="1" x14ac:dyDescent="0.3">
      <c r="A1166" t="s">
        <v>7</v>
      </c>
      <c r="B1166">
        <v>3</v>
      </c>
      <c r="C1166">
        <f t="shared" si="36"/>
        <v>3</v>
      </c>
      <c r="D1166" t="str">
        <f t="shared" si="37"/>
        <v>PI Parks - ELSEWEDY3</v>
      </c>
      <c r="E1166" s="18">
        <v>823701.85</v>
      </c>
    </row>
    <row r="1167" spans="1:5" hidden="1" x14ac:dyDescent="0.3">
      <c r="A1167" t="s">
        <v>7</v>
      </c>
      <c r="B1167">
        <v>4</v>
      </c>
      <c r="C1167">
        <f t="shared" si="36"/>
        <v>4</v>
      </c>
      <c r="D1167" t="str">
        <f t="shared" si="37"/>
        <v>PI Parks - ELSEWEDY4</v>
      </c>
      <c r="E1167" s="18">
        <v>2572231.81</v>
      </c>
    </row>
    <row r="1168" spans="1:5" hidden="1" x14ac:dyDescent="0.3">
      <c r="A1168" t="s">
        <v>7</v>
      </c>
      <c r="B1168">
        <v>5</v>
      </c>
      <c r="C1168">
        <f t="shared" si="36"/>
        <v>5</v>
      </c>
      <c r="D1168" t="str">
        <f t="shared" si="37"/>
        <v>PI Parks - ELSEWEDY5</v>
      </c>
      <c r="E1168" s="18">
        <v>1175600.49</v>
      </c>
    </row>
    <row r="1169" spans="1:5" hidden="1" x14ac:dyDescent="0.3">
      <c r="A1169" t="s">
        <v>7</v>
      </c>
      <c r="B1169">
        <v>6</v>
      </c>
      <c r="C1169">
        <f t="shared" si="36"/>
        <v>6</v>
      </c>
      <c r="D1169" t="str">
        <f t="shared" si="37"/>
        <v>PI Parks - ELSEWEDY6</v>
      </c>
      <c r="E1169" s="18">
        <v>689110.93</v>
      </c>
    </row>
    <row r="1170" spans="1:5" hidden="1" x14ac:dyDescent="0.3">
      <c r="A1170" t="s">
        <v>7</v>
      </c>
      <c r="B1170">
        <v>7</v>
      </c>
      <c r="C1170">
        <f t="shared" si="36"/>
        <v>7</v>
      </c>
      <c r="D1170" t="str">
        <f t="shared" si="37"/>
        <v>PI Parks - ELSEWEDY7</v>
      </c>
      <c r="E1170" s="18">
        <v>1209313.47</v>
      </c>
    </row>
    <row r="1171" spans="1:5" hidden="1" x14ac:dyDescent="0.3">
      <c r="A1171" t="s">
        <v>7</v>
      </c>
      <c r="B1171">
        <v>8</v>
      </c>
      <c r="C1171">
        <f t="shared" si="36"/>
        <v>8</v>
      </c>
      <c r="D1171" t="str">
        <f t="shared" si="37"/>
        <v>PI Parks - ELSEWEDY8</v>
      </c>
      <c r="E1171" s="18">
        <v>1492654.2</v>
      </c>
    </row>
    <row r="1172" spans="1:5" hidden="1" x14ac:dyDescent="0.3">
      <c r="A1172" t="s">
        <v>7</v>
      </c>
      <c r="B1172">
        <v>9</v>
      </c>
      <c r="C1172">
        <f t="shared" si="36"/>
        <v>9</v>
      </c>
      <c r="D1172" t="str">
        <f t="shared" si="37"/>
        <v>PI Parks - ELSEWEDY9</v>
      </c>
      <c r="E1172" s="18">
        <v>1471457.2</v>
      </c>
    </row>
    <row r="1173" spans="1:5" hidden="1" x14ac:dyDescent="0.3">
      <c r="A1173" t="s">
        <v>7</v>
      </c>
      <c r="B1173">
        <v>10</v>
      </c>
      <c r="C1173">
        <f t="shared" si="36"/>
        <v>10</v>
      </c>
      <c r="D1173" t="str">
        <f t="shared" si="37"/>
        <v>PI Parks - ELSEWEDY10</v>
      </c>
      <c r="E1173" s="18">
        <v>2470019.34</v>
      </c>
    </row>
    <row r="1174" spans="1:5" hidden="1" x14ac:dyDescent="0.3">
      <c r="A1174" t="s">
        <v>7</v>
      </c>
      <c r="B1174">
        <v>11</v>
      </c>
      <c r="C1174">
        <f t="shared" si="36"/>
        <v>11</v>
      </c>
      <c r="D1174" t="str">
        <f t="shared" si="37"/>
        <v>PI Parks - ELSEWEDY11</v>
      </c>
      <c r="E1174" s="18">
        <v>945860.23</v>
      </c>
    </row>
    <row r="1175" spans="1:5" hidden="1" x14ac:dyDescent="0.3">
      <c r="A1175" t="s">
        <v>7</v>
      </c>
      <c r="B1175">
        <v>12</v>
      </c>
      <c r="C1175">
        <f t="shared" si="36"/>
        <v>12</v>
      </c>
      <c r="D1175" t="str">
        <f t="shared" si="37"/>
        <v>PI Parks - ELSEWEDY12</v>
      </c>
      <c r="E1175" s="18">
        <v>1347803.37</v>
      </c>
    </row>
    <row r="1176" spans="1:5" hidden="1" x14ac:dyDescent="0.3">
      <c r="A1176" t="s">
        <v>7</v>
      </c>
      <c r="B1176">
        <v>13</v>
      </c>
      <c r="C1176">
        <f t="shared" si="36"/>
        <v>13</v>
      </c>
      <c r="D1176" t="str">
        <f t="shared" si="37"/>
        <v>PI Parks - ELSEWEDY13</v>
      </c>
      <c r="E1176" s="18">
        <v>719804.13</v>
      </c>
    </row>
    <row r="1177" spans="1:5" hidden="1" x14ac:dyDescent="0.3">
      <c r="A1177" t="s">
        <v>7</v>
      </c>
      <c r="B1177">
        <v>14</v>
      </c>
      <c r="C1177">
        <f t="shared" si="36"/>
        <v>14</v>
      </c>
      <c r="D1177" t="str">
        <f t="shared" si="37"/>
        <v>PI Parks - ELSEWEDY14</v>
      </c>
      <c r="E1177" s="18">
        <v>775351.46</v>
      </c>
    </row>
    <row r="1178" spans="1:5" hidden="1" x14ac:dyDescent="0.3">
      <c r="A1178" t="s">
        <v>7</v>
      </c>
      <c r="B1178">
        <v>15</v>
      </c>
      <c r="C1178">
        <f t="shared" si="36"/>
        <v>15</v>
      </c>
      <c r="D1178" t="str">
        <f t="shared" si="37"/>
        <v>PI Parks - ELSEWEDY15</v>
      </c>
      <c r="E1178" s="18">
        <v>4484634.1399999997</v>
      </c>
    </row>
    <row r="1179" spans="1:5" hidden="1" x14ac:dyDescent="0.3">
      <c r="A1179" t="s">
        <v>7</v>
      </c>
      <c r="B1179">
        <v>16</v>
      </c>
      <c r="C1179">
        <f t="shared" si="36"/>
        <v>16</v>
      </c>
      <c r="D1179" t="str">
        <f t="shared" si="37"/>
        <v>PI Parks - ELSEWEDY16</v>
      </c>
      <c r="E1179" s="18">
        <v>4125986.43</v>
      </c>
    </row>
    <row r="1180" spans="1:5" hidden="1" x14ac:dyDescent="0.3">
      <c r="A1180" t="s">
        <v>7</v>
      </c>
      <c r="B1180">
        <v>17</v>
      </c>
      <c r="C1180">
        <f t="shared" si="36"/>
        <v>17</v>
      </c>
      <c r="D1180" t="str">
        <f t="shared" si="37"/>
        <v>PI Parks - ELSEWEDY17</v>
      </c>
      <c r="E1180" s="18">
        <v>1375431.38</v>
      </c>
    </row>
    <row r="1181" spans="1:5" hidden="1" x14ac:dyDescent="0.3">
      <c r="A1181" t="s">
        <v>7</v>
      </c>
      <c r="B1181">
        <v>18</v>
      </c>
      <c r="C1181">
        <f t="shared" si="36"/>
        <v>18</v>
      </c>
      <c r="D1181" t="str">
        <f t="shared" si="37"/>
        <v>PI Parks - ELSEWEDY18</v>
      </c>
      <c r="E1181" s="18">
        <v>3699864.67</v>
      </c>
    </row>
    <row r="1182" spans="1:5" hidden="1" x14ac:dyDescent="0.3">
      <c r="A1182" t="s">
        <v>7</v>
      </c>
      <c r="B1182">
        <v>19</v>
      </c>
      <c r="C1182">
        <f t="shared" si="36"/>
        <v>19</v>
      </c>
      <c r="D1182" t="str">
        <f t="shared" si="37"/>
        <v>PI Parks - ELSEWEDY19</v>
      </c>
      <c r="E1182" s="18">
        <v>2311261.81</v>
      </c>
    </row>
    <row r="1183" spans="1:5" hidden="1" x14ac:dyDescent="0.3">
      <c r="A1183" t="s">
        <v>7</v>
      </c>
      <c r="B1183">
        <v>20</v>
      </c>
      <c r="C1183">
        <f t="shared" si="36"/>
        <v>20</v>
      </c>
      <c r="D1183" t="str">
        <f t="shared" si="37"/>
        <v>PI Parks - ELSEWEDY20</v>
      </c>
      <c r="E1183" s="18">
        <v>1466574.4</v>
      </c>
    </row>
    <row r="1184" spans="1:5" hidden="1" x14ac:dyDescent="0.3">
      <c r="A1184" t="s">
        <v>7</v>
      </c>
      <c r="B1184">
        <v>21</v>
      </c>
      <c r="C1184">
        <f t="shared" si="36"/>
        <v>21</v>
      </c>
      <c r="D1184" t="str">
        <f t="shared" si="37"/>
        <v>PI Parks - ELSEWEDY21</v>
      </c>
      <c r="E1184" s="18">
        <v>4361327.46</v>
      </c>
    </row>
    <row r="1185" spans="1:5" hidden="1" x14ac:dyDescent="0.3">
      <c r="A1185" t="s">
        <v>7</v>
      </c>
      <c r="B1185">
        <v>21.1</v>
      </c>
      <c r="C1185">
        <f t="shared" si="36"/>
        <v>21</v>
      </c>
      <c r="D1185" t="str">
        <f t="shared" si="37"/>
        <v>PI Parks - ELSEWEDY21</v>
      </c>
      <c r="E1185" s="18">
        <v>972238.28</v>
      </c>
    </row>
    <row r="1186" spans="1:5" hidden="1" x14ac:dyDescent="0.3">
      <c r="A1186" t="s">
        <v>24</v>
      </c>
      <c r="B1186">
        <v>1</v>
      </c>
      <c r="C1186">
        <f t="shared" si="36"/>
        <v>1</v>
      </c>
      <c r="D1186" t="str">
        <f t="shared" si="37"/>
        <v>PI Parks - MEP1</v>
      </c>
      <c r="E1186" s="18">
        <v>7818631.6399999997</v>
      </c>
    </row>
    <row r="1187" spans="1:5" hidden="1" x14ac:dyDescent="0.3">
      <c r="A1187" t="s">
        <v>24</v>
      </c>
      <c r="B1187">
        <v>2</v>
      </c>
      <c r="C1187">
        <f t="shared" si="36"/>
        <v>2</v>
      </c>
      <c r="D1187" t="str">
        <f t="shared" si="37"/>
        <v>PI Parks - MEP2</v>
      </c>
      <c r="E1187" s="18">
        <v>3907009.94</v>
      </c>
    </row>
    <row r="1188" spans="1:5" hidden="1" x14ac:dyDescent="0.3">
      <c r="A1188" t="s">
        <v>24</v>
      </c>
      <c r="B1188">
        <v>3</v>
      </c>
      <c r="C1188">
        <f t="shared" si="36"/>
        <v>3</v>
      </c>
      <c r="D1188" t="str">
        <f t="shared" si="37"/>
        <v>PI Parks - MEP3</v>
      </c>
      <c r="E1188" s="18">
        <v>3921714.73</v>
      </c>
    </row>
    <row r="1189" spans="1:5" hidden="1" x14ac:dyDescent="0.3">
      <c r="A1189" t="s">
        <v>24</v>
      </c>
      <c r="B1189">
        <v>4</v>
      </c>
      <c r="C1189">
        <f t="shared" si="36"/>
        <v>4</v>
      </c>
      <c r="D1189" t="str">
        <f t="shared" si="37"/>
        <v>PI Parks - MEP4</v>
      </c>
      <c r="E1189" s="18">
        <v>3366511.48</v>
      </c>
    </row>
    <row r="1190" spans="1:5" hidden="1" x14ac:dyDescent="0.3">
      <c r="A1190" t="s">
        <v>24</v>
      </c>
      <c r="B1190">
        <v>5</v>
      </c>
      <c r="C1190">
        <f t="shared" si="36"/>
        <v>5</v>
      </c>
      <c r="D1190" t="str">
        <f t="shared" si="37"/>
        <v>PI Parks - MEP5</v>
      </c>
      <c r="E1190" s="18">
        <v>6350059.5</v>
      </c>
    </row>
    <row r="1191" spans="1:5" hidden="1" x14ac:dyDescent="0.3">
      <c r="A1191" t="s">
        <v>24</v>
      </c>
      <c r="B1191">
        <v>6</v>
      </c>
      <c r="C1191">
        <f t="shared" si="36"/>
        <v>6</v>
      </c>
      <c r="D1191" t="str">
        <f t="shared" si="37"/>
        <v>PI Parks - MEP6</v>
      </c>
      <c r="E1191" s="18">
        <v>919139.23</v>
      </c>
    </row>
    <row r="1192" spans="1:5" hidden="1" x14ac:dyDescent="0.3">
      <c r="A1192" t="s">
        <v>24</v>
      </c>
      <c r="B1192">
        <v>7</v>
      </c>
      <c r="C1192">
        <f t="shared" si="36"/>
        <v>7</v>
      </c>
      <c r="D1192" t="str">
        <f t="shared" si="37"/>
        <v>PI Parks - MEP7</v>
      </c>
      <c r="E1192" s="18">
        <v>2661364.08</v>
      </c>
    </row>
    <row r="1193" spans="1:5" hidden="1" x14ac:dyDescent="0.3">
      <c r="A1193" t="s">
        <v>24</v>
      </c>
      <c r="B1193">
        <v>8</v>
      </c>
      <c r="C1193">
        <f t="shared" si="36"/>
        <v>8</v>
      </c>
      <c r="D1193" t="str">
        <f t="shared" si="37"/>
        <v>PI Parks - MEP8</v>
      </c>
      <c r="E1193" s="18">
        <v>1478131.5</v>
      </c>
    </row>
    <row r="1194" spans="1:5" hidden="1" x14ac:dyDescent="0.3">
      <c r="A1194" t="s">
        <v>24</v>
      </c>
      <c r="B1194">
        <v>9</v>
      </c>
      <c r="C1194">
        <f t="shared" si="36"/>
        <v>9</v>
      </c>
      <c r="D1194" t="str">
        <f t="shared" si="37"/>
        <v>PI Parks - MEP9</v>
      </c>
      <c r="E1194" s="18">
        <v>4813799.42</v>
      </c>
    </row>
    <row r="1195" spans="1:5" hidden="1" x14ac:dyDescent="0.3">
      <c r="A1195" t="s">
        <v>254</v>
      </c>
      <c r="B1195">
        <v>1</v>
      </c>
      <c r="C1195">
        <f t="shared" si="36"/>
        <v>1</v>
      </c>
      <c r="D1195" t="str">
        <f t="shared" si="37"/>
        <v>PI Parks - MEP11</v>
      </c>
      <c r="E1195" s="18">
        <v>5000000</v>
      </c>
    </row>
    <row r="1196" spans="1:5" hidden="1" x14ac:dyDescent="0.3">
      <c r="A1196" t="s">
        <v>255</v>
      </c>
      <c r="B1196">
        <v>2</v>
      </c>
      <c r="C1196">
        <f t="shared" si="36"/>
        <v>2</v>
      </c>
      <c r="D1196" t="str">
        <f t="shared" si="37"/>
        <v>PI Parks - MEP22</v>
      </c>
      <c r="E1196" s="18">
        <v>7600000</v>
      </c>
    </row>
    <row r="1197" spans="1:5" hidden="1" x14ac:dyDescent="0.3">
      <c r="A1197" t="s">
        <v>2</v>
      </c>
      <c r="B1197">
        <v>8</v>
      </c>
      <c r="C1197">
        <f t="shared" si="36"/>
        <v>8</v>
      </c>
      <c r="D1197" t="str">
        <f t="shared" si="37"/>
        <v>PK #1078</v>
      </c>
      <c r="E1197" s="18">
        <v>3005745.85</v>
      </c>
    </row>
    <row r="1198" spans="1:5" hidden="1" x14ac:dyDescent="0.3">
      <c r="A1198" t="s">
        <v>2</v>
      </c>
      <c r="B1198">
        <v>9</v>
      </c>
      <c r="C1198">
        <f t="shared" si="36"/>
        <v>9</v>
      </c>
      <c r="D1198" t="str">
        <f t="shared" si="37"/>
        <v>PK #1079</v>
      </c>
      <c r="E1198" s="18">
        <v>1418090.5</v>
      </c>
    </row>
    <row r="1199" spans="1:5" hidden="1" x14ac:dyDescent="0.3">
      <c r="A1199" t="s">
        <v>2</v>
      </c>
      <c r="B1199">
        <v>10</v>
      </c>
      <c r="C1199">
        <f t="shared" si="36"/>
        <v>10</v>
      </c>
      <c r="D1199" t="str">
        <f t="shared" si="37"/>
        <v>PK #10710</v>
      </c>
      <c r="E1199" s="18">
        <v>1453205.38</v>
      </c>
    </row>
    <row r="1200" spans="1:5" hidden="1" x14ac:dyDescent="0.3">
      <c r="A1200" t="s">
        <v>2</v>
      </c>
      <c r="B1200">
        <v>11</v>
      </c>
      <c r="C1200">
        <f t="shared" si="36"/>
        <v>11</v>
      </c>
      <c r="D1200" t="str">
        <f t="shared" si="37"/>
        <v>PK #10711</v>
      </c>
      <c r="E1200" s="18">
        <v>2354508.52</v>
      </c>
    </row>
    <row r="1201" spans="1:5" hidden="1" x14ac:dyDescent="0.3">
      <c r="A1201" t="s">
        <v>2</v>
      </c>
      <c r="B1201">
        <v>12</v>
      </c>
      <c r="C1201">
        <f t="shared" si="36"/>
        <v>12</v>
      </c>
      <c r="D1201" t="str">
        <f t="shared" si="37"/>
        <v>PK #10712</v>
      </c>
      <c r="E1201" s="18">
        <v>4193998</v>
      </c>
    </row>
    <row r="1202" spans="1:5" hidden="1" x14ac:dyDescent="0.3">
      <c r="A1202" t="s">
        <v>2</v>
      </c>
      <c r="B1202">
        <v>13</v>
      </c>
      <c r="C1202">
        <f t="shared" si="36"/>
        <v>13</v>
      </c>
      <c r="D1202" t="str">
        <f t="shared" si="37"/>
        <v>PK #10713</v>
      </c>
      <c r="E1202" s="18">
        <v>3281572.56</v>
      </c>
    </row>
    <row r="1203" spans="1:5" hidden="1" x14ac:dyDescent="0.3">
      <c r="A1203" t="s">
        <v>2</v>
      </c>
      <c r="B1203">
        <v>14</v>
      </c>
      <c r="C1203">
        <f t="shared" si="36"/>
        <v>14</v>
      </c>
      <c r="D1203" t="str">
        <f t="shared" si="37"/>
        <v>PK #10714</v>
      </c>
      <c r="E1203" s="18">
        <v>166316.41</v>
      </c>
    </row>
    <row r="1204" spans="1:5" hidden="1" x14ac:dyDescent="0.3">
      <c r="A1204" t="s">
        <v>2</v>
      </c>
      <c r="B1204">
        <v>15</v>
      </c>
      <c r="C1204">
        <f t="shared" si="36"/>
        <v>15</v>
      </c>
      <c r="D1204" t="str">
        <f t="shared" si="37"/>
        <v>PK #10715</v>
      </c>
      <c r="E1204" s="18">
        <v>1406606.27</v>
      </c>
    </row>
    <row r="1205" spans="1:5" hidden="1" x14ac:dyDescent="0.3">
      <c r="A1205" t="s">
        <v>2</v>
      </c>
      <c r="B1205">
        <v>16</v>
      </c>
      <c r="C1205">
        <f t="shared" si="36"/>
        <v>16</v>
      </c>
      <c r="D1205" t="str">
        <f t="shared" si="37"/>
        <v>PK #10716</v>
      </c>
      <c r="E1205" s="18">
        <v>131256.74</v>
      </c>
    </row>
    <row r="1206" spans="1:5" hidden="1" x14ac:dyDescent="0.3">
      <c r="A1206" t="s">
        <v>2</v>
      </c>
      <c r="B1206">
        <v>17</v>
      </c>
      <c r="C1206">
        <f t="shared" si="36"/>
        <v>17</v>
      </c>
      <c r="D1206" t="str">
        <f t="shared" si="37"/>
        <v>PK #10717</v>
      </c>
      <c r="E1206" s="18">
        <v>763627.7</v>
      </c>
    </row>
    <row r="1207" spans="1:5" hidden="1" x14ac:dyDescent="0.3">
      <c r="A1207" t="s">
        <v>2</v>
      </c>
      <c r="B1207">
        <v>18</v>
      </c>
      <c r="C1207">
        <f t="shared" si="36"/>
        <v>18</v>
      </c>
      <c r="D1207" t="str">
        <f t="shared" si="37"/>
        <v>PK #10718</v>
      </c>
      <c r="E1207" s="18">
        <v>1341459.1399999999</v>
      </c>
    </row>
    <row r="1208" spans="1:5" hidden="1" x14ac:dyDescent="0.3">
      <c r="A1208" t="s">
        <v>15</v>
      </c>
      <c r="B1208">
        <v>1</v>
      </c>
      <c r="C1208">
        <f t="shared" si="36"/>
        <v>1</v>
      </c>
      <c r="D1208" t="str">
        <f t="shared" si="37"/>
        <v>PK #1171</v>
      </c>
      <c r="E1208" s="18">
        <v>4130129.12</v>
      </c>
    </row>
    <row r="1209" spans="1:5" hidden="1" x14ac:dyDescent="0.3">
      <c r="A1209" t="s">
        <v>15</v>
      </c>
      <c r="B1209">
        <v>2</v>
      </c>
      <c r="C1209">
        <f t="shared" si="36"/>
        <v>2</v>
      </c>
      <c r="D1209" t="str">
        <f t="shared" si="37"/>
        <v>PK #1172</v>
      </c>
      <c r="E1209" s="18">
        <v>6455421.0099999998</v>
      </c>
    </row>
    <row r="1210" spans="1:5" hidden="1" x14ac:dyDescent="0.3">
      <c r="A1210" t="s">
        <v>15</v>
      </c>
      <c r="B1210">
        <v>3</v>
      </c>
      <c r="C1210">
        <f t="shared" si="36"/>
        <v>3</v>
      </c>
      <c r="D1210" t="str">
        <f t="shared" si="37"/>
        <v>PK #1173</v>
      </c>
      <c r="E1210" s="18">
        <v>4502026.51</v>
      </c>
    </row>
    <row r="1211" spans="1:5" hidden="1" x14ac:dyDescent="0.3">
      <c r="A1211" t="s">
        <v>15</v>
      </c>
      <c r="B1211">
        <v>4</v>
      </c>
      <c r="C1211">
        <f t="shared" si="36"/>
        <v>4</v>
      </c>
      <c r="D1211" t="str">
        <f t="shared" si="37"/>
        <v>PK #1174</v>
      </c>
      <c r="E1211" s="18">
        <v>3740180.08</v>
      </c>
    </row>
    <row r="1212" spans="1:5" hidden="1" x14ac:dyDescent="0.3">
      <c r="A1212" t="s">
        <v>15</v>
      </c>
      <c r="B1212">
        <v>5</v>
      </c>
      <c r="C1212">
        <f t="shared" si="36"/>
        <v>5</v>
      </c>
      <c r="D1212" t="str">
        <f t="shared" si="37"/>
        <v>PK #1175</v>
      </c>
      <c r="E1212" s="18">
        <v>4762507.5599999996</v>
      </c>
    </row>
    <row r="1213" spans="1:5" hidden="1" x14ac:dyDescent="0.3">
      <c r="A1213" t="s">
        <v>15</v>
      </c>
      <c r="B1213">
        <v>6</v>
      </c>
      <c r="C1213">
        <f t="shared" ref="C1213:C1276" si="38">ROUNDDOWN(B1213,0)</f>
        <v>6</v>
      </c>
      <c r="D1213" t="str">
        <f t="shared" ref="D1213:D1276" si="39">A1213&amp;C1213</f>
        <v>PK #1176</v>
      </c>
      <c r="E1213" s="18">
        <v>5347404.79</v>
      </c>
    </row>
    <row r="1214" spans="1:5" hidden="1" x14ac:dyDescent="0.3">
      <c r="A1214" t="s">
        <v>15</v>
      </c>
      <c r="B1214">
        <v>7</v>
      </c>
      <c r="C1214">
        <f t="shared" si="38"/>
        <v>7</v>
      </c>
      <c r="D1214" t="str">
        <f t="shared" si="39"/>
        <v>PK #1177</v>
      </c>
      <c r="E1214" s="18">
        <v>118938.86</v>
      </c>
    </row>
    <row r="1215" spans="1:5" hidden="1" x14ac:dyDescent="0.3">
      <c r="A1215" t="s">
        <v>15</v>
      </c>
      <c r="B1215">
        <v>8</v>
      </c>
      <c r="C1215">
        <f t="shared" si="38"/>
        <v>8</v>
      </c>
      <c r="D1215" t="str">
        <f t="shared" si="39"/>
        <v>PK #1178</v>
      </c>
      <c r="E1215" s="18">
        <v>3896343.98</v>
      </c>
    </row>
    <row r="1216" spans="1:5" hidden="1" x14ac:dyDescent="0.3">
      <c r="A1216" t="s">
        <v>15</v>
      </c>
      <c r="B1216">
        <v>9</v>
      </c>
      <c r="C1216">
        <f t="shared" si="38"/>
        <v>9</v>
      </c>
      <c r="D1216" t="str">
        <f t="shared" si="39"/>
        <v>PK #1179</v>
      </c>
      <c r="E1216" s="18">
        <v>2578109.73</v>
      </c>
    </row>
    <row r="1217" spans="1:5" hidden="1" x14ac:dyDescent="0.3">
      <c r="A1217" t="s">
        <v>15</v>
      </c>
      <c r="B1217">
        <v>10</v>
      </c>
      <c r="C1217">
        <f t="shared" si="38"/>
        <v>10</v>
      </c>
      <c r="D1217" t="str">
        <f t="shared" si="39"/>
        <v>PK #11710</v>
      </c>
      <c r="E1217" s="18">
        <v>882296.11</v>
      </c>
    </row>
    <row r="1218" spans="1:5" hidden="1" x14ac:dyDescent="0.3">
      <c r="A1218" t="s">
        <v>15</v>
      </c>
      <c r="B1218">
        <v>11</v>
      </c>
      <c r="C1218">
        <f t="shared" si="38"/>
        <v>11</v>
      </c>
      <c r="D1218" t="str">
        <f t="shared" si="39"/>
        <v>PK #11711</v>
      </c>
      <c r="E1218" s="18">
        <v>809762.24</v>
      </c>
    </row>
    <row r="1219" spans="1:5" hidden="1" x14ac:dyDescent="0.3">
      <c r="A1219" t="s">
        <v>15</v>
      </c>
      <c r="B1219">
        <v>12</v>
      </c>
      <c r="C1219">
        <f t="shared" si="38"/>
        <v>12</v>
      </c>
      <c r="D1219" t="str">
        <f t="shared" si="39"/>
        <v>PK #11712</v>
      </c>
      <c r="E1219" s="18">
        <v>3376927.91</v>
      </c>
    </row>
    <row r="1220" spans="1:5" hidden="1" x14ac:dyDescent="0.3">
      <c r="A1220" t="s">
        <v>15</v>
      </c>
      <c r="B1220">
        <v>13</v>
      </c>
      <c r="C1220">
        <f t="shared" si="38"/>
        <v>13</v>
      </c>
      <c r="D1220" t="str">
        <f t="shared" si="39"/>
        <v>PK #11713</v>
      </c>
      <c r="E1220" s="18">
        <v>3145907.11</v>
      </c>
    </row>
    <row r="1221" spans="1:5" hidden="1" x14ac:dyDescent="0.3">
      <c r="A1221" t="s">
        <v>15</v>
      </c>
      <c r="B1221">
        <v>14</v>
      </c>
      <c r="C1221">
        <f t="shared" si="38"/>
        <v>14</v>
      </c>
      <c r="D1221" t="str">
        <f t="shared" si="39"/>
        <v>PK #11714</v>
      </c>
      <c r="E1221" s="18">
        <v>2483342.5</v>
      </c>
    </row>
    <row r="1222" spans="1:5" hidden="1" x14ac:dyDescent="0.3">
      <c r="A1222" t="s">
        <v>163</v>
      </c>
      <c r="B1222">
        <v>1</v>
      </c>
      <c r="C1222">
        <f t="shared" si="38"/>
        <v>1</v>
      </c>
      <c r="D1222" t="str">
        <f t="shared" si="39"/>
        <v>PK #117 - Social Insurance1</v>
      </c>
      <c r="E1222" s="18">
        <v>229049.99</v>
      </c>
    </row>
    <row r="1223" spans="1:5" hidden="1" x14ac:dyDescent="0.3">
      <c r="A1223" t="s">
        <v>163</v>
      </c>
      <c r="B1223">
        <v>2</v>
      </c>
      <c r="C1223">
        <f t="shared" si="38"/>
        <v>2</v>
      </c>
      <c r="D1223" t="str">
        <f t="shared" si="39"/>
        <v>PK #117 - Social Insurance2</v>
      </c>
      <c r="E1223" s="18">
        <v>163866</v>
      </c>
    </row>
    <row r="1224" spans="1:5" hidden="1" x14ac:dyDescent="0.3">
      <c r="A1224" t="s">
        <v>163</v>
      </c>
      <c r="B1224">
        <v>3</v>
      </c>
      <c r="C1224">
        <f t="shared" si="38"/>
        <v>3</v>
      </c>
      <c r="D1224" t="str">
        <f t="shared" si="39"/>
        <v>PK #117 - Social Insurance3</v>
      </c>
      <c r="E1224" s="18">
        <v>56058.22</v>
      </c>
    </row>
    <row r="1225" spans="1:5" hidden="1" x14ac:dyDescent="0.3">
      <c r="A1225" t="s">
        <v>163</v>
      </c>
      <c r="B1225">
        <v>4</v>
      </c>
      <c r="C1225">
        <f t="shared" si="38"/>
        <v>4</v>
      </c>
      <c r="D1225" t="str">
        <f t="shared" si="39"/>
        <v>PK #117 - Social Insurance4</v>
      </c>
      <c r="E1225" s="18">
        <v>57062.55</v>
      </c>
    </row>
    <row r="1226" spans="1:5" hidden="1" x14ac:dyDescent="0.3">
      <c r="A1226" t="s">
        <v>163</v>
      </c>
      <c r="B1226">
        <v>5</v>
      </c>
      <c r="C1226">
        <f t="shared" si="38"/>
        <v>5</v>
      </c>
      <c r="D1226" t="str">
        <f t="shared" si="39"/>
        <v>PK #117 - Social Insurance5</v>
      </c>
      <c r="E1226" s="18">
        <v>285951.45</v>
      </c>
    </row>
    <row r="1227" spans="1:5" hidden="1" x14ac:dyDescent="0.3">
      <c r="A1227" t="s">
        <v>167</v>
      </c>
      <c r="B1227">
        <v>1</v>
      </c>
      <c r="C1227">
        <f t="shared" si="38"/>
        <v>1</v>
      </c>
      <c r="D1227" t="str">
        <f t="shared" si="39"/>
        <v>PK #22 - Social Insurance1</v>
      </c>
      <c r="E1227" s="18">
        <v>263550</v>
      </c>
    </row>
    <row r="1228" spans="1:5" hidden="1" x14ac:dyDescent="0.3">
      <c r="A1228" t="s">
        <v>44</v>
      </c>
      <c r="B1228">
        <v>37</v>
      </c>
      <c r="C1228">
        <f t="shared" si="38"/>
        <v>37</v>
      </c>
      <c r="D1228" t="str">
        <f t="shared" si="39"/>
        <v>PK#2237</v>
      </c>
      <c r="E1228" s="18">
        <v>780036</v>
      </c>
    </row>
    <row r="1229" spans="1:5" hidden="1" x14ac:dyDescent="0.3">
      <c r="A1229" t="s">
        <v>90</v>
      </c>
      <c r="B1229">
        <v>30</v>
      </c>
      <c r="C1229">
        <f t="shared" si="38"/>
        <v>30</v>
      </c>
      <c r="D1229" t="str">
        <f t="shared" si="39"/>
        <v>PK#3230</v>
      </c>
      <c r="E1229" s="18">
        <v>900093.35</v>
      </c>
    </row>
    <row r="1230" spans="1:5" hidden="1" x14ac:dyDescent="0.3">
      <c r="A1230" t="s">
        <v>33</v>
      </c>
      <c r="B1230">
        <v>1</v>
      </c>
      <c r="C1230">
        <f t="shared" si="38"/>
        <v>1</v>
      </c>
      <c r="D1230" t="str">
        <f t="shared" si="39"/>
        <v>PKG#1011</v>
      </c>
      <c r="E1230" s="18">
        <v>1029594.82</v>
      </c>
    </row>
    <row r="1231" spans="1:5" hidden="1" x14ac:dyDescent="0.3">
      <c r="A1231" t="s">
        <v>33</v>
      </c>
      <c r="B1231">
        <v>2</v>
      </c>
      <c r="C1231">
        <f t="shared" si="38"/>
        <v>2</v>
      </c>
      <c r="D1231" t="str">
        <f t="shared" si="39"/>
        <v>PKG#1012</v>
      </c>
      <c r="E1231" s="18">
        <v>2222206.65</v>
      </c>
    </row>
    <row r="1232" spans="1:5" hidden="1" x14ac:dyDescent="0.3">
      <c r="A1232" t="s">
        <v>33</v>
      </c>
      <c r="B1232">
        <v>3</v>
      </c>
      <c r="C1232">
        <f t="shared" si="38"/>
        <v>3</v>
      </c>
      <c r="D1232" t="str">
        <f t="shared" si="39"/>
        <v>PKG#1013</v>
      </c>
      <c r="E1232" s="18">
        <v>2246109.5099999998</v>
      </c>
    </row>
    <row r="1233" spans="1:5" hidden="1" x14ac:dyDescent="0.3">
      <c r="A1233" t="s">
        <v>33</v>
      </c>
      <c r="B1233">
        <v>4</v>
      </c>
      <c r="C1233">
        <f t="shared" si="38"/>
        <v>4</v>
      </c>
      <c r="D1233" t="str">
        <f t="shared" si="39"/>
        <v>PKG#1014</v>
      </c>
      <c r="E1233" s="18">
        <v>2512749.6800000002</v>
      </c>
    </row>
    <row r="1234" spans="1:5" hidden="1" x14ac:dyDescent="0.3">
      <c r="A1234" t="s">
        <v>33</v>
      </c>
      <c r="B1234">
        <v>5</v>
      </c>
      <c r="C1234">
        <f t="shared" si="38"/>
        <v>5</v>
      </c>
      <c r="D1234" t="str">
        <f t="shared" si="39"/>
        <v>PKG#1015</v>
      </c>
      <c r="E1234" s="18">
        <v>2051541.96</v>
      </c>
    </row>
    <row r="1235" spans="1:5" hidden="1" x14ac:dyDescent="0.3">
      <c r="A1235" t="s">
        <v>33</v>
      </c>
      <c r="B1235">
        <v>6</v>
      </c>
      <c r="C1235">
        <f t="shared" si="38"/>
        <v>6</v>
      </c>
      <c r="D1235" t="str">
        <f t="shared" si="39"/>
        <v>PKG#1016</v>
      </c>
      <c r="E1235" s="18">
        <v>1988552.05</v>
      </c>
    </row>
    <row r="1236" spans="1:5" hidden="1" x14ac:dyDescent="0.3">
      <c r="A1236" t="s">
        <v>33</v>
      </c>
      <c r="B1236">
        <v>7</v>
      </c>
      <c r="C1236">
        <f t="shared" si="38"/>
        <v>7</v>
      </c>
      <c r="D1236" t="str">
        <f t="shared" si="39"/>
        <v>PKG#1017</v>
      </c>
      <c r="E1236" s="18">
        <v>1824097.57</v>
      </c>
    </row>
    <row r="1237" spans="1:5" hidden="1" x14ac:dyDescent="0.3">
      <c r="A1237" t="s">
        <v>33</v>
      </c>
      <c r="B1237">
        <v>8</v>
      </c>
      <c r="C1237">
        <f t="shared" si="38"/>
        <v>8</v>
      </c>
      <c r="D1237" t="str">
        <f t="shared" si="39"/>
        <v>PKG#1018</v>
      </c>
      <c r="E1237" s="18">
        <v>2104893.84</v>
      </c>
    </row>
    <row r="1238" spans="1:5" hidden="1" x14ac:dyDescent="0.3">
      <c r="A1238" t="s">
        <v>33</v>
      </c>
      <c r="B1238">
        <v>9</v>
      </c>
      <c r="C1238">
        <f t="shared" si="38"/>
        <v>9</v>
      </c>
      <c r="D1238" t="str">
        <f t="shared" si="39"/>
        <v>PKG#1019</v>
      </c>
      <c r="E1238" s="18">
        <v>1424816.56</v>
      </c>
    </row>
    <row r="1239" spans="1:5" hidden="1" x14ac:dyDescent="0.3">
      <c r="A1239" t="s">
        <v>33</v>
      </c>
      <c r="B1239">
        <v>10</v>
      </c>
      <c r="C1239">
        <f t="shared" si="38"/>
        <v>10</v>
      </c>
      <c r="D1239" t="str">
        <f t="shared" si="39"/>
        <v>PKG#10110</v>
      </c>
      <c r="E1239" s="18">
        <v>1976416.89</v>
      </c>
    </row>
    <row r="1240" spans="1:5" hidden="1" x14ac:dyDescent="0.3">
      <c r="A1240" t="s">
        <v>33</v>
      </c>
      <c r="B1240">
        <v>11</v>
      </c>
      <c r="C1240">
        <f t="shared" si="38"/>
        <v>11</v>
      </c>
      <c r="D1240" t="str">
        <f t="shared" si="39"/>
        <v>PKG#10111</v>
      </c>
      <c r="E1240" s="18">
        <v>1709961.04</v>
      </c>
    </row>
    <row r="1241" spans="1:5" hidden="1" x14ac:dyDescent="0.3">
      <c r="A1241" t="s">
        <v>33</v>
      </c>
      <c r="B1241">
        <v>12</v>
      </c>
      <c r="C1241">
        <f t="shared" si="38"/>
        <v>12</v>
      </c>
      <c r="D1241" t="str">
        <f t="shared" si="39"/>
        <v>PKG#10112</v>
      </c>
      <c r="E1241" s="18">
        <v>1146998.21</v>
      </c>
    </row>
    <row r="1242" spans="1:5" hidden="1" x14ac:dyDescent="0.3">
      <c r="A1242" t="s">
        <v>33</v>
      </c>
      <c r="B1242">
        <v>13</v>
      </c>
      <c r="C1242">
        <f t="shared" si="38"/>
        <v>13</v>
      </c>
      <c r="D1242" t="str">
        <f t="shared" si="39"/>
        <v>PKG#10113</v>
      </c>
      <c r="E1242" s="18">
        <v>1343055.6</v>
      </c>
    </row>
    <row r="1243" spans="1:5" hidden="1" x14ac:dyDescent="0.3">
      <c r="A1243" t="s">
        <v>33</v>
      </c>
      <c r="B1243">
        <v>14</v>
      </c>
      <c r="C1243">
        <f t="shared" si="38"/>
        <v>14</v>
      </c>
      <c r="D1243" t="str">
        <f t="shared" si="39"/>
        <v>PKG#10114</v>
      </c>
      <c r="E1243" s="18">
        <v>191421.72</v>
      </c>
    </row>
    <row r="1244" spans="1:5" hidden="1" x14ac:dyDescent="0.3">
      <c r="A1244" t="s">
        <v>33</v>
      </c>
      <c r="B1244">
        <v>15</v>
      </c>
      <c r="C1244">
        <f t="shared" si="38"/>
        <v>15</v>
      </c>
      <c r="D1244" t="str">
        <f t="shared" si="39"/>
        <v>PKG#10115</v>
      </c>
      <c r="E1244" s="18">
        <v>303853.8</v>
      </c>
    </row>
    <row r="1245" spans="1:5" hidden="1" x14ac:dyDescent="0.3">
      <c r="A1245" t="s">
        <v>33</v>
      </c>
      <c r="B1245">
        <v>16</v>
      </c>
      <c r="C1245">
        <f t="shared" si="38"/>
        <v>16</v>
      </c>
      <c r="D1245" t="str">
        <f t="shared" si="39"/>
        <v>PKG#10116</v>
      </c>
      <c r="E1245" s="18">
        <v>866491</v>
      </c>
    </row>
    <row r="1246" spans="1:5" hidden="1" x14ac:dyDescent="0.3">
      <c r="A1246" t="s">
        <v>33</v>
      </c>
      <c r="B1246">
        <v>17</v>
      </c>
      <c r="C1246">
        <f t="shared" si="38"/>
        <v>17</v>
      </c>
      <c r="D1246" t="str">
        <f t="shared" si="39"/>
        <v>PKG#10117</v>
      </c>
      <c r="E1246" s="18">
        <v>3321316.23</v>
      </c>
    </row>
    <row r="1247" spans="1:5" hidden="1" x14ac:dyDescent="0.3">
      <c r="A1247" t="s">
        <v>33</v>
      </c>
      <c r="B1247">
        <v>18</v>
      </c>
      <c r="C1247">
        <f t="shared" si="38"/>
        <v>18</v>
      </c>
      <c r="D1247" t="str">
        <f t="shared" si="39"/>
        <v>PKG#10118</v>
      </c>
      <c r="E1247" s="18">
        <v>1192690.23</v>
      </c>
    </row>
    <row r="1248" spans="1:5" hidden="1" x14ac:dyDescent="0.3">
      <c r="A1248" t="s">
        <v>33</v>
      </c>
      <c r="B1248">
        <v>19</v>
      </c>
      <c r="C1248">
        <f t="shared" si="38"/>
        <v>19</v>
      </c>
      <c r="D1248" t="str">
        <f t="shared" si="39"/>
        <v>PKG#10119</v>
      </c>
      <c r="E1248" s="18">
        <v>596242.89</v>
      </c>
    </row>
    <row r="1249" spans="1:5" hidden="1" x14ac:dyDescent="0.3">
      <c r="A1249" t="s">
        <v>33</v>
      </c>
      <c r="B1249">
        <v>20</v>
      </c>
      <c r="C1249">
        <f t="shared" si="38"/>
        <v>20</v>
      </c>
      <c r="D1249" t="str">
        <f t="shared" si="39"/>
        <v>PKG#10120</v>
      </c>
      <c r="E1249" s="18">
        <v>759353.32</v>
      </c>
    </row>
    <row r="1250" spans="1:5" hidden="1" x14ac:dyDescent="0.3">
      <c r="A1250" t="s">
        <v>33</v>
      </c>
      <c r="B1250">
        <v>21</v>
      </c>
      <c r="C1250">
        <f t="shared" si="38"/>
        <v>21</v>
      </c>
      <c r="D1250" t="str">
        <f t="shared" si="39"/>
        <v>PKG#10121</v>
      </c>
      <c r="E1250" s="18">
        <v>1584188.58</v>
      </c>
    </row>
    <row r="1251" spans="1:5" hidden="1" x14ac:dyDescent="0.3">
      <c r="A1251" t="s">
        <v>33</v>
      </c>
      <c r="B1251">
        <v>22</v>
      </c>
      <c r="C1251">
        <f t="shared" si="38"/>
        <v>22</v>
      </c>
      <c r="D1251" t="str">
        <f t="shared" si="39"/>
        <v>PKG#10122</v>
      </c>
      <c r="E1251" s="18">
        <v>594123.31999999995</v>
      </c>
    </row>
    <row r="1252" spans="1:5" hidden="1" x14ac:dyDescent="0.3">
      <c r="A1252" t="s">
        <v>33</v>
      </c>
      <c r="B1252">
        <v>23</v>
      </c>
      <c r="C1252">
        <f t="shared" si="38"/>
        <v>23</v>
      </c>
      <c r="D1252" t="str">
        <f t="shared" si="39"/>
        <v>PKG#10123</v>
      </c>
      <c r="E1252" s="18">
        <v>189091.52</v>
      </c>
    </row>
    <row r="1253" spans="1:5" hidden="1" x14ac:dyDescent="0.3">
      <c r="A1253" t="s">
        <v>33</v>
      </c>
      <c r="B1253">
        <v>24</v>
      </c>
      <c r="C1253">
        <f t="shared" si="38"/>
        <v>24</v>
      </c>
      <c r="D1253" t="str">
        <f t="shared" si="39"/>
        <v>PKG#10124</v>
      </c>
      <c r="E1253" s="18">
        <v>546994.62</v>
      </c>
    </row>
    <row r="1254" spans="1:5" hidden="1" x14ac:dyDescent="0.3">
      <c r="A1254" t="s">
        <v>184</v>
      </c>
      <c r="B1254">
        <v>1</v>
      </c>
      <c r="C1254">
        <f t="shared" si="38"/>
        <v>1</v>
      </c>
      <c r="D1254" t="str">
        <f t="shared" si="39"/>
        <v>PKG#101- Social Insurance1</v>
      </c>
      <c r="E1254" s="18">
        <v>877190.31</v>
      </c>
    </row>
    <row r="1255" spans="1:5" hidden="1" x14ac:dyDescent="0.3">
      <c r="A1255" t="s">
        <v>184</v>
      </c>
      <c r="B1255">
        <v>2</v>
      </c>
      <c r="C1255">
        <f t="shared" si="38"/>
        <v>2</v>
      </c>
      <c r="D1255" t="str">
        <f t="shared" si="39"/>
        <v>PKG#101- Social Insurance2</v>
      </c>
      <c r="E1255" s="18">
        <v>693232.98</v>
      </c>
    </row>
    <row r="1256" spans="1:5" hidden="1" x14ac:dyDescent="0.3">
      <c r="A1256" t="s">
        <v>33</v>
      </c>
      <c r="B1256">
        <v>1</v>
      </c>
      <c r="C1256">
        <f t="shared" si="38"/>
        <v>1</v>
      </c>
      <c r="D1256" t="str">
        <f t="shared" si="39"/>
        <v>PKG#1011</v>
      </c>
      <c r="E1256" s="18">
        <v>8723141</v>
      </c>
    </row>
    <row r="1257" spans="1:5" hidden="1" x14ac:dyDescent="0.3">
      <c r="A1257" t="s">
        <v>171</v>
      </c>
      <c r="B1257">
        <v>1</v>
      </c>
      <c r="C1257">
        <f t="shared" si="38"/>
        <v>1</v>
      </c>
      <c r="D1257" t="str">
        <f t="shared" si="39"/>
        <v>PKG#101-VO1&amp;VO2 AP1</v>
      </c>
      <c r="E1257" s="18">
        <v>7091710.5199999996</v>
      </c>
    </row>
    <row r="1258" spans="1:5" hidden="1" x14ac:dyDescent="0.3">
      <c r="A1258" t="s">
        <v>29</v>
      </c>
      <c r="B1258">
        <v>2</v>
      </c>
      <c r="C1258">
        <f t="shared" si="38"/>
        <v>2</v>
      </c>
      <c r="D1258" t="str">
        <f t="shared" si="39"/>
        <v>PKG#1442</v>
      </c>
      <c r="E1258" s="18">
        <v>2532120.6</v>
      </c>
    </row>
    <row r="1259" spans="1:5" hidden="1" x14ac:dyDescent="0.3">
      <c r="A1259" t="s">
        <v>29</v>
      </c>
      <c r="B1259">
        <v>3</v>
      </c>
      <c r="C1259">
        <f t="shared" si="38"/>
        <v>3</v>
      </c>
      <c r="D1259" t="str">
        <f t="shared" si="39"/>
        <v>PKG#1443</v>
      </c>
      <c r="E1259" s="18">
        <v>6189125.0499999998</v>
      </c>
    </row>
    <row r="1260" spans="1:5" hidden="1" x14ac:dyDescent="0.3">
      <c r="A1260" t="s">
        <v>29</v>
      </c>
      <c r="B1260">
        <v>4</v>
      </c>
      <c r="C1260">
        <f t="shared" si="38"/>
        <v>4</v>
      </c>
      <c r="D1260" t="str">
        <f t="shared" si="39"/>
        <v>PKG#1444</v>
      </c>
      <c r="E1260" s="18">
        <v>6887337.0099999998</v>
      </c>
    </row>
    <row r="1261" spans="1:5" hidden="1" x14ac:dyDescent="0.3">
      <c r="A1261" t="s">
        <v>29</v>
      </c>
      <c r="B1261">
        <v>5</v>
      </c>
      <c r="C1261">
        <f t="shared" si="38"/>
        <v>5</v>
      </c>
      <c r="D1261" t="str">
        <f t="shared" si="39"/>
        <v>PKG#1445</v>
      </c>
      <c r="E1261" s="18">
        <v>7206339.7300000004</v>
      </c>
    </row>
    <row r="1262" spans="1:5" hidden="1" x14ac:dyDescent="0.3">
      <c r="A1262" t="s">
        <v>29</v>
      </c>
      <c r="B1262">
        <v>6</v>
      </c>
      <c r="C1262">
        <f t="shared" si="38"/>
        <v>6</v>
      </c>
      <c r="D1262" t="str">
        <f t="shared" si="39"/>
        <v>PKG#1446</v>
      </c>
      <c r="E1262" s="18">
        <v>14929468.439999999</v>
      </c>
    </row>
    <row r="1263" spans="1:5" hidden="1" x14ac:dyDescent="0.3">
      <c r="A1263" t="s">
        <v>29</v>
      </c>
      <c r="B1263">
        <v>7</v>
      </c>
      <c r="C1263">
        <f t="shared" si="38"/>
        <v>7</v>
      </c>
      <c r="D1263" t="str">
        <f t="shared" si="39"/>
        <v>PKG#1447</v>
      </c>
      <c r="E1263" s="18">
        <v>12477244.23</v>
      </c>
    </row>
    <row r="1264" spans="1:5" hidden="1" x14ac:dyDescent="0.3">
      <c r="A1264" t="s">
        <v>29</v>
      </c>
      <c r="B1264">
        <v>8</v>
      </c>
      <c r="C1264">
        <f t="shared" si="38"/>
        <v>8</v>
      </c>
      <c r="D1264" t="str">
        <f t="shared" si="39"/>
        <v>PKG#1448</v>
      </c>
      <c r="E1264" s="18">
        <v>8906660.6300000008</v>
      </c>
    </row>
    <row r="1265" spans="1:5" hidden="1" x14ac:dyDescent="0.3">
      <c r="A1265" t="s">
        <v>29</v>
      </c>
      <c r="B1265">
        <v>9</v>
      </c>
      <c r="C1265">
        <f t="shared" si="38"/>
        <v>9</v>
      </c>
      <c r="D1265" t="str">
        <f t="shared" si="39"/>
        <v>PKG#1449</v>
      </c>
      <c r="E1265" s="18">
        <v>9782161.3399999999</v>
      </c>
    </row>
    <row r="1266" spans="1:5" hidden="1" x14ac:dyDescent="0.3">
      <c r="A1266" t="s">
        <v>29</v>
      </c>
      <c r="B1266">
        <v>10</v>
      </c>
      <c r="C1266">
        <f t="shared" si="38"/>
        <v>10</v>
      </c>
      <c r="D1266" t="str">
        <f t="shared" si="39"/>
        <v>PKG#14410</v>
      </c>
      <c r="E1266" s="18">
        <v>11074114.43</v>
      </c>
    </row>
    <row r="1267" spans="1:5" hidden="1" x14ac:dyDescent="0.3">
      <c r="A1267" t="s">
        <v>29</v>
      </c>
      <c r="B1267">
        <v>11</v>
      </c>
      <c r="C1267">
        <f t="shared" si="38"/>
        <v>11</v>
      </c>
      <c r="D1267" t="str">
        <f t="shared" si="39"/>
        <v>PKG#14411</v>
      </c>
      <c r="E1267" s="18">
        <v>7386054.9500000002</v>
      </c>
    </row>
    <row r="1268" spans="1:5" hidden="1" x14ac:dyDescent="0.3">
      <c r="A1268" t="s">
        <v>29</v>
      </c>
      <c r="B1268">
        <v>12</v>
      </c>
      <c r="C1268">
        <f t="shared" si="38"/>
        <v>12</v>
      </c>
      <c r="D1268" t="str">
        <f t="shared" si="39"/>
        <v>PKG#14412</v>
      </c>
      <c r="E1268" s="18">
        <v>15000000</v>
      </c>
    </row>
    <row r="1269" spans="1:5" hidden="1" x14ac:dyDescent="0.3">
      <c r="A1269" t="s">
        <v>29</v>
      </c>
      <c r="B1269">
        <v>12.1</v>
      </c>
      <c r="C1269">
        <f t="shared" si="38"/>
        <v>12</v>
      </c>
      <c r="D1269" t="str">
        <f t="shared" si="39"/>
        <v>PKG#14412</v>
      </c>
      <c r="E1269" s="18">
        <v>6073691.3099999996</v>
      </c>
    </row>
    <row r="1270" spans="1:5" hidden="1" x14ac:dyDescent="0.3">
      <c r="A1270" t="s">
        <v>29</v>
      </c>
      <c r="B1270">
        <v>13</v>
      </c>
      <c r="C1270">
        <f t="shared" si="38"/>
        <v>13</v>
      </c>
      <c r="D1270" t="str">
        <f t="shared" si="39"/>
        <v>PKG#14413</v>
      </c>
      <c r="E1270" s="18">
        <v>14000000</v>
      </c>
    </row>
    <row r="1271" spans="1:5" hidden="1" x14ac:dyDescent="0.3">
      <c r="A1271" t="s">
        <v>29</v>
      </c>
      <c r="B1271">
        <v>14</v>
      </c>
      <c r="C1271">
        <f t="shared" si="38"/>
        <v>14</v>
      </c>
      <c r="D1271" t="str">
        <f t="shared" si="39"/>
        <v>PKG#14414</v>
      </c>
      <c r="E1271" s="18">
        <v>10173240.83</v>
      </c>
    </row>
    <row r="1272" spans="1:5" hidden="1" x14ac:dyDescent="0.3">
      <c r="A1272" t="s">
        <v>29</v>
      </c>
      <c r="B1272">
        <v>15</v>
      </c>
      <c r="C1272">
        <f t="shared" si="38"/>
        <v>15</v>
      </c>
      <c r="D1272" t="str">
        <f t="shared" si="39"/>
        <v>PKG#14415</v>
      </c>
      <c r="E1272" s="18">
        <v>9960243.2699999996</v>
      </c>
    </row>
    <row r="1273" spans="1:5" hidden="1" x14ac:dyDescent="0.3">
      <c r="A1273" t="s">
        <v>29</v>
      </c>
      <c r="B1273">
        <v>16</v>
      </c>
      <c r="C1273">
        <f t="shared" si="38"/>
        <v>16</v>
      </c>
      <c r="D1273" t="str">
        <f t="shared" si="39"/>
        <v>PKG#14416</v>
      </c>
      <c r="E1273" s="18">
        <v>1116473.97</v>
      </c>
    </row>
    <row r="1274" spans="1:5" hidden="1" x14ac:dyDescent="0.3">
      <c r="A1274" t="s">
        <v>165</v>
      </c>
      <c r="B1274">
        <v>1</v>
      </c>
      <c r="C1274">
        <f t="shared" si="38"/>
        <v>1</v>
      </c>
      <c r="D1274" t="str">
        <f t="shared" si="39"/>
        <v>PKG#144 - Social Insurance1</v>
      </c>
      <c r="E1274" s="18">
        <v>216614.52</v>
      </c>
    </row>
    <row r="1275" spans="1:5" hidden="1" x14ac:dyDescent="0.3">
      <c r="A1275" t="s">
        <v>165</v>
      </c>
      <c r="B1275">
        <v>2</v>
      </c>
      <c r="C1275">
        <f t="shared" si="38"/>
        <v>2</v>
      </c>
      <c r="D1275" t="str">
        <f t="shared" si="39"/>
        <v>PKG#144 - Social Insurance2</v>
      </c>
      <c r="E1275" s="18">
        <v>4748411.0599999996</v>
      </c>
    </row>
    <row r="1276" spans="1:5" hidden="1" x14ac:dyDescent="0.3">
      <c r="A1276" t="s">
        <v>165</v>
      </c>
      <c r="B1276">
        <v>3</v>
      </c>
      <c r="C1276">
        <f t="shared" si="38"/>
        <v>3</v>
      </c>
      <c r="D1276" t="str">
        <f t="shared" si="39"/>
        <v>PKG#144 - Social Insurance3</v>
      </c>
      <c r="E1276" s="18">
        <v>506192.12</v>
      </c>
    </row>
    <row r="1277" spans="1:5" hidden="1" x14ac:dyDescent="0.3">
      <c r="A1277" t="s">
        <v>165</v>
      </c>
      <c r="B1277">
        <v>4</v>
      </c>
      <c r="C1277">
        <f t="shared" ref="C1277:C1340" si="40">ROUNDDOWN(B1277,0)</f>
        <v>4</v>
      </c>
      <c r="D1277" t="str">
        <f t="shared" ref="D1277:D1340" si="41">A1277&amp;C1277</f>
        <v>PKG#144 - Social Insurance4</v>
      </c>
      <c r="E1277" s="18">
        <v>687983.17</v>
      </c>
    </row>
    <row r="1278" spans="1:5" hidden="1" x14ac:dyDescent="0.3">
      <c r="A1278" t="s">
        <v>165</v>
      </c>
      <c r="B1278">
        <v>5</v>
      </c>
      <c r="C1278">
        <f t="shared" si="40"/>
        <v>5</v>
      </c>
      <c r="D1278" t="str">
        <f t="shared" si="41"/>
        <v>PKG#144 - Social Insurance5</v>
      </c>
      <c r="E1278" s="18">
        <v>2262789.4300000002</v>
      </c>
    </row>
    <row r="1279" spans="1:5" hidden="1" x14ac:dyDescent="0.3">
      <c r="A1279" t="s">
        <v>165</v>
      </c>
      <c r="B1279">
        <v>6</v>
      </c>
      <c r="C1279">
        <f t="shared" si="40"/>
        <v>6</v>
      </c>
      <c r="D1279" t="str">
        <f t="shared" si="41"/>
        <v>PKG#144 - Social Insurance6</v>
      </c>
      <c r="E1279" s="18">
        <v>1430834.93</v>
      </c>
    </row>
    <row r="1280" spans="1:5" hidden="1" x14ac:dyDescent="0.3">
      <c r="A1280" t="s">
        <v>165</v>
      </c>
      <c r="B1280">
        <v>7</v>
      </c>
      <c r="C1280">
        <f t="shared" si="40"/>
        <v>7</v>
      </c>
      <c r="D1280" t="str">
        <f t="shared" si="41"/>
        <v>PKG#144 - Social Insurance7</v>
      </c>
      <c r="E1280" s="18">
        <v>596740.76</v>
      </c>
    </row>
    <row r="1281" spans="1:5" hidden="1" x14ac:dyDescent="0.3">
      <c r="A1281" t="s">
        <v>165</v>
      </c>
      <c r="B1281">
        <v>8</v>
      </c>
      <c r="C1281">
        <f t="shared" si="40"/>
        <v>8</v>
      </c>
      <c r="D1281" t="str">
        <f t="shared" si="41"/>
        <v>PKG#144 - Social Insurance8</v>
      </c>
      <c r="E1281" s="18">
        <v>342218.65</v>
      </c>
    </row>
    <row r="1282" spans="1:5" hidden="1" x14ac:dyDescent="0.3">
      <c r="A1282" t="s">
        <v>29</v>
      </c>
      <c r="B1282">
        <v>1</v>
      </c>
      <c r="C1282">
        <f t="shared" si="40"/>
        <v>1</v>
      </c>
      <c r="D1282" t="str">
        <f t="shared" si="41"/>
        <v>PKG#1441</v>
      </c>
      <c r="E1282" s="18">
        <v>24600000</v>
      </c>
    </row>
    <row r="1283" spans="1:5" hidden="1" x14ac:dyDescent="0.3">
      <c r="A1283" t="s">
        <v>54</v>
      </c>
      <c r="B1283">
        <v>2</v>
      </c>
      <c r="C1283">
        <f t="shared" si="40"/>
        <v>2</v>
      </c>
      <c r="D1283" t="str">
        <f t="shared" si="41"/>
        <v>PKG#1622</v>
      </c>
      <c r="E1283" s="18">
        <v>7794726.5199999996</v>
      </c>
    </row>
    <row r="1284" spans="1:5" hidden="1" x14ac:dyDescent="0.3">
      <c r="A1284" t="s">
        <v>54</v>
      </c>
      <c r="B1284">
        <v>3</v>
      </c>
      <c r="C1284">
        <f t="shared" si="40"/>
        <v>3</v>
      </c>
      <c r="D1284" t="str">
        <f t="shared" si="41"/>
        <v>PKG#1623</v>
      </c>
      <c r="E1284" s="18">
        <v>5119599.34</v>
      </c>
    </row>
    <row r="1285" spans="1:5" hidden="1" x14ac:dyDescent="0.3">
      <c r="A1285" t="s">
        <v>54</v>
      </c>
      <c r="B1285">
        <v>4</v>
      </c>
      <c r="C1285">
        <f t="shared" si="40"/>
        <v>4</v>
      </c>
      <c r="D1285" t="str">
        <f t="shared" si="41"/>
        <v>PKG#1624</v>
      </c>
      <c r="E1285" s="18">
        <v>6336538.2300000004</v>
      </c>
    </row>
    <row r="1286" spans="1:5" hidden="1" x14ac:dyDescent="0.3">
      <c r="A1286" t="s">
        <v>54</v>
      </c>
      <c r="B1286">
        <v>5</v>
      </c>
      <c r="C1286">
        <f t="shared" si="40"/>
        <v>5</v>
      </c>
      <c r="D1286" t="str">
        <f t="shared" si="41"/>
        <v>PKG#1625</v>
      </c>
      <c r="E1286" s="18">
        <v>6124877.6900000004</v>
      </c>
    </row>
    <row r="1287" spans="1:5" hidden="1" x14ac:dyDescent="0.3">
      <c r="A1287" t="s">
        <v>54</v>
      </c>
      <c r="B1287">
        <v>6</v>
      </c>
      <c r="C1287">
        <f t="shared" si="40"/>
        <v>6</v>
      </c>
      <c r="D1287" t="str">
        <f t="shared" si="41"/>
        <v>PKG#1626</v>
      </c>
      <c r="E1287" s="18">
        <v>4824045.3899999997</v>
      </c>
    </row>
    <row r="1288" spans="1:5" hidden="1" x14ac:dyDescent="0.3">
      <c r="A1288" t="s">
        <v>54</v>
      </c>
      <c r="B1288">
        <v>7</v>
      </c>
      <c r="C1288">
        <f t="shared" si="40"/>
        <v>7</v>
      </c>
      <c r="D1288" t="str">
        <f t="shared" si="41"/>
        <v>PKG#1627</v>
      </c>
      <c r="E1288" s="18">
        <v>7215874.2120845988</v>
      </c>
    </row>
    <row r="1289" spans="1:5" hidden="1" x14ac:dyDescent="0.3">
      <c r="A1289" t="s">
        <v>54</v>
      </c>
      <c r="B1289">
        <v>8</v>
      </c>
      <c r="C1289">
        <f t="shared" si="40"/>
        <v>8</v>
      </c>
      <c r="D1289" t="str">
        <f t="shared" si="41"/>
        <v>PKG#1628</v>
      </c>
      <c r="E1289" s="18">
        <v>9432027.7200000007</v>
      </c>
    </row>
    <row r="1290" spans="1:5" hidden="1" x14ac:dyDescent="0.3">
      <c r="A1290" t="s">
        <v>54</v>
      </c>
      <c r="B1290">
        <v>9</v>
      </c>
      <c r="C1290">
        <f t="shared" si="40"/>
        <v>9</v>
      </c>
      <c r="D1290" t="str">
        <f t="shared" si="41"/>
        <v>PKG#1629</v>
      </c>
      <c r="E1290" s="18">
        <v>9889305</v>
      </c>
    </row>
    <row r="1291" spans="1:5" hidden="1" x14ac:dyDescent="0.3">
      <c r="A1291" t="s">
        <v>54</v>
      </c>
      <c r="B1291">
        <v>10</v>
      </c>
      <c r="C1291">
        <f t="shared" si="40"/>
        <v>10</v>
      </c>
      <c r="D1291" t="str">
        <f t="shared" si="41"/>
        <v>PKG#16210</v>
      </c>
      <c r="E1291" s="18">
        <v>13282474.210811481</v>
      </c>
    </row>
    <row r="1292" spans="1:5" hidden="1" x14ac:dyDescent="0.3">
      <c r="A1292" t="s">
        <v>54</v>
      </c>
      <c r="B1292">
        <v>11</v>
      </c>
      <c r="C1292">
        <f t="shared" si="40"/>
        <v>11</v>
      </c>
      <c r="D1292" t="str">
        <f t="shared" si="41"/>
        <v>PKG#16211</v>
      </c>
      <c r="E1292" s="18">
        <v>7840185.4800000004</v>
      </c>
    </row>
    <row r="1293" spans="1:5" hidden="1" x14ac:dyDescent="0.3">
      <c r="A1293" t="s">
        <v>54</v>
      </c>
      <c r="B1293">
        <v>12</v>
      </c>
      <c r="C1293">
        <f t="shared" si="40"/>
        <v>12</v>
      </c>
      <c r="D1293" t="str">
        <f t="shared" si="41"/>
        <v>PKG#16212</v>
      </c>
      <c r="E1293" s="18">
        <v>4608392</v>
      </c>
    </row>
    <row r="1294" spans="1:5" hidden="1" x14ac:dyDescent="0.3">
      <c r="A1294" t="s">
        <v>54</v>
      </c>
      <c r="B1294">
        <v>13</v>
      </c>
      <c r="C1294">
        <f t="shared" si="40"/>
        <v>13</v>
      </c>
      <c r="D1294" t="str">
        <f t="shared" si="41"/>
        <v>PKG#16213</v>
      </c>
      <c r="E1294" s="18">
        <v>3429815.2460429072</v>
      </c>
    </row>
    <row r="1295" spans="1:5" hidden="1" x14ac:dyDescent="0.3">
      <c r="A1295" t="s">
        <v>54</v>
      </c>
      <c r="B1295">
        <v>14</v>
      </c>
      <c r="C1295">
        <f t="shared" si="40"/>
        <v>14</v>
      </c>
      <c r="D1295" t="str">
        <f t="shared" si="41"/>
        <v>PKG#16214</v>
      </c>
      <c r="E1295" s="18">
        <v>502581.43</v>
      </c>
    </row>
    <row r="1296" spans="1:5" hidden="1" x14ac:dyDescent="0.3">
      <c r="A1296" t="s">
        <v>54</v>
      </c>
      <c r="B1296">
        <v>15</v>
      </c>
      <c r="C1296">
        <f t="shared" si="40"/>
        <v>15</v>
      </c>
      <c r="D1296" t="str">
        <f t="shared" si="41"/>
        <v>PKG#16215</v>
      </c>
      <c r="E1296" s="18">
        <v>3999402.59</v>
      </c>
    </row>
    <row r="1297" spans="1:5" hidden="1" x14ac:dyDescent="0.3">
      <c r="A1297" t="s">
        <v>180</v>
      </c>
      <c r="B1297">
        <v>1</v>
      </c>
      <c r="C1297">
        <f t="shared" si="40"/>
        <v>1</v>
      </c>
      <c r="D1297" t="str">
        <f t="shared" si="41"/>
        <v>PKG#162- Social Insurance1</v>
      </c>
      <c r="E1297" s="18">
        <v>829293.83</v>
      </c>
    </row>
    <row r="1298" spans="1:5" hidden="1" x14ac:dyDescent="0.3">
      <c r="A1298" t="s">
        <v>180</v>
      </c>
      <c r="B1298">
        <v>2</v>
      </c>
      <c r="C1298">
        <f t="shared" si="40"/>
        <v>2</v>
      </c>
      <c r="D1298" t="str">
        <f t="shared" si="41"/>
        <v>PKG#162- Social Insurance2</v>
      </c>
      <c r="E1298" s="18">
        <v>1584302</v>
      </c>
    </row>
    <row r="1299" spans="1:5" hidden="1" x14ac:dyDescent="0.3">
      <c r="A1299" t="s">
        <v>180</v>
      </c>
      <c r="B1299">
        <v>3</v>
      </c>
      <c r="C1299">
        <f t="shared" si="40"/>
        <v>3</v>
      </c>
      <c r="D1299" t="str">
        <f t="shared" si="41"/>
        <v>PKG#162- Social Insurance3</v>
      </c>
      <c r="E1299" s="18">
        <v>1223560.05</v>
      </c>
    </row>
    <row r="1300" spans="1:5" hidden="1" x14ac:dyDescent="0.3">
      <c r="A1300" t="s">
        <v>180</v>
      </c>
      <c r="B1300">
        <v>4</v>
      </c>
      <c r="C1300">
        <f t="shared" si="40"/>
        <v>4</v>
      </c>
      <c r="D1300" t="str">
        <f t="shared" si="41"/>
        <v>PKG#162- Social Insurance4</v>
      </c>
      <c r="E1300" s="18">
        <v>760409.01</v>
      </c>
    </row>
    <row r="1301" spans="1:5" hidden="1" x14ac:dyDescent="0.3">
      <c r="A1301" t="s">
        <v>180</v>
      </c>
      <c r="B1301">
        <v>5</v>
      </c>
      <c r="C1301">
        <f t="shared" si="40"/>
        <v>5</v>
      </c>
      <c r="D1301" t="str">
        <f t="shared" si="41"/>
        <v>PKG#162- Social Insurance5</v>
      </c>
      <c r="E1301" s="18">
        <v>438178.63</v>
      </c>
    </row>
    <row r="1302" spans="1:5" hidden="1" x14ac:dyDescent="0.3">
      <c r="A1302" t="s">
        <v>180</v>
      </c>
      <c r="B1302">
        <v>6</v>
      </c>
      <c r="C1302">
        <f t="shared" si="40"/>
        <v>6</v>
      </c>
      <c r="D1302" t="str">
        <f t="shared" si="41"/>
        <v>PKG#162- Social Insurance6</v>
      </c>
      <c r="E1302" s="18">
        <v>37250.26</v>
      </c>
    </row>
    <row r="1303" spans="1:5" hidden="1" x14ac:dyDescent="0.3">
      <c r="A1303" t="s">
        <v>54</v>
      </c>
      <c r="B1303">
        <v>1</v>
      </c>
      <c r="C1303">
        <f t="shared" si="40"/>
        <v>1</v>
      </c>
      <c r="D1303" t="str">
        <f t="shared" si="41"/>
        <v>PKG#1621</v>
      </c>
      <c r="E1303" s="18">
        <v>7681619.5</v>
      </c>
    </row>
    <row r="1304" spans="1:5" hidden="1" x14ac:dyDescent="0.3">
      <c r="A1304" t="s">
        <v>57</v>
      </c>
      <c r="B1304">
        <v>2</v>
      </c>
      <c r="C1304">
        <f t="shared" si="40"/>
        <v>2</v>
      </c>
      <c r="D1304" t="str">
        <f t="shared" si="41"/>
        <v>PKG#1632</v>
      </c>
      <c r="E1304" s="18">
        <v>1068966.43</v>
      </c>
    </row>
    <row r="1305" spans="1:5" hidden="1" x14ac:dyDescent="0.3">
      <c r="A1305" t="s">
        <v>57</v>
      </c>
      <c r="B1305">
        <v>3</v>
      </c>
      <c r="C1305">
        <f t="shared" si="40"/>
        <v>3</v>
      </c>
      <c r="D1305" t="str">
        <f t="shared" si="41"/>
        <v>PKG#1633</v>
      </c>
      <c r="E1305" s="18">
        <v>2977091.11</v>
      </c>
    </row>
    <row r="1306" spans="1:5" hidden="1" x14ac:dyDescent="0.3">
      <c r="A1306" t="s">
        <v>57</v>
      </c>
      <c r="B1306">
        <v>4</v>
      </c>
      <c r="C1306">
        <f t="shared" si="40"/>
        <v>4</v>
      </c>
      <c r="D1306" t="str">
        <f t="shared" si="41"/>
        <v>PKG#1634</v>
      </c>
      <c r="E1306" s="18">
        <v>6845695.7699999996</v>
      </c>
    </row>
    <row r="1307" spans="1:5" hidden="1" x14ac:dyDescent="0.3">
      <c r="A1307" t="s">
        <v>57</v>
      </c>
      <c r="B1307">
        <v>5</v>
      </c>
      <c r="C1307">
        <f t="shared" si="40"/>
        <v>5</v>
      </c>
      <c r="D1307" t="str">
        <f t="shared" si="41"/>
        <v>PKG#1635</v>
      </c>
      <c r="E1307" s="18">
        <v>3782501.29</v>
      </c>
    </row>
    <row r="1308" spans="1:5" hidden="1" x14ac:dyDescent="0.3">
      <c r="A1308" t="s">
        <v>57</v>
      </c>
      <c r="B1308">
        <v>6</v>
      </c>
      <c r="C1308">
        <f t="shared" si="40"/>
        <v>6</v>
      </c>
      <c r="D1308" t="str">
        <f t="shared" si="41"/>
        <v>PKG#1636</v>
      </c>
      <c r="E1308" s="18">
        <v>6255172.1699999999</v>
      </c>
    </row>
    <row r="1309" spans="1:5" hidden="1" x14ac:dyDescent="0.3">
      <c r="A1309" t="s">
        <v>57</v>
      </c>
      <c r="B1309">
        <v>7</v>
      </c>
      <c r="C1309">
        <f t="shared" si="40"/>
        <v>7</v>
      </c>
      <c r="D1309" t="str">
        <f t="shared" si="41"/>
        <v>PKG#1637</v>
      </c>
      <c r="E1309" s="18">
        <v>4922193.5</v>
      </c>
    </row>
    <row r="1310" spans="1:5" hidden="1" x14ac:dyDescent="0.3">
      <c r="A1310" t="s">
        <v>57</v>
      </c>
      <c r="B1310">
        <v>8</v>
      </c>
      <c r="C1310">
        <f t="shared" si="40"/>
        <v>8</v>
      </c>
      <c r="D1310" t="str">
        <f t="shared" si="41"/>
        <v>PKG#1638</v>
      </c>
      <c r="E1310" s="18">
        <v>6050639.7699999996</v>
      </c>
    </row>
    <row r="1311" spans="1:5" hidden="1" x14ac:dyDescent="0.3">
      <c r="A1311" t="s">
        <v>57</v>
      </c>
      <c r="B1311">
        <v>9</v>
      </c>
      <c r="C1311">
        <f t="shared" si="40"/>
        <v>9</v>
      </c>
      <c r="D1311" t="str">
        <f t="shared" si="41"/>
        <v>PKG#1639</v>
      </c>
      <c r="E1311" s="18">
        <v>4602212.16</v>
      </c>
    </row>
    <row r="1312" spans="1:5" hidden="1" x14ac:dyDescent="0.3">
      <c r="A1312" t="s">
        <v>57</v>
      </c>
      <c r="B1312">
        <v>10</v>
      </c>
      <c r="C1312">
        <f t="shared" si="40"/>
        <v>10</v>
      </c>
      <c r="D1312" t="str">
        <f t="shared" si="41"/>
        <v>PKG#16310</v>
      </c>
      <c r="E1312" s="18">
        <v>2532838.5699999998</v>
      </c>
    </row>
    <row r="1313" spans="1:5" hidden="1" x14ac:dyDescent="0.3">
      <c r="A1313" t="s">
        <v>57</v>
      </c>
      <c r="B1313">
        <v>11</v>
      </c>
      <c r="C1313">
        <f t="shared" si="40"/>
        <v>11</v>
      </c>
      <c r="D1313" t="str">
        <f t="shared" si="41"/>
        <v>PKG#16311</v>
      </c>
      <c r="E1313" s="18">
        <v>3799097.57</v>
      </c>
    </row>
    <row r="1314" spans="1:5" hidden="1" x14ac:dyDescent="0.3">
      <c r="A1314" t="s">
        <v>57</v>
      </c>
      <c r="B1314">
        <v>12</v>
      </c>
      <c r="C1314">
        <f t="shared" si="40"/>
        <v>12</v>
      </c>
      <c r="D1314" t="str">
        <f t="shared" si="41"/>
        <v>PKG#16312</v>
      </c>
      <c r="E1314" s="18">
        <v>2215480.09</v>
      </c>
    </row>
    <row r="1315" spans="1:5" hidden="1" x14ac:dyDescent="0.3">
      <c r="A1315" t="s">
        <v>57</v>
      </c>
      <c r="B1315">
        <v>13</v>
      </c>
      <c r="C1315">
        <f t="shared" si="40"/>
        <v>13</v>
      </c>
      <c r="D1315" t="str">
        <f t="shared" si="41"/>
        <v>PKG#16313</v>
      </c>
      <c r="E1315" s="18">
        <v>3821253.39</v>
      </c>
    </row>
    <row r="1316" spans="1:5" hidden="1" x14ac:dyDescent="0.3">
      <c r="A1316" t="s">
        <v>57</v>
      </c>
      <c r="B1316">
        <v>14</v>
      </c>
      <c r="C1316">
        <f t="shared" si="40"/>
        <v>14</v>
      </c>
      <c r="D1316" t="str">
        <f t="shared" si="41"/>
        <v>PKG#16314</v>
      </c>
      <c r="E1316" s="18">
        <v>10697999.42</v>
      </c>
    </row>
    <row r="1317" spans="1:5" hidden="1" x14ac:dyDescent="0.3">
      <c r="A1317" t="s">
        <v>57</v>
      </c>
      <c r="B1317">
        <v>15</v>
      </c>
      <c r="C1317">
        <f t="shared" si="40"/>
        <v>15</v>
      </c>
      <c r="D1317" t="str">
        <f t="shared" si="41"/>
        <v>PKG#16315</v>
      </c>
      <c r="E1317" s="18">
        <v>4024676.65</v>
      </c>
    </row>
    <row r="1318" spans="1:5" hidden="1" x14ac:dyDescent="0.3">
      <c r="A1318" t="s">
        <v>57</v>
      </c>
      <c r="B1318">
        <v>16</v>
      </c>
      <c r="C1318">
        <f t="shared" si="40"/>
        <v>16</v>
      </c>
      <c r="D1318" t="str">
        <f t="shared" si="41"/>
        <v>PKG#16316</v>
      </c>
      <c r="E1318" s="18">
        <v>3611195.74</v>
      </c>
    </row>
    <row r="1319" spans="1:5" hidden="1" x14ac:dyDescent="0.3">
      <c r="A1319" t="s">
        <v>57</v>
      </c>
      <c r="B1319">
        <v>17</v>
      </c>
      <c r="C1319">
        <f t="shared" si="40"/>
        <v>17</v>
      </c>
      <c r="D1319" t="str">
        <f t="shared" si="41"/>
        <v>PKG#16317</v>
      </c>
      <c r="E1319" s="18">
        <v>2445757.34</v>
      </c>
    </row>
    <row r="1320" spans="1:5" hidden="1" x14ac:dyDescent="0.3">
      <c r="A1320" t="s">
        <v>57</v>
      </c>
      <c r="B1320">
        <v>18</v>
      </c>
      <c r="C1320">
        <f t="shared" si="40"/>
        <v>18</v>
      </c>
      <c r="D1320" t="str">
        <f t="shared" si="41"/>
        <v>PKG#16318</v>
      </c>
      <c r="E1320" s="18">
        <v>2445757.34</v>
      </c>
    </row>
    <row r="1321" spans="1:5" hidden="1" x14ac:dyDescent="0.3">
      <c r="A1321" t="s">
        <v>57</v>
      </c>
      <c r="B1321">
        <v>19</v>
      </c>
      <c r="C1321">
        <f t="shared" si="40"/>
        <v>19</v>
      </c>
      <c r="D1321" t="str">
        <f t="shared" si="41"/>
        <v>PKG#16319</v>
      </c>
      <c r="E1321" s="18">
        <v>6520369.1399999997</v>
      </c>
    </row>
    <row r="1322" spans="1:5" hidden="1" x14ac:dyDescent="0.3">
      <c r="A1322" t="s">
        <v>57</v>
      </c>
      <c r="B1322">
        <v>20</v>
      </c>
      <c r="C1322">
        <f t="shared" si="40"/>
        <v>20</v>
      </c>
      <c r="D1322" t="str">
        <f t="shared" si="41"/>
        <v>PKG#16320</v>
      </c>
      <c r="E1322" s="18">
        <v>3715617.2</v>
      </c>
    </row>
    <row r="1323" spans="1:5" hidden="1" x14ac:dyDescent="0.3">
      <c r="A1323" t="s">
        <v>57</v>
      </c>
      <c r="B1323">
        <v>21</v>
      </c>
      <c r="C1323">
        <f t="shared" si="40"/>
        <v>21</v>
      </c>
      <c r="D1323" t="str">
        <f t="shared" si="41"/>
        <v>PKG#16321</v>
      </c>
      <c r="E1323" s="18">
        <v>5322260.63</v>
      </c>
    </row>
    <row r="1324" spans="1:5" hidden="1" x14ac:dyDescent="0.3">
      <c r="A1324" t="s">
        <v>57</v>
      </c>
      <c r="B1324">
        <v>22</v>
      </c>
      <c r="C1324">
        <f t="shared" si="40"/>
        <v>22</v>
      </c>
      <c r="D1324" t="str">
        <f t="shared" si="41"/>
        <v>PKG#16322</v>
      </c>
      <c r="E1324" s="18">
        <v>2261775.79</v>
      </c>
    </row>
    <row r="1325" spans="1:5" hidden="1" x14ac:dyDescent="0.3">
      <c r="A1325" t="s">
        <v>57</v>
      </c>
      <c r="B1325">
        <v>23</v>
      </c>
      <c r="C1325">
        <f t="shared" si="40"/>
        <v>23</v>
      </c>
      <c r="D1325" t="str">
        <f t="shared" si="41"/>
        <v>PKG#16323</v>
      </c>
      <c r="E1325" s="18">
        <v>3449740.505272463</v>
      </c>
    </row>
    <row r="1326" spans="1:5" hidden="1" x14ac:dyDescent="0.3">
      <c r="A1326" t="s">
        <v>57</v>
      </c>
      <c r="B1326">
        <v>24</v>
      </c>
      <c r="C1326">
        <f t="shared" si="40"/>
        <v>24</v>
      </c>
      <c r="D1326" t="str">
        <f t="shared" si="41"/>
        <v>PKG#16324</v>
      </c>
      <c r="E1326" s="18">
        <v>5681606.5237414241</v>
      </c>
    </row>
    <row r="1327" spans="1:5" hidden="1" x14ac:dyDescent="0.3">
      <c r="A1327" t="s">
        <v>57</v>
      </c>
      <c r="B1327">
        <v>25</v>
      </c>
      <c r="C1327">
        <f t="shared" si="40"/>
        <v>25</v>
      </c>
      <c r="D1327" t="str">
        <f t="shared" si="41"/>
        <v>PKG#16325</v>
      </c>
      <c r="E1327" s="18">
        <v>11730565.830982804</v>
      </c>
    </row>
    <row r="1328" spans="1:5" hidden="1" x14ac:dyDescent="0.3">
      <c r="A1328" t="s">
        <v>57</v>
      </c>
      <c r="B1328">
        <v>26</v>
      </c>
      <c r="C1328">
        <f t="shared" si="40"/>
        <v>26</v>
      </c>
      <c r="D1328" t="str">
        <f t="shared" si="41"/>
        <v>PKG#16326</v>
      </c>
      <c r="E1328" s="18">
        <v>6014332.3700000001</v>
      </c>
    </row>
    <row r="1329" spans="1:5" hidden="1" x14ac:dyDescent="0.3">
      <c r="A1329" t="s">
        <v>57</v>
      </c>
      <c r="B1329">
        <v>27</v>
      </c>
      <c r="C1329">
        <f t="shared" si="40"/>
        <v>27</v>
      </c>
      <c r="D1329" t="str">
        <f t="shared" si="41"/>
        <v>PKG#16327</v>
      </c>
      <c r="E1329" s="18">
        <v>3457484.33</v>
      </c>
    </row>
    <row r="1330" spans="1:5" hidden="1" x14ac:dyDescent="0.3">
      <c r="A1330" t="s">
        <v>57</v>
      </c>
      <c r="B1330">
        <v>28</v>
      </c>
      <c r="C1330">
        <f t="shared" si="40"/>
        <v>28</v>
      </c>
      <c r="D1330" t="str">
        <f t="shared" si="41"/>
        <v>PKG#16328</v>
      </c>
      <c r="E1330" s="18">
        <v>18331730.100000001</v>
      </c>
    </row>
    <row r="1331" spans="1:5" hidden="1" x14ac:dyDescent="0.3">
      <c r="A1331" t="s">
        <v>57</v>
      </c>
      <c r="B1331">
        <v>29</v>
      </c>
      <c r="C1331">
        <f t="shared" si="40"/>
        <v>29</v>
      </c>
      <c r="D1331" t="str">
        <f t="shared" si="41"/>
        <v>PKG#16329</v>
      </c>
      <c r="E1331" s="18">
        <v>18785649.759999998</v>
      </c>
    </row>
    <row r="1332" spans="1:5" hidden="1" x14ac:dyDescent="0.3">
      <c r="A1332" t="s">
        <v>57</v>
      </c>
      <c r="B1332">
        <v>30</v>
      </c>
      <c r="C1332">
        <f t="shared" si="40"/>
        <v>30</v>
      </c>
      <c r="D1332" t="str">
        <f t="shared" si="41"/>
        <v>PKG#16330</v>
      </c>
      <c r="E1332" s="18">
        <v>3193802.31</v>
      </c>
    </row>
    <row r="1333" spans="1:5" hidden="1" x14ac:dyDescent="0.3">
      <c r="A1333" t="s">
        <v>57</v>
      </c>
      <c r="B1333">
        <v>31</v>
      </c>
      <c r="C1333">
        <f t="shared" si="40"/>
        <v>31</v>
      </c>
      <c r="D1333" t="str">
        <f t="shared" si="41"/>
        <v>PKG#16331</v>
      </c>
      <c r="E1333" s="18">
        <v>1079324.0900000001</v>
      </c>
    </row>
    <row r="1334" spans="1:5" hidden="1" x14ac:dyDescent="0.3">
      <c r="A1334" t="s">
        <v>57</v>
      </c>
      <c r="B1334">
        <v>32</v>
      </c>
      <c r="C1334">
        <f t="shared" si="40"/>
        <v>32</v>
      </c>
      <c r="D1334" t="str">
        <f t="shared" si="41"/>
        <v>PKG#16332</v>
      </c>
      <c r="E1334" s="18">
        <v>4562478.0199999996</v>
      </c>
    </row>
    <row r="1335" spans="1:5" hidden="1" x14ac:dyDescent="0.3">
      <c r="A1335" t="s">
        <v>57</v>
      </c>
      <c r="B1335">
        <v>33</v>
      </c>
      <c r="C1335">
        <f t="shared" si="40"/>
        <v>33</v>
      </c>
      <c r="D1335" t="str">
        <f t="shared" si="41"/>
        <v>PKG#16333</v>
      </c>
      <c r="E1335" s="18">
        <v>1E-4</v>
      </c>
    </row>
    <row r="1336" spans="1:5" hidden="1" x14ac:dyDescent="0.3">
      <c r="A1336" t="s">
        <v>57</v>
      </c>
      <c r="B1336">
        <v>34</v>
      </c>
      <c r="C1336">
        <f t="shared" si="40"/>
        <v>34</v>
      </c>
      <c r="D1336" t="str">
        <f t="shared" si="41"/>
        <v>PKG#16334</v>
      </c>
      <c r="E1336" s="18">
        <v>1E-4</v>
      </c>
    </row>
    <row r="1337" spans="1:5" hidden="1" x14ac:dyDescent="0.3">
      <c r="A1337" t="s">
        <v>57</v>
      </c>
      <c r="B1337">
        <v>35</v>
      </c>
      <c r="C1337">
        <f t="shared" si="40"/>
        <v>35</v>
      </c>
      <c r="D1337" t="str">
        <f t="shared" si="41"/>
        <v>PKG#16335</v>
      </c>
      <c r="E1337" s="18">
        <v>1E-4</v>
      </c>
    </row>
    <row r="1338" spans="1:5" hidden="1" x14ac:dyDescent="0.3">
      <c r="A1338" t="s">
        <v>182</v>
      </c>
      <c r="B1338">
        <v>1</v>
      </c>
      <c r="C1338">
        <f t="shared" si="40"/>
        <v>1</v>
      </c>
      <c r="D1338" t="str">
        <f t="shared" si="41"/>
        <v>PKG#163- Social Insurance1</v>
      </c>
      <c r="E1338" s="18">
        <v>78430</v>
      </c>
    </row>
    <row r="1339" spans="1:5" hidden="1" x14ac:dyDescent="0.3">
      <c r="A1339" t="s">
        <v>182</v>
      </c>
      <c r="B1339">
        <v>2</v>
      </c>
      <c r="C1339">
        <f t="shared" si="40"/>
        <v>2</v>
      </c>
      <c r="D1339" t="str">
        <f t="shared" si="41"/>
        <v>PKG#163- Social Insurance2</v>
      </c>
      <c r="E1339" s="18">
        <v>720699.2</v>
      </c>
    </row>
    <row r="1340" spans="1:5" hidden="1" x14ac:dyDescent="0.3">
      <c r="A1340" t="s">
        <v>182</v>
      </c>
      <c r="B1340">
        <v>3</v>
      </c>
      <c r="C1340">
        <f t="shared" si="40"/>
        <v>3</v>
      </c>
      <c r="D1340" t="str">
        <f t="shared" si="41"/>
        <v>PKG#163- Social Insurance3</v>
      </c>
      <c r="E1340" s="18">
        <v>277522.63</v>
      </c>
    </row>
    <row r="1341" spans="1:5" hidden="1" x14ac:dyDescent="0.3">
      <c r="A1341" t="s">
        <v>182</v>
      </c>
      <c r="B1341">
        <v>4</v>
      </c>
      <c r="C1341">
        <f t="shared" ref="C1341:C1404" si="42">ROUNDDOWN(B1341,0)</f>
        <v>4</v>
      </c>
      <c r="D1341" t="str">
        <f t="shared" ref="D1341:D1404" si="43">A1341&amp;C1341</f>
        <v>PKG#163- Social Insurance4</v>
      </c>
      <c r="E1341" s="18">
        <v>451906.96</v>
      </c>
    </row>
    <row r="1342" spans="1:5" hidden="1" x14ac:dyDescent="0.3">
      <c r="A1342" t="s">
        <v>182</v>
      </c>
      <c r="B1342">
        <v>5</v>
      </c>
      <c r="C1342">
        <f t="shared" si="42"/>
        <v>5</v>
      </c>
      <c r="D1342" t="str">
        <f t="shared" si="43"/>
        <v>PKG#163- Social Insurance5</v>
      </c>
      <c r="E1342" s="18">
        <v>754870.94</v>
      </c>
    </row>
    <row r="1343" spans="1:5" hidden="1" x14ac:dyDescent="0.3">
      <c r="A1343" t="s">
        <v>182</v>
      </c>
      <c r="B1343">
        <v>6</v>
      </c>
      <c r="C1343">
        <f t="shared" si="42"/>
        <v>6</v>
      </c>
      <c r="D1343" t="str">
        <f t="shared" si="43"/>
        <v>PKG#163- Social Insurance6</v>
      </c>
      <c r="E1343" s="18">
        <v>961013.69</v>
      </c>
    </row>
    <row r="1344" spans="1:5" hidden="1" x14ac:dyDescent="0.3">
      <c r="A1344" t="s">
        <v>182</v>
      </c>
      <c r="B1344">
        <v>7</v>
      </c>
      <c r="C1344">
        <f t="shared" si="42"/>
        <v>7</v>
      </c>
      <c r="D1344" t="str">
        <f t="shared" si="43"/>
        <v>PKG#163- Social Insurance7</v>
      </c>
      <c r="E1344" s="18">
        <v>275560.65999999997</v>
      </c>
    </row>
    <row r="1345" spans="1:5" hidden="1" x14ac:dyDescent="0.3">
      <c r="A1345" t="s">
        <v>182</v>
      </c>
      <c r="B1345">
        <v>8</v>
      </c>
      <c r="C1345">
        <f t="shared" si="42"/>
        <v>8</v>
      </c>
      <c r="D1345" t="str">
        <f t="shared" si="43"/>
        <v>PKG#163- Social Insurance8</v>
      </c>
      <c r="E1345" s="18">
        <v>434454.78</v>
      </c>
    </row>
    <row r="1346" spans="1:5" hidden="1" x14ac:dyDescent="0.3">
      <c r="A1346" t="s">
        <v>182</v>
      </c>
      <c r="B1346">
        <v>9</v>
      </c>
      <c r="C1346">
        <f t="shared" si="42"/>
        <v>9</v>
      </c>
      <c r="D1346" t="str">
        <f t="shared" si="43"/>
        <v>PKG#163- Social Insurance9</v>
      </c>
      <c r="E1346" s="18">
        <v>2963675.17</v>
      </c>
    </row>
    <row r="1347" spans="1:5" hidden="1" x14ac:dyDescent="0.3">
      <c r="A1347" t="s">
        <v>182</v>
      </c>
      <c r="B1347">
        <v>10</v>
      </c>
      <c r="C1347">
        <f t="shared" si="42"/>
        <v>10</v>
      </c>
      <c r="D1347" t="str">
        <f t="shared" si="43"/>
        <v>PKG#163- Social Insurance10</v>
      </c>
      <c r="E1347" s="18">
        <v>258797.58</v>
      </c>
    </row>
    <row r="1348" spans="1:5" hidden="1" x14ac:dyDescent="0.3">
      <c r="A1348" t="s">
        <v>57</v>
      </c>
      <c r="B1348">
        <v>1</v>
      </c>
      <c r="C1348">
        <f t="shared" si="42"/>
        <v>1</v>
      </c>
      <c r="D1348" t="str">
        <f t="shared" si="43"/>
        <v>PKG#1631</v>
      </c>
      <c r="E1348" s="18">
        <v>24950583</v>
      </c>
    </row>
    <row r="1349" spans="1:5" hidden="1" x14ac:dyDescent="0.3">
      <c r="A1349" t="s">
        <v>70</v>
      </c>
      <c r="B1349">
        <v>2</v>
      </c>
      <c r="C1349">
        <f t="shared" si="42"/>
        <v>2</v>
      </c>
      <c r="D1349" t="str">
        <f t="shared" si="43"/>
        <v>PKG#1772</v>
      </c>
      <c r="E1349" s="18">
        <v>10240448.359999999</v>
      </c>
    </row>
    <row r="1350" spans="1:5" hidden="1" x14ac:dyDescent="0.3">
      <c r="A1350" t="s">
        <v>70</v>
      </c>
      <c r="B1350">
        <v>3</v>
      </c>
      <c r="C1350">
        <f t="shared" si="42"/>
        <v>3</v>
      </c>
      <c r="D1350" t="str">
        <f t="shared" si="43"/>
        <v>PKG#1773</v>
      </c>
      <c r="E1350" s="18">
        <v>3893019.54</v>
      </c>
    </row>
    <row r="1351" spans="1:5" hidden="1" x14ac:dyDescent="0.3">
      <c r="A1351" t="s">
        <v>70</v>
      </c>
      <c r="B1351">
        <v>4</v>
      </c>
      <c r="C1351">
        <f t="shared" si="42"/>
        <v>4</v>
      </c>
      <c r="D1351" t="str">
        <f t="shared" si="43"/>
        <v>PKG#1774</v>
      </c>
      <c r="E1351" s="18">
        <v>4139690.6500000022</v>
      </c>
    </row>
    <row r="1352" spans="1:5" hidden="1" x14ac:dyDescent="0.3">
      <c r="A1352" t="s">
        <v>70</v>
      </c>
      <c r="B1352">
        <v>5</v>
      </c>
      <c r="C1352">
        <f t="shared" si="42"/>
        <v>5</v>
      </c>
      <c r="D1352" t="str">
        <f t="shared" si="43"/>
        <v>PKG#1775</v>
      </c>
      <c r="E1352" s="18">
        <v>1890262.73</v>
      </c>
    </row>
    <row r="1353" spans="1:5" hidden="1" x14ac:dyDescent="0.3">
      <c r="A1353" t="s">
        <v>70</v>
      </c>
      <c r="B1353">
        <v>6</v>
      </c>
      <c r="C1353">
        <f t="shared" si="42"/>
        <v>6</v>
      </c>
      <c r="D1353" t="str">
        <f t="shared" si="43"/>
        <v>PKG#1776</v>
      </c>
      <c r="E1353" s="18">
        <v>2069539.45</v>
      </c>
    </row>
    <row r="1354" spans="1:5" hidden="1" x14ac:dyDescent="0.3">
      <c r="A1354" t="s">
        <v>70</v>
      </c>
      <c r="B1354">
        <v>7</v>
      </c>
      <c r="C1354">
        <f t="shared" si="42"/>
        <v>7</v>
      </c>
      <c r="D1354" t="str">
        <f t="shared" si="43"/>
        <v>PKG#1777</v>
      </c>
      <c r="E1354" s="18">
        <v>30000000</v>
      </c>
    </row>
    <row r="1355" spans="1:5" hidden="1" x14ac:dyDescent="0.3">
      <c r="A1355" t="s">
        <v>70</v>
      </c>
      <c r="B1355">
        <v>8</v>
      </c>
      <c r="C1355">
        <f t="shared" si="42"/>
        <v>8</v>
      </c>
      <c r="D1355" t="str">
        <f t="shared" si="43"/>
        <v>PKG#1778</v>
      </c>
      <c r="E1355" s="18">
        <v>6325726.0899999999</v>
      </c>
    </row>
    <row r="1356" spans="1:5" hidden="1" x14ac:dyDescent="0.3">
      <c r="A1356" t="s">
        <v>70</v>
      </c>
      <c r="B1356">
        <v>9</v>
      </c>
      <c r="C1356">
        <f t="shared" si="42"/>
        <v>9</v>
      </c>
      <c r="D1356" t="str">
        <f t="shared" si="43"/>
        <v>PKG#1779</v>
      </c>
      <c r="E1356" s="18">
        <v>1386804.78</v>
      </c>
    </row>
    <row r="1357" spans="1:5" hidden="1" x14ac:dyDescent="0.3">
      <c r="A1357" t="s">
        <v>70</v>
      </c>
      <c r="B1357">
        <v>10</v>
      </c>
      <c r="C1357">
        <f t="shared" si="42"/>
        <v>10</v>
      </c>
      <c r="D1357" t="str">
        <f t="shared" si="43"/>
        <v>PKG#17710</v>
      </c>
      <c r="E1357" s="18">
        <v>1031892.4200000002</v>
      </c>
    </row>
    <row r="1358" spans="1:5" hidden="1" x14ac:dyDescent="0.3">
      <c r="A1358" t="s">
        <v>70</v>
      </c>
      <c r="B1358">
        <v>11</v>
      </c>
      <c r="C1358">
        <f t="shared" si="42"/>
        <v>11</v>
      </c>
      <c r="D1358" t="str">
        <f t="shared" si="43"/>
        <v>PKG#17711</v>
      </c>
      <c r="E1358" s="18">
        <v>1623911.78</v>
      </c>
    </row>
    <row r="1359" spans="1:5" hidden="1" x14ac:dyDescent="0.3">
      <c r="A1359" t="s">
        <v>70</v>
      </c>
      <c r="B1359">
        <v>12</v>
      </c>
      <c r="C1359">
        <f t="shared" si="42"/>
        <v>12</v>
      </c>
      <c r="D1359" t="str">
        <f t="shared" si="43"/>
        <v>PKG#17712</v>
      </c>
      <c r="E1359" s="18">
        <v>11867471.980009992</v>
      </c>
    </row>
    <row r="1360" spans="1:5" hidden="1" x14ac:dyDescent="0.3">
      <c r="A1360" t="s">
        <v>70</v>
      </c>
      <c r="B1360">
        <v>13</v>
      </c>
      <c r="C1360">
        <f t="shared" si="42"/>
        <v>13</v>
      </c>
      <c r="D1360" t="str">
        <f t="shared" si="43"/>
        <v>PKG#17713</v>
      </c>
      <c r="E1360" s="18">
        <v>4287396.1799900085</v>
      </c>
    </row>
    <row r="1361" spans="1:5" hidden="1" x14ac:dyDescent="0.3">
      <c r="A1361" t="s">
        <v>70</v>
      </c>
      <c r="B1361">
        <v>14</v>
      </c>
      <c r="C1361">
        <f t="shared" si="42"/>
        <v>14</v>
      </c>
      <c r="D1361" t="str">
        <f t="shared" si="43"/>
        <v>PKG#17714</v>
      </c>
      <c r="E1361" s="18">
        <v>3654358.5</v>
      </c>
    </row>
    <row r="1362" spans="1:5" hidden="1" x14ac:dyDescent="0.3">
      <c r="A1362" t="s">
        <v>70</v>
      </c>
      <c r="B1362">
        <v>15</v>
      </c>
      <c r="C1362">
        <f t="shared" si="42"/>
        <v>15</v>
      </c>
      <c r="D1362" t="str">
        <f t="shared" si="43"/>
        <v>PKG#17715</v>
      </c>
      <c r="E1362" s="18">
        <v>30000000</v>
      </c>
    </row>
    <row r="1363" spans="1:5" hidden="1" x14ac:dyDescent="0.3">
      <c r="A1363" t="s">
        <v>70</v>
      </c>
      <c r="B1363">
        <v>16</v>
      </c>
      <c r="C1363">
        <f t="shared" si="42"/>
        <v>16</v>
      </c>
      <c r="D1363" t="str">
        <f t="shared" si="43"/>
        <v>PKG#17716</v>
      </c>
      <c r="E1363" s="18">
        <v>8978914.1600000001</v>
      </c>
    </row>
    <row r="1364" spans="1:5" hidden="1" x14ac:dyDescent="0.3">
      <c r="A1364" t="s">
        <v>70</v>
      </c>
      <c r="B1364">
        <v>17</v>
      </c>
      <c r="C1364">
        <f t="shared" si="42"/>
        <v>17</v>
      </c>
      <c r="D1364" t="str">
        <f t="shared" si="43"/>
        <v>PKG#17717</v>
      </c>
      <c r="E1364" s="18">
        <v>311248.17</v>
      </c>
    </row>
    <row r="1365" spans="1:5" hidden="1" x14ac:dyDescent="0.3">
      <c r="A1365" t="s">
        <v>70</v>
      </c>
      <c r="B1365">
        <v>18</v>
      </c>
      <c r="C1365">
        <f t="shared" si="42"/>
        <v>18</v>
      </c>
      <c r="D1365" t="str">
        <f t="shared" si="43"/>
        <v>PKG#17718</v>
      </c>
      <c r="E1365" s="18">
        <v>15059090.32</v>
      </c>
    </row>
    <row r="1366" spans="1:5" hidden="1" x14ac:dyDescent="0.3">
      <c r="A1366" t="s">
        <v>70</v>
      </c>
      <c r="B1366">
        <v>19</v>
      </c>
      <c r="C1366">
        <f t="shared" si="42"/>
        <v>19</v>
      </c>
      <c r="D1366" t="str">
        <f t="shared" si="43"/>
        <v>PKG#17719</v>
      </c>
      <c r="E1366" s="18">
        <v>6143418.3099999996</v>
      </c>
    </row>
    <row r="1367" spans="1:5" hidden="1" x14ac:dyDescent="0.3">
      <c r="A1367" t="s">
        <v>70</v>
      </c>
      <c r="B1367">
        <v>20</v>
      </c>
      <c r="C1367">
        <f t="shared" si="42"/>
        <v>20</v>
      </c>
      <c r="D1367" t="str">
        <f t="shared" si="43"/>
        <v>PKG#17720</v>
      </c>
      <c r="E1367" s="18">
        <v>7621726.8300000001</v>
      </c>
    </row>
    <row r="1368" spans="1:5" hidden="1" x14ac:dyDescent="0.3">
      <c r="A1368" t="s">
        <v>70</v>
      </c>
      <c r="B1368">
        <v>21</v>
      </c>
      <c r="C1368">
        <f t="shared" si="42"/>
        <v>21</v>
      </c>
      <c r="D1368" t="str">
        <f t="shared" si="43"/>
        <v>PKG#17721</v>
      </c>
      <c r="E1368" s="18">
        <v>5553244.96</v>
      </c>
    </row>
    <row r="1369" spans="1:5" hidden="1" x14ac:dyDescent="0.3">
      <c r="A1369" t="s">
        <v>70</v>
      </c>
      <c r="B1369">
        <v>22</v>
      </c>
      <c r="C1369">
        <f t="shared" si="42"/>
        <v>22</v>
      </c>
      <c r="D1369" t="str">
        <f t="shared" si="43"/>
        <v>PKG#17722</v>
      </c>
      <c r="E1369" s="18">
        <v>3436603.03</v>
      </c>
    </row>
    <row r="1370" spans="1:5" hidden="1" x14ac:dyDescent="0.3">
      <c r="A1370" t="s">
        <v>70</v>
      </c>
      <c r="B1370">
        <v>23</v>
      </c>
      <c r="C1370">
        <f t="shared" si="42"/>
        <v>23</v>
      </c>
      <c r="D1370" t="str">
        <f t="shared" si="43"/>
        <v>PKG#17723</v>
      </c>
      <c r="E1370" s="18">
        <v>4324164.09</v>
      </c>
    </row>
    <row r="1371" spans="1:5" hidden="1" x14ac:dyDescent="0.3">
      <c r="A1371" t="s">
        <v>70</v>
      </c>
      <c r="B1371">
        <v>24</v>
      </c>
      <c r="C1371">
        <f t="shared" si="42"/>
        <v>24</v>
      </c>
      <c r="D1371" t="str">
        <f t="shared" si="43"/>
        <v>PKG#17724</v>
      </c>
      <c r="E1371" s="18">
        <v>4835218.42</v>
      </c>
    </row>
    <row r="1372" spans="1:5" hidden="1" x14ac:dyDescent="0.3">
      <c r="A1372" t="s">
        <v>70</v>
      </c>
      <c r="B1372">
        <v>25</v>
      </c>
      <c r="C1372">
        <f t="shared" si="42"/>
        <v>25</v>
      </c>
      <c r="D1372" t="str">
        <f t="shared" si="43"/>
        <v>PKG#17725</v>
      </c>
      <c r="E1372" s="18">
        <v>4062657.22</v>
      </c>
    </row>
    <row r="1373" spans="1:5" hidden="1" x14ac:dyDescent="0.3">
      <c r="A1373" t="s">
        <v>70</v>
      </c>
      <c r="B1373">
        <v>26</v>
      </c>
      <c r="C1373">
        <f t="shared" si="42"/>
        <v>26</v>
      </c>
      <c r="D1373" t="str">
        <f t="shared" si="43"/>
        <v>PKG#17726</v>
      </c>
      <c r="E1373" s="18">
        <v>30000000</v>
      </c>
    </row>
    <row r="1374" spans="1:5" hidden="1" x14ac:dyDescent="0.3">
      <c r="A1374" t="s">
        <v>70</v>
      </c>
      <c r="B1374">
        <v>27</v>
      </c>
      <c r="C1374">
        <f t="shared" si="42"/>
        <v>27</v>
      </c>
      <c r="D1374" t="str">
        <f t="shared" si="43"/>
        <v>PKG#17727</v>
      </c>
      <c r="E1374" s="18">
        <v>1920749.49</v>
      </c>
    </row>
    <row r="1375" spans="1:5" hidden="1" x14ac:dyDescent="0.3">
      <c r="A1375" t="s">
        <v>70</v>
      </c>
      <c r="B1375">
        <v>28</v>
      </c>
      <c r="C1375">
        <f t="shared" si="42"/>
        <v>28</v>
      </c>
      <c r="D1375" t="str">
        <f t="shared" si="43"/>
        <v>PKG#17728</v>
      </c>
      <c r="E1375" s="18">
        <v>3761281.17</v>
      </c>
    </row>
    <row r="1376" spans="1:5" hidden="1" x14ac:dyDescent="0.3">
      <c r="A1376" t="s">
        <v>70</v>
      </c>
      <c r="B1376">
        <v>29</v>
      </c>
      <c r="C1376">
        <f t="shared" si="42"/>
        <v>29</v>
      </c>
      <c r="D1376" t="str">
        <f t="shared" si="43"/>
        <v>PKG#17729</v>
      </c>
      <c r="E1376" s="18">
        <v>30000000</v>
      </c>
    </row>
    <row r="1377" spans="1:5" hidden="1" x14ac:dyDescent="0.3">
      <c r="A1377" t="s">
        <v>70</v>
      </c>
      <c r="B1377">
        <v>30</v>
      </c>
      <c r="C1377">
        <f t="shared" si="42"/>
        <v>30</v>
      </c>
      <c r="D1377" t="str">
        <f t="shared" si="43"/>
        <v>PKG#17730</v>
      </c>
      <c r="E1377" s="18">
        <v>11174297.33</v>
      </c>
    </row>
    <row r="1378" spans="1:5" hidden="1" x14ac:dyDescent="0.3">
      <c r="A1378" t="s">
        <v>70</v>
      </c>
      <c r="B1378">
        <v>31</v>
      </c>
      <c r="C1378">
        <f t="shared" si="42"/>
        <v>31</v>
      </c>
      <c r="D1378" t="str">
        <f t="shared" si="43"/>
        <v>PKG#17731</v>
      </c>
      <c r="E1378" s="18">
        <v>20000000</v>
      </c>
    </row>
    <row r="1379" spans="1:5" hidden="1" x14ac:dyDescent="0.3">
      <c r="A1379" t="s">
        <v>70</v>
      </c>
      <c r="B1379">
        <v>32</v>
      </c>
      <c r="C1379">
        <f t="shared" si="42"/>
        <v>32</v>
      </c>
      <c r="D1379" t="str">
        <f t="shared" si="43"/>
        <v>PKG#17732</v>
      </c>
      <c r="E1379" s="18">
        <v>9586612.7200000007</v>
      </c>
    </row>
    <row r="1380" spans="1:5" hidden="1" x14ac:dyDescent="0.3">
      <c r="A1380" t="s">
        <v>70</v>
      </c>
      <c r="B1380">
        <v>33</v>
      </c>
      <c r="C1380">
        <f t="shared" si="42"/>
        <v>33</v>
      </c>
      <c r="D1380" t="str">
        <f t="shared" si="43"/>
        <v>PKG#17733</v>
      </c>
      <c r="E1380" s="18">
        <v>9774603.6300000008</v>
      </c>
    </row>
    <row r="1381" spans="1:5" hidden="1" x14ac:dyDescent="0.3">
      <c r="A1381" t="s">
        <v>70</v>
      </c>
      <c r="B1381">
        <v>34</v>
      </c>
      <c r="C1381">
        <f t="shared" si="42"/>
        <v>34</v>
      </c>
      <c r="D1381" t="str">
        <f t="shared" si="43"/>
        <v>PKG#17734</v>
      </c>
      <c r="E1381" s="18">
        <v>3243420.79</v>
      </c>
    </row>
    <row r="1382" spans="1:5" hidden="1" x14ac:dyDescent="0.3">
      <c r="A1382" t="s">
        <v>70</v>
      </c>
      <c r="B1382">
        <v>35</v>
      </c>
      <c r="C1382">
        <f t="shared" si="42"/>
        <v>35</v>
      </c>
      <c r="D1382" t="str">
        <f t="shared" si="43"/>
        <v>PKG#17735</v>
      </c>
      <c r="E1382" s="18">
        <v>14874314</v>
      </c>
    </row>
    <row r="1383" spans="1:5" hidden="1" x14ac:dyDescent="0.3">
      <c r="A1383" t="s">
        <v>70</v>
      </c>
      <c r="B1383">
        <v>36</v>
      </c>
      <c r="C1383">
        <f t="shared" si="42"/>
        <v>36</v>
      </c>
      <c r="D1383" t="str">
        <f t="shared" si="43"/>
        <v>PKG#17736</v>
      </c>
      <c r="E1383" s="18">
        <v>32974130.899999999</v>
      </c>
    </row>
    <row r="1384" spans="1:5" hidden="1" x14ac:dyDescent="0.3">
      <c r="A1384" t="s">
        <v>70</v>
      </c>
      <c r="B1384">
        <v>37</v>
      </c>
      <c r="C1384">
        <f t="shared" si="42"/>
        <v>37</v>
      </c>
      <c r="D1384" t="str">
        <f t="shared" si="43"/>
        <v>PKG#17737</v>
      </c>
      <c r="E1384" s="18">
        <v>2963171.8200000003</v>
      </c>
    </row>
    <row r="1385" spans="1:5" hidden="1" x14ac:dyDescent="0.3">
      <c r="A1385" t="s">
        <v>70</v>
      </c>
      <c r="B1385">
        <v>38</v>
      </c>
      <c r="C1385">
        <f t="shared" si="42"/>
        <v>38</v>
      </c>
      <c r="D1385" t="str">
        <f t="shared" si="43"/>
        <v>PKG#17738</v>
      </c>
      <c r="E1385" s="18">
        <v>40830987.189999998</v>
      </c>
    </row>
    <row r="1386" spans="1:5" hidden="1" x14ac:dyDescent="0.3">
      <c r="A1386" t="s">
        <v>70</v>
      </c>
      <c r="B1386">
        <v>39</v>
      </c>
      <c r="C1386">
        <f t="shared" si="42"/>
        <v>39</v>
      </c>
      <c r="D1386" t="str">
        <f t="shared" si="43"/>
        <v>PKG#17739</v>
      </c>
      <c r="E1386" s="18">
        <v>24380106.600000001</v>
      </c>
    </row>
    <row r="1387" spans="1:5" hidden="1" x14ac:dyDescent="0.3">
      <c r="A1387" t="s">
        <v>70</v>
      </c>
      <c r="B1387">
        <v>40</v>
      </c>
      <c r="C1387">
        <f t="shared" si="42"/>
        <v>40</v>
      </c>
      <c r="D1387" t="str">
        <f t="shared" si="43"/>
        <v>PKG#17740</v>
      </c>
      <c r="E1387" s="18">
        <v>1E-4</v>
      </c>
    </row>
    <row r="1388" spans="1:5" hidden="1" x14ac:dyDescent="0.3">
      <c r="A1388" t="s">
        <v>70</v>
      </c>
      <c r="B1388">
        <v>41</v>
      </c>
      <c r="C1388">
        <f t="shared" si="42"/>
        <v>41</v>
      </c>
      <c r="D1388" t="str">
        <f t="shared" si="43"/>
        <v>PKG#17741</v>
      </c>
      <c r="E1388" s="18">
        <v>1.0000000000000001E-5</v>
      </c>
    </row>
    <row r="1389" spans="1:5" hidden="1" x14ac:dyDescent="0.3">
      <c r="A1389" t="s">
        <v>70</v>
      </c>
      <c r="B1389">
        <v>42</v>
      </c>
      <c r="C1389">
        <f t="shared" si="42"/>
        <v>42</v>
      </c>
      <c r="D1389" t="str">
        <f t="shared" si="43"/>
        <v>PKG#17742</v>
      </c>
      <c r="E1389" s="18">
        <v>4198626.99</v>
      </c>
    </row>
    <row r="1390" spans="1:5" hidden="1" x14ac:dyDescent="0.3">
      <c r="A1390" t="s">
        <v>70</v>
      </c>
      <c r="B1390">
        <v>43</v>
      </c>
      <c r="C1390">
        <f t="shared" si="42"/>
        <v>43</v>
      </c>
      <c r="D1390" t="str">
        <f t="shared" si="43"/>
        <v>PKG#17743</v>
      </c>
      <c r="E1390" s="18">
        <v>14488992.220000001</v>
      </c>
    </row>
    <row r="1391" spans="1:5" hidden="1" x14ac:dyDescent="0.3">
      <c r="A1391" t="s">
        <v>70</v>
      </c>
      <c r="B1391">
        <v>44</v>
      </c>
      <c r="C1391">
        <f t="shared" si="42"/>
        <v>44</v>
      </c>
      <c r="D1391" t="str">
        <f t="shared" si="43"/>
        <v>PKG#17744</v>
      </c>
      <c r="E1391" s="18">
        <v>17144236.059999999</v>
      </c>
    </row>
    <row r="1392" spans="1:5" hidden="1" x14ac:dyDescent="0.3">
      <c r="A1392" t="s">
        <v>70</v>
      </c>
      <c r="B1392">
        <v>45</v>
      </c>
      <c r="C1392">
        <f t="shared" si="42"/>
        <v>45</v>
      </c>
      <c r="D1392" t="str">
        <f t="shared" si="43"/>
        <v>PKG#17745</v>
      </c>
      <c r="E1392" s="18">
        <v>15002016.49</v>
      </c>
    </row>
    <row r="1393" spans="1:5" hidden="1" x14ac:dyDescent="0.3">
      <c r="A1393" t="s">
        <v>70</v>
      </c>
      <c r="B1393">
        <v>46</v>
      </c>
      <c r="C1393">
        <f t="shared" si="42"/>
        <v>46</v>
      </c>
      <c r="D1393" t="str">
        <f t="shared" si="43"/>
        <v>PKG#17746</v>
      </c>
      <c r="E1393" s="18">
        <v>3048300.98</v>
      </c>
    </row>
    <row r="1394" spans="1:5" hidden="1" x14ac:dyDescent="0.3">
      <c r="A1394" t="s">
        <v>70</v>
      </c>
      <c r="B1394">
        <v>47</v>
      </c>
      <c r="C1394">
        <f t="shared" si="42"/>
        <v>47</v>
      </c>
      <c r="D1394" t="str">
        <f t="shared" si="43"/>
        <v>PKG#17747</v>
      </c>
      <c r="E1394" s="18">
        <v>4274072.25</v>
      </c>
    </row>
    <row r="1395" spans="1:5" hidden="1" x14ac:dyDescent="0.3">
      <c r="A1395" t="s">
        <v>70</v>
      </c>
      <c r="B1395">
        <v>48</v>
      </c>
      <c r="C1395">
        <f t="shared" si="42"/>
        <v>48</v>
      </c>
      <c r="D1395" t="str">
        <f t="shared" si="43"/>
        <v>PKG#17748</v>
      </c>
      <c r="E1395" s="18">
        <v>9.9999999999999995E-7</v>
      </c>
    </row>
    <row r="1396" spans="1:5" hidden="1" x14ac:dyDescent="0.3">
      <c r="A1396" t="s">
        <v>70</v>
      </c>
      <c r="B1396">
        <v>49</v>
      </c>
      <c r="C1396">
        <f t="shared" si="42"/>
        <v>49</v>
      </c>
      <c r="D1396" t="str">
        <f t="shared" si="43"/>
        <v>PKG#17749</v>
      </c>
      <c r="E1396" s="18">
        <v>9.9999999999999995E-7</v>
      </c>
    </row>
    <row r="1397" spans="1:5" hidden="1" x14ac:dyDescent="0.3">
      <c r="A1397" t="s">
        <v>70</v>
      </c>
      <c r="B1397">
        <v>50</v>
      </c>
      <c r="C1397">
        <f t="shared" si="42"/>
        <v>50</v>
      </c>
      <c r="D1397" t="str">
        <f t="shared" si="43"/>
        <v>PKG#17750</v>
      </c>
      <c r="E1397" s="18">
        <v>9.9999999999999995E-7</v>
      </c>
    </row>
    <row r="1398" spans="1:5" hidden="1" x14ac:dyDescent="0.3">
      <c r="A1398" t="s">
        <v>70</v>
      </c>
      <c r="B1398">
        <v>51</v>
      </c>
      <c r="C1398">
        <f t="shared" si="42"/>
        <v>51</v>
      </c>
      <c r="D1398" t="str">
        <f t="shared" si="43"/>
        <v>PKG#17751</v>
      </c>
      <c r="E1398" s="18">
        <v>9.9999999999999995E-7</v>
      </c>
    </row>
    <row r="1399" spans="1:5" hidden="1" x14ac:dyDescent="0.3">
      <c r="A1399" t="s">
        <v>70</v>
      </c>
      <c r="B1399">
        <v>52</v>
      </c>
      <c r="C1399">
        <f t="shared" si="42"/>
        <v>52</v>
      </c>
      <c r="D1399" t="str">
        <f t="shared" si="43"/>
        <v>PKG#17752</v>
      </c>
      <c r="E1399" s="18">
        <v>9.9999999999999995E-7</v>
      </c>
    </row>
    <row r="1400" spans="1:5" hidden="1" x14ac:dyDescent="0.3">
      <c r="A1400" t="s">
        <v>70</v>
      </c>
      <c r="B1400">
        <v>53</v>
      </c>
      <c r="C1400">
        <f t="shared" si="42"/>
        <v>53</v>
      </c>
      <c r="D1400" t="str">
        <f t="shared" si="43"/>
        <v>PKG#17753</v>
      </c>
      <c r="E1400" s="18">
        <v>9.9999999999999995E-7</v>
      </c>
    </row>
    <row r="1401" spans="1:5" hidden="1" x14ac:dyDescent="0.3">
      <c r="A1401" t="s">
        <v>70</v>
      </c>
      <c r="B1401">
        <v>1</v>
      </c>
      <c r="C1401">
        <f t="shared" si="42"/>
        <v>1</v>
      </c>
      <c r="D1401" t="str">
        <f t="shared" si="43"/>
        <v>PKG#1771</v>
      </c>
      <c r="E1401" s="18">
        <v>22337274.899999999</v>
      </c>
    </row>
    <row r="1402" spans="1:5" hidden="1" x14ac:dyDescent="0.3">
      <c r="A1402" t="s">
        <v>70</v>
      </c>
      <c r="B1402">
        <v>4</v>
      </c>
      <c r="C1402">
        <f t="shared" si="42"/>
        <v>4</v>
      </c>
      <c r="D1402" t="str">
        <f t="shared" si="43"/>
        <v>PKG#1774</v>
      </c>
      <c r="E1402" s="18">
        <v>10000000</v>
      </c>
    </row>
    <row r="1403" spans="1:5" hidden="1" x14ac:dyDescent="0.3">
      <c r="A1403" t="s">
        <v>70</v>
      </c>
      <c r="B1403">
        <v>5</v>
      </c>
      <c r="C1403">
        <f t="shared" si="42"/>
        <v>5</v>
      </c>
      <c r="D1403" t="str">
        <f t="shared" si="43"/>
        <v>PKG#1775</v>
      </c>
      <c r="E1403" s="18">
        <v>10000000</v>
      </c>
    </row>
    <row r="1404" spans="1:5" hidden="1" x14ac:dyDescent="0.3">
      <c r="A1404" t="s">
        <v>70</v>
      </c>
      <c r="B1404">
        <v>6</v>
      </c>
      <c r="C1404">
        <f t="shared" si="42"/>
        <v>6</v>
      </c>
      <c r="D1404" t="str">
        <f t="shared" si="43"/>
        <v>PKG#1776</v>
      </c>
      <c r="E1404" s="18">
        <v>10000000</v>
      </c>
    </row>
    <row r="1405" spans="1:5" hidden="1" x14ac:dyDescent="0.3">
      <c r="A1405" t="s">
        <v>70</v>
      </c>
      <c r="B1405">
        <v>7</v>
      </c>
      <c r="C1405">
        <f t="shared" ref="C1405:C1468" si="44">ROUNDDOWN(B1405,0)</f>
        <v>7</v>
      </c>
      <c r="D1405" t="str">
        <f t="shared" ref="D1405:D1468" si="45">A1405&amp;C1405</f>
        <v>PKG#1777</v>
      </c>
      <c r="E1405" s="18">
        <v>10000000</v>
      </c>
    </row>
    <row r="1406" spans="1:5" hidden="1" x14ac:dyDescent="0.3">
      <c r="A1406" t="s">
        <v>70</v>
      </c>
      <c r="B1406">
        <v>8</v>
      </c>
      <c r="C1406">
        <f t="shared" si="44"/>
        <v>8</v>
      </c>
      <c r="D1406" t="str">
        <f t="shared" si="45"/>
        <v>PKG#1778</v>
      </c>
      <c r="E1406" s="18">
        <v>10000000</v>
      </c>
    </row>
    <row r="1407" spans="1:5" hidden="1" x14ac:dyDescent="0.3">
      <c r="A1407" t="s">
        <v>70</v>
      </c>
      <c r="B1407">
        <v>9</v>
      </c>
      <c r="C1407">
        <f t="shared" si="44"/>
        <v>9</v>
      </c>
      <c r="D1407" t="str">
        <f t="shared" si="45"/>
        <v>PKG#1779</v>
      </c>
      <c r="E1407" s="18">
        <v>10000000</v>
      </c>
    </row>
    <row r="1408" spans="1:5" hidden="1" x14ac:dyDescent="0.3">
      <c r="A1408" t="s">
        <v>70</v>
      </c>
      <c r="B1408">
        <v>10</v>
      </c>
      <c r="C1408">
        <f t="shared" si="44"/>
        <v>10</v>
      </c>
      <c r="D1408" t="str">
        <f t="shared" si="45"/>
        <v>PKG#17710</v>
      </c>
      <c r="E1408" s="18">
        <v>10000000</v>
      </c>
    </row>
    <row r="1409" spans="1:5" hidden="1" x14ac:dyDescent="0.3">
      <c r="A1409" t="s">
        <v>70</v>
      </c>
      <c r="B1409">
        <v>11</v>
      </c>
      <c r="C1409">
        <f t="shared" si="44"/>
        <v>11</v>
      </c>
      <c r="D1409" t="str">
        <f t="shared" si="45"/>
        <v>PKG#17711</v>
      </c>
      <c r="E1409" s="18">
        <v>10000000</v>
      </c>
    </row>
    <row r="1410" spans="1:5" hidden="1" x14ac:dyDescent="0.3">
      <c r="A1410" t="s">
        <v>77</v>
      </c>
      <c r="B1410">
        <v>10</v>
      </c>
      <c r="C1410">
        <f t="shared" si="44"/>
        <v>10</v>
      </c>
      <c r="D1410" t="str">
        <f t="shared" si="45"/>
        <v>PKG#177 - SWI 0710</v>
      </c>
      <c r="E1410" s="18">
        <v>1.0000000000000001E-5</v>
      </c>
    </row>
    <row r="1411" spans="1:5" hidden="1" x14ac:dyDescent="0.3">
      <c r="A1411" t="s">
        <v>191</v>
      </c>
      <c r="B1411">
        <v>1</v>
      </c>
      <c r="C1411">
        <f t="shared" si="44"/>
        <v>1</v>
      </c>
      <c r="D1411" t="str">
        <f t="shared" si="45"/>
        <v>PKG#177- Social Insurance1</v>
      </c>
      <c r="E1411" s="18">
        <v>1919688.42</v>
      </c>
    </row>
    <row r="1412" spans="1:5" hidden="1" x14ac:dyDescent="0.3">
      <c r="A1412" t="s">
        <v>191</v>
      </c>
      <c r="B1412">
        <v>2</v>
      </c>
      <c r="C1412">
        <f t="shared" si="44"/>
        <v>2</v>
      </c>
      <c r="D1412" t="str">
        <f t="shared" si="45"/>
        <v>PKG#177- Social Insurance2</v>
      </c>
      <c r="E1412" s="18">
        <v>8305203.5</v>
      </c>
    </row>
    <row r="1413" spans="1:5" hidden="1" x14ac:dyDescent="0.3">
      <c r="A1413" t="s">
        <v>191</v>
      </c>
      <c r="B1413">
        <v>3</v>
      </c>
      <c r="C1413">
        <f t="shared" si="44"/>
        <v>3</v>
      </c>
      <c r="D1413" t="str">
        <f t="shared" si="45"/>
        <v>PKG#177- Social Insurance3</v>
      </c>
      <c r="E1413" s="18">
        <v>2456503.8199999998</v>
      </c>
    </row>
    <row r="1414" spans="1:5" hidden="1" x14ac:dyDescent="0.3">
      <c r="A1414" t="s">
        <v>191</v>
      </c>
      <c r="B1414">
        <v>4</v>
      </c>
      <c r="C1414">
        <f t="shared" si="44"/>
        <v>4</v>
      </c>
      <c r="D1414" t="str">
        <f t="shared" si="45"/>
        <v>PKG#177- Social Insurance4</v>
      </c>
      <c r="E1414" s="18">
        <v>8736398.9000000004</v>
      </c>
    </row>
    <row r="1415" spans="1:5" hidden="1" x14ac:dyDescent="0.3">
      <c r="A1415" t="s">
        <v>191</v>
      </c>
      <c r="B1415">
        <v>5</v>
      </c>
      <c r="C1415">
        <f t="shared" si="44"/>
        <v>5</v>
      </c>
      <c r="D1415" t="str">
        <f t="shared" si="45"/>
        <v>PKG#177- Social Insurance5</v>
      </c>
      <c r="E1415" s="18">
        <v>3475892.52</v>
      </c>
    </row>
    <row r="1416" spans="1:5" hidden="1" x14ac:dyDescent="0.3">
      <c r="A1416" t="s">
        <v>191</v>
      </c>
      <c r="B1416">
        <v>6</v>
      </c>
      <c r="C1416">
        <f t="shared" si="44"/>
        <v>6</v>
      </c>
      <c r="D1416" t="str">
        <f t="shared" si="45"/>
        <v>PKG#177- Social Insurance6</v>
      </c>
      <c r="E1416" s="18">
        <v>274089.78000000003</v>
      </c>
    </row>
    <row r="1417" spans="1:5" hidden="1" x14ac:dyDescent="0.3">
      <c r="A1417" t="s">
        <v>66</v>
      </c>
      <c r="B1417">
        <v>2</v>
      </c>
      <c r="C1417">
        <f t="shared" si="44"/>
        <v>2</v>
      </c>
      <c r="D1417" t="str">
        <f t="shared" si="45"/>
        <v>PKG#1782</v>
      </c>
      <c r="E1417" s="18">
        <v>13230338.289999999</v>
      </c>
    </row>
    <row r="1418" spans="1:5" hidden="1" x14ac:dyDescent="0.3">
      <c r="A1418" t="s">
        <v>66</v>
      </c>
      <c r="B1418">
        <v>3</v>
      </c>
      <c r="C1418">
        <f t="shared" si="44"/>
        <v>3</v>
      </c>
      <c r="D1418" t="str">
        <f t="shared" si="45"/>
        <v>PKG#1783</v>
      </c>
      <c r="E1418" s="18">
        <v>6675236.8799999999</v>
      </c>
    </row>
    <row r="1419" spans="1:5" hidden="1" x14ac:dyDescent="0.3">
      <c r="A1419" t="s">
        <v>66</v>
      </c>
      <c r="B1419">
        <v>4</v>
      </c>
      <c r="C1419">
        <f t="shared" si="44"/>
        <v>4</v>
      </c>
      <c r="D1419" t="str">
        <f t="shared" si="45"/>
        <v>PKG#1784</v>
      </c>
      <c r="E1419" s="18">
        <v>6081013.29</v>
      </c>
    </row>
    <row r="1420" spans="1:5" hidden="1" x14ac:dyDescent="0.3">
      <c r="A1420" t="s">
        <v>66</v>
      </c>
      <c r="B1420">
        <v>5</v>
      </c>
      <c r="C1420">
        <f t="shared" si="44"/>
        <v>5</v>
      </c>
      <c r="D1420" t="str">
        <f t="shared" si="45"/>
        <v>PKG#1785</v>
      </c>
      <c r="E1420" s="18">
        <v>9125492.6600000001</v>
      </c>
    </row>
    <row r="1421" spans="1:5" hidden="1" x14ac:dyDescent="0.3">
      <c r="A1421" t="s">
        <v>66</v>
      </c>
      <c r="B1421">
        <v>6</v>
      </c>
      <c r="C1421">
        <f t="shared" si="44"/>
        <v>6</v>
      </c>
      <c r="D1421" t="str">
        <f t="shared" si="45"/>
        <v>PKG#1786</v>
      </c>
      <c r="E1421" s="18">
        <v>2730279.03</v>
      </c>
    </row>
    <row r="1422" spans="1:5" hidden="1" x14ac:dyDescent="0.3">
      <c r="A1422" t="s">
        <v>66</v>
      </c>
      <c r="B1422">
        <v>7</v>
      </c>
      <c r="C1422">
        <f t="shared" si="44"/>
        <v>7</v>
      </c>
      <c r="D1422" t="str">
        <f t="shared" si="45"/>
        <v>PKG#1787</v>
      </c>
      <c r="E1422" s="18">
        <v>1644401.99</v>
      </c>
    </row>
    <row r="1423" spans="1:5" hidden="1" x14ac:dyDescent="0.3">
      <c r="A1423" t="s">
        <v>66</v>
      </c>
      <c r="B1423">
        <v>8</v>
      </c>
      <c r="C1423">
        <f t="shared" si="44"/>
        <v>8</v>
      </c>
      <c r="D1423" t="str">
        <f t="shared" si="45"/>
        <v>PKG#1788</v>
      </c>
      <c r="E1423" s="18">
        <v>595920.44999999995</v>
      </c>
    </row>
    <row r="1424" spans="1:5" hidden="1" x14ac:dyDescent="0.3">
      <c r="A1424" t="s">
        <v>66</v>
      </c>
      <c r="B1424">
        <v>9</v>
      </c>
      <c r="C1424">
        <f t="shared" si="44"/>
        <v>9</v>
      </c>
      <c r="D1424" t="str">
        <f t="shared" si="45"/>
        <v>PKG#1789</v>
      </c>
      <c r="E1424" s="18">
        <v>289077.59999999998</v>
      </c>
    </row>
    <row r="1425" spans="1:5" hidden="1" x14ac:dyDescent="0.3">
      <c r="A1425" t="s">
        <v>66</v>
      </c>
      <c r="B1425">
        <v>10</v>
      </c>
      <c r="C1425">
        <f t="shared" si="44"/>
        <v>10</v>
      </c>
      <c r="D1425" t="str">
        <f t="shared" si="45"/>
        <v>PKG#17810</v>
      </c>
      <c r="E1425" s="18">
        <v>2235574.9700000002</v>
      </c>
    </row>
    <row r="1426" spans="1:5" hidden="1" x14ac:dyDescent="0.3">
      <c r="A1426" t="s">
        <v>66</v>
      </c>
      <c r="B1426">
        <v>1</v>
      </c>
      <c r="C1426">
        <f t="shared" si="44"/>
        <v>1</v>
      </c>
      <c r="D1426" t="str">
        <f t="shared" si="45"/>
        <v>PKG#1781</v>
      </c>
      <c r="E1426" s="18">
        <v>3747170.2</v>
      </c>
    </row>
    <row r="1427" spans="1:5" hidden="1" x14ac:dyDescent="0.3">
      <c r="A1427" t="s">
        <v>189</v>
      </c>
      <c r="B1427">
        <v>1</v>
      </c>
      <c r="C1427">
        <f t="shared" si="44"/>
        <v>1</v>
      </c>
      <c r="D1427" t="str">
        <f t="shared" si="45"/>
        <v>PKG#178- Social Insurance1</v>
      </c>
      <c r="E1427" s="18">
        <v>1276787.1499999999</v>
      </c>
    </row>
    <row r="1428" spans="1:5" hidden="1" x14ac:dyDescent="0.3">
      <c r="A1428" t="s">
        <v>189</v>
      </c>
      <c r="B1428">
        <v>2</v>
      </c>
      <c r="C1428">
        <f t="shared" si="44"/>
        <v>2</v>
      </c>
      <c r="D1428" t="str">
        <f t="shared" si="45"/>
        <v>PKG#178- Social Insurance2</v>
      </c>
      <c r="E1428" s="18">
        <v>392599.98</v>
      </c>
    </row>
    <row r="1429" spans="1:5" hidden="1" x14ac:dyDescent="0.3">
      <c r="A1429" t="s">
        <v>189</v>
      </c>
      <c r="B1429">
        <v>3</v>
      </c>
      <c r="C1429">
        <f t="shared" si="44"/>
        <v>3</v>
      </c>
      <c r="D1429" t="str">
        <f t="shared" si="45"/>
        <v>PKG#178- Social Insurance3</v>
      </c>
      <c r="E1429" s="18">
        <v>887343.85</v>
      </c>
    </row>
    <row r="1430" spans="1:5" hidden="1" x14ac:dyDescent="0.3">
      <c r="A1430" t="s">
        <v>95</v>
      </c>
      <c r="B1430">
        <v>2</v>
      </c>
      <c r="C1430">
        <f t="shared" si="44"/>
        <v>2</v>
      </c>
      <c r="D1430" t="str">
        <f t="shared" si="45"/>
        <v>PKG#2052</v>
      </c>
      <c r="E1430" s="18">
        <v>1181605.96</v>
      </c>
    </row>
    <row r="1431" spans="1:5" hidden="1" x14ac:dyDescent="0.3">
      <c r="A1431" t="s">
        <v>95</v>
      </c>
      <c r="B1431">
        <v>3</v>
      </c>
      <c r="C1431">
        <f t="shared" si="44"/>
        <v>3</v>
      </c>
      <c r="D1431" t="str">
        <f t="shared" si="45"/>
        <v>PKG#2053</v>
      </c>
      <c r="E1431" s="18">
        <v>1250466.1100000001</v>
      </c>
    </row>
    <row r="1432" spans="1:5" hidden="1" x14ac:dyDescent="0.3">
      <c r="A1432" t="s">
        <v>95</v>
      </c>
      <c r="B1432">
        <v>1</v>
      </c>
      <c r="C1432">
        <f t="shared" si="44"/>
        <v>1</v>
      </c>
      <c r="D1432" t="str">
        <f t="shared" si="45"/>
        <v>PKG#2051</v>
      </c>
      <c r="E1432" s="18">
        <v>1260000</v>
      </c>
    </row>
    <row r="1433" spans="1:5" hidden="1" x14ac:dyDescent="0.3">
      <c r="A1433" t="s">
        <v>209</v>
      </c>
      <c r="B1433">
        <v>1</v>
      </c>
      <c r="C1433">
        <f t="shared" si="44"/>
        <v>1</v>
      </c>
      <c r="D1433" t="str">
        <f t="shared" si="45"/>
        <v>PKG#205-Social Insurance1</v>
      </c>
      <c r="E1433" s="18">
        <v>209129.12</v>
      </c>
    </row>
    <row r="1434" spans="1:5" hidden="1" x14ac:dyDescent="0.3">
      <c r="A1434" t="s">
        <v>121</v>
      </c>
      <c r="B1434">
        <v>2</v>
      </c>
      <c r="C1434">
        <f t="shared" si="44"/>
        <v>2</v>
      </c>
      <c r="D1434" t="str">
        <f t="shared" si="45"/>
        <v>PKG#220B2</v>
      </c>
      <c r="E1434" s="18">
        <v>8261597.7599999998</v>
      </c>
    </row>
    <row r="1435" spans="1:5" hidden="1" x14ac:dyDescent="0.3">
      <c r="A1435" t="s">
        <v>121</v>
      </c>
      <c r="B1435">
        <v>3</v>
      </c>
      <c r="C1435">
        <f t="shared" si="44"/>
        <v>3</v>
      </c>
      <c r="D1435" t="str">
        <f t="shared" si="45"/>
        <v>PKG#220B3</v>
      </c>
      <c r="E1435" s="18">
        <v>5980500.04</v>
      </c>
    </row>
    <row r="1436" spans="1:5" hidden="1" x14ac:dyDescent="0.3">
      <c r="A1436" t="s">
        <v>121</v>
      </c>
      <c r="B1436">
        <v>4</v>
      </c>
      <c r="C1436">
        <f t="shared" si="44"/>
        <v>4</v>
      </c>
      <c r="D1436" t="str">
        <f t="shared" si="45"/>
        <v>PKG#220B4</v>
      </c>
      <c r="E1436" s="18">
        <v>2300000</v>
      </c>
    </row>
    <row r="1437" spans="1:5" hidden="1" x14ac:dyDescent="0.3">
      <c r="A1437" t="s">
        <v>121</v>
      </c>
      <c r="B1437">
        <v>1</v>
      </c>
      <c r="C1437">
        <f t="shared" si="44"/>
        <v>1</v>
      </c>
      <c r="D1437" t="str">
        <f t="shared" si="45"/>
        <v>PKG#220B1</v>
      </c>
      <c r="E1437" s="18">
        <v>7500000</v>
      </c>
    </row>
    <row r="1438" spans="1:5" hidden="1" x14ac:dyDescent="0.3">
      <c r="A1438" t="s">
        <v>27</v>
      </c>
      <c r="B1438">
        <v>46</v>
      </c>
      <c r="C1438">
        <f t="shared" si="44"/>
        <v>46</v>
      </c>
      <c r="D1438" t="str">
        <f t="shared" si="45"/>
        <v>PKG#4546</v>
      </c>
      <c r="E1438" s="18">
        <v>1844931.02</v>
      </c>
    </row>
    <row r="1439" spans="1:5" hidden="1" x14ac:dyDescent="0.3">
      <c r="A1439" t="s">
        <v>26</v>
      </c>
      <c r="B1439">
        <v>22</v>
      </c>
      <c r="C1439">
        <f t="shared" si="44"/>
        <v>22</v>
      </c>
      <c r="D1439" t="str">
        <f t="shared" si="45"/>
        <v>PKG#5822</v>
      </c>
      <c r="E1439" s="18">
        <v>327696.28999999998</v>
      </c>
    </row>
    <row r="1440" spans="1:5" hidden="1" x14ac:dyDescent="0.3">
      <c r="A1440" t="s">
        <v>28</v>
      </c>
      <c r="B1440">
        <v>5</v>
      </c>
      <c r="C1440">
        <f t="shared" si="44"/>
        <v>5</v>
      </c>
      <c r="D1440" t="str">
        <f t="shared" si="45"/>
        <v>PKG#855</v>
      </c>
      <c r="E1440" s="18">
        <v>1729285.15</v>
      </c>
    </row>
    <row r="1441" spans="1:5" hidden="1" x14ac:dyDescent="0.3">
      <c r="A1441" t="s">
        <v>28</v>
      </c>
      <c r="B1441">
        <v>6</v>
      </c>
      <c r="C1441">
        <f t="shared" si="44"/>
        <v>6</v>
      </c>
      <c r="D1441" t="str">
        <f t="shared" si="45"/>
        <v>PKG#856</v>
      </c>
      <c r="E1441" s="18">
        <v>768766.59</v>
      </c>
    </row>
    <row r="1442" spans="1:5" hidden="1" x14ac:dyDescent="0.3">
      <c r="A1442" t="s">
        <v>28</v>
      </c>
      <c r="B1442">
        <v>7</v>
      </c>
      <c r="C1442">
        <f t="shared" si="44"/>
        <v>7</v>
      </c>
      <c r="D1442" t="str">
        <f t="shared" si="45"/>
        <v>PKG#857</v>
      </c>
      <c r="E1442" s="18">
        <v>29830.3</v>
      </c>
    </row>
    <row r="1443" spans="1:5" hidden="1" x14ac:dyDescent="0.3">
      <c r="A1443" t="s">
        <v>28</v>
      </c>
      <c r="B1443">
        <v>8</v>
      </c>
      <c r="C1443">
        <f t="shared" si="44"/>
        <v>8</v>
      </c>
      <c r="D1443" t="str">
        <f t="shared" si="45"/>
        <v>PKG#858</v>
      </c>
      <c r="E1443" s="18">
        <v>1391898.96</v>
      </c>
    </row>
    <row r="1444" spans="1:5" hidden="1" x14ac:dyDescent="0.3">
      <c r="A1444" t="s">
        <v>31</v>
      </c>
      <c r="B1444">
        <v>1</v>
      </c>
      <c r="C1444">
        <f t="shared" si="44"/>
        <v>1</v>
      </c>
      <c r="D1444" t="str">
        <f t="shared" si="45"/>
        <v>PO#116871</v>
      </c>
      <c r="E1444" s="18">
        <v>1090584</v>
      </c>
    </row>
    <row r="1445" spans="1:5" hidden="1" x14ac:dyDescent="0.3">
      <c r="A1445" t="s">
        <v>31</v>
      </c>
      <c r="B1445">
        <v>2</v>
      </c>
      <c r="C1445">
        <f t="shared" si="44"/>
        <v>2</v>
      </c>
      <c r="D1445" t="str">
        <f t="shared" si="45"/>
        <v>PO#116872</v>
      </c>
      <c r="E1445" s="18">
        <v>451528</v>
      </c>
    </row>
    <row r="1446" spans="1:5" hidden="1" x14ac:dyDescent="0.3">
      <c r="A1446" t="s">
        <v>31</v>
      </c>
      <c r="B1446">
        <v>3</v>
      </c>
      <c r="C1446">
        <f t="shared" si="44"/>
        <v>3</v>
      </c>
      <c r="D1446" t="str">
        <f t="shared" si="45"/>
        <v>PO#116873</v>
      </c>
      <c r="E1446" s="18">
        <v>293788</v>
      </c>
    </row>
    <row r="1447" spans="1:5" hidden="1" x14ac:dyDescent="0.3">
      <c r="A1447" t="s">
        <v>31</v>
      </c>
      <c r="B1447">
        <v>5</v>
      </c>
      <c r="C1447">
        <f t="shared" si="44"/>
        <v>5</v>
      </c>
      <c r="D1447" t="str">
        <f t="shared" si="45"/>
        <v>PO#116875</v>
      </c>
      <c r="E1447" s="18">
        <v>343200</v>
      </c>
    </row>
    <row r="1448" spans="1:5" hidden="1" x14ac:dyDescent="0.3">
      <c r="A1448" t="s">
        <v>91</v>
      </c>
      <c r="B1448">
        <v>1</v>
      </c>
      <c r="C1448">
        <f t="shared" si="44"/>
        <v>1</v>
      </c>
      <c r="D1448" t="str">
        <f t="shared" si="45"/>
        <v>Port Said Silos1</v>
      </c>
      <c r="E1448" s="18">
        <v>5248643</v>
      </c>
    </row>
    <row r="1449" spans="1:5" hidden="1" x14ac:dyDescent="0.3">
      <c r="A1449" t="s">
        <v>91</v>
      </c>
      <c r="B1449">
        <v>2</v>
      </c>
      <c r="C1449">
        <f t="shared" si="44"/>
        <v>2</v>
      </c>
      <c r="D1449" t="str">
        <f t="shared" si="45"/>
        <v>Port Said Silos2</v>
      </c>
      <c r="E1449" s="18">
        <v>1773106</v>
      </c>
    </row>
    <row r="1450" spans="1:5" hidden="1" x14ac:dyDescent="0.3">
      <c r="A1450" t="s">
        <v>91</v>
      </c>
      <c r="B1450">
        <v>3</v>
      </c>
      <c r="C1450">
        <f t="shared" si="44"/>
        <v>3</v>
      </c>
      <c r="D1450" t="str">
        <f t="shared" si="45"/>
        <v>Port Said Silos3</v>
      </c>
      <c r="E1450" s="18">
        <v>4623869</v>
      </c>
    </row>
    <row r="1451" spans="1:5" hidden="1" x14ac:dyDescent="0.3">
      <c r="A1451" t="s">
        <v>91</v>
      </c>
      <c r="B1451">
        <v>4</v>
      </c>
      <c r="C1451">
        <f t="shared" si="44"/>
        <v>4</v>
      </c>
      <c r="D1451" t="str">
        <f t="shared" si="45"/>
        <v>Port Said Silos4</v>
      </c>
      <c r="E1451" s="18">
        <v>2560435</v>
      </c>
    </row>
    <row r="1452" spans="1:5" hidden="1" x14ac:dyDescent="0.3">
      <c r="A1452" t="s">
        <v>91</v>
      </c>
      <c r="B1452">
        <v>5</v>
      </c>
      <c r="C1452">
        <f t="shared" si="44"/>
        <v>5</v>
      </c>
      <c r="D1452" t="str">
        <f t="shared" si="45"/>
        <v>Port Said Silos5</v>
      </c>
      <c r="E1452" s="18">
        <v>4009921</v>
      </c>
    </row>
    <row r="1453" spans="1:5" hidden="1" x14ac:dyDescent="0.3">
      <c r="A1453" t="s">
        <v>91</v>
      </c>
      <c r="B1453">
        <v>6</v>
      </c>
      <c r="C1453">
        <f t="shared" si="44"/>
        <v>6</v>
      </c>
      <c r="D1453" t="str">
        <f t="shared" si="45"/>
        <v>Port Said Silos6</v>
      </c>
      <c r="E1453" s="18">
        <v>6842722</v>
      </c>
    </row>
    <row r="1454" spans="1:5" hidden="1" x14ac:dyDescent="0.3">
      <c r="A1454" t="s">
        <v>91</v>
      </c>
      <c r="B1454">
        <v>7</v>
      </c>
      <c r="C1454">
        <f t="shared" si="44"/>
        <v>7</v>
      </c>
      <c r="D1454" t="str">
        <f t="shared" si="45"/>
        <v>Port Said Silos7</v>
      </c>
      <c r="E1454" s="18">
        <v>3061822</v>
      </c>
    </row>
    <row r="1455" spans="1:5" hidden="1" x14ac:dyDescent="0.3">
      <c r="A1455" t="s">
        <v>91</v>
      </c>
      <c r="B1455">
        <v>8</v>
      </c>
      <c r="C1455">
        <f t="shared" si="44"/>
        <v>8</v>
      </c>
      <c r="D1455" t="str">
        <f t="shared" si="45"/>
        <v>Port Said Silos8</v>
      </c>
      <c r="E1455" s="18">
        <v>17260533</v>
      </c>
    </row>
    <row r="1456" spans="1:5" hidden="1" x14ac:dyDescent="0.3">
      <c r="A1456" t="s">
        <v>91</v>
      </c>
      <c r="B1456">
        <v>9</v>
      </c>
      <c r="C1456">
        <f t="shared" si="44"/>
        <v>9</v>
      </c>
      <c r="D1456" t="str">
        <f t="shared" si="45"/>
        <v>Port Said Silos9</v>
      </c>
      <c r="E1456" s="18">
        <v>2370710</v>
      </c>
    </row>
    <row r="1457" spans="1:5" hidden="1" x14ac:dyDescent="0.3">
      <c r="A1457" t="s">
        <v>91</v>
      </c>
      <c r="B1457">
        <v>10</v>
      </c>
      <c r="C1457">
        <f t="shared" si="44"/>
        <v>10</v>
      </c>
      <c r="D1457" t="str">
        <f t="shared" si="45"/>
        <v>Port Said Silos10</v>
      </c>
      <c r="E1457" s="18">
        <v>6384571</v>
      </c>
    </row>
    <row r="1458" spans="1:5" hidden="1" x14ac:dyDescent="0.3">
      <c r="A1458" t="s">
        <v>91</v>
      </c>
      <c r="B1458">
        <v>11</v>
      </c>
      <c r="C1458">
        <f t="shared" si="44"/>
        <v>11</v>
      </c>
      <c r="D1458" t="str">
        <f t="shared" si="45"/>
        <v>Port Said Silos11</v>
      </c>
      <c r="E1458" s="18">
        <v>3852337</v>
      </c>
    </row>
    <row r="1459" spans="1:5" hidden="1" x14ac:dyDescent="0.3">
      <c r="A1459" t="s">
        <v>91</v>
      </c>
      <c r="B1459">
        <v>12</v>
      </c>
      <c r="C1459">
        <f t="shared" si="44"/>
        <v>12</v>
      </c>
      <c r="D1459" t="str">
        <f t="shared" si="45"/>
        <v>Port Said Silos12</v>
      </c>
      <c r="E1459" s="18">
        <v>1587432</v>
      </c>
    </row>
    <row r="1460" spans="1:5" hidden="1" x14ac:dyDescent="0.3">
      <c r="A1460" t="s">
        <v>91</v>
      </c>
      <c r="B1460">
        <v>13</v>
      </c>
      <c r="C1460">
        <f t="shared" si="44"/>
        <v>13</v>
      </c>
      <c r="D1460" t="str">
        <f t="shared" si="45"/>
        <v>Port Said Silos13</v>
      </c>
      <c r="E1460" s="18">
        <v>460093</v>
      </c>
    </row>
    <row r="1461" spans="1:5" hidden="1" x14ac:dyDescent="0.3">
      <c r="A1461" t="s">
        <v>91</v>
      </c>
      <c r="B1461">
        <v>14</v>
      </c>
      <c r="C1461">
        <f t="shared" si="44"/>
        <v>14</v>
      </c>
      <c r="D1461" t="str">
        <f t="shared" si="45"/>
        <v>Port Said Silos14</v>
      </c>
      <c r="E1461" s="18">
        <v>2136487</v>
      </c>
    </row>
    <row r="1462" spans="1:5" hidden="1" x14ac:dyDescent="0.3">
      <c r="A1462" t="s">
        <v>91</v>
      </c>
      <c r="B1462">
        <v>15</v>
      </c>
      <c r="C1462">
        <f t="shared" si="44"/>
        <v>15</v>
      </c>
      <c r="D1462" t="str">
        <f t="shared" si="45"/>
        <v>Port Said Silos15</v>
      </c>
      <c r="E1462" s="18">
        <v>7663669</v>
      </c>
    </row>
    <row r="1463" spans="1:5" hidden="1" x14ac:dyDescent="0.3">
      <c r="A1463" t="s">
        <v>91</v>
      </c>
      <c r="B1463">
        <v>16</v>
      </c>
      <c r="C1463">
        <f t="shared" si="44"/>
        <v>16</v>
      </c>
      <c r="D1463" t="str">
        <f t="shared" si="45"/>
        <v>Port Said Silos16</v>
      </c>
      <c r="E1463" s="18">
        <v>9649102</v>
      </c>
    </row>
    <row r="1464" spans="1:5" hidden="1" x14ac:dyDescent="0.3">
      <c r="A1464" t="s">
        <v>91</v>
      </c>
      <c r="B1464">
        <v>17</v>
      </c>
      <c r="C1464">
        <f t="shared" si="44"/>
        <v>17</v>
      </c>
      <c r="D1464" t="str">
        <f t="shared" si="45"/>
        <v>Port Said Silos17</v>
      </c>
      <c r="E1464" s="18">
        <v>5738977</v>
      </c>
    </row>
    <row r="1465" spans="1:5" hidden="1" x14ac:dyDescent="0.3">
      <c r="A1465" t="s">
        <v>91</v>
      </c>
      <c r="B1465">
        <v>18</v>
      </c>
      <c r="C1465">
        <f t="shared" si="44"/>
        <v>18</v>
      </c>
      <c r="D1465" t="str">
        <f t="shared" si="45"/>
        <v>Port Said Silos18</v>
      </c>
      <c r="E1465" s="18">
        <v>2991787</v>
      </c>
    </row>
    <row r="1466" spans="1:5" hidden="1" x14ac:dyDescent="0.3">
      <c r="A1466" t="s">
        <v>91</v>
      </c>
      <c r="B1466">
        <v>19</v>
      </c>
      <c r="C1466">
        <f t="shared" si="44"/>
        <v>19</v>
      </c>
      <c r="D1466" t="str">
        <f t="shared" si="45"/>
        <v>Port Said Silos19</v>
      </c>
      <c r="E1466" s="18">
        <v>12748959</v>
      </c>
    </row>
    <row r="1467" spans="1:5" hidden="1" x14ac:dyDescent="0.3">
      <c r="A1467" t="s">
        <v>91</v>
      </c>
      <c r="B1467">
        <v>20</v>
      </c>
      <c r="C1467">
        <f t="shared" si="44"/>
        <v>20</v>
      </c>
      <c r="D1467" t="str">
        <f t="shared" si="45"/>
        <v>Port Said Silos20</v>
      </c>
      <c r="E1467" s="18">
        <v>6593857</v>
      </c>
    </row>
    <row r="1468" spans="1:5" hidden="1" x14ac:dyDescent="0.3">
      <c r="A1468" t="s">
        <v>91</v>
      </c>
      <c r="B1468">
        <v>21</v>
      </c>
      <c r="C1468">
        <f t="shared" si="44"/>
        <v>21</v>
      </c>
      <c r="D1468" t="str">
        <f t="shared" si="45"/>
        <v>Port Said Silos21</v>
      </c>
      <c r="E1468" s="18">
        <v>11818794</v>
      </c>
    </row>
    <row r="1469" spans="1:5" hidden="1" x14ac:dyDescent="0.3">
      <c r="A1469" t="s">
        <v>91</v>
      </c>
      <c r="B1469">
        <v>22</v>
      </c>
      <c r="C1469">
        <f t="shared" ref="C1469:C1532" si="46">ROUNDDOWN(B1469,0)</f>
        <v>22</v>
      </c>
      <c r="D1469" t="str">
        <f t="shared" ref="D1469:D1532" si="47">A1469&amp;C1469</f>
        <v>Port Said Silos22</v>
      </c>
      <c r="E1469" s="18">
        <v>4826684</v>
      </c>
    </row>
    <row r="1470" spans="1:5" hidden="1" x14ac:dyDescent="0.3">
      <c r="A1470" t="s">
        <v>91</v>
      </c>
      <c r="B1470">
        <v>23</v>
      </c>
      <c r="C1470">
        <f t="shared" si="46"/>
        <v>23</v>
      </c>
      <c r="D1470" t="str">
        <f t="shared" si="47"/>
        <v>Port Said Silos23</v>
      </c>
      <c r="E1470" s="18">
        <v>2411082.19</v>
      </c>
    </row>
    <row r="1471" spans="1:5" hidden="1" x14ac:dyDescent="0.3">
      <c r="A1471" t="s">
        <v>91</v>
      </c>
      <c r="B1471">
        <v>24</v>
      </c>
      <c r="C1471">
        <f t="shared" si="46"/>
        <v>24</v>
      </c>
      <c r="D1471" t="str">
        <f t="shared" si="47"/>
        <v>Port Said Silos24</v>
      </c>
      <c r="E1471" s="18">
        <v>3306186</v>
      </c>
    </row>
    <row r="1472" spans="1:5" hidden="1" x14ac:dyDescent="0.3">
      <c r="A1472" t="s">
        <v>91</v>
      </c>
      <c r="B1472">
        <v>25</v>
      </c>
      <c r="C1472">
        <f t="shared" si="46"/>
        <v>25</v>
      </c>
      <c r="D1472" t="str">
        <f t="shared" si="47"/>
        <v>Port Said Silos25</v>
      </c>
      <c r="E1472" s="18">
        <v>3280048</v>
      </c>
    </row>
    <row r="1473" spans="1:5" hidden="1" x14ac:dyDescent="0.3">
      <c r="A1473" t="s">
        <v>91</v>
      </c>
      <c r="B1473">
        <v>26</v>
      </c>
      <c r="C1473">
        <f t="shared" si="46"/>
        <v>26</v>
      </c>
      <c r="D1473" t="str">
        <f t="shared" si="47"/>
        <v>Port Said Silos26</v>
      </c>
      <c r="E1473" s="18">
        <v>426108</v>
      </c>
    </row>
    <row r="1474" spans="1:5" hidden="1" x14ac:dyDescent="0.3">
      <c r="A1474" t="s">
        <v>91</v>
      </c>
      <c r="B1474">
        <v>28</v>
      </c>
      <c r="C1474">
        <f t="shared" si="46"/>
        <v>28</v>
      </c>
      <c r="D1474" t="str">
        <f t="shared" si="47"/>
        <v>Port Said Silos28</v>
      </c>
      <c r="E1474" s="18">
        <v>1239632</v>
      </c>
    </row>
    <row r="1475" spans="1:5" hidden="1" x14ac:dyDescent="0.3">
      <c r="A1475" t="s">
        <v>91</v>
      </c>
      <c r="B1475">
        <v>29</v>
      </c>
      <c r="C1475">
        <f t="shared" si="46"/>
        <v>29</v>
      </c>
      <c r="D1475" t="str">
        <f t="shared" si="47"/>
        <v>Port Said Silos29</v>
      </c>
      <c r="E1475" s="18">
        <v>337130</v>
      </c>
    </row>
    <row r="1476" spans="1:5" hidden="1" x14ac:dyDescent="0.3">
      <c r="A1476" t="s">
        <v>91</v>
      </c>
      <c r="B1476">
        <v>30</v>
      </c>
      <c r="C1476">
        <f t="shared" si="46"/>
        <v>30</v>
      </c>
      <c r="D1476" t="str">
        <f t="shared" si="47"/>
        <v>Port Said Silos30</v>
      </c>
      <c r="E1476" s="18">
        <v>100641</v>
      </c>
    </row>
    <row r="1477" spans="1:5" hidden="1" x14ac:dyDescent="0.3">
      <c r="A1477" t="s">
        <v>91</v>
      </c>
      <c r="B1477">
        <v>31</v>
      </c>
      <c r="C1477">
        <f t="shared" si="46"/>
        <v>31</v>
      </c>
      <c r="D1477" t="str">
        <f t="shared" si="47"/>
        <v>Port Said Silos31</v>
      </c>
      <c r="E1477" s="18">
        <v>727554</v>
      </c>
    </row>
    <row r="1478" spans="1:5" hidden="1" x14ac:dyDescent="0.3">
      <c r="A1478" t="s">
        <v>91</v>
      </c>
      <c r="B1478">
        <v>32</v>
      </c>
      <c r="C1478">
        <f t="shared" si="46"/>
        <v>32</v>
      </c>
      <c r="D1478" t="str">
        <f t="shared" si="47"/>
        <v>Port Said Silos32</v>
      </c>
      <c r="E1478" s="18">
        <v>2193035.35</v>
      </c>
    </row>
    <row r="1479" spans="1:5" hidden="1" x14ac:dyDescent="0.3">
      <c r="A1479" t="s">
        <v>91</v>
      </c>
      <c r="B1479">
        <v>33</v>
      </c>
      <c r="C1479">
        <f t="shared" si="46"/>
        <v>33</v>
      </c>
      <c r="D1479" t="str">
        <f t="shared" si="47"/>
        <v>Port Said Silos33</v>
      </c>
      <c r="E1479" s="18">
        <v>2711136</v>
      </c>
    </row>
    <row r="1480" spans="1:5" hidden="1" x14ac:dyDescent="0.3">
      <c r="A1480" t="s">
        <v>132</v>
      </c>
      <c r="B1480">
        <v>1</v>
      </c>
      <c r="C1480">
        <f t="shared" si="46"/>
        <v>1</v>
      </c>
      <c r="D1480" t="str">
        <f t="shared" si="47"/>
        <v>Port Said Silos - Foreigner Supply1</v>
      </c>
      <c r="E1480" s="18">
        <v>5206992</v>
      </c>
    </row>
    <row r="1481" spans="1:5" hidden="1" x14ac:dyDescent="0.3">
      <c r="A1481" t="s">
        <v>132</v>
      </c>
      <c r="B1481">
        <v>2</v>
      </c>
      <c r="C1481">
        <f t="shared" si="46"/>
        <v>2</v>
      </c>
      <c r="D1481" t="str">
        <f t="shared" si="47"/>
        <v>Port Said Silos - Foreigner Supply2</v>
      </c>
      <c r="E1481" s="18">
        <v>775509.45</v>
      </c>
    </row>
    <row r="1482" spans="1:5" hidden="1" x14ac:dyDescent="0.3">
      <c r="A1482" t="s">
        <v>109</v>
      </c>
      <c r="B1482">
        <v>1</v>
      </c>
      <c r="C1482">
        <f t="shared" si="46"/>
        <v>1</v>
      </c>
      <c r="D1482" t="str">
        <f t="shared" si="47"/>
        <v>Port Said Silos - Local Supply1</v>
      </c>
      <c r="E1482" s="18">
        <v>655657.61</v>
      </c>
    </row>
    <row r="1483" spans="1:5" hidden="1" x14ac:dyDescent="0.3">
      <c r="A1483" t="s">
        <v>109</v>
      </c>
      <c r="B1483">
        <v>2</v>
      </c>
      <c r="C1483">
        <f t="shared" si="46"/>
        <v>2</v>
      </c>
      <c r="D1483" t="str">
        <f t="shared" si="47"/>
        <v>Port Said Silos - Local Supply2</v>
      </c>
      <c r="E1483" s="18">
        <v>1162711.94</v>
      </c>
    </row>
    <row r="1484" spans="1:5" hidden="1" x14ac:dyDescent="0.3">
      <c r="A1484" t="s">
        <v>109</v>
      </c>
      <c r="B1484">
        <v>3</v>
      </c>
      <c r="C1484">
        <f t="shared" si="46"/>
        <v>3</v>
      </c>
      <c r="D1484" t="str">
        <f t="shared" si="47"/>
        <v>Port Said Silos - Local Supply3</v>
      </c>
      <c r="E1484" s="18">
        <v>2307930.88</v>
      </c>
    </row>
    <row r="1485" spans="1:5" hidden="1" x14ac:dyDescent="0.3">
      <c r="A1485" t="s">
        <v>109</v>
      </c>
      <c r="B1485">
        <v>4</v>
      </c>
      <c r="C1485">
        <f t="shared" si="46"/>
        <v>4</v>
      </c>
      <c r="D1485" t="str">
        <f t="shared" si="47"/>
        <v>Port Said Silos - Local Supply4</v>
      </c>
      <c r="E1485" s="18">
        <v>3416710</v>
      </c>
    </row>
    <row r="1486" spans="1:5" hidden="1" x14ac:dyDescent="0.3">
      <c r="A1486" t="s">
        <v>109</v>
      </c>
      <c r="B1486">
        <v>5</v>
      </c>
      <c r="C1486">
        <f t="shared" si="46"/>
        <v>5</v>
      </c>
      <c r="D1486" t="str">
        <f t="shared" si="47"/>
        <v>Port Said Silos - Local Supply5</v>
      </c>
      <c r="E1486" s="18">
        <v>2565984</v>
      </c>
    </row>
    <row r="1487" spans="1:5" hidden="1" x14ac:dyDescent="0.3">
      <c r="A1487" t="s">
        <v>109</v>
      </c>
      <c r="B1487">
        <v>6</v>
      </c>
      <c r="C1487">
        <f t="shared" si="46"/>
        <v>6</v>
      </c>
      <c r="D1487" t="str">
        <f t="shared" si="47"/>
        <v>Port Said Silos - Local Supply6</v>
      </c>
      <c r="E1487" s="18">
        <v>833240</v>
      </c>
    </row>
    <row r="1488" spans="1:5" hidden="1" x14ac:dyDescent="0.3">
      <c r="A1488" t="s">
        <v>109</v>
      </c>
      <c r="B1488">
        <v>7</v>
      </c>
      <c r="C1488">
        <f t="shared" si="46"/>
        <v>7</v>
      </c>
      <c r="D1488" t="str">
        <f t="shared" si="47"/>
        <v>Port Said Silos - Local Supply7</v>
      </c>
      <c r="E1488" s="18">
        <v>4345468</v>
      </c>
    </row>
    <row r="1489" spans="1:5" hidden="1" x14ac:dyDescent="0.3">
      <c r="A1489" t="s">
        <v>109</v>
      </c>
      <c r="B1489">
        <v>8</v>
      </c>
      <c r="C1489">
        <f t="shared" si="46"/>
        <v>8</v>
      </c>
      <c r="D1489" t="str">
        <f t="shared" si="47"/>
        <v>Port Said Silos - Local Supply8</v>
      </c>
      <c r="E1489" s="18">
        <v>1794648.84</v>
      </c>
    </row>
    <row r="1490" spans="1:5" hidden="1" x14ac:dyDescent="0.3">
      <c r="A1490" t="s">
        <v>109</v>
      </c>
      <c r="B1490">
        <v>9</v>
      </c>
      <c r="C1490">
        <f t="shared" si="46"/>
        <v>9</v>
      </c>
      <c r="D1490" t="str">
        <f t="shared" si="47"/>
        <v>Port Said Silos - Local Supply9</v>
      </c>
      <c r="E1490" s="18">
        <v>2529147</v>
      </c>
    </row>
    <row r="1491" spans="1:5" hidden="1" x14ac:dyDescent="0.3">
      <c r="A1491" t="s">
        <v>109</v>
      </c>
      <c r="B1491">
        <v>10</v>
      </c>
      <c r="C1491">
        <f t="shared" si="46"/>
        <v>10</v>
      </c>
      <c r="D1491" t="str">
        <f t="shared" si="47"/>
        <v>Port Said Silos - Local Supply10</v>
      </c>
      <c r="E1491" s="18">
        <v>494192</v>
      </c>
    </row>
    <row r="1492" spans="1:5" hidden="1" x14ac:dyDescent="0.3">
      <c r="A1492" t="s">
        <v>109</v>
      </c>
      <c r="B1492">
        <v>11</v>
      </c>
      <c r="C1492">
        <f t="shared" si="46"/>
        <v>11</v>
      </c>
      <c r="D1492" t="str">
        <f t="shared" si="47"/>
        <v>Port Said Silos - Local Supply11</v>
      </c>
      <c r="E1492" s="18">
        <v>833789.82</v>
      </c>
    </row>
    <row r="1493" spans="1:5" hidden="1" x14ac:dyDescent="0.3">
      <c r="A1493" t="s">
        <v>91</v>
      </c>
      <c r="B1493">
        <v>1</v>
      </c>
      <c r="C1493">
        <f t="shared" si="46"/>
        <v>1</v>
      </c>
      <c r="D1493" t="str">
        <f t="shared" si="47"/>
        <v>Port Said Silos1</v>
      </c>
      <c r="E1493" s="18">
        <v>26540249.399999999</v>
      </c>
    </row>
    <row r="1494" spans="1:5" hidden="1" x14ac:dyDescent="0.3">
      <c r="A1494" t="s">
        <v>91</v>
      </c>
      <c r="B1494">
        <v>2</v>
      </c>
      <c r="C1494">
        <f t="shared" si="46"/>
        <v>2</v>
      </c>
      <c r="D1494" t="str">
        <f t="shared" si="47"/>
        <v>Port Said Silos2</v>
      </c>
      <c r="E1494" s="18">
        <v>15000000</v>
      </c>
    </row>
    <row r="1495" spans="1:5" hidden="1" x14ac:dyDescent="0.3">
      <c r="A1495" t="s">
        <v>91</v>
      </c>
      <c r="B1495">
        <v>1</v>
      </c>
      <c r="C1495">
        <f t="shared" si="46"/>
        <v>1</v>
      </c>
      <c r="D1495" t="str">
        <f t="shared" si="47"/>
        <v>Port Said Silos1</v>
      </c>
      <c r="E1495" s="18">
        <v>6000000</v>
      </c>
    </row>
    <row r="1496" spans="1:5" hidden="1" x14ac:dyDescent="0.3">
      <c r="A1496" t="s">
        <v>91</v>
      </c>
      <c r="B1496">
        <v>2</v>
      </c>
      <c r="C1496">
        <f t="shared" si="46"/>
        <v>2</v>
      </c>
      <c r="D1496" t="str">
        <f t="shared" si="47"/>
        <v>Port Said Silos2</v>
      </c>
      <c r="E1496" s="18">
        <v>5000000</v>
      </c>
    </row>
    <row r="1497" spans="1:5" hidden="1" x14ac:dyDescent="0.3">
      <c r="A1497" t="s">
        <v>91</v>
      </c>
      <c r="B1497">
        <v>3</v>
      </c>
      <c r="C1497">
        <f t="shared" si="46"/>
        <v>3</v>
      </c>
      <c r="D1497" t="str">
        <f t="shared" si="47"/>
        <v>Port Said Silos3</v>
      </c>
      <c r="E1497" s="18">
        <v>10000000</v>
      </c>
    </row>
    <row r="1498" spans="1:5" hidden="1" x14ac:dyDescent="0.3">
      <c r="A1498" t="s">
        <v>91</v>
      </c>
      <c r="B1498">
        <v>4</v>
      </c>
      <c r="C1498">
        <f t="shared" si="46"/>
        <v>4</v>
      </c>
      <c r="D1498" t="str">
        <f t="shared" si="47"/>
        <v>Port Said Silos4</v>
      </c>
      <c r="E1498" s="18">
        <v>20000000</v>
      </c>
    </row>
    <row r="1499" spans="1:5" hidden="1" x14ac:dyDescent="0.3">
      <c r="A1499" t="s">
        <v>91</v>
      </c>
      <c r="B1499">
        <v>5</v>
      </c>
      <c r="C1499">
        <f t="shared" si="46"/>
        <v>5</v>
      </c>
      <c r="D1499" t="str">
        <f t="shared" si="47"/>
        <v>Port Said Silos5</v>
      </c>
      <c r="E1499" s="18">
        <v>10000000</v>
      </c>
    </row>
    <row r="1500" spans="1:5" hidden="1" x14ac:dyDescent="0.3">
      <c r="A1500" t="s">
        <v>91</v>
      </c>
      <c r="B1500">
        <v>6</v>
      </c>
      <c r="C1500">
        <f t="shared" si="46"/>
        <v>6</v>
      </c>
      <c r="D1500" t="str">
        <f t="shared" si="47"/>
        <v>Port Said Silos6</v>
      </c>
      <c r="E1500" s="18">
        <v>15000000</v>
      </c>
    </row>
    <row r="1501" spans="1:5" hidden="1" x14ac:dyDescent="0.3">
      <c r="A1501" t="s">
        <v>205</v>
      </c>
      <c r="B1501">
        <v>1</v>
      </c>
      <c r="C1501">
        <f t="shared" si="46"/>
        <v>1</v>
      </c>
      <c r="D1501" t="str">
        <f t="shared" si="47"/>
        <v>Port Said Silos-Social Insurrance1</v>
      </c>
      <c r="E1501" s="18">
        <v>2127569.59</v>
      </c>
    </row>
    <row r="1502" spans="1:5" hidden="1" x14ac:dyDescent="0.3">
      <c r="A1502" t="s">
        <v>205</v>
      </c>
      <c r="B1502">
        <v>2</v>
      </c>
      <c r="C1502">
        <f t="shared" si="46"/>
        <v>2</v>
      </c>
      <c r="D1502" t="str">
        <f t="shared" si="47"/>
        <v>Port Said Silos-Social Insurrance2</v>
      </c>
      <c r="E1502" s="18">
        <v>411364.07</v>
      </c>
    </row>
    <row r="1503" spans="1:5" hidden="1" x14ac:dyDescent="0.3">
      <c r="A1503" t="s">
        <v>205</v>
      </c>
      <c r="B1503">
        <v>3</v>
      </c>
      <c r="C1503">
        <f t="shared" si="46"/>
        <v>3</v>
      </c>
      <c r="D1503" t="str">
        <f t="shared" si="47"/>
        <v>Port Said Silos-Social Insurrance3</v>
      </c>
      <c r="E1503" s="18">
        <v>653360.07999999996</v>
      </c>
    </row>
    <row r="1504" spans="1:5" hidden="1" x14ac:dyDescent="0.3">
      <c r="A1504" t="s">
        <v>205</v>
      </c>
      <c r="B1504">
        <v>4</v>
      </c>
      <c r="C1504">
        <f t="shared" si="46"/>
        <v>4</v>
      </c>
      <c r="D1504" t="str">
        <f t="shared" si="47"/>
        <v>Port Said Silos-Social Insurrance4</v>
      </c>
      <c r="E1504" s="18">
        <v>2773108</v>
      </c>
    </row>
    <row r="1505" spans="1:5" hidden="1" x14ac:dyDescent="0.3">
      <c r="A1505" t="s">
        <v>205</v>
      </c>
      <c r="B1505">
        <v>5</v>
      </c>
      <c r="C1505">
        <f t="shared" si="46"/>
        <v>5</v>
      </c>
      <c r="D1505" t="str">
        <f t="shared" si="47"/>
        <v>Port Said Silos-Social Insurrance5</v>
      </c>
      <c r="E1505" s="18">
        <v>344418</v>
      </c>
    </row>
    <row r="1506" spans="1:5" hidden="1" x14ac:dyDescent="0.3">
      <c r="A1506" t="s">
        <v>205</v>
      </c>
      <c r="B1506">
        <v>6</v>
      </c>
      <c r="C1506">
        <f t="shared" si="46"/>
        <v>6</v>
      </c>
      <c r="D1506" t="str">
        <f t="shared" si="47"/>
        <v>Port Said Silos-Social Insurrance6</v>
      </c>
      <c r="E1506" s="18">
        <v>1595672</v>
      </c>
    </row>
    <row r="1507" spans="1:5" hidden="1" x14ac:dyDescent="0.3">
      <c r="A1507" t="s">
        <v>205</v>
      </c>
      <c r="B1507">
        <v>7</v>
      </c>
      <c r="C1507">
        <f t="shared" si="46"/>
        <v>7</v>
      </c>
      <c r="D1507" t="str">
        <f t="shared" si="47"/>
        <v>Port Said Silos-Social Insurrance7</v>
      </c>
      <c r="E1507" s="18">
        <v>440773.7</v>
      </c>
    </row>
    <row r="1508" spans="1:5" hidden="1" x14ac:dyDescent="0.3">
      <c r="A1508" t="s">
        <v>205</v>
      </c>
      <c r="B1508">
        <v>8</v>
      </c>
      <c r="C1508">
        <f t="shared" si="46"/>
        <v>8</v>
      </c>
      <c r="D1508" t="str">
        <f t="shared" si="47"/>
        <v>Port Said Silos-Social Insurrance8</v>
      </c>
      <c r="E1508" s="18">
        <v>585270</v>
      </c>
    </row>
    <row r="1509" spans="1:5" hidden="1" x14ac:dyDescent="0.3">
      <c r="A1509" t="s">
        <v>205</v>
      </c>
      <c r="B1509">
        <v>9</v>
      </c>
      <c r="C1509">
        <f t="shared" si="46"/>
        <v>9</v>
      </c>
      <c r="D1509" t="str">
        <f t="shared" si="47"/>
        <v>Port Said Silos-Social Insurrance9</v>
      </c>
      <c r="E1509" s="18">
        <v>2996951.24</v>
      </c>
    </row>
    <row r="1510" spans="1:5" hidden="1" x14ac:dyDescent="0.3">
      <c r="A1510" t="s">
        <v>205</v>
      </c>
      <c r="B1510">
        <v>10</v>
      </c>
      <c r="C1510">
        <f t="shared" si="46"/>
        <v>10</v>
      </c>
      <c r="D1510" t="str">
        <f t="shared" si="47"/>
        <v>Port Said Silos-Social Insurrance10</v>
      </c>
      <c r="E1510" s="18">
        <v>999516</v>
      </c>
    </row>
    <row r="1511" spans="1:5" hidden="1" x14ac:dyDescent="0.3">
      <c r="A1511" t="s">
        <v>205</v>
      </c>
      <c r="B1511">
        <v>11</v>
      </c>
      <c r="C1511">
        <f t="shared" si="46"/>
        <v>11</v>
      </c>
      <c r="D1511" t="str">
        <f t="shared" si="47"/>
        <v>Port Said Silos-Social Insurrance11</v>
      </c>
      <c r="E1511" s="18">
        <v>1556882.52</v>
      </c>
    </row>
    <row r="1512" spans="1:5" hidden="1" x14ac:dyDescent="0.3">
      <c r="A1512" t="s">
        <v>20</v>
      </c>
      <c r="B1512">
        <v>2</v>
      </c>
      <c r="C1512">
        <f t="shared" si="46"/>
        <v>2</v>
      </c>
      <c r="D1512" t="str">
        <f t="shared" si="47"/>
        <v>PSP Substation2</v>
      </c>
      <c r="E1512" s="18">
        <v>1160599</v>
      </c>
    </row>
    <row r="1513" spans="1:5" hidden="1" x14ac:dyDescent="0.3">
      <c r="A1513" t="s">
        <v>20</v>
      </c>
      <c r="B1513">
        <v>3</v>
      </c>
      <c r="C1513">
        <f t="shared" si="46"/>
        <v>3</v>
      </c>
      <c r="D1513" t="str">
        <f t="shared" si="47"/>
        <v>PSP Substation3</v>
      </c>
      <c r="E1513" s="18">
        <v>1834172.07</v>
      </c>
    </row>
    <row r="1514" spans="1:5" hidden="1" x14ac:dyDescent="0.3">
      <c r="A1514" t="s">
        <v>20</v>
      </c>
      <c r="B1514">
        <v>4</v>
      </c>
      <c r="C1514">
        <f t="shared" si="46"/>
        <v>4</v>
      </c>
      <c r="D1514" t="str">
        <f t="shared" si="47"/>
        <v>PSP Substation4</v>
      </c>
      <c r="E1514" s="18">
        <v>1268627.7</v>
      </c>
    </row>
    <row r="1515" spans="1:5" hidden="1" x14ac:dyDescent="0.3">
      <c r="A1515" t="s">
        <v>20</v>
      </c>
      <c r="B1515">
        <v>5</v>
      </c>
      <c r="C1515">
        <f t="shared" si="46"/>
        <v>5</v>
      </c>
      <c r="D1515" t="str">
        <f t="shared" si="47"/>
        <v>PSP Substation5</v>
      </c>
      <c r="E1515" s="18">
        <v>3991290.99</v>
      </c>
    </row>
    <row r="1516" spans="1:5" hidden="1" x14ac:dyDescent="0.3">
      <c r="A1516" t="s">
        <v>20</v>
      </c>
      <c r="B1516">
        <v>6</v>
      </c>
      <c r="C1516">
        <f t="shared" si="46"/>
        <v>6</v>
      </c>
      <c r="D1516" t="str">
        <f t="shared" si="47"/>
        <v>PSP Substation6</v>
      </c>
      <c r="E1516" s="18">
        <v>3047586.1</v>
      </c>
    </row>
    <row r="1517" spans="1:5" hidden="1" x14ac:dyDescent="0.3">
      <c r="A1517" t="s">
        <v>20</v>
      </c>
      <c r="B1517">
        <v>7</v>
      </c>
      <c r="C1517">
        <f t="shared" si="46"/>
        <v>7</v>
      </c>
      <c r="D1517" t="str">
        <f t="shared" si="47"/>
        <v>PSP Substation7</v>
      </c>
      <c r="E1517" s="18">
        <v>1780094.35</v>
      </c>
    </row>
    <row r="1518" spans="1:5" hidden="1" x14ac:dyDescent="0.3">
      <c r="A1518" t="s">
        <v>20</v>
      </c>
      <c r="B1518">
        <v>8</v>
      </c>
      <c r="C1518">
        <f t="shared" si="46"/>
        <v>8</v>
      </c>
      <c r="D1518" t="str">
        <f t="shared" si="47"/>
        <v>PSP Substation8</v>
      </c>
      <c r="E1518" s="18">
        <v>1829713.21</v>
      </c>
    </row>
    <row r="1519" spans="1:5" hidden="1" x14ac:dyDescent="0.3">
      <c r="A1519" t="s">
        <v>20</v>
      </c>
      <c r="B1519">
        <v>9</v>
      </c>
      <c r="C1519">
        <f t="shared" si="46"/>
        <v>9</v>
      </c>
      <c r="D1519" t="str">
        <f t="shared" si="47"/>
        <v>PSP Substation9</v>
      </c>
      <c r="E1519" s="18">
        <v>1314287.28</v>
      </c>
    </row>
    <row r="1520" spans="1:5" hidden="1" x14ac:dyDescent="0.3">
      <c r="A1520" t="s">
        <v>20</v>
      </c>
      <c r="B1520">
        <v>10</v>
      </c>
      <c r="C1520">
        <f t="shared" si="46"/>
        <v>10</v>
      </c>
      <c r="D1520" t="str">
        <f t="shared" si="47"/>
        <v>PSP Substation10</v>
      </c>
      <c r="E1520" s="18">
        <v>3264225.8</v>
      </c>
    </row>
    <row r="1521" spans="1:5" hidden="1" x14ac:dyDescent="0.3">
      <c r="A1521" t="s">
        <v>20</v>
      </c>
      <c r="B1521">
        <v>11</v>
      </c>
      <c r="C1521">
        <f t="shared" si="46"/>
        <v>11</v>
      </c>
      <c r="D1521" t="str">
        <f t="shared" si="47"/>
        <v>PSP Substation11</v>
      </c>
      <c r="E1521" s="18">
        <v>2606365.14</v>
      </c>
    </row>
    <row r="1522" spans="1:5" hidden="1" x14ac:dyDescent="0.3">
      <c r="A1522" t="s">
        <v>20</v>
      </c>
      <c r="B1522">
        <v>12</v>
      </c>
      <c r="C1522">
        <f t="shared" si="46"/>
        <v>12</v>
      </c>
      <c r="D1522" t="str">
        <f t="shared" si="47"/>
        <v>PSP Substation12</v>
      </c>
      <c r="E1522" s="18">
        <v>28515</v>
      </c>
    </row>
    <row r="1523" spans="1:5" hidden="1" x14ac:dyDescent="0.3">
      <c r="A1523" t="s">
        <v>186</v>
      </c>
      <c r="B1523">
        <v>29</v>
      </c>
      <c r="C1523">
        <f t="shared" si="46"/>
        <v>29</v>
      </c>
      <c r="D1523" t="str">
        <f t="shared" si="47"/>
        <v>PSP Substation - Beni Suef29</v>
      </c>
      <c r="E1523" s="18">
        <v>4326586.5</v>
      </c>
    </row>
    <row r="1524" spans="1:5" hidden="1" x14ac:dyDescent="0.3">
      <c r="A1524" t="s">
        <v>20</v>
      </c>
      <c r="B1524">
        <v>1</v>
      </c>
      <c r="C1524">
        <f t="shared" si="46"/>
        <v>1</v>
      </c>
      <c r="D1524" t="str">
        <f t="shared" si="47"/>
        <v>PSP Substation1</v>
      </c>
      <c r="E1524" s="18">
        <v>6647052.2000000002</v>
      </c>
    </row>
    <row r="1525" spans="1:5" hidden="1" x14ac:dyDescent="0.3">
      <c r="A1525" t="s">
        <v>166</v>
      </c>
      <c r="B1525">
        <v>1</v>
      </c>
      <c r="C1525">
        <f t="shared" si="46"/>
        <v>1</v>
      </c>
      <c r="D1525" t="str">
        <f t="shared" si="47"/>
        <v>PSP Substation-Retention1</v>
      </c>
      <c r="E1525" s="18">
        <v>597560.88</v>
      </c>
    </row>
    <row r="1526" spans="1:5" hidden="1" x14ac:dyDescent="0.3">
      <c r="A1526" t="s">
        <v>166</v>
      </c>
      <c r="B1526">
        <v>2</v>
      </c>
      <c r="C1526">
        <f t="shared" si="46"/>
        <v>2</v>
      </c>
      <c r="D1526" t="str">
        <f t="shared" si="47"/>
        <v>PSP Substation-Retention2</v>
      </c>
      <c r="E1526" s="18">
        <v>480264.83</v>
      </c>
    </row>
    <row r="1527" spans="1:5" hidden="1" x14ac:dyDescent="0.3">
      <c r="A1527" t="s">
        <v>166</v>
      </c>
      <c r="B1527">
        <v>3</v>
      </c>
      <c r="C1527">
        <f t="shared" si="46"/>
        <v>3</v>
      </c>
      <c r="D1527" t="str">
        <f t="shared" si="47"/>
        <v>PSP Substation-Retention3</v>
      </c>
      <c r="E1527" s="18">
        <v>536537.43999999994</v>
      </c>
    </row>
    <row r="1528" spans="1:5" hidden="1" x14ac:dyDescent="0.3">
      <c r="A1528" t="s">
        <v>166</v>
      </c>
      <c r="B1528">
        <v>4</v>
      </c>
      <c r="C1528">
        <f t="shared" si="46"/>
        <v>4</v>
      </c>
      <c r="D1528" t="str">
        <f t="shared" si="47"/>
        <v>PSP Substation-Retention4</v>
      </c>
      <c r="E1528" s="18">
        <v>1617088.7</v>
      </c>
    </row>
    <row r="1529" spans="1:5" hidden="1" x14ac:dyDescent="0.3">
      <c r="A1529" t="s">
        <v>135</v>
      </c>
      <c r="B1529">
        <v>1</v>
      </c>
      <c r="C1529">
        <f t="shared" si="46"/>
        <v>1</v>
      </c>
      <c r="D1529" t="str">
        <f t="shared" si="47"/>
        <v>Rabigh Ext. - Piles1</v>
      </c>
      <c r="E1529" s="18">
        <v>947881.6</v>
      </c>
    </row>
    <row r="1530" spans="1:5" hidden="1" x14ac:dyDescent="0.3">
      <c r="A1530" t="s">
        <v>135</v>
      </c>
      <c r="B1530">
        <v>2</v>
      </c>
      <c r="C1530">
        <f t="shared" si="46"/>
        <v>2</v>
      </c>
      <c r="D1530" t="str">
        <f t="shared" si="47"/>
        <v>Rabigh Ext. - Piles2</v>
      </c>
      <c r="E1530" s="18">
        <v>1174037</v>
      </c>
    </row>
    <row r="1531" spans="1:5" hidden="1" x14ac:dyDescent="0.3">
      <c r="A1531" t="s">
        <v>135</v>
      </c>
      <c r="B1531">
        <v>3</v>
      </c>
      <c r="C1531">
        <f t="shared" si="46"/>
        <v>3</v>
      </c>
      <c r="D1531" t="str">
        <f t="shared" si="47"/>
        <v>Rabigh Ext. - Piles3</v>
      </c>
      <c r="E1531" s="18">
        <v>966227</v>
      </c>
    </row>
    <row r="1532" spans="1:5" hidden="1" x14ac:dyDescent="0.3">
      <c r="A1532" t="s">
        <v>135</v>
      </c>
      <c r="B1532">
        <v>4</v>
      </c>
      <c r="C1532">
        <f t="shared" si="46"/>
        <v>4</v>
      </c>
      <c r="D1532" t="str">
        <f t="shared" si="47"/>
        <v>Rabigh Ext. - Piles4</v>
      </c>
      <c r="E1532" s="18">
        <v>1787056</v>
      </c>
    </row>
    <row r="1533" spans="1:5" hidden="1" x14ac:dyDescent="0.3">
      <c r="A1533" t="s">
        <v>135</v>
      </c>
      <c r="B1533">
        <v>5</v>
      </c>
      <c r="C1533">
        <f t="shared" ref="C1533:C1596" si="48">ROUNDDOWN(B1533,0)</f>
        <v>5</v>
      </c>
      <c r="D1533" t="str">
        <f t="shared" ref="D1533:D1596" si="49">A1533&amp;C1533</f>
        <v>Rabigh Ext. - Piles5</v>
      </c>
      <c r="E1533" s="18">
        <v>1130623</v>
      </c>
    </row>
    <row r="1534" spans="1:5" hidden="1" x14ac:dyDescent="0.3">
      <c r="A1534" t="s">
        <v>135</v>
      </c>
      <c r="B1534">
        <v>6</v>
      </c>
      <c r="C1534">
        <f t="shared" si="48"/>
        <v>6</v>
      </c>
      <c r="D1534" t="str">
        <f t="shared" si="49"/>
        <v>Rabigh Ext. - Piles6</v>
      </c>
      <c r="E1534" s="18">
        <v>2013847.54</v>
      </c>
    </row>
    <row r="1535" spans="1:5" hidden="1" x14ac:dyDescent="0.3">
      <c r="A1535" t="s">
        <v>227</v>
      </c>
      <c r="B1535">
        <v>1</v>
      </c>
      <c r="C1535">
        <f t="shared" si="48"/>
        <v>1</v>
      </c>
      <c r="D1535" t="str">
        <f t="shared" si="49"/>
        <v>Rabigh Ext. - Piles- DP1</v>
      </c>
      <c r="E1535" s="18">
        <v>195500</v>
      </c>
    </row>
    <row r="1536" spans="1:5" hidden="1" x14ac:dyDescent="0.3">
      <c r="A1536" t="s">
        <v>227</v>
      </c>
      <c r="B1536">
        <v>2</v>
      </c>
      <c r="C1536">
        <f t="shared" si="48"/>
        <v>2</v>
      </c>
      <c r="D1536" t="str">
        <f t="shared" si="49"/>
        <v>Rabigh Ext. - Piles- DP2</v>
      </c>
      <c r="E1536" s="18">
        <v>5181540</v>
      </c>
    </row>
    <row r="1537" spans="1:5" hidden="1" x14ac:dyDescent="0.3">
      <c r="A1537" t="s">
        <v>146</v>
      </c>
      <c r="B1537">
        <v>1</v>
      </c>
      <c r="C1537">
        <f t="shared" si="48"/>
        <v>1</v>
      </c>
      <c r="D1537" t="str">
        <f t="shared" si="49"/>
        <v>Rabigh Ext. -Building1</v>
      </c>
      <c r="E1537" s="18">
        <v>2660254.84</v>
      </c>
    </row>
    <row r="1538" spans="1:5" hidden="1" x14ac:dyDescent="0.3">
      <c r="A1538" t="s">
        <v>146</v>
      </c>
      <c r="B1538">
        <v>2</v>
      </c>
      <c r="C1538">
        <f t="shared" si="48"/>
        <v>2</v>
      </c>
      <c r="D1538" t="str">
        <f t="shared" si="49"/>
        <v>Rabigh Ext. -Building2</v>
      </c>
      <c r="E1538" s="18">
        <v>4708047.7699999996</v>
      </c>
    </row>
    <row r="1539" spans="1:5" hidden="1" x14ac:dyDescent="0.3">
      <c r="A1539" t="s">
        <v>226</v>
      </c>
      <c r="B1539">
        <v>1</v>
      </c>
      <c r="C1539">
        <f t="shared" si="48"/>
        <v>1</v>
      </c>
      <c r="D1539" t="str">
        <f t="shared" si="49"/>
        <v>Rabigh Ext. -Building- DP1</v>
      </c>
      <c r="E1539" s="18">
        <v>10000000</v>
      </c>
    </row>
    <row r="1540" spans="1:5" hidden="1" x14ac:dyDescent="0.3">
      <c r="A1540" t="s">
        <v>226</v>
      </c>
      <c r="B1540">
        <v>2</v>
      </c>
      <c r="C1540">
        <f t="shared" si="48"/>
        <v>2</v>
      </c>
      <c r="D1540" t="str">
        <f t="shared" si="49"/>
        <v>Rabigh Ext. -Building- DP2</v>
      </c>
      <c r="E1540" s="18">
        <v>5000000</v>
      </c>
    </row>
    <row r="1541" spans="1:5" hidden="1" x14ac:dyDescent="0.3">
      <c r="A1541" t="s">
        <v>226</v>
      </c>
      <c r="B1541">
        <v>3</v>
      </c>
      <c r="C1541">
        <f t="shared" si="48"/>
        <v>3</v>
      </c>
      <c r="D1541" t="str">
        <f t="shared" si="49"/>
        <v>Rabigh Ext. -Building- DP3</v>
      </c>
      <c r="E1541" s="18">
        <v>49209592.039999999</v>
      </c>
    </row>
    <row r="1542" spans="1:5" hidden="1" x14ac:dyDescent="0.3">
      <c r="A1542" t="s">
        <v>93</v>
      </c>
      <c r="B1542">
        <v>1</v>
      </c>
      <c r="C1542">
        <f t="shared" si="48"/>
        <v>1</v>
      </c>
      <c r="D1542" t="str">
        <f t="shared" si="49"/>
        <v>Radamis-Concrete1</v>
      </c>
      <c r="E1542" s="18">
        <v>10000000</v>
      </c>
    </row>
    <row r="1543" spans="1:5" hidden="1" x14ac:dyDescent="0.3">
      <c r="A1543" t="s">
        <v>93</v>
      </c>
      <c r="B1543">
        <v>2</v>
      </c>
      <c r="C1543">
        <f t="shared" si="48"/>
        <v>2</v>
      </c>
      <c r="D1543" t="str">
        <f t="shared" si="49"/>
        <v>Radamis-Concrete2</v>
      </c>
      <c r="E1543" s="18">
        <v>10000000</v>
      </c>
    </row>
    <row r="1544" spans="1:5" hidden="1" x14ac:dyDescent="0.3">
      <c r="A1544" t="s">
        <v>270</v>
      </c>
      <c r="B1544">
        <v>1</v>
      </c>
      <c r="C1544">
        <f t="shared" si="48"/>
        <v>1</v>
      </c>
      <c r="D1544" t="str">
        <f t="shared" si="49"/>
        <v>Radamis-H11</v>
      </c>
      <c r="E1544" s="18">
        <v>5000000</v>
      </c>
    </row>
    <row r="1545" spans="1:5" hidden="1" x14ac:dyDescent="0.3">
      <c r="A1545" t="s">
        <v>270</v>
      </c>
      <c r="B1545">
        <v>2</v>
      </c>
      <c r="C1545">
        <f t="shared" si="48"/>
        <v>2</v>
      </c>
      <c r="D1545" t="str">
        <f t="shared" si="49"/>
        <v>Radamis-H12</v>
      </c>
      <c r="E1545" s="18">
        <v>3000000</v>
      </c>
    </row>
    <row r="1546" spans="1:5" hidden="1" x14ac:dyDescent="0.3">
      <c r="A1546" t="s">
        <v>270</v>
      </c>
      <c r="B1546">
        <v>3</v>
      </c>
      <c r="C1546">
        <f t="shared" si="48"/>
        <v>3</v>
      </c>
      <c r="D1546" t="str">
        <f t="shared" si="49"/>
        <v>Radamis-H13</v>
      </c>
      <c r="E1546" s="18">
        <v>5000000</v>
      </c>
    </row>
    <row r="1547" spans="1:5" hidden="1" x14ac:dyDescent="0.3">
      <c r="A1547" t="s">
        <v>270</v>
      </c>
      <c r="B1547">
        <v>4</v>
      </c>
      <c r="C1547">
        <f t="shared" si="48"/>
        <v>4</v>
      </c>
      <c r="D1547" t="str">
        <f t="shared" si="49"/>
        <v>Radamis-H14</v>
      </c>
      <c r="E1547" s="18">
        <v>3000000</v>
      </c>
    </row>
    <row r="1548" spans="1:5" hidden="1" x14ac:dyDescent="0.3">
      <c r="A1548" t="s">
        <v>270</v>
      </c>
      <c r="B1548">
        <v>5</v>
      </c>
      <c r="C1548">
        <f t="shared" si="48"/>
        <v>5</v>
      </c>
      <c r="D1548" t="str">
        <f t="shared" si="49"/>
        <v>Radamis-H15</v>
      </c>
      <c r="E1548" s="18">
        <v>10000000</v>
      </c>
    </row>
    <row r="1549" spans="1:5" hidden="1" x14ac:dyDescent="0.3">
      <c r="A1549" t="s">
        <v>270</v>
      </c>
      <c r="B1549">
        <v>6</v>
      </c>
      <c r="C1549">
        <f t="shared" si="48"/>
        <v>6</v>
      </c>
      <c r="D1549" t="str">
        <f t="shared" si="49"/>
        <v>Radamis-H16</v>
      </c>
      <c r="E1549" s="18">
        <v>10000000</v>
      </c>
    </row>
    <row r="1550" spans="1:5" hidden="1" x14ac:dyDescent="0.3">
      <c r="A1550" t="s">
        <v>270</v>
      </c>
      <c r="B1550">
        <v>7</v>
      </c>
      <c r="C1550">
        <f t="shared" si="48"/>
        <v>7</v>
      </c>
      <c r="D1550" t="str">
        <f t="shared" si="49"/>
        <v>Radamis-H17</v>
      </c>
      <c r="E1550" s="18">
        <v>5000000</v>
      </c>
    </row>
    <row r="1551" spans="1:5" hidden="1" x14ac:dyDescent="0.3">
      <c r="A1551" t="s">
        <v>270</v>
      </c>
      <c r="B1551">
        <v>8</v>
      </c>
      <c r="C1551">
        <f t="shared" si="48"/>
        <v>8</v>
      </c>
      <c r="D1551" t="str">
        <f t="shared" si="49"/>
        <v>Radamis-H18</v>
      </c>
      <c r="E1551" s="18">
        <v>10000000</v>
      </c>
    </row>
    <row r="1552" spans="1:5" hidden="1" x14ac:dyDescent="0.3">
      <c r="A1552" t="s">
        <v>270</v>
      </c>
      <c r="B1552">
        <v>9</v>
      </c>
      <c r="C1552">
        <f t="shared" si="48"/>
        <v>9</v>
      </c>
      <c r="D1552" t="str">
        <f t="shared" si="49"/>
        <v>Radamis-H19</v>
      </c>
      <c r="E1552" s="18">
        <v>10000000</v>
      </c>
    </row>
    <row r="1553" spans="1:5" hidden="1" x14ac:dyDescent="0.3">
      <c r="A1553" t="s">
        <v>270</v>
      </c>
      <c r="B1553">
        <v>10</v>
      </c>
      <c r="C1553">
        <f t="shared" si="48"/>
        <v>10</v>
      </c>
      <c r="D1553" t="str">
        <f t="shared" si="49"/>
        <v>Radamis-H110</v>
      </c>
      <c r="E1553" s="18">
        <v>10000000</v>
      </c>
    </row>
    <row r="1554" spans="1:5" hidden="1" x14ac:dyDescent="0.3">
      <c r="A1554" t="s">
        <v>270</v>
      </c>
      <c r="B1554">
        <v>11</v>
      </c>
      <c r="C1554">
        <f t="shared" si="48"/>
        <v>11</v>
      </c>
      <c r="D1554" t="str">
        <f t="shared" si="49"/>
        <v>Radamis-H111</v>
      </c>
      <c r="E1554" s="18">
        <v>15000000</v>
      </c>
    </row>
    <row r="1555" spans="1:5" hidden="1" x14ac:dyDescent="0.3">
      <c r="A1555" t="s">
        <v>270</v>
      </c>
      <c r="B1555">
        <v>13</v>
      </c>
      <c r="C1555">
        <f t="shared" si="48"/>
        <v>13</v>
      </c>
      <c r="D1555" t="str">
        <f t="shared" si="49"/>
        <v>Radamis-H113</v>
      </c>
      <c r="E1555" s="18">
        <v>10000000</v>
      </c>
    </row>
    <row r="1556" spans="1:5" hidden="1" x14ac:dyDescent="0.3">
      <c r="A1556" t="s">
        <v>270</v>
      </c>
      <c r="B1556">
        <v>15</v>
      </c>
      <c r="C1556">
        <f t="shared" si="48"/>
        <v>15</v>
      </c>
      <c r="D1556" t="str">
        <f t="shared" si="49"/>
        <v>Radamis-H115</v>
      </c>
      <c r="E1556" s="18">
        <v>10000000</v>
      </c>
    </row>
    <row r="1557" spans="1:5" hidden="1" x14ac:dyDescent="0.3">
      <c r="A1557" t="s">
        <v>270</v>
      </c>
      <c r="B1557">
        <v>16</v>
      </c>
      <c r="C1557">
        <f t="shared" si="48"/>
        <v>16</v>
      </c>
      <c r="D1557" t="str">
        <f t="shared" si="49"/>
        <v>Radamis-H116</v>
      </c>
      <c r="E1557" s="18">
        <v>15000000</v>
      </c>
    </row>
    <row r="1558" spans="1:5" hidden="1" x14ac:dyDescent="0.3">
      <c r="A1558" t="s">
        <v>270</v>
      </c>
      <c r="B1558">
        <v>17</v>
      </c>
      <c r="C1558">
        <f t="shared" si="48"/>
        <v>17</v>
      </c>
      <c r="D1558" t="str">
        <f t="shared" si="49"/>
        <v>Radamis-H117</v>
      </c>
      <c r="E1558" s="18">
        <v>18000000</v>
      </c>
    </row>
    <row r="1559" spans="1:5" hidden="1" x14ac:dyDescent="0.3">
      <c r="A1559" t="s">
        <v>270</v>
      </c>
      <c r="B1559">
        <v>18</v>
      </c>
      <c r="C1559">
        <f t="shared" si="48"/>
        <v>18</v>
      </c>
      <c r="D1559" t="str">
        <f t="shared" si="49"/>
        <v>Radamis-H118</v>
      </c>
      <c r="E1559" s="18">
        <v>10000000</v>
      </c>
    </row>
    <row r="1560" spans="1:5" hidden="1" x14ac:dyDescent="0.3">
      <c r="A1560" t="s">
        <v>270</v>
      </c>
      <c r="B1560">
        <v>19</v>
      </c>
      <c r="C1560">
        <f t="shared" si="48"/>
        <v>19</v>
      </c>
      <c r="D1560" t="str">
        <f t="shared" si="49"/>
        <v>Radamis-H119</v>
      </c>
      <c r="E1560" s="18">
        <v>16000000</v>
      </c>
    </row>
    <row r="1561" spans="1:5" hidden="1" x14ac:dyDescent="0.3">
      <c r="A1561" t="s">
        <v>270</v>
      </c>
      <c r="B1561">
        <v>20</v>
      </c>
      <c r="C1561">
        <f t="shared" si="48"/>
        <v>20</v>
      </c>
      <c r="D1561" t="str">
        <f t="shared" si="49"/>
        <v>Radamis-H120</v>
      </c>
      <c r="E1561" s="18">
        <v>10000000</v>
      </c>
    </row>
    <row r="1562" spans="1:5" hidden="1" x14ac:dyDescent="0.3">
      <c r="A1562" t="s">
        <v>270</v>
      </c>
      <c r="B1562">
        <v>21</v>
      </c>
      <c r="C1562">
        <f t="shared" si="48"/>
        <v>21</v>
      </c>
      <c r="D1562" t="str">
        <f t="shared" si="49"/>
        <v>Radamis-H121</v>
      </c>
      <c r="E1562" s="18">
        <v>10000000</v>
      </c>
    </row>
    <row r="1563" spans="1:5" hidden="1" x14ac:dyDescent="0.3">
      <c r="A1563" t="s">
        <v>270</v>
      </c>
      <c r="B1563">
        <v>22</v>
      </c>
      <c r="C1563">
        <f t="shared" si="48"/>
        <v>22</v>
      </c>
      <c r="D1563" t="str">
        <f t="shared" si="49"/>
        <v>Radamis-H122</v>
      </c>
      <c r="E1563" s="18">
        <v>10000000</v>
      </c>
    </row>
    <row r="1564" spans="1:5" hidden="1" x14ac:dyDescent="0.3">
      <c r="A1564" t="s">
        <v>270</v>
      </c>
      <c r="B1564">
        <v>23</v>
      </c>
      <c r="C1564">
        <f t="shared" si="48"/>
        <v>23</v>
      </c>
      <c r="D1564" t="str">
        <f t="shared" si="49"/>
        <v>Radamis-H123</v>
      </c>
      <c r="E1564" s="18">
        <v>10000000</v>
      </c>
    </row>
    <row r="1565" spans="1:5" hidden="1" x14ac:dyDescent="0.3">
      <c r="A1565" t="s">
        <v>270</v>
      </c>
      <c r="B1565">
        <v>24</v>
      </c>
      <c r="C1565">
        <f t="shared" si="48"/>
        <v>24</v>
      </c>
      <c r="D1565" t="str">
        <f t="shared" si="49"/>
        <v>Radamis-H124</v>
      </c>
      <c r="E1565" s="18">
        <v>10000000</v>
      </c>
    </row>
    <row r="1566" spans="1:5" hidden="1" x14ac:dyDescent="0.3">
      <c r="A1566" t="s">
        <v>270</v>
      </c>
      <c r="B1566">
        <v>25</v>
      </c>
      <c r="C1566">
        <f t="shared" si="48"/>
        <v>25</v>
      </c>
      <c r="D1566" t="str">
        <f t="shared" si="49"/>
        <v>Radamis-H125</v>
      </c>
      <c r="E1566" s="18">
        <v>10000000</v>
      </c>
    </row>
    <row r="1567" spans="1:5" hidden="1" x14ac:dyDescent="0.3">
      <c r="A1567" t="s">
        <v>270</v>
      </c>
      <c r="B1567">
        <v>26</v>
      </c>
      <c r="C1567">
        <f t="shared" si="48"/>
        <v>26</v>
      </c>
      <c r="D1567" t="str">
        <f t="shared" si="49"/>
        <v>Radamis-H126</v>
      </c>
      <c r="E1567" s="18">
        <v>10000000</v>
      </c>
    </row>
    <row r="1568" spans="1:5" hidden="1" x14ac:dyDescent="0.3">
      <c r="A1568" t="s">
        <v>270</v>
      </c>
      <c r="B1568">
        <v>27</v>
      </c>
      <c r="C1568">
        <f t="shared" si="48"/>
        <v>27</v>
      </c>
      <c r="D1568" t="str">
        <f t="shared" si="49"/>
        <v>Radamis-H127</v>
      </c>
      <c r="E1568" s="18">
        <v>10000000</v>
      </c>
    </row>
    <row r="1569" spans="1:5" hidden="1" x14ac:dyDescent="0.3">
      <c r="A1569" t="s">
        <v>270</v>
      </c>
      <c r="B1569">
        <v>28</v>
      </c>
      <c r="C1569">
        <f t="shared" si="48"/>
        <v>28</v>
      </c>
      <c r="D1569" t="str">
        <f t="shared" si="49"/>
        <v>Radamis-H128</v>
      </c>
      <c r="E1569" s="18">
        <v>10000000</v>
      </c>
    </row>
    <row r="1570" spans="1:5" hidden="1" x14ac:dyDescent="0.3">
      <c r="A1570" t="s">
        <v>270</v>
      </c>
      <c r="B1570">
        <v>29</v>
      </c>
      <c r="C1570">
        <f t="shared" si="48"/>
        <v>29</v>
      </c>
      <c r="D1570" t="str">
        <f t="shared" si="49"/>
        <v>Radamis-H129</v>
      </c>
      <c r="E1570" s="18">
        <v>10000000</v>
      </c>
    </row>
    <row r="1571" spans="1:5" hidden="1" x14ac:dyDescent="0.3">
      <c r="A1571" t="s">
        <v>270</v>
      </c>
      <c r="B1571">
        <v>30</v>
      </c>
      <c r="C1571">
        <f t="shared" si="48"/>
        <v>30</v>
      </c>
      <c r="D1571" t="str">
        <f t="shared" si="49"/>
        <v>Radamis-H130</v>
      </c>
      <c r="E1571" s="18">
        <v>10000000</v>
      </c>
    </row>
    <row r="1572" spans="1:5" hidden="1" x14ac:dyDescent="0.3">
      <c r="A1572" t="s">
        <v>270</v>
      </c>
      <c r="B1572">
        <v>31</v>
      </c>
      <c r="C1572">
        <f t="shared" si="48"/>
        <v>31</v>
      </c>
      <c r="D1572" t="str">
        <f t="shared" si="49"/>
        <v>Radamis-H131</v>
      </c>
      <c r="E1572" s="18">
        <v>20000000</v>
      </c>
    </row>
    <row r="1573" spans="1:5" hidden="1" x14ac:dyDescent="0.3">
      <c r="A1573" t="s">
        <v>270</v>
      </c>
      <c r="B1573">
        <v>32</v>
      </c>
      <c r="C1573">
        <f t="shared" si="48"/>
        <v>32</v>
      </c>
      <c r="D1573" t="str">
        <f t="shared" si="49"/>
        <v>Radamis-H132</v>
      </c>
      <c r="E1573" s="18">
        <v>30000000</v>
      </c>
    </row>
    <row r="1574" spans="1:5" hidden="1" x14ac:dyDescent="0.3">
      <c r="A1574" t="s">
        <v>270</v>
      </c>
      <c r="B1574">
        <v>33</v>
      </c>
      <c r="C1574">
        <f t="shared" si="48"/>
        <v>33</v>
      </c>
      <c r="D1574" t="str">
        <f t="shared" si="49"/>
        <v>Radamis-H133</v>
      </c>
      <c r="E1574" s="18">
        <v>30000000</v>
      </c>
    </row>
    <row r="1575" spans="1:5" hidden="1" x14ac:dyDescent="0.3">
      <c r="A1575" t="s">
        <v>270</v>
      </c>
      <c r="B1575">
        <v>34</v>
      </c>
      <c r="C1575">
        <f t="shared" si="48"/>
        <v>34</v>
      </c>
      <c r="D1575" t="str">
        <f t="shared" si="49"/>
        <v>Radamis-H134</v>
      </c>
      <c r="E1575" s="18">
        <v>10000000</v>
      </c>
    </row>
    <row r="1576" spans="1:5" hidden="1" x14ac:dyDescent="0.3">
      <c r="A1576" t="s">
        <v>270</v>
      </c>
      <c r="B1576">
        <v>35</v>
      </c>
      <c r="C1576">
        <f t="shared" si="48"/>
        <v>35</v>
      </c>
      <c r="D1576" t="str">
        <f t="shared" si="49"/>
        <v>Radamis-H135</v>
      </c>
      <c r="E1576" s="18">
        <v>20000000</v>
      </c>
    </row>
    <row r="1577" spans="1:5" hidden="1" x14ac:dyDescent="0.3">
      <c r="A1577" t="s">
        <v>270</v>
      </c>
      <c r="B1577">
        <v>36</v>
      </c>
      <c r="C1577">
        <f t="shared" si="48"/>
        <v>36</v>
      </c>
      <c r="D1577" t="str">
        <f t="shared" si="49"/>
        <v>Radamis-H136</v>
      </c>
      <c r="E1577" s="18">
        <v>25000000</v>
      </c>
    </row>
    <row r="1578" spans="1:5" hidden="1" x14ac:dyDescent="0.3">
      <c r="A1578" t="s">
        <v>270</v>
      </c>
      <c r="B1578">
        <v>37</v>
      </c>
      <c r="C1578">
        <f t="shared" si="48"/>
        <v>37</v>
      </c>
      <c r="D1578" t="str">
        <f t="shared" si="49"/>
        <v>Radamis-H137</v>
      </c>
      <c r="E1578" s="18">
        <v>20000000</v>
      </c>
    </row>
    <row r="1579" spans="1:5" hidden="1" x14ac:dyDescent="0.3">
      <c r="A1579" t="s">
        <v>270</v>
      </c>
      <c r="B1579">
        <v>38</v>
      </c>
      <c r="C1579">
        <f t="shared" si="48"/>
        <v>38</v>
      </c>
      <c r="D1579" t="str">
        <f t="shared" si="49"/>
        <v>Radamis-H138</v>
      </c>
      <c r="E1579" s="18">
        <v>10000000</v>
      </c>
    </row>
    <row r="1580" spans="1:5" hidden="1" x14ac:dyDescent="0.3">
      <c r="A1580" t="s">
        <v>270</v>
      </c>
      <c r="B1580">
        <v>39</v>
      </c>
      <c r="C1580">
        <f t="shared" si="48"/>
        <v>39</v>
      </c>
      <c r="D1580" t="str">
        <f t="shared" si="49"/>
        <v>Radamis-H139</v>
      </c>
      <c r="E1580" s="18">
        <v>20000000</v>
      </c>
    </row>
    <row r="1581" spans="1:5" hidden="1" x14ac:dyDescent="0.3">
      <c r="A1581" t="s">
        <v>270</v>
      </c>
      <c r="B1581">
        <v>40</v>
      </c>
      <c r="C1581">
        <f t="shared" si="48"/>
        <v>40</v>
      </c>
      <c r="D1581" t="str">
        <f t="shared" si="49"/>
        <v>Radamis-H140</v>
      </c>
      <c r="E1581" s="18">
        <v>20000000</v>
      </c>
    </row>
    <row r="1582" spans="1:5" hidden="1" x14ac:dyDescent="0.3">
      <c r="A1582" t="s">
        <v>122</v>
      </c>
      <c r="B1582">
        <v>1</v>
      </c>
      <c r="C1582">
        <f t="shared" si="48"/>
        <v>1</v>
      </c>
      <c r="D1582" t="str">
        <f t="shared" si="49"/>
        <v>Radamis-Rooms Fitout1</v>
      </c>
      <c r="E1582" s="18">
        <v>250000</v>
      </c>
    </row>
    <row r="1583" spans="1:5" hidden="1" x14ac:dyDescent="0.3">
      <c r="A1583" t="s">
        <v>122</v>
      </c>
      <c r="B1583">
        <v>2</v>
      </c>
      <c r="C1583">
        <f t="shared" si="48"/>
        <v>2</v>
      </c>
      <c r="D1583" t="str">
        <f t="shared" si="49"/>
        <v>Radamis-Rooms Fitout2</v>
      </c>
      <c r="E1583" s="18">
        <v>500000</v>
      </c>
    </row>
    <row r="1584" spans="1:5" hidden="1" x14ac:dyDescent="0.3">
      <c r="A1584" t="s">
        <v>122</v>
      </c>
      <c r="B1584">
        <v>3</v>
      </c>
      <c r="C1584">
        <f t="shared" si="48"/>
        <v>3</v>
      </c>
      <c r="D1584" t="str">
        <f t="shared" si="49"/>
        <v>Radamis-Rooms Fitout3</v>
      </c>
      <c r="E1584" s="18">
        <v>15000000</v>
      </c>
    </row>
    <row r="1585" spans="1:5" hidden="1" x14ac:dyDescent="0.3">
      <c r="A1585" t="s">
        <v>122</v>
      </c>
      <c r="B1585">
        <v>4</v>
      </c>
      <c r="C1585">
        <f t="shared" si="48"/>
        <v>4</v>
      </c>
      <c r="D1585" t="str">
        <f t="shared" si="49"/>
        <v>Radamis-Rooms Fitout4</v>
      </c>
      <c r="E1585" s="18">
        <v>4000000</v>
      </c>
    </row>
    <row r="1586" spans="1:5" hidden="1" x14ac:dyDescent="0.3">
      <c r="A1586" t="s">
        <v>147</v>
      </c>
      <c r="B1586">
        <v>1</v>
      </c>
      <c r="C1586">
        <f t="shared" si="48"/>
        <v>1</v>
      </c>
      <c r="D1586" t="str">
        <f t="shared" si="49"/>
        <v>Red Sea Museum1</v>
      </c>
      <c r="E1586" s="18">
        <v>2918717</v>
      </c>
    </row>
    <row r="1587" spans="1:5" hidden="1" x14ac:dyDescent="0.3">
      <c r="A1587" t="s">
        <v>147</v>
      </c>
      <c r="B1587">
        <v>2</v>
      </c>
      <c r="C1587">
        <f t="shared" si="48"/>
        <v>2</v>
      </c>
      <c r="D1587" t="str">
        <f t="shared" si="49"/>
        <v>Red Sea Museum2</v>
      </c>
      <c r="E1587" s="18">
        <v>2114752.9300000002</v>
      </c>
    </row>
    <row r="1588" spans="1:5" hidden="1" x14ac:dyDescent="0.3">
      <c r="A1588" t="s">
        <v>147</v>
      </c>
      <c r="B1588">
        <v>1</v>
      </c>
      <c r="C1588">
        <f t="shared" si="48"/>
        <v>1</v>
      </c>
      <c r="D1588" t="str">
        <f t="shared" si="49"/>
        <v>Red Sea Museum1</v>
      </c>
      <c r="E1588" s="18">
        <v>2300000</v>
      </c>
    </row>
    <row r="1589" spans="1:5" hidden="1" x14ac:dyDescent="0.3">
      <c r="A1589" t="s">
        <v>147</v>
      </c>
      <c r="B1589">
        <v>2</v>
      </c>
      <c r="C1589">
        <f t="shared" si="48"/>
        <v>2</v>
      </c>
      <c r="D1589" t="str">
        <f t="shared" si="49"/>
        <v>Red Sea Museum2</v>
      </c>
      <c r="E1589" s="18">
        <v>2300000</v>
      </c>
    </row>
    <row r="1590" spans="1:5" hidden="1" x14ac:dyDescent="0.3">
      <c r="A1590" t="s">
        <v>147</v>
      </c>
      <c r="B1590">
        <v>3</v>
      </c>
      <c r="C1590">
        <f t="shared" si="48"/>
        <v>3</v>
      </c>
      <c r="D1590" t="str">
        <f t="shared" si="49"/>
        <v>Red Sea Museum3</v>
      </c>
      <c r="E1590" s="18">
        <v>4443406</v>
      </c>
    </row>
    <row r="1591" spans="1:5" hidden="1" x14ac:dyDescent="0.3">
      <c r="A1591" t="s">
        <v>65</v>
      </c>
      <c r="B1591">
        <v>1</v>
      </c>
      <c r="C1591">
        <f t="shared" si="48"/>
        <v>1</v>
      </c>
      <c r="D1591" t="str">
        <f t="shared" si="49"/>
        <v>Ring Road - El Marg1</v>
      </c>
      <c r="E1591" s="18">
        <v>45719198.399999999</v>
      </c>
    </row>
    <row r="1592" spans="1:5" hidden="1" x14ac:dyDescent="0.3">
      <c r="A1592" t="s">
        <v>65</v>
      </c>
      <c r="B1592">
        <v>2</v>
      </c>
      <c r="C1592">
        <f t="shared" si="48"/>
        <v>2</v>
      </c>
      <c r="D1592" t="str">
        <f t="shared" si="49"/>
        <v>Ring Road - El Marg2</v>
      </c>
      <c r="E1592" s="18">
        <v>9576635.3000000007</v>
      </c>
    </row>
    <row r="1593" spans="1:5" hidden="1" x14ac:dyDescent="0.3">
      <c r="A1593" t="s">
        <v>65</v>
      </c>
      <c r="B1593">
        <v>3</v>
      </c>
      <c r="C1593">
        <f t="shared" si="48"/>
        <v>3</v>
      </c>
      <c r="D1593" t="str">
        <f t="shared" si="49"/>
        <v>Ring Road - El Marg3</v>
      </c>
      <c r="E1593" s="18">
        <v>13773926.1</v>
      </c>
    </row>
    <row r="1594" spans="1:5" hidden="1" x14ac:dyDescent="0.3">
      <c r="A1594" t="s">
        <v>65</v>
      </c>
      <c r="B1594">
        <v>4</v>
      </c>
      <c r="C1594">
        <f t="shared" si="48"/>
        <v>4</v>
      </c>
      <c r="D1594" t="str">
        <f t="shared" si="49"/>
        <v>Ring Road - El Marg4</v>
      </c>
      <c r="E1594" s="18">
        <v>4525661.3</v>
      </c>
    </row>
    <row r="1595" spans="1:5" hidden="1" x14ac:dyDescent="0.3">
      <c r="A1595" t="s">
        <v>65</v>
      </c>
      <c r="B1595">
        <v>5</v>
      </c>
      <c r="C1595">
        <f t="shared" si="48"/>
        <v>5</v>
      </c>
      <c r="D1595" t="str">
        <f t="shared" si="49"/>
        <v>Ring Road - El Marg5</v>
      </c>
      <c r="E1595" s="18">
        <v>2097964.2999999998</v>
      </c>
    </row>
    <row r="1596" spans="1:5" hidden="1" x14ac:dyDescent="0.3">
      <c r="A1596" t="s">
        <v>65</v>
      </c>
      <c r="B1596">
        <v>6</v>
      </c>
      <c r="C1596">
        <f t="shared" si="48"/>
        <v>6</v>
      </c>
      <c r="D1596" t="str">
        <f t="shared" si="49"/>
        <v>Ring Road - El Marg6</v>
      </c>
      <c r="E1596" s="18">
        <v>1156719</v>
      </c>
    </row>
    <row r="1597" spans="1:5" hidden="1" x14ac:dyDescent="0.3">
      <c r="A1597" t="s">
        <v>65</v>
      </c>
      <c r="B1597">
        <v>7</v>
      </c>
      <c r="C1597">
        <f t="shared" ref="C1597:C1660" si="50">ROUNDDOWN(B1597,0)</f>
        <v>7</v>
      </c>
      <c r="D1597" t="str">
        <f t="shared" ref="D1597:D1660" si="51">A1597&amp;C1597</f>
        <v>Ring Road - El Marg7</v>
      </c>
      <c r="E1597" s="18">
        <v>2151897.2999999998</v>
      </c>
    </row>
    <row r="1598" spans="1:5" hidden="1" x14ac:dyDescent="0.3">
      <c r="A1598" t="s">
        <v>65</v>
      </c>
      <c r="B1598">
        <v>8</v>
      </c>
      <c r="C1598">
        <f t="shared" si="50"/>
        <v>8</v>
      </c>
      <c r="D1598" t="str">
        <f t="shared" si="51"/>
        <v>Ring Road - El Marg8</v>
      </c>
      <c r="E1598" s="18">
        <v>3742254.85</v>
      </c>
    </row>
    <row r="1599" spans="1:5" hidden="1" x14ac:dyDescent="0.3">
      <c r="A1599" t="s">
        <v>65</v>
      </c>
      <c r="B1599">
        <v>9</v>
      </c>
      <c r="C1599">
        <f t="shared" si="50"/>
        <v>9</v>
      </c>
      <c r="D1599" t="str">
        <f t="shared" si="51"/>
        <v>Ring Road - El Marg9</v>
      </c>
      <c r="E1599" s="18">
        <v>4020500.85</v>
      </c>
    </row>
    <row r="1600" spans="1:5" hidden="1" x14ac:dyDescent="0.3">
      <c r="A1600" t="s">
        <v>65</v>
      </c>
      <c r="B1600">
        <v>10</v>
      </c>
      <c r="C1600">
        <f t="shared" si="50"/>
        <v>10</v>
      </c>
      <c r="D1600" t="str">
        <f t="shared" si="51"/>
        <v>Ring Road - El Marg10</v>
      </c>
      <c r="E1600" s="18">
        <v>2795847.4</v>
      </c>
    </row>
    <row r="1601" spans="1:5" hidden="1" x14ac:dyDescent="0.3">
      <c r="A1601" t="s">
        <v>65</v>
      </c>
      <c r="B1601">
        <v>11</v>
      </c>
      <c r="C1601">
        <f t="shared" si="50"/>
        <v>11</v>
      </c>
      <c r="D1601" t="str">
        <f t="shared" si="51"/>
        <v>Ring Road - El Marg11</v>
      </c>
      <c r="E1601" s="18">
        <v>1E-4</v>
      </c>
    </row>
    <row r="1602" spans="1:5" hidden="1" x14ac:dyDescent="0.3">
      <c r="A1602" t="s">
        <v>65</v>
      </c>
      <c r="B1602">
        <v>12</v>
      </c>
      <c r="C1602">
        <f t="shared" si="50"/>
        <v>12</v>
      </c>
      <c r="D1602" t="str">
        <f t="shared" si="51"/>
        <v>Ring Road - El Marg12</v>
      </c>
      <c r="E1602" s="18">
        <v>1E-4</v>
      </c>
    </row>
    <row r="1603" spans="1:5" hidden="1" x14ac:dyDescent="0.3">
      <c r="A1603" t="s">
        <v>65</v>
      </c>
      <c r="B1603">
        <v>13</v>
      </c>
      <c r="C1603">
        <f t="shared" si="50"/>
        <v>13</v>
      </c>
      <c r="D1603" t="str">
        <f t="shared" si="51"/>
        <v>Ring Road - El Marg13</v>
      </c>
      <c r="E1603" s="18">
        <v>1E-4</v>
      </c>
    </row>
    <row r="1604" spans="1:5" hidden="1" x14ac:dyDescent="0.3">
      <c r="A1604" t="s">
        <v>197</v>
      </c>
      <c r="B1604">
        <v>1</v>
      </c>
      <c r="C1604">
        <f t="shared" si="50"/>
        <v>1</v>
      </c>
      <c r="D1604" t="str">
        <f t="shared" si="51"/>
        <v>Ring Road - El Marg - Retention Release1</v>
      </c>
      <c r="E1604" s="18">
        <v>1436312.4</v>
      </c>
    </row>
    <row r="1605" spans="1:5" hidden="1" x14ac:dyDescent="0.3">
      <c r="A1605" t="s">
        <v>63</v>
      </c>
      <c r="B1605">
        <v>1</v>
      </c>
      <c r="C1605">
        <f t="shared" si="50"/>
        <v>1</v>
      </c>
      <c r="D1605" t="str">
        <f t="shared" si="51"/>
        <v>Ring Road - Mounib1</v>
      </c>
      <c r="E1605" s="18">
        <v>26333646.739130437</v>
      </c>
    </row>
    <row r="1606" spans="1:5" hidden="1" x14ac:dyDescent="0.3">
      <c r="A1606" t="s">
        <v>63</v>
      </c>
      <c r="B1606">
        <v>2</v>
      </c>
      <c r="C1606">
        <f t="shared" si="50"/>
        <v>2</v>
      </c>
      <c r="D1606" t="str">
        <f t="shared" si="51"/>
        <v>Ring Road - Mounib2</v>
      </c>
      <c r="E1606" s="18">
        <v>7157243.5999999996</v>
      </c>
    </row>
    <row r="1607" spans="1:5" hidden="1" x14ac:dyDescent="0.3">
      <c r="A1607" t="s">
        <v>63</v>
      </c>
      <c r="B1607">
        <v>3</v>
      </c>
      <c r="C1607">
        <f t="shared" si="50"/>
        <v>3</v>
      </c>
      <c r="D1607" t="str">
        <f t="shared" si="51"/>
        <v>Ring Road - Mounib3</v>
      </c>
      <c r="E1607" s="18">
        <v>10759736.15</v>
      </c>
    </row>
    <row r="1608" spans="1:5" hidden="1" x14ac:dyDescent="0.3">
      <c r="A1608" t="s">
        <v>63</v>
      </c>
      <c r="B1608">
        <v>4</v>
      </c>
      <c r="C1608">
        <f t="shared" si="50"/>
        <v>4</v>
      </c>
      <c r="D1608" t="str">
        <f t="shared" si="51"/>
        <v>Ring Road - Mounib4</v>
      </c>
      <c r="E1608" s="18">
        <v>4521989.75</v>
      </c>
    </row>
    <row r="1609" spans="1:5" hidden="1" x14ac:dyDescent="0.3">
      <c r="A1609" t="s">
        <v>63</v>
      </c>
      <c r="B1609">
        <v>5</v>
      </c>
      <c r="C1609">
        <f t="shared" si="50"/>
        <v>5</v>
      </c>
      <c r="D1609" t="str">
        <f t="shared" si="51"/>
        <v>Ring Road - Mounib5</v>
      </c>
      <c r="E1609" s="18">
        <v>6026340.3499999996</v>
      </c>
    </row>
    <row r="1610" spans="1:5" hidden="1" x14ac:dyDescent="0.3">
      <c r="A1610" t="s">
        <v>63</v>
      </c>
      <c r="B1610">
        <v>6</v>
      </c>
      <c r="C1610">
        <f t="shared" si="50"/>
        <v>6</v>
      </c>
      <c r="D1610" t="str">
        <f t="shared" si="51"/>
        <v>Ring Road - Mounib6</v>
      </c>
      <c r="E1610" s="18">
        <v>4751540.0143990107</v>
      </c>
    </row>
    <row r="1611" spans="1:5" hidden="1" x14ac:dyDescent="0.3">
      <c r="A1611" t="s">
        <v>63</v>
      </c>
      <c r="B1611">
        <v>7</v>
      </c>
      <c r="C1611">
        <f t="shared" si="50"/>
        <v>7</v>
      </c>
      <c r="D1611" t="str">
        <f t="shared" si="51"/>
        <v>Ring Road - Mounib7</v>
      </c>
      <c r="E1611" s="18">
        <v>3640291.7356009893</v>
      </c>
    </row>
    <row r="1612" spans="1:5" hidden="1" x14ac:dyDescent="0.3">
      <c r="A1612" t="s">
        <v>63</v>
      </c>
      <c r="B1612">
        <v>8</v>
      </c>
      <c r="C1612">
        <f t="shared" si="50"/>
        <v>8</v>
      </c>
      <c r="D1612" t="str">
        <f t="shared" si="51"/>
        <v>Ring Road - Mounib8</v>
      </c>
      <c r="E1612" s="18">
        <v>2701161.75</v>
      </c>
    </row>
    <row r="1613" spans="1:5" hidden="1" x14ac:dyDescent="0.3">
      <c r="A1613" t="s">
        <v>63</v>
      </c>
      <c r="B1613">
        <v>9</v>
      </c>
      <c r="C1613">
        <f t="shared" si="50"/>
        <v>9</v>
      </c>
      <c r="D1613" t="str">
        <f t="shared" si="51"/>
        <v>Ring Road - Mounib9</v>
      </c>
      <c r="E1613" s="18">
        <v>3856121.55</v>
      </c>
    </row>
    <row r="1614" spans="1:5" hidden="1" x14ac:dyDescent="0.3">
      <c r="A1614" t="s">
        <v>63</v>
      </c>
      <c r="B1614">
        <v>10</v>
      </c>
      <c r="C1614">
        <f t="shared" si="50"/>
        <v>10</v>
      </c>
      <c r="D1614" t="str">
        <f t="shared" si="51"/>
        <v>Ring Road - Mounib10</v>
      </c>
      <c r="E1614" s="18">
        <v>10942755.35</v>
      </c>
    </row>
    <row r="1615" spans="1:5" hidden="1" x14ac:dyDescent="0.3">
      <c r="A1615" t="s">
        <v>63</v>
      </c>
      <c r="B1615">
        <v>11</v>
      </c>
      <c r="C1615">
        <f t="shared" si="50"/>
        <v>11</v>
      </c>
      <c r="D1615" t="str">
        <f t="shared" si="51"/>
        <v>Ring Road - Mounib11</v>
      </c>
      <c r="E1615" s="18">
        <v>2713820.35</v>
      </c>
    </row>
    <row r="1616" spans="1:5" hidden="1" x14ac:dyDescent="0.3">
      <c r="A1616" t="s">
        <v>63</v>
      </c>
      <c r="B1616">
        <v>11.1</v>
      </c>
      <c r="C1616">
        <f t="shared" si="50"/>
        <v>11</v>
      </c>
      <c r="D1616" t="str">
        <f t="shared" si="51"/>
        <v>Ring Road - Mounib11</v>
      </c>
      <c r="E1616" s="18">
        <v>994575.65</v>
      </c>
    </row>
    <row r="1617" spans="1:5" hidden="1" x14ac:dyDescent="0.3">
      <c r="A1617" t="s">
        <v>63</v>
      </c>
      <c r="B1617">
        <v>12</v>
      </c>
      <c r="C1617">
        <f t="shared" si="50"/>
        <v>12</v>
      </c>
      <c r="D1617" t="str">
        <f t="shared" si="51"/>
        <v>Ring Road - Mounib12</v>
      </c>
      <c r="E1617" s="18">
        <v>14886673.24</v>
      </c>
    </row>
    <row r="1618" spans="1:5" hidden="1" x14ac:dyDescent="0.3">
      <c r="A1618" t="s">
        <v>63</v>
      </c>
      <c r="B1618">
        <v>13</v>
      </c>
      <c r="C1618">
        <f t="shared" si="50"/>
        <v>13</v>
      </c>
      <c r="D1618" t="str">
        <f t="shared" si="51"/>
        <v>Ring Road - Mounib13</v>
      </c>
      <c r="E1618" s="18">
        <v>4632929.959999999</v>
      </c>
    </row>
    <row r="1619" spans="1:5" hidden="1" x14ac:dyDescent="0.3">
      <c r="A1619" t="s">
        <v>63</v>
      </c>
      <c r="B1619">
        <v>13.1</v>
      </c>
      <c r="C1619">
        <f t="shared" si="50"/>
        <v>13</v>
      </c>
      <c r="D1619" t="str">
        <f t="shared" si="51"/>
        <v>Ring Road - Mounib13</v>
      </c>
      <c r="E1619" s="18">
        <v>21269971.050000001</v>
      </c>
    </row>
    <row r="1620" spans="1:5" hidden="1" x14ac:dyDescent="0.3">
      <c r="A1620" t="s">
        <v>63</v>
      </c>
      <c r="B1620">
        <v>13.2</v>
      </c>
      <c r="C1620">
        <f t="shared" si="50"/>
        <v>13</v>
      </c>
      <c r="D1620" t="str">
        <f t="shared" si="51"/>
        <v>Ring Road - Mounib13</v>
      </c>
      <c r="E1620" s="18">
        <v>6375786</v>
      </c>
    </row>
    <row r="1621" spans="1:5" hidden="1" x14ac:dyDescent="0.3">
      <c r="A1621" t="s">
        <v>63</v>
      </c>
      <c r="B1621">
        <v>13.3</v>
      </c>
      <c r="C1621">
        <f t="shared" si="50"/>
        <v>13</v>
      </c>
      <c r="D1621" t="str">
        <f t="shared" si="51"/>
        <v>Ring Road - Mounib13</v>
      </c>
      <c r="E1621" s="18">
        <v>719946.2</v>
      </c>
    </row>
    <row r="1622" spans="1:5" hidden="1" x14ac:dyDescent="0.3">
      <c r="A1622" t="s">
        <v>63</v>
      </c>
      <c r="B1622">
        <v>14</v>
      </c>
      <c r="C1622">
        <f t="shared" si="50"/>
        <v>14</v>
      </c>
      <c r="D1622" t="str">
        <f t="shared" si="51"/>
        <v>Ring Road - Mounib14</v>
      </c>
      <c r="E1622" s="18">
        <v>5086863.5</v>
      </c>
    </row>
    <row r="1623" spans="1:5" hidden="1" x14ac:dyDescent="0.3">
      <c r="A1623" t="s">
        <v>63</v>
      </c>
      <c r="B1623">
        <v>14.1</v>
      </c>
      <c r="C1623">
        <f t="shared" si="50"/>
        <v>14</v>
      </c>
      <c r="D1623" t="str">
        <f t="shared" si="51"/>
        <v>Ring Road - Mounib14</v>
      </c>
      <c r="E1623" s="18">
        <v>9870444.4000000004</v>
      </c>
    </row>
    <row r="1624" spans="1:5" hidden="1" x14ac:dyDescent="0.3">
      <c r="A1624" t="s">
        <v>63</v>
      </c>
      <c r="B1624">
        <v>15</v>
      </c>
      <c r="C1624">
        <f t="shared" si="50"/>
        <v>15</v>
      </c>
      <c r="D1624" t="str">
        <f t="shared" si="51"/>
        <v>Ring Road - Mounib15</v>
      </c>
      <c r="E1624" s="18">
        <v>10573632.35</v>
      </c>
    </row>
    <row r="1625" spans="1:5" hidden="1" x14ac:dyDescent="0.3">
      <c r="A1625" t="s">
        <v>63</v>
      </c>
      <c r="B1625">
        <v>15.1</v>
      </c>
      <c r="C1625">
        <f t="shared" si="50"/>
        <v>15</v>
      </c>
      <c r="D1625" t="str">
        <f t="shared" si="51"/>
        <v>Ring Road - Mounib15</v>
      </c>
      <c r="E1625" s="18">
        <v>376461.75</v>
      </c>
    </row>
    <row r="1626" spans="1:5" hidden="1" x14ac:dyDescent="0.3">
      <c r="A1626" t="s">
        <v>63</v>
      </c>
      <c r="B1626">
        <v>16</v>
      </c>
      <c r="C1626">
        <f t="shared" si="50"/>
        <v>16</v>
      </c>
      <c r="D1626" t="str">
        <f t="shared" si="51"/>
        <v>Ring Road - Mounib16</v>
      </c>
      <c r="E1626" s="18">
        <v>96448162.400000006</v>
      </c>
    </row>
    <row r="1627" spans="1:5" hidden="1" x14ac:dyDescent="0.3">
      <c r="A1627" t="s">
        <v>63</v>
      </c>
      <c r="B1627">
        <v>16.100000000000001</v>
      </c>
      <c r="C1627">
        <f t="shared" si="50"/>
        <v>16</v>
      </c>
      <c r="D1627" t="str">
        <f t="shared" si="51"/>
        <v>Ring Road - Mounib16</v>
      </c>
      <c r="E1627" s="18">
        <v>35042549.450000003</v>
      </c>
    </row>
    <row r="1628" spans="1:5" hidden="1" x14ac:dyDescent="0.3">
      <c r="A1628" t="s">
        <v>63</v>
      </c>
      <c r="B1628">
        <v>17</v>
      </c>
      <c r="C1628">
        <f t="shared" si="50"/>
        <v>17</v>
      </c>
      <c r="D1628" t="str">
        <f t="shared" si="51"/>
        <v>Ring Road - Mounib17</v>
      </c>
      <c r="E1628" s="18">
        <v>1170803.2</v>
      </c>
    </row>
    <row r="1629" spans="1:5" hidden="1" x14ac:dyDescent="0.3">
      <c r="A1629" t="s">
        <v>63</v>
      </c>
      <c r="B1629">
        <v>18</v>
      </c>
      <c r="C1629">
        <f t="shared" si="50"/>
        <v>18</v>
      </c>
      <c r="D1629" t="str">
        <f t="shared" si="51"/>
        <v>Ring Road - Mounib18</v>
      </c>
      <c r="E1629" s="18">
        <v>2897048.5</v>
      </c>
    </row>
    <row r="1630" spans="1:5" hidden="1" x14ac:dyDescent="0.3">
      <c r="A1630" t="s">
        <v>63</v>
      </c>
      <c r="B1630">
        <v>19</v>
      </c>
      <c r="C1630">
        <f t="shared" si="50"/>
        <v>19</v>
      </c>
      <c r="D1630" t="str">
        <f t="shared" si="51"/>
        <v>Ring Road - Mounib19</v>
      </c>
      <c r="E1630" s="18">
        <v>1351162.1</v>
      </c>
    </row>
    <row r="1631" spans="1:5" hidden="1" x14ac:dyDescent="0.3">
      <c r="A1631" t="s">
        <v>194</v>
      </c>
      <c r="B1631">
        <v>1</v>
      </c>
      <c r="C1631">
        <f t="shared" si="50"/>
        <v>1</v>
      </c>
      <c r="D1631" t="str">
        <f t="shared" si="51"/>
        <v>Ring Road - Mounib - refund1</v>
      </c>
      <c r="E1631" s="18">
        <v>11410289.1</v>
      </c>
    </row>
    <row r="1632" spans="1:5" hidden="1" x14ac:dyDescent="0.3">
      <c r="A1632" t="s">
        <v>195</v>
      </c>
      <c r="B1632">
        <v>1</v>
      </c>
      <c r="C1632">
        <f t="shared" si="50"/>
        <v>1</v>
      </c>
      <c r="D1632" t="str">
        <f t="shared" si="51"/>
        <v>Ring Road - Mounib - Social Insurance1</v>
      </c>
      <c r="E1632" s="18">
        <v>337945.75</v>
      </c>
    </row>
    <row r="1633" spans="1:5" hidden="1" x14ac:dyDescent="0.3">
      <c r="A1633" t="s">
        <v>118</v>
      </c>
      <c r="B1633">
        <v>1</v>
      </c>
      <c r="C1633">
        <f t="shared" si="50"/>
        <v>1</v>
      </c>
      <c r="D1633" t="str">
        <f t="shared" si="51"/>
        <v>RO  Apply -Mech- SSC1</v>
      </c>
      <c r="E1633" s="18">
        <v>1730229.07</v>
      </c>
    </row>
    <row r="1634" spans="1:5" hidden="1" x14ac:dyDescent="0.3">
      <c r="A1634" t="s">
        <v>118</v>
      </c>
      <c r="B1634">
        <v>2</v>
      </c>
      <c r="C1634">
        <f t="shared" si="50"/>
        <v>2</v>
      </c>
      <c r="D1634" t="str">
        <f t="shared" si="51"/>
        <v>RO  Apply -Mech- SSC2</v>
      </c>
      <c r="E1634" s="18">
        <v>1.0000000000000001E-5</v>
      </c>
    </row>
    <row r="1635" spans="1:5" hidden="1" x14ac:dyDescent="0.3">
      <c r="A1635" t="s">
        <v>118</v>
      </c>
      <c r="B1635">
        <v>4</v>
      </c>
      <c r="C1635">
        <f t="shared" si="50"/>
        <v>4</v>
      </c>
      <c r="D1635" t="str">
        <f t="shared" si="51"/>
        <v>RO  Apply -Mech- SSC4</v>
      </c>
      <c r="E1635" s="18">
        <v>1E-3</v>
      </c>
    </row>
    <row r="1636" spans="1:5" hidden="1" x14ac:dyDescent="0.3">
      <c r="A1636" t="s">
        <v>107</v>
      </c>
      <c r="B1636">
        <v>1</v>
      </c>
      <c r="C1636">
        <f t="shared" si="50"/>
        <v>1</v>
      </c>
      <c r="D1636" t="str">
        <f t="shared" si="51"/>
        <v>RO - Supply - Electric1</v>
      </c>
      <c r="E1636" s="18">
        <v>1.0000000000000001E-5</v>
      </c>
    </row>
    <row r="1637" spans="1:5" hidden="1" x14ac:dyDescent="0.3">
      <c r="A1637" t="s">
        <v>107</v>
      </c>
      <c r="B1637">
        <v>2</v>
      </c>
      <c r="C1637">
        <f t="shared" si="50"/>
        <v>2</v>
      </c>
      <c r="D1637" t="str">
        <f t="shared" si="51"/>
        <v>RO - Supply - Electric2</v>
      </c>
      <c r="E1637" s="18">
        <v>1.0000000000000001E-5</v>
      </c>
    </row>
    <row r="1638" spans="1:5" hidden="1" x14ac:dyDescent="0.3">
      <c r="A1638" t="s">
        <v>107</v>
      </c>
      <c r="B1638">
        <v>3</v>
      </c>
      <c r="C1638">
        <f t="shared" si="50"/>
        <v>3</v>
      </c>
      <c r="D1638" t="str">
        <f t="shared" si="51"/>
        <v>RO - Supply - Electric3</v>
      </c>
      <c r="E1638" s="18">
        <v>2225665.9094736842</v>
      </c>
    </row>
    <row r="1639" spans="1:5" hidden="1" x14ac:dyDescent="0.3">
      <c r="A1639" t="s">
        <v>114</v>
      </c>
      <c r="B1639">
        <v>1</v>
      </c>
      <c r="C1639">
        <f t="shared" si="50"/>
        <v>1</v>
      </c>
      <c r="D1639" t="str">
        <f t="shared" si="51"/>
        <v>RO  Supply -Mech- SSC1</v>
      </c>
      <c r="E1639" s="18">
        <v>13698304.23</v>
      </c>
    </row>
    <row r="1640" spans="1:5" hidden="1" x14ac:dyDescent="0.3">
      <c r="A1640" t="s">
        <v>114</v>
      </c>
      <c r="B1640">
        <v>2</v>
      </c>
      <c r="C1640">
        <f t="shared" si="50"/>
        <v>2</v>
      </c>
      <c r="D1640" t="str">
        <f t="shared" si="51"/>
        <v>RO  Supply -Mech- SSC2</v>
      </c>
      <c r="E1640" s="18">
        <v>1574191.94</v>
      </c>
    </row>
    <row r="1641" spans="1:5" hidden="1" x14ac:dyDescent="0.3">
      <c r="A1641" t="s">
        <v>114</v>
      </c>
      <c r="B1641">
        <v>3</v>
      </c>
      <c r="C1641">
        <f t="shared" si="50"/>
        <v>3</v>
      </c>
      <c r="D1641" t="str">
        <f t="shared" si="51"/>
        <v>RO  Supply -Mech- SSC3</v>
      </c>
      <c r="E1641" s="18">
        <v>8116147.9035</v>
      </c>
    </row>
    <row r="1642" spans="1:5" hidden="1" x14ac:dyDescent="0.3">
      <c r="A1642" t="s">
        <v>114</v>
      </c>
      <c r="B1642">
        <v>4</v>
      </c>
      <c r="C1642">
        <f t="shared" si="50"/>
        <v>4</v>
      </c>
      <c r="D1642" t="str">
        <f t="shared" si="51"/>
        <v>RO  Supply -Mech- SSC4</v>
      </c>
      <c r="E1642" s="18">
        <v>6312150</v>
      </c>
    </row>
    <row r="1643" spans="1:5" hidden="1" x14ac:dyDescent="0.3">
      <c r="A1643" t="s">
        <v>114</v>
      </c>
      <c r="B1643">
        <v>5</v>
      </c>
      <c r="C1643">
        <f t="shared" si="50"/>
        <v>5</v>
      </c>
      <c r="D1643" t="str">
        <f t="shared" si="51"/>
        <v>RO  Supply -Mech- SSC5</v>
      </c>
      <c r="E1643" s="18">
        <v>2149698.33</v>
      </c>
    </row>
    <row r="1644" spans="1:5" hidden="1" x14ac:dyDescent="0.3">
      <c r="A1644" t="s">
        <v>115</v>
      </c>
      <c r="B1644">
        <v>1</v>
      </c>
      <c r="C1644">
        <f t="shared" si="50"/>
        <v>1</v>
      </c>
      <c r="D1644" t="str">
        <f t="shared" si="51"/>
        <v>RO Pump room - SSC - price diff.1</v>
      </c>
      <c r="E1644" s="18">
        <v>15849915.529999999</v>
      </c>
    </row>
    <row r="1645" spans="1:5" hidden="1" x14ac:dyDescent="0.3">
      <c r="A1645" t="s">
        <v>115</v>
      </c>
      <c r="B1645">
        <v>2</v>
      </c>
      <c r="C1645">
        <f t="shared" si="50"/>
        <v>2</v>
      </c>
      <c r="D1645" t="str">
        <f t="shared" si="51"/>
        <v>RO Pump room - SSC - price diff.2</v>
      </c>
      <c r="E1645" s="18">
        <v>918959</v>
      </c>
    </row>
    <row r="1646" spans="1:5" hidden="1" x14ac:dyDescent="0.3">
      <c r="A1646" t="s">
        <v>115</v>
      </c>
      <c r="B1646">
        <v>3</v>
      </c>
      <c r="C1646">
        <f t="shared" si="50"/>
        <v>3</v>
      </c>
      <c r="D1646" t="str">
        <f t="shared" si="51"/>
        <v>RO Pump room - SSC - price diff.3</v>
      </c>
      <c r="E1646" s="18">
        <v>9400325.9199999999</v>
      </c>
    </row>
    <row r="1647" spans="1:5" hidden="1" x14ac:dyDescent="0.3">
      <c r="A1647" t="s">
        <v>115</v>
      </c>
      <c r="B1647">
        <v>4</v>
      </c>
      <c r="C1647">
        <f t="shared" si="50"/>
        <v>4</v>
      </c>
      <c r="D1647" t="str">
        <f t="shared" si="51"/>
        <v>RO Pump room - SSC - price diff.4</v>
      </c>
      <c r="E1647" s="18">
        <v>7294244.1699999999</v>
      </c>
    </row>
    <row r="1648" spans="1:5" hidden="1" x14ac:dyDescent="0.3">
      <c r="A1648" t="s">
        <v>124</v>
      </c>
      <c r="B1648">
        <v>1</v>
      </c>
      <c r="C1648">
        <f t="shared" si="50"/>
        <v>1</v>
      </c>
      <c r="D1648" t="str">
        <f t="shared" si="51"/>
        <v>RO.21</v>
      </c>
      <c r="E1648" s="18">
        <v>1.0000000000000001E-5</v>
      </c>
    </row>
    <row r="1649" spans="1:5" hidden="1" x14ac:dyDescent="0.3">
      <c r="A1649" t="s">
        <v>79</v>
      </c>
      <c r="B1649">
        <v>1</v>
      </c>
      <c r="C1649">
        <f t="shared" si="50"/>
        <v>1</v>
      </c>
      <c r="D1649" t="str">
        <f t="shared" si="51"/>
        <v>Rolling Mill #4-TRAESUEZ1</v>
      </c>
      <c r="E1649" s="18">
        <v>10000000</v>
      </c>
    </row>
    <row r="1650" spans="1:5" hidden="1" x14ac:dyDescent="0.3">
      <c r="A1650" t="s">
        <v>79</v>
      </c>
      <c r="B1650">
        <v>1.1000000000000001</v>
      </c>
      <c r="C1650">
        <f t="shared" si="50"/>
        <v>1</v>
      </c>
      <c r="D1650" t="str">
        <f t="shared" si="51"/>
        <v>Rolling Mill #4-TRAESUEZ1</v>
      </c>
      <c r="E1650" s="18">
        <v>6966551.5099999998</v>
      </c>
    </row>
    <row r="1651" spans="1:5" hidden="1" x14ac:dyDescent="0.3">
      <c r="A1651" t="s">
        <v>79</v>
      </c>
      <c r="B1651">
        <v>2</v>
      </c>
      <c r="C1651">
        <f t="shared" si="50"/>
        <v>2</v>
      </c>
      <c r="D1651" t="str">
        <f t="shared" si="51"/>
        <v>Rolling Mill #4-TRAESUEZ2</v>
      </c>
      <c r="E1651" s="18">
        <v>12106800.039999999</v>
      </c>
    </row>
    <row r="1652" spans="1:5" hidden="1" x14ac:dyDescent="0.3">
      <c r="A1652" t="s">
        <v>79</v>
      </c>
      <c r="B1652">
        <v>3</v>
      </c>
      <c r="C1652">
        <f t="shared" si="50"/>
        <v>3</v>
      </c>
      <c r="D1652" t="str">
        <f t="shared" si="51"/>
        <v>Rolling Mill #4-TRAESUEZ3</v>
      </c>
      <c r="E1652" s="18">
        <v>10231445.300000001</v>
      </c>
    </row>
    <row r="1653" spans="1:5" hidden="1" x14ac:dyDescent="0.3">
      <c r="A1653" t="s">
        <v>79</v>
      </c>
      <c r="B1653">
        <v>4</v>
      </c>
      <c r="C1653">
        <f t="shared" si="50"/>
        <v>4</v>
      </c>
      <c r="D1653" t="str">
        <f t="shared" si="51"/>
        <v>Rolling Mill #4-TRAESUEZ4</v>
      </c>
      <c r="E1653" s="18">
        <v>6596541.3799999999</v>
      </c>
    </row>
    <row r="1654" spans="1:5" hidden="1" x14ac:dyDescent="0.3">
      <c r="A1654" t="s">
        <v>79</v>
      </c>
      <c r="B1654">
        <v>5</v>
      </c>
      <c r="C1654">
        <f t="shared" si="50"/>
        <v>5</v>
      </c>
      <c r="D1654" t="str">
        <f t="shared" si="51"/>
        <v>Rolling Mill #4-TRAESUEZ5</v>
      </c>
      <c r="E1654" s="18">
        <v>9293714.7200000007</v>
      </c>
    </row>
    <row r="1655" spans="1:5" hidden="1" x14ac:dyDescent="0.3">
      <c r="A1655" t="s">
        <v>79</v>
      </c>
      <c r="B1655">
        <v>6</v>
      </c>
      <c r="C1655">
        <f t="shared" si="50"/>
        <v>6</v>
      </c>
      <c r="D1655" t="str">
        <f t="shared" si="51"/>
        <v>Rolling Mill #4-TRAESUEZ6</v>
      </c>
      <c r="E1655" s="18">
        <v>4622509.21</v>
      </c>
    </row>
    <row r="1656" spans="1:5" hidden="1" x14ac:dyDescent="0.3">
      <c r="A1656" t="s">
        <v>79</v>
      </c>
      <c r="B1656">
        <v>7</v>
      </c>
      <c r="C1656">
        <f t="shared" si="50"/>
        <v>7</v>
      </c>
      <c r="D1656" t="str">
        <f t="shared" si="51"/>
        <v>Rolling Mill #4-TRAESUEZ7</v>
      </c>
      <c r="E1656" s="18">
        <v>13289718.960000001</v>
      </c>
    </row>
    <row r="1657" spans="1:5" hidden="1" x14ac:dyDescent="0.3">
      <c r="A1657" t="s">
        <v>79</v>
      </c>
      <c r="B1657">
        <v>8</v>
      </c>
      <c r="C1657">
        <f t="shared" si="50"/>
        <v>8</v>
      </c>
      <c r="D1657" t="str">
        <f t="shared" si="51"/>
        <v>Rolling Mill #4-TRAESUEZ8</v>
      </c>
      <c r="E1657" s="18">
        <v>16970562.32</v>
      </c>
    </row>
    <row r="1658" spans="1:5" hidden="1" x14ac:dyDescent="0.3">
      <c r="A1658" t="s">
        <v>79</v>
      </c>
      <c r="B1658">
        <v>9</v>
      </c>
      <c r="C1658">
        <f t="shared" si="50"/>
        <v>9</v>
      </c>
      <c r="D1658" t="str">
        <f t="shared" si="51"/>
        <v>Rolling Mill #4-TRAESUEZ9</v>
      </c>
      <c r="E1658" s="18">
        <v>15728855.470000001</v>
      </c>
    </row>
    <row r="1659" spans="1:5" hidden="1" x14ac:dyDescent="0.3">
      <c r="A1659" t="s">
        <v>79</v>
      </c>
      <c r="B1659">
        <v>10</v>
      </c>
      <c r="C1659">
        <f t="shared" si="50"/>
        <v>10</v>
      </c>
      <c r="D1659" t="str">
        <f t="shared" si="51"/>
        <v>Rolling Mill #4-TRAESUEZ10</v>
      </c>
      <c r="E1659" s="18">
        <v>10380808.5</v>
      </c>
    </row>
    <row r="1660" spans="1:5" hidden="1" x14ac:dyDescent="0.3">
      <c r="A1660" t="s">
        <v>79</v>
      </c>
      <c r="B1660">
        <v>11</v>
      </c>
      <c r="C1660">
        <f t="shared" si="50"/>
        <v>11</v>
      </c>
      <c r="D1660" t="str">
        <f t="shared" si="51"/>
        <v>Rolling Mill #4-TRAESUEZ11</v>
      </c>
      <c r="E1660" s="18">
        <v>9072857.6899999995</v>
      </c>
    </row>
    <row r="1661" spans="1:5" hidden="1" x14ac:dyDescent="0.3">
      <c r="A1661" t="s">
        <v>79</v>
      </c>
      <c r="B1661">
        <v>12</v>
      </c>
      <c r="C1661">
        <f t="shared" ref="C1661:C1724" si="52">ROUNDDOWN(B1661,0)</f>
        <v>12</v>
      </c>
      <c r="D1661" t="str">
        <f t="shared" ref="D1661:D1724" si="53">A1661&amp;C1661</f>
        <v>Rolling Mill #4-TRAESUEZ12</v>
      </c>
      <c r="E1661" s="18">
        <v>13213191.25</v>
      </c>
    </row>
    <row r="1662" spans="1:5" hidden="1" x14ac:dyDescent="0.3">
      <c r="A1662" t="s">
        <v>79</v>
      </c>
      <c r="B1662">
        <v>13</v>
      </c>
      <c r="C1662">
        <f t="shared" si="52"/>
        <v>13</v>
      </c>
      <c r="D1662" t="str">
        <f t="shared" si="53"/>
        <v>Rolling Mill #4-TRAESUEZ13</v>
      </c>
      <c r="E1662" s="18">
        <v>1.0000000000000001E-5</v>
      </c>
    </row>
    <row r="1663" spans="1:5" hidden="1" x14ac:dyDescent="0.3">
      <c r="A1663" t="s">
        <v>79</v>
      </c>
      <c r="B1663">
        <v>14</v>
      </c>
      <c r="C1663">
        <f t="shared" si="52"/>
        <v>14</v>
      </c>
      <c r="D1663" t="str">
        <f t="shared" si="53"/>
        <v>Rolling Mill #4-TRAESUEZ14</v>
      </c>
      <c r="E1663" s="18">
        <v>1.0000000000000001E-5</v>
      </c>
    </row>
    <row r="1664" spans="1:5" hidden="1" x14ac:dyDescent="0.3">
      <c r="A1664" t="s">
        <v>79</v>
      </c>
      <c r="B1664">
        <v>15</v>
      </c>
      <c r="C1664">
        <f t="shared" si="52"/>
        <v>15</v>
      </c>
      <c r="D1664" t="str">
        <f t="shared" si="53"/>
        <v>Rolling Mill #4-TRAESUEZ15</v>
      </c>
      <c r="E1664" s="18">
        <v>1.0000000000000001E-5</v>
      </c>
    </row>
    <row r="1665" spans="1:5" hidden="1" x14ac:dyDescent="0.3">
      <c r="A1665" t="s">
        <v>79</v>
      </c>
      <c r="B1665">
        <v>16</v>
      </c>
      <c r="C1665">
        <f t="shared" si="52"/>
        <v>16</v>
      </c>
      <c r="D1665" t="str">
        <f t="shared" si="53"/>
        <v>Rolling Mill #4-TRAESUEZ16</v>
      </c>
      <c r="E1665" s="18">
        <v>1.0000000000000001E-5</v>
      </c>
    </row>
    <row r="1666" spans="1:5" hidden="1" x14ac:dyDescent="0.3">
      <c r="A1666" t="s">
        <v>79</v>
      </c>
      <c r="B1666">
        <v>1</v>
      </c>
      <c r="C1666">
        <f t="shared" si="52"/>
        <v>1</v>
      </c>
      <c r="D1666" t="str">
        <f t="shared" si="53"/>
        <v>Rolling Mill #4-TRAESUEZ1</v>
      </c>
      <c r="E1666" s="18">
        <v>108750000</v>
      </c>
    </row>
    <row r="1667" spans="1:5" hidden="1" x14ac:dyDescent="0.3">
      <c r="A1667" t="s">
        <v>9</v>
      </c>
      <c r="B1667">
        <v>2</v>
      </c>
      <c r="C1667">
        <f t="shared" si="52"/>
        <v>2</v>
      </c>
      <c r="D1667" t="str">
        <f t="shared" si="53"/>
        <v>Royal City2</v>
      </c>
      <c r="E1667" s="18">
        <v>4892835.45</v>
      </c>
    </row>
    <row r="1668" spans="1:5" hidden="1" x14ac:dyDescent="0.3">
      <c r="A1668" t="s">
        <v>9</v>
      </c>
      <c r="B1668">
        <v>3</v>
      </c>
      <c r="C1668">
        <f t="shared" si="52"/>
        <v>3</v>
      </c>
      <c r="D1668" t="str">
        <f t="shared" si="53"/>
        <v>Royal City3</v>
      </c>
      <c r="E1668" s="18">
        <v>7926742.0999999996</v>
      </c>
    </row>
    <row r="1669" spans="1:5" hidden="1" x14ac:dyDescent="0.3">
      <c r="A1669" t="s">
        <v>9</v>
      </c>
      <c r="B1669">
        <v>4</v>
      </c>
      <c r="C1669">
        <f t="shared" si="52"/>
        <v>4</v>
      </c>
      <c r="D1669" t="str">
        <f t="shared" si="53"/>
        <v>Royal City4</v>
      </c>
      <c r="E1669" s="18">
        <v>10437271.65</v>
      </c>
    </row>
    <row r="1670" spans="1:5" hidden="1" x14ac:dyDescent="0.3">
      <c r="A1670" t="s">
        <v>9</v>
      </c>
      <c r="B1670">
        <v>5</v>
      </c>
      <c r="C1670">
        <f t="shared" si="52"/>
        <v>5</v>
      </c>
      <c r="D1670" t="str">
        <f t="shared" si="53"/>
        <v>Royal City5</v>
      </c>
      <c r="E1670" s="18">
        <v>5169557.6500000004</v>
      </c>
    </row>
    <row r="1671" spans="1:5" hidden="1" x14ac:dyDescent="0.3">
      <c r="A1671" t="s">
        <v>9</v>
      </c>
      <c r="B1671">
        <v>6</v>
      </c>
      <c r="C1671">
        <f t="shared" si="52"/>
        <v>6</v>
      </c>
      <c r="D1671" t="str">
        <f t="shared" si="53"/>
        <v>Royal City6</v>
      </c>
      <c r="E1671" s="18">
        <v>12495801.4</v>
      </c>
    </row>
    <row r="1672" spans="1:5" hidden="1" x14ac:dyDescent="0.3">
      <c r="A1672" t="s">
        <v>9</v>
      </c>
      <c r="B1672">
        <v>7</v>
      </c>
      <c r="C1672">
        <f t="shared" si="52"/>
        <v>7</v>
      </c>
      <c r="D1672" t="str">
        <f t="shared" si="53"/>
        <v>Royal City7</v>
      </c>
      <c r="E1672" s="18">
        <v>8703262.4000000004</v>
      </c>
    </row>
    <row r="1673" spans="1:5" hidden="1" x14ac:dyDescent="0.3">
      <c r="A1673" t="s">
        <v>9</v>
      </c>
      <c r="B1673">
        <v>8</v>
      </c>
      <c r="C1673">
        <f t="shared" si="52"/>
        <v>8</v>
      </c>
      <c r="D1673" t="str">
        <f t="shared" si="53"/>
        <v>Royal City8</v>
      </c>
      <c r="E1673" s="18">
        <v>6085844.5</v>
      </c>
    </row>
    <row r="1674" spans="1:5" hidden="1" x14ac:dyDescent="0.3">
      <c r="A1674" t="s">
        <v>9</v>
      </c>
      <c r="B1674">
        <v>9</v>
      </c>
      <c r="C1674">
        <f t="shared" si="52"/>
        <v>9</v>
      </c>
      <c r="D1674" t="str">
        <f t="shared" si="53"/>
        <v>Royal City9</v>
      </c>
      <c r="E1674" s="18">
        <v>6397146.2000000002</v>
      </c>
    </row>
    <row r="1675" spans="1:5" hidden="1" x14ac:dyDescent="0.3">
      <c r="A1675" t="s">
        <v>9</v>
      </c>
      <c r="B1675">
        <v>10</v>
      </c>
      <c r="C1675">
        <f t="shared" si="52"/>
        <v>10</v>
      </c>
      <c r="D1675" t="str">
        <f t="shared" si="53"/>
        <v>Royal City10</v>
      </c>
      <c r="E1675" s="18">
        <v>5786688.5</v>
      </c>
    </row>
    <row r="1676" spans="1:5" hidden="1" x14ac:dyDescent="0.3">
      <c r="A1676" t="s">
        <v>9</v>
      </c>
      <c r="B1676">
        <v>11</v>
      </c>
      <c r="C1676">
        <f t="shared" si="52"/>
        <v>11</v>
      </c>
      <c r="D1676" t="str">
        <f t="shared" si="53"/>
        <v>Royal City11</v>
      </c>
      <c r="E1676" s="18">
        <v>3482306.95</v>
      </c>
    </row>
    <row r="1677" spans="1:5" hidden="1" x14ac:dyDescent="0.3">
      <c r="A1677" t="s">
        <v>9</v>
      </c>
      <c r="B1677">
        <v>12</v>
      </c>
      <c r="C1677">
        <f t="shared" si="52"/>
        <v>12</v>
      </c>
      <c r="D1677" t="str">
        <f t="shared" si="53"/>
        <v>Royal City12</v>
      </c>
      <c r="E1677" s="18">
        <v>9822648.0500000007</v>
      </c>
    </row>
    <row r="1678" spans="1:5" hidden="1" x14ac:dyDescent="0.3">
      <c r="A1678" t="s">
        <v>9</v>
      </c>
      <c r="B1678">
        <v>13</v>
      </c>
      <c r="C1678">
        <f t="shared" si="52"/>
        <v>13</v>
      </c>
      <c r="D1678" t="str">
        <f t="shared" si="53"/>
        <v>Royal City13</v>
      </c>
      <c r="E1678" s="18">
        <v>6339338.4500000002</v>
      </c>
    </row>
    <row r="1679" spans="1:5" hidden="1" x14ac:dyDescent="0.3">
      <c r="A1679" t="s">
        <v>9</v>
      </c>
      <c r="B1679">
        <v>14</v>
      </c>
      <c r="C1679">
        <f t="shared" si="52"/>
        <v>14</v>
      </c>
      <c r="D1679" t="str">
        <f t="shared" si="53"/>
        <v>Royal City14</v>
      </c>
      <c r="E1679" s="18">
        <v>5980045.2999999998</v>
      </c>
    </row>
    <row r="1680" spans="1:5" hidden="1" x14ac:dyDescent="0.3">
      <c r="A1680" t="s">
        <v>9</v>
      </c>
      <c r="B1680">
        <v>15</v>
      </c>
      <c r="C1680">
        <f t="shared" si="52"/>
        <v>15</v>
      </c>
      <c r="D1680" t="str">
        <f t="shared" si="53"/>
        <v>Royal City15</v>
      </c>
      <c r="E1680" s="18">
        <v>6570751.7999999998</v>
      </c>
    </row>
    <row r="1681" spans="1:5" hidden="1" x14ac:dyDescent="0.3">
      <c r="A1681" t="s">
        <v>9</v>
      </c>
      <c r="B1681">
        <v>16</v>
      </c>
      <c r="C1681">
        <f t="shared" si="52"/>
        <v>16</v>
      </c>
      <c r="D1681" t="str">
        <f t="shared" si="53"/>
        <v>Royal City16</v>
      </c>
      <c r="E1681" s="18">
        <v>7847127.4000000004</v>
      </c>
    </row>
    <row r="1682" spans="1:5" hidden="1" x14ac:dyDescent="0.3">
      <c r="A1682" t="s">
        <v>9</v>
      </c>
      <c r="B1682">
        <v>17</v>
      </c>
      <c r="C1682">
        <f t="shared" si="52"/>
        <v>17</v>
      </c>
      <c r="D1682" t="str">
        <f t="shared" si="53"/>
        <v>Royal City17</v>
      </c>
      <c r="E1682" s="18">
        <v>5868379.5499999998</v>
      </c>
    </row>
    <row r="1683" spans="1:5" hidden="1" x14ac:dyDescent="0.3">
      <c r="A1683" t="s">
        <v>9</v>
      </c>
      <c r="B1683">
        <v>18</v>
      </c>
      <c r="C1683">
        <f t="shared" si="52"/>
        <v>18</v>
      </c>
      <c r="D1683" t="str">
        <f t="shared" si="53"/>
        <v>Royal City18</v>
      </c>
      <c r="E1683" s="18">
        <v>4501953.5</v>
      </c>
    </row>
    <row r="1684" spans="1:5" hidden="1" x14ac:dyDescent="0.3">
      <c r="A1684" t="s">
        <v>9</v>
      </c>
      <c r="B1684">
        <v>19</v>
      </c>
      <c r="C1684">
        <f t="shared" si="52"/>
        <v>19</v>
      </c>
      <c r="D1684" t="str">
        <f t="shared" si="53"/>
        <v>Royal City19</v>
      </c>
      <c r="E1684" s="18">
        <v>9999974.75</v>
      </c>
    </row>
    <row r="1685" spans="1:5" hidden="1" x14ac:dyDescent="0.3">
      <c r="A1685" t="s">
        <v>9</v>
      </c>
      <c r="B1685">
        <v>20</v>
      </c>
      <c r="C1685">
        <f t="shared" si="52"/>
        <v>20</v>
      </c>
      <c r="D1685" t="str">
        <f t="shared" si="53"/>
        <v>Royal City20</v>
      </c>
      <c r="E1685" s="18">
        <v>5072118</v>
      </c>
    </row>
    <row r="1686" spans="1:5" hidden="1" x14ac:dyDescent="0.3">
      <c r="A1686" t="s">
        <v>9</v>
      </c>
      <c r="B1686">
        <v>21</v>
      </c>
      <c r="C1686">
        <f t="shared" si="52"/>
        <v>21</v>
      </c>
      <c r="D1686" t="str">
        <f t="shared" si="53"/>
        <v>Royal City21</v>
      </c>
      <c r="E1686" s="18">
        <v>5000000</v>
      </c>
    </row>
    <row r="1687" spans="1:5" hidden="1" x14ac:dyDescent="0.3">
      <c r="A1687" t="s">
        <v>9</v>
      </c>
      <c r="B1687">
        <v>22</v>
      </c>
      <c r="C1687">
        <f t="shared" si="52"/>
        <v>22</v>
      </c>
      <c r="D1687" t="str">
        <f t="shared" si="53"/>
        <v>Royal City22</v>
      </c>
      <c r="E1687" s="18">
        <v>16824453.699999999</v>
      </c>
    </row>
    <row r="1688" spans="1:5" hidden="1" x14ac:dyDescent="0.3">
      <c r="A1688" t="s">
        <v>9</v>
      </c>
      <c r="B1688">
        <v>23</v>
      </c>
      <c r="C1688">
        <f t="shared" si="52"/>
        <v>23</v>
      </c>
      <c r="D1688" t="str">
        <f t="shared" si="53"/>
        <v>Royal City23</v>
      </c>
      <c r="E1688" s="18">
        <v>6453450.5999999996</v>
      </c>
    </row>
    <row r="1689" spans="1:5" hidden="1" x14ac:dyDescent="0.3">
      <c r="A1689" t="s">
        <v>9</v>
      </c>
      <c r="B1689">
        <v>24</v>
      </c>
      <c r="C1689">
        <f t="shared" si="52"/>
        <v>24</v>
      </c>
      <c r="D1689" t="str">
        <f t="shared" si="53"/>
        <v>Royal City24</v>
      </c>
      <c r="E1689" s="18">
        <v>9088642.9000000004</v>
      </c>
    </row>
    <row r="1690" spans="1:5" hidden="1" x14ac:dyDescent="0.3">
      <c r="A1690" t="s">
        <v>9</v>
      </c>
      <c r="B1690">
        <v>25</v>
      </c>
      <c r="C1690">
        <f t="shared" si="52"/>
        <v>25</v>
      </c>
      <c r="D1690" t="str">
        <f t="shared" si="53"/>
        <v>Royal City25</v>
      </c>
      <c r="E1690" s="18">
        <v>9972683.9499999993</v>
      </c>
    </row>
    <row r="1691" spans="1:5" hidden="1" x14ac:dyDescent="0.3">
      <c r="A1691" t="s">
        <v>9</v>
      </c>
      <c r="B1691">
        <v>26</v>
      </c>
      <c r="C1691">
        <f t="shared" si="52"/>
        <v>26</v>
      </c>
      <c r="D1691" t="str">
        <f t="shared" si="53"/>
        <v>Royal City26</v>
      </c>
      <c r="E1691" s="18">
        <v>8025338.2999999998</v>
      </c>
    </row>
    <row r="1692" spans="1:5" hidden="1" x14ac:dyDescent="0.3">
      <c r="A1692" t="s">
        <v>9</v>
      </c>
      <c r="B1692">
        <v>27</v>
      </c>
      <c r="C1692">
        <f t="shared" si="52"/>
        <v>27</v>
      </c>
      <c r="D1692" t="str">
        <f t="shared" si="53"/>
        <v>Royal City27</v>
      </c>
      <c r="E1692" s="18">
        <v>5000000</v>
      </c>
    </row>
    <row r="1693" spans="1:5" hidden="1" x14ac:dyDescent="0.3">
      <c r="A1693" t="s">
        <v>9</v>
      </c>
      <c r="B1693">
        <v>27.1</v>
      </c>
      <c r="C1693">
        <f t="shared" si="52"/>
        <v>27</v>
      </c>
      <c r="D1693" t="str">
        <f t="shared" si="53"/>
        <v>Royal City27</v>
      </c>
      <c r="E1693" s="18">
        <v>5150000</v>
      </c>
    </row>
    <row r="1694" spans="1:5" hidden="1" x14ac:dyDescent="0.3">
      <c r="A1694" t="s">
        <v>9</v>
      </c>
      <c r="B1694">
        <v>27.2</v>
      </c>
      <c r="C1694">
        <f t="shared" si="52"/>
        <v>27</v>
      </c>
      <c r="D1694" t="str">
        <f t="shared" si="53"/>
        <v>Royal City27</v>
      </c>
      <c r="E1694" s="18">
        <v>1745943.7</v>
      </c>
    </row>
    <row r="1695" spans="1:5" hidden="1" x14ac:dyDescent="0.3">
      <c r="A1695" t="s">
        <v>9</v>
      </c>
      <c r="B1695">
        <v>28</v>
      </c>
      <c r="C1695">
        <f t="shared" si="52"/>
        <v>28</v>
      </c>
      <c r="D1695" t="str">
        <f t="shared" si="53"/>
        <v>Royal City28</v>
      </c>
      <c r="E1695" s="18">
        <v>7000000</v>
      </c>
    </row>
    <row r="1696" spans="1:5" hidden="1" x14ac:dyDescent="0.3">
      <c r="A1696" t="s">
        <v>9</v>
      </c>
      <c r="B1696">
        <v>28.1</v>
      </c>
      <c r="C1696">
        <f t="shared" si="52"/>
        <v>28</v>
      </c>
      <c r="D1696" t="str">
        <f t="shared" si="53"/>
        <v>Royal City28</v>
      </c>
      <c r="E1696" s="18">
        <v>3500306.7699999996</v>
      </c>
    </row>
    <row r="1697" spans="1:5" hidden="1" x14ac:dyDescent="0.3">
      <c r="A1697" t="s">
        <v>9</v>
      </c>
      <c r="B1697">
        <v>29</v>
      </c>
      <c r="C1697">
        <f t="shared" si="52"/>
        <v>29</v>
      </c>
      <c r="D1697" t="str">
        <f t="shared" si="53"/>
        <v>Royal City29</v>
      </c>
      <c r="E1697" s="18">
        <v>12838209.35</v>
      </c>
    </row>
    <row r="1698" spans="1:5" hidden="1" x14ac:dyDescent="0.3">
      <c r="A1698" t="s">
        <v>9</v>
      </c>
      <c r="B1698">
        <v>30</v>
      </c>
      <c r="C1698">
        <f t="shared" si="52"/>
        <v>30</v>
      </c>
      <c r="D1698" t="str">
        <f t="shared" si="53"/>
        <v>Royal City30</v>
      </c>
      <c r="E1698" s="18">
        <v>7400000</v>
      </c>
    </row>
    <row r="1699" spans="1:5" hidden="1" x14ac:dyDescent="0.3">
      <c r="A1699" t="s">
        <v>9</v>
      </c>
      <c r="B1699">
        <v>30.1</v>
      </c>
      <c r="C1699">
        <f t="shared" si="52"/>
        <v>30</v>
      </c>
      <c r="D1699" t="str">
        <f t="shared" si="53"/>
        <v>Royal City30</v>
      </c>
      <c r="E1699" s="18">
        <v>2431952.1350388527</v>
      </c>
    </row>
    <row r="1700" spans="1:5" hidden="1" x14ac:dyDescent="0.3">
      <c r="A1700" t="s">
        <v>9</v>
      </c>
      <c r="B1700">
        <v>31</v>
      </c>
      <c r="C1700">
        <f t="shared" si="52"/>
        <v>31</v>
      </c>
      <c r="D1700" t="str">
        <f t="shared" si="53"/>
        <v>Royal City31</v>
      </c>
      <c r="E1700" s="18">
        <v>2500000</v>
      </c>
    </row>
    <row r="1701" spans="1:5" hidden="1" x14ac:dyDescent="0.3">
      <c r="A1701" t="s">
        <v>9</v>
      </c>
      <c r="B1701">
        <v>31.1</v>
      </c>
      <c r="C1701">
        <f t="shared" si="52"/>
        <v>31</v>
      </c>
      <c r="D1701" t="str">
        <f t="shared" si="53"/>
        <v>Royal City31</v>
      </c>
      <c r="E1701" s="18">
        <v>3975508.58</v>
      </c>
    </row>
    <row r="1702" spans="1:5" hidden="1" x14ac:dyDescent="0.3">
      <c r="A1702" t="s">
        <v>9</v>
      </c>
      <c r="B1702">
        <v>32</v>
      </c>
      <c r="C1702">
        <f t="shared" si="52"/>
        <v>32</v>
      </c>
      <c r="D1702" t="str">
        <f t="shared" si="53"/>
        <v>Royal City32</v>
      </c>
      <c r="E1702" s="18">
        <v>2151533.38</v>
      </c>
    </row>
    <row r="1703" spans="1:5" hidden="1" x14ac:dyDescent="0.3">
      <c r="A1703" t="s">
        <v>9</v>
      </c>
      <c r="B1703">
        <v>33</v>
      </c>
      <c r="C1703">
        <f t="shared" si="52"/>
        <v>33</v>
      </c>
      <c r="D1703" t="str">
        <f t="shared" si="53"/>
        <v>Royal City33</v>
      </c>
      <c r="E1703" s="18">
        <v>5000000</v>
      </c>
    </row>
    <row r="1704" spans="1:5" hidden="1" x14ac:dyDescent="0.3">
      <c r="A1704" t="s">
        <v>9</v>
      </c>
      <c r="B1704">
        <v>33.1</v>
      </c>
      <c r="C1704">
        <f t="shared" si="52"/>
        <v>33</v>
      </c>
      <c r="D1704" t="str">
        <f t="shared" si="53"/>
        <v>Royal City33</v>
      </c>
      <c r="E1704" s="18">
        <v>4101413.8170539141</v>
      </c>
    </row>
    <row r="1705" spans="1:5" hidden="1" x14ac:dyDescent="0.3">
      <c r="A1705" t="s">
        <v>9</v>
      </c>
      <c r="B1705">
        <v>34</v>
      </c>
      <c r="C1705">
        <f t="shared" si="52"/>
        <v>34</v>
      </c>
      <c r="D1705" t="str">
        <f t="shared" si="53"/>
        <v>Royal City34</v>
      </c>
      <c r="E1705" s="18">
        <v>1294144.2829460856</v>
      </c>
    </row>
    <row r="1706" spans="1:5" hidden="1" x14ac:dyDescent="0.3">
      <c r="A1706" t="s">
        <v>9</v>
      </c>
      <c r="B1706">
        <v>34.1</v>
      </c>
      <c r="C1706">
        <f t="shared" si="52"/>
        <v>34</v>
      </c>
      <c r="D1706" t="str">
        <f t="shared" si="53"/>
        <v>Royal City34</v>
      </c>
      <c r="E1706" s="18">
        <v>4079298.6431613807</v>
      </c>
    </row>
    <row r="1707" spans="1:5" hidden="1" x14ac:dyDescent="0.3">
      <c r="A1707" t="s">
        <v>9</v>
      </c>
      <c r="B1707">
        <v>35</v>
      </c>
      <c r="C1707">
        <f t="shared" si="52"/>
        <v>35</v>
      </c>
      <c r="D1707" t="str">
        <f t="shared" si="53"/>
        <v>Royal City35</v>
      </c>
      <c r="E1707" s="18">
        <v>3237336.5862955451</v>
      </c>
    </row>
    <row r="1708" spans="1:5" hidden="1" x14ac:dyDescent="0.3">
      <c r="A1708" t="s">
        <v>9</v>
      </c>
      <c r="B1708">
        <v>36</v>
      </c>
      <c r="C1708">
        <f t="shared" si="52"/>
        <v>36</v>
      </c>
      <c r="D1708" t="str">
        <f t="shared" si="53"/>
        <v>Royal City36</v>
      </c>
      <c r="E1708" s="18">
        <v>1578133.6205430739</v>
      </c>
    </row>
    <row r="1709" spans="1:5" hidden="1" x14ac:dyDescent="0.3">
      <c r="A1709" t="s">
        <v>9</v>
      </c>
      <c r="B1709">
        <v>36.1</v>
      </c>
      <c r="C1709">
        <f t="shared" si="52"/>
        <v>36</v>
      </c>
      <c r="D1709" t="str">
        <f t="shared" si="53"/>
        <v>Royal City36</v>
      </c>
      <c r="E1709" s="18">
        <v>3653291.5694569265</v>
      </c>
    </row>
    <row r="1710" spans="1:5" hidden="1" x14ac:dyDescent="0.3">
      <c r="A1710" t="s">
        <v>9</v>
      </c>
      <c r="B1710">
        <v>37</v>
      </c>
      <c r="C1710">
        <f t="shared" si="52"/>
        <v>37</v>
      </c>
      <c r="D1710" t="str">
        <f t="shared" si="53"/>
        <v>Royal City37</v>
      </c>
      <c r="E1710" s="18">
        <v>3663343.67</v>
      </c>
    </row>
    <row r="1711" spans="1:5" hidden="1" x14ac:dyDescent="0.3">
      <c r="A1711" t="s">
        <v>9</v>
      </c>
      <c r="B1711">
        <v>38</v>
      </c>
      <c r="C1711">
        <f t="shared" si="52"/>
        <v>38</v>
      </c>
      <c r="D1711" t="str">
        <f t="shared" si="53"/>
        <v>Royal City38</v>
      </c>
      <c r="E1711" s="18">
        <v>2267127.8800000008</v>
      </c>
    </row>
    <row r="1712" spans="1:5" hidden="1" x14ac:dyDescent="0.3">
      <c r="A1712" t="s">
        <v>9</v>
      </c>
      <c r="B1712">
        <v>39</v>
      </c>
      <c r="C1712">
        <f t="shared" si="52"/>
        <v>39</v>
      </c>
      <c r="D1712" t="str">
        <f t="shared" si="53"/>
        <v>Royal City39</v>
      </c>
      <c r="E1712" s="18">
        <v>1002773.1925886869</v>
      </c>
    </row>
    <row r="1713" spans="1:5" hidden="1" x14ac:dyDescent="0.3">
      <c r="A1713" t="s">
        <v>9</v>
      </c>
      <c r="B1713">
        <v>40</v>
      </c>
      <c r="C1713">
        <f t="shared" si="52"/>
        <v>40</v>
      </c>
      <c r="D1713" t="str">
        <f t="shared" si="53"/>
        <v>Royal City40</v>
      </c>
      <c r="E1713" s="18">
        <v>955713.13787357509</v>
      </c>
    </row>
    <row r="1714" spans="1:5" hidden="1" x14ac:dyDescent="0.3">
      <c r="A1714" t="s">
        <v>9</v>
      </c>
      <c r="B1714">
        <v>40.1</v>
      </c>
      <c r="C1714">
        <f t="shared" si="52"/>
        <v>40</v>
      </c>
      <c r="D1714" t="str">
        <f t="shared" si="53"/>
        <v>Royal City40</v>
      </c>
      <c r="E1714" s="18">
        <v>5023973.5321264248</v>
      </c>
    </row>
    <row r="1715" spans="1:5" hidden="1" x14ac:dyDescent="0.3">
      <c r="A1715" t="s">
        <v>9</v>
      </c>
      <c r="B1715">
        <v>41</v>
      </c>
      <c r="C1715">
        <f t="shared" si="52"/>
        <v>41</v>
      </c>
      <c r="D1715" t="str">
        <f t="shared" si="53"/>
        <v>Royal City41</v>
      </c>
      <c r="E1715" s="18">
        <v>5714023.3138359804</v>
      </c>
    </row>
    <row r="1716" spans="1:5" hidden="1" x14ac:dyDescent="0.3">
      <c r="A1716" t="s">
        <v>9</v>
      </c>
      <c r="B1716">
        <v>42</v>
      </c>
      <c r="C1716">
        <f t="shared" si="52"/>
        <v>42</v>
      </c>
      <c r="D1716" t="str">
        <f t="shared" si="53"/>
        <v>Royal City42</v>
      </c>
      <c r="E1716" s="18">
        <v>15000000</v>
      </c>
    </row>
    <row r="1717" spans="1:5" hidden="1" x14ac:dyDescent="0.3">
      <c r="A1717" t="s">
        <v>9</v>
      </c>
      <c r="B1717">
        <v>42.1</v>
      </c>
      <c r="C1717">
        <f t="shared" si="52"/>
        <v>42</v>
      </c>
      <c r="D1717" t="str">
        <f t="shared" si="53"/>
        <v>Royal City42</v>
      </c>
      <c r="E1717" s="18">
        <v>4161782.8000000007</v>
      </c>
    </row>
    <row r="1718" spans="1:5" hidden="1" x14ac:dyDescent="0.3">
      <c r="A1718" t="s">
        <v>9</v>
      </c>
      <c r="B1718">
        <v>42.2</v>
      </c>
      <c r="C1718">
        <f t="shared" si="52"/>
        <v>42</v>
      </c>
      <c r="D1718" t="str">
        <f t="shared" si="53"/>
        <v>Royal City42</v>
      </c>
      <c r="E1718" s="18">
        <v>16000000</v>
      </c>
    </row>
    <row r="1719" spans="1:5" hidden="1" x14ac:dyDescent="0.3">
      <c r="A1719" t="s">
        <v>43</v>
      </c>
      <c r="B1719">
        <v>1</v>
      </c>
      <c r="C1719">
        <f t="shared" si="52"/>
        <v>1</v>
      </c>
      <c r="D1719" t="str">
        <f t="shared" si="53"/>
        <v>Royal City - Landscape1</v>
      </c>
      <c r="E1719" s="18">
        <v>1782000</v>
      </c>
    </row>
    <row r="1720" spans="1:5" hidden="1" x14ac:dyDescent="0.3">
      <c r="A1720" t="s">
        <v>43</v>
      </c>
      <c r="B1720">
        <v>2</v>
      </c>
      <c r="C1720">
        <f t="shared" si="52"/>
        <v>2</v>
      </c>
      <c r="D1720" t="str">
        <f t="shared" si="53"/>
        <v>Royal City - Landscape2</v>
      </c>
      <c r="E1720" s="18">
        <v>4014037.5</v>
      </c>
    </row>
    <row r="1721" spans="1:5" hidden="1" x14ac:dyDescent="0.3">
      <c r="A1721" t="s">
        <v>43</v>
      </c>
      <c r="B1721">
        <v>3</v>
      </c>
      <c r="C1721">
        <f t="shared" si="52"/>
        <v>3</v>
      </c>
      <c r="D1721" t="str">
        <f t="shared" si="53"/>
        <v>Royal City - Landscape3</v>
      </c>
      <c r="E1721" s="18">
        <v>2421804.9</v>
      </c>
    </row>
    <row r="1722" spans="1:5" hidden="1" x14ac:dyDescent="0.3">
      <c r="A1722" t="s">
        <v>43</v>
      </c>
      <c r="B1722">
        <v>4</v>
      </c>
      <c r="C1722">
        <f t="shared" si="52"/>
        <v>4</v>
      </c>
      <c r="D1722" t="str">
        <f t="shared" si="53"/>
        <v>Royal City - Landscape4</v>
      </c>
      <c r="E1722" s="18">
        <v>4390934.75</v>
      </c>
    </row>
    <row r="1723" spans="1:5" hidden="1" x14ac:dyDescent="0.3">
      <c r="A1723" t="s">
        <v>43</v>
      </c>
      <c r="B1723">
        <v>5</v>
      </c>
      <c r="C1723">
        <f t="shared" si="52"/>
        <v>5</v>
      </c>
      <c r="D1723" t="str">
        <f t="shared" si="53"/>
        <v>Royal City - Landscape5</v>
      </c>
      <c r="E1723" s="18">
        <v>7060326.7999999998</v>
      </c>
    </row>
    <row r="1724" spans="1:5" hidden="1" x14ac:dyDescent="0.3">
      <c r="A1724" t="s">
        <v>43</v>
      </c>
      <c r="B1724">
        <v>6</v>
      </c>
      <c r="C1724">
        <f t="shared" si="52"/>
        <v>6</v>
      </c>
      <c r="D1724" t="str">
        <f t="shared" si="53"/>
        <v>Royal City - Landscape6</v>
      </c>
      <c r="E1724" s="18">
        <v>9240902.25</v>
      </c>
    </row>
    <row r="1725" spans="1:5" hidden="1" x14ac:dyDescent="0.3">
      <c r="A1725" t="s">
        <v>43</v>
      </c>
      <c r="B1725">
        <v>7</v>
      </c>
      <c r="C1725">
        <f t="shared" ref="C1725:C1788" si="54">ROUNDDOWN(B1725,0)</f>
        <v>7</v>
      </c>
      <c r="D1725" t="str">
        <f t="shared" ref="D1725:D1788" si="55">A1725&amp;C1725</f>
        <v>Royal City - Landscape7</v>
      </c>
      <c r="E1725" s="18">
        <v>5000000</v>
      </c>
    </row>
    <row r="1726" spans="1:5" hidden="1" x14ac:dyDescent="0.3">
      <c r="A1726" t="s">
        <v>43</v>
      </c>
      <c r="B1726">
        <v>7.1</v>
      </c>
      <c r="C1726">
        <f t="shared" si="54"/>
        <v>7</v>
      </c>
      <c r="D1726" t="str">
        <f t="shared" si="55"/>
        <v>Royal City - Landscape7</v>
      </c>
      <c r="E1726" s="18">
        <v>1442723.3499999996</v>
      </c>
    </row>
    <row r="1727" spans="1:5" hidden="1" x14ac:dyDescent="0.3">
      <c r="A1727" t="s">
        <v>43</v>
      </c>
      <c r="B1727">
        <v>8</v>
      </c>
      <c r="C1727">
        <f t="shared" si="54"/>
        <v>8</v>
      </c>
      <c r="D1727" t="str">
        <f t="shared" si="55"/>
        <v>Royal City - Landscape8</v>
      </c>
      <c r="E1727" s="18">
        <v>2161790.65</v>
      </c>
    </row>
    <row r="1728" spans="1:5" hidden="1" x14ac:dyDescent="0.3">
      <c r="A1728" t="s">
        <v>43</v>
      </c>
      <c r="B1728">
        <v>8.1</v>
      </c>
      <c r="C1728">
        <f t="shared" si="54"/>
        <v>8</v>
      </c>
      <c r="D1728" t="str">
        <f t="shared" si="55"/>
        <v>Royal City - Landscape8</v>
      </c>
      <c r="E1728" s="18">
        <v>10194453.1</v>
      </c>
    </row>
    <row r="1729" spans="1:5" hidden="1" x14ac:dyDescent="0.3">
      <c r="A1729" t="s">
        <v>43</v>
      </c>
      <c r="B1729">
        <v>9</v>
      </c>
      <c r="C1729">
        <f t="shared" si="54"/>
        <v>9</v>
      </c>
      <c r="D1729" t="str">
        <f t="shared" si="55"/>
        <v>Royal City - Landscape9</v>
      </c>
      <c r="E1729" s="18">
        <v>4886117.91</v>
      </c>
    </row>
    <row r="1730" spans="1:5" hidden="1" x14ac:dyDescent="0.3">
      <c r="A1730" t="s">
        <v>43</v>
      </c>
      <c r="B1730">
        <v>10</v>
      </c>
      <c r="C1730">
        <f t="shared" si="54"/>
        <v>10</v>
      </c>
      <c r="D1730" t="str">
        <f t="shared" si="55"/>
        <v>Royal City - Landscape10</v>
      </c>
      <c r="E1730" s="18">
        <v>2500000</v>
      </c>
    </row>
    <row r="1731" spans="1:5" hidden="1" x14ac:dyDescent="0.3">
      <c r="A1731" t="s">
        <v>43</v>
      </c>
      <c r="B1731">
        <v>10.1</v>
      </c>
      <c r="C1731">
        <f t="shared" si="54"/>
        <v>10</v>
      </c>
      <c r="D1731" t="str">
        <f t="shared" si="55"/>
        <v>Royal City - Landscape10</v>
      </c>
      <c r="E1731" s="18">
        <v>561010.9700000002</v>
      </c>
    </row>
    <row r="1732" spans="1:5" hidden="1" x14ac:dyDescent="0.3">
      <c r="A1732" t="s">
        <v>43</v>
      </c>
      <c r="B1732">
        <v>11</v>
      </c>
      <c r="C1732">
        <f t="shared" si="54"/>
        <v>11</v>
      </c>
      <c r="D1732" t="str">
        <f t="shared" si="55"/>
        <v>Royal City - Landscape11</v>
      </c>
      <c r="E1732" s="18">
        <v>4947910.42</v>
      </c>
    </row>
    <row r="1733" spans="1:5" hidden="1" x14ac:dyDescent="0.3">
      <c r="A1733" t="s">
        <v>43</v>
      </c>
      <c r="B1733">
        <v>12</v>
      </c>
      <c r="C1733">
        <f t="shared" si="54"/>
        <v>12</v>
      </c>
      <c r="D1733" t="str">
        <f t="shared" si="55"/>
        <v>Royal City - Landscape12</v>
      </c>
      <c r="E1733" s="18">
        <v>5000000</v>
      </c>
    </row>
    <row r="1734" spans="1:5" hidden="1" x14ac:dyDescent="0.3">
      <c r="A1734" t="s">
        <v>43</v>
      </c>
      <c r="B1734">
        <v>12.1</v>
      </c>
      <c r="C1734">
        <f t="shared" si="54"/>
        <v>12</v>
      </c>
      <c r="D1734" t="str">
        <f t="shared" si="55"/>
        <v>Royal City - Landscape12</v>
      </c>
      <c r="E1734" s="18">
        <v>2029456.415514715</v>
      </c>
    </row>
    <row r="1735" spans="1:5" hidden="1" x14ac:dyDescent="0.3">
      <c r="A1735" t="s">
        <v>43</v>
      </c>
      <c r="B1735">
        <v>13</v>
      </c>
      <c r="C1735">
        <f t="shared" si="54"/>
        <v>13</v>
      </c>
      <c r="D1735" t="str">
        <f t="shared" si="55"/>
        <v>Royal City - Landscape13</v>
      </c>
      <c r="E1735" s="18">
        <v>2173267.6157138199</v>
      </c>
    </row>
    <row r="1736" spans="1:5" hidden="1" x14ac:dyDescent="0.3">
      <c r="A1736" t="s">
        <v>43</v>
      </c>
      <c r="B1736">
        <v>14</v>
      </c>
      <c r="C1736">
        <f t="shared" si="54"/>
        <v>14</v>
      </c>
      <c r="D1736" t="str">
        <f t="shared" si="55"/>
        <v>Royal City - Landscape14</v>
      </c>
      <c r="E1736" s="18">
        <v>1308214.7555090636</v>
      </c>
    </row>
    <row r="1737" spans="1:5" hidden="1" x14ac:dyDescent="0.3">
      <c r="A1737" t="s">
        <v>43</v>
      </c>
      <c r="B1737">
        <v>15</v>
      </c>
      <c r="C1737">
        <f t="shared" si="54"/>
        <v>15</v>
      </c>
      <c r="D1737" t="str">
        <f t="shared" si="55"/>
        <v>Royal City - Landscape15</v>
      </c>
      <c r="E1737" s="18">
        <v>2272705.37</v>
      </c>
    </row>
    <row r="1738" spans="1:5" hidden="1" x14ac:dyDescent="0.3">
      <c r="A1738" t="s">
        <v>43</v>
      </c>
      <c r="B1738">
        <v>16</v>
      </c>
      <c r="C1738">
        <f t="shared" si="54"/>
        <v>16</v>
      </c>
      <c r="D1738" t="str">
        <f t="shared" si="55"/>
        <v>Royal City - Landscape16</v>
      </c>
      <c r="E1738" s="18">
        <v>650222.94326240104</v>
      </c>
    </row>
    <row r="1739" spans="1:5" hidden="1" x14ac:dyDescent="0.3">
      <c r="A1739" t="s">
        <v>43</v>
      </c>
      <c r="B1739">
        <v>17</v>
      </c>
      <c r="C1739">
        <f t="shared" si="54"/>
        <v>17</v>
      </c>
      <c r="D1739" t="str">
        <f t="shared" si="55"/>
        <v>Royal City - Landscape17</v>
      </c>
      <c r="E1739" s="18">
        <v>1288827.45</v>
      </c>
    </row>
    <row r="1740" spans="1:5" hidden="1" x14ac:dyDescent="0.3">
      <c r="A1740" t="s">
        <v>43</v>
      </c>
      <c r="B1740">
        <v>17.100000000000001</v>
      </c>
      <c r="C1740">
        <f t="shared" si="54"/>
        <v>17</v>
      </c>
      <c r="D1740" t="str">
        <f t="shared" si="55"/>
        <v>Royal City - Landscape17</v>
      </c>
      <c r="E1740" s="18">
        <v>1531216.7805430731</v>
      </c>
    </row>
    <row r="1741" spans="1:5" hidden="1" x14ac:dyDescent="0.3">
      <c r="A1741" t="s">
        <v>43</v>
      </c>
      <c r="B1741">
        <v>18</v>
      </c>
      <c r="C1741">
        <f t="shared" si="54"/>
        <v>18</v>
      </c>
      <c r="D1741" t="str">
        <f t="shared" si="55"/>
        <v>Royal City - Landscape18</v>
      </c>
      <c r="E1741" s="18">
        <v>819297.08162349463</v>
      </c>
    </row>
    <row r="1742" spans="1:5" hidden="1" x14ac:dyDescent="0.3">
      <c r="A1742" t="s">
        <v>43</v>
      </c>
      <c r="B1742">
        <v>19</v>
      </c>
      <c r="C1742">
        <f t="shared" si="54"/>
        <v>19</v>
      </c>
      <c r="D1742" t="str">
        <f t="shared" si="55"/>
        <v>Royal City - Landscape19</v>
      </c>
      <c r="E1742" s="18">
        <v>1116339.8934675306</v>
      </c>
    </row>
    <row r="1743" spans="1:5" hidden="1" x14ac:dyDescent="0.3">
      <c r="A1743" t="s">
        <v>43</v>
      </c>
      <c r="B1743">
        <v>20</v>
      </c>
      <c r="C1743">
        <f t="shared" si="54"/>
        <v>20</v>
      </c>
      <c r="D1743" t="str">
        <f t="shared" si="55"/>
        <v>Royal City - Landscape20</v>
      </c>
      <c r="E1743" s="18">
        <v>1105876.6944467127</v>
      </c>
    </row>
    <row r="1744" spans="1:5" hidden="1" x14ac:dyDescent="0.3">
      <c r="A1744" t="s">
        <v>43</v>
      </c>
      <c r="B1744">
        <v>21</v>
      </c>
      <c r="C1744">
        <f t="shared" si="54"/>
        <v>21</v>
      </c>
      <c r="D1744" t="str">
        <f t="shared" si="55"/>
        <v>Royal City - Landscape21</v>
      </c>
      <c r="E1744" s="18">
        <v>520336.71787357517</v>
      </c>
    </row>
    <row r="1745" spans="1:5" hidden="1" x14ac:dyDescent="0.3">
      <c r="A1745" t="s">
        <v>43</v>
      </c>
      <c r="B1745">
        <v>21.1</v>
      </c>
      <c r="C1745">
        <f t="shared" si="54"/>
        <v>21</v>
      </c>
      <c r="D1745" t="str">
        <f t="shared" si="55"/>
        <v>Royal City - Landscape21</v>
      </c>
      <c r="E1745" s="18">
        <v>2285976.6861640196</v>
      </c>
    </row>
    <row r="1746" spans="1:5" hidden="1" x14ac:dyDescent="0.3">
      <c r="A1746" t="s">
        <v>43</v>
      </c>
      <c r="B1746">
        <v>22</v>
      </c>
      <c r="C1746">
        <f t="shared" si="54"/>
        <v>22</v>
      </c>
      <c r="D1746" t="str">
        <f t="shared" si="55"/>
        <v>Royal City - Landscape22</v>
      </c>
      <c r="E1746" s="18">
        <v>1838217.1999999993</v>
      </c>
    </row>
    <row r="1747" spans="1:5" hidden="1" x14ac:dyDescent="0.3">
      <c r="A1747" t="s">
        <v>43</v>
      </c>
      <c r="B1747">
        <v>23</v>
      </c>
      <c r="C1747">
        <f t="shared" si="54"/>
        <v>23</v>
      </c>
      <c r="D1747" t="str">
        <f t="shared" si="55"/>
        <v>Royal City - Landscape23</v>
      </c>
      <c r="E1747" s="18">
        <v>9000000</v>
      </c>
    </row>
    <row r="1748" spans="1:5" hidden="1" x14ac:dyDescent="0.3">
      <c r="A1748" t="s">
        <v>43</v>
      </c>
      <c r="B1748">
        <v>23.1</v>
      </c>
      <c r="C1748">
        <f t="shared" si="54"/>
        <v>23</v>
      </c>
      <c r="D1748" t="str">
        <f t="shared" si="55"/>
        <v>Royal City - Landscape23</v>
      </c>
      <c r="E1748" s="18">
        <v>4000000</v>
      </c>
    </row>
    <row r="1749" spans="1:5" hidden="1" x14ac:dyDescent="0.3">
      <c r="A1749" t="s">
        <v>256</v>
      </c>
      <c r="B1749">
        <v>3</v>
      </c>
      <c r="C1749">
        <f t="shared" si="54"/>
        <v>3</v>
      </c>
      <c r="D1749" t="str">
        <f t="shared" si="55"/>
        <v>Royal City 33</v>
      </c>
      <c r="E1749" s="18">
        <v>20000000</v>
      </c>
    </row>
    <row r="1750" spans="1:5" hidden="1" x14ac:dyDescent="0.3">
      <c r="A1750" t="s">
        <v>257</v>
      </c>
      <c r="B1750">
        <v>4</v>
      </c>
      <c r="C1750">
        <f t="shared" si="54"/>
        <v>4</v>
      </c>
      <c r="D1750" t="str">
        <f t="shared" si="55"/>
        <v>Royal City 44</v>
      </c>
      <c r="E1750" s="18">
        <v>20093247.399999999</v>
      </c>
    </row>
    <row r="1751" spans="1:5" hidden="1" x14ac:dyDescent="0.3">
      <c r="A1751" t="s">
        <v>258</v>
      </c>
      <c r="B1751">
        <v>1</v>
      </c>
      <c r="C1751">
        <f t="shared" si="54"/>
        <v>1</v>
      </c>
      <c r="D1751" t="str">
        <f t="shared" si="55"/>
        <v>Royal City11</v>
      </c>
      <c r="E1751" s="18">
        <v>58500000</v>
      </c>
    </row>
    <row r="1752" spans="1:5" hidden="1" x14ac:dyDescent="0.3">
      <c r="A1752" t="s">
        <v>259</v>
      </c>
      <c r="B1752">
        <v>2</v>
      </c>
      <c r="C1752">
        <f t="shared" si="54"/>
        <v>2</v>
      </c>
      <c r="D1752" t="str">
        <f t="shared" si="55"/>
        <v>Royal City22</v>
      </c>
      <c r="E1752" s="18">
        <v>20000000</v>
      </c>
    </row>
    <row r="1753" spans="1:5" hidden="1" x14ac:dyDescent="0.3">
      <c r="A1753" t="s">
        <v>265</v>
      </c>
      <c r="B1753">
        <v>1</v>
      </c>
      <c r="C1753">
        <f t="shared" si="54"/>
        <v>1</v>
      </c>
      <c r="D1753" t="str">
        <f t="shared" si="55"/>
        <v>Saint Gobain Factory1</v>
      </c>
      <c r="E1753" s="18">
        <v>103530970.23999999</v>
      </c>
    </row>
    <row r="1754" spans="1:5" hidden="1" x14ac:dyDescent="0.3">
      <c r="A1754" t="s">
        <v>265</v>
      </c>
      <c r="B1754">
        <v>2</v>
      </c>
      <c r="C1754">
        <f t="shared" si="54"/>
        <v>2</v>
      </c>
      <c r="D1754" t="str">
        <f t="shared" si="55"/>
        <v>Saint Gobain Factory2</v>
      </c>
      <c r="E1754" s="18">
        <v>26538435</v>
      </c>
    </row>
    <row r="1755" spans="1:5" hidden="1" x14ac:dyDescent="0.3">
      <c r="A1755" t="s">
        <v>14</v>
      </c>
      <c r="B1755">
        <v>1</v>
      </c>
      <c r="C1755">
        <f t="shared" si="54"/>
        <v>1</v>
      </c>
      <c r="D1755" t="str">
        <f t="shared" si="55"/>
        <v>SIEMENS - Sokhna1</v>
      </c>
      <c r="E1755" s="18">
        <v>93300000</v>
      </c>
    </row>
    <row r="1756" spans="1:5" hidden="1" x14ac:dyDescent="0.3">
      <c r="A1756" t="s">
        <v>14</v>
      </c>
      <c r="B1756">
        <v>2</v>
      </c>
      <c r="C1756">
        <f t="shared" si="54"/>
        <v>2</v>
      </c>
      <c r="D1756" t="str">
        <f t="shared" si="55"/>
        <v>SIEMENS - Sokhna2</v>
      </c>
      <c r="E1756" s="18">
        <v>3059283.73</v>
      </c>
    </row>
    <row r="1757" spans="1:5" hidden="1" x14ac:dyDescent="0.3">
      <c r="A1757" t="s">
        <v>14</v>
      </c>
      <c r="B1757">
        <v>3</v>
      </c>
      <c r="C1757">
        <f t="shared" si="54"/>
        <v>3</v>
      </c>
      <c r="D1757" t="str">
        <f t="shared" si="55"/>
        <v>SIEMENS - Sokhna3</v>
      </c>
      <c r="E1757" s="18">
        <v>7201577.0499999998</v>
      </c>
    </row>
    <row r="1758" spans="1:5" hidden="1" x14ac:dyDescent="0.3">
      <c r="A1758" t="s">
        <v>14</v>
      </c>
      <c r="B1758">
        <v>4</v>
      </c>
      <c r="C1758">
        <f t="shared" si="54"/>
        <v>4</v>
      </c>
      <c r="D1758" t="str">
        <f t="shared" si="55"/>
        <v>SIEMENS - Sokhna4</v>
      </c>
      <c r="E1758" s="18">
        <v>11065687.699999999</v>
      </c>
    </row>
    <row r="1759" spans="1:5" hidden="1" x14ac:dyDescent="0.3">
      <c r="A1759" t="s">
        <v>14</v>
      </c>
      <c r="B1759">
        <v>5</v>
      </c>
      <c r="C1759">
        <f t="shared" si="54"/>
        <v>5</v>
      </c>
      <c r="D1759" t="str">
        <f t="shared" si="55"/>
        <v>SIEMENS - Sokhna5</v>
      </c>
      <c r="E1759" s="18">
        <v>13218163.560000001</v>
      </c>
    </row>
    <row r="1760" spans="1:5" hidden="1" x14ac:dyDescent="0.3">
      <c r="A1760" t="s">
        <v>14</v>
      </c>
      <c r="B1760">
        <v>6</v>
      </c>
      <c r="C1760">
        <f t="shared" si="54"/>
        <v>6</v>
      </c>
      <c r="D1760" t="str">
        <f t="shared" si="55"/>
        <v>SIEMENS - Sokhna6</v>
      </c>
      <c r="E1760" s="18">
        <v>7060448.9080144614</v>
      </c>
    </row>
    <row r="1761" spans="1:5" hidden="1" x14ac:dyDescent="0.3">
      <c r="A1761" t="s">
        <v>14</v>
      </c>
      <c r="B1761">
        <v>7</v>
      </c>
      <c r="C1761">
        <f t="shared" si="54"/>
        <v>7</v>
      </c>
      <c r="D1761" t="str">
        <f t="shared" si="55"/>
        <v>SIEMENS - Sokhna7</v>
      </c>
      <c r="E1761" s="18">
        <v>8833159.8200000003</v>
      </c>
    </row>
    <row r="1762" spans="1:5" hidden="1" x14ac:dyDescent="0.3">
      <c r="A1762" t="s">
        <v>14</v>
      </c>
      <c r="B1762">
        <v>8</v>
      </c>
      <c r="C1762">
        <f t="shared" si="54"/>
        <v>8</v>
      </c>
      <c r="D1762" t="str">
        <f t="shared" si="55"/>
        <v>SIEMENS - Sokhna8</v>
      </c>
      <c r="E1762" s="18">
        <v>12641621.4</v>
      </c>
    </row>
    <row r="1763" spans="1:5" hidden="1" x14ac:dyDescent="0.3">
      <c r="A1763" t="s">
        <v>14</v>
      </c>
      <c r="B1763">
        <v>9</v>
      </c>
      <c r="C1763">
        <f t="shared" si="54"/>
        <v>9</v>
      </c>
      <c r="D1763" t="str">
        <f t="shared" si="55"/>
        <v>SIEMENS - Sokhna9</v>
      </c>
      <c r="E1763" s="18">
        <v>13673026.82</v>
      </c>
    </row>
    <row r="1764" spans="1:5" hidden="1" x14ac:dyDescent="0.3">
      <c r="A1764" t="s">
        <v>14</v>
      </c>
      <c r="B1764">
        <v>10</v>
      </c>
      <c r="C1764">
        <f t="shared" si="54"/>
        <v>10</v>
      </c>
      <c r="D1764" t="str">
        <f t="shared" si="55"/>
        <v>SIEMENS - Sokhna10</v>
      </c>
      <c r="E1764" s="18">
        <v>6271528.3300000001</v>
      </c>
    </row>
    <row r="1765" spans="1:5" hidden="1" x14ac:dyDescent="0.3">
      <c r="A1765" t="s">
        <v>14</v>
      </c>
      <c r="B1765">
        <v>11</v>
      </c>
      <c r="C1765">
        <f t="shared" si="54"/>
        <v>11</v>
      </c>
      <c r="D1765" t="str">
        <f t="shared" si="55"/>
        <v>SIEMENS - Sokhna11</v>
      </c>
      <c r="E1765" s="18">
        <v>5230123.67</v>
      </c>
    </row>
    <row r="1766" spans="1:5" hidden="1" x14ac:dyDescent="0.3">
      <c r="A1766" t="s">
        <v>14</v>
      </c>
      <c r="B1766">
        <v>12</v>
      </c>
      <c r="C1766">
        <f t="shared" si="54"/>
        <v>12</v>
      </c>
      <c r="D1766" t="str">
        <f t="shared" si="55"/>
        <v>SIEMENS - Sokhna12</v>
      </c>
      <c r="E1766" s="18">
        <v>20041232.559999999</v>
      </c>
    </row>
    <row r="1767" spans="1:5" hidden="1" x14ac:dyDescent="0.3">
      <c r="A1767" t="s">
        <v>14</v>
      </c>
      <c r="B1767">
        <v>13</v>
      </c>
      <c r="C1767">
        <f t="shared" si="54"/>
        <v>13</v>
      </c>
      <c r="D1767" t="str">
        <f t="shared" si="55"/>
        <v>SIEMENS - Sokhna13</v>
      </c>
      <c r="E1767" s="18">
        <v>17822796.649999999</v>
      </c>
    </row>
    <row r="1768" spans="1:5" hidden="1" x14ac:dyDescent="0.3">
      <c r="A1768" t="s">
        <v>14</v>
      </c>
      <c r="B1768">
        <v>14</v>
      </c>
      <c r="C1768">
        <f t="shared" si="54"/>
        <v>14</v>
      </c>
      <c r="D1768" t="str">
        <f t="shared" si="55"/>
        <v>SIEMENS - Sokhna14</v>
      </c>
      <c r="E1768" s="18">
        <v>20002003.079999998</v>
      </c>
    </row>
    <row r="1769" spans="1:5" hidden="1" x14ac:dyDescent="0.3">
      <c r="A1769" t="s">
        <v>14</v>
      </c>
      <c r="B1769">
        <v>15</v>
      </c>
      <c r="C1769">
        <f t="shared" si="54"/>
        <v>15</v>
      </c>
      <c r="D1769" t="str">
        <f t="shared" si="55"/>
        <v>SIEMENS - Sokhna15</v>
      </c>
      <c r="E1769" s="18">
        <v>2699428.63</v>
      </c>
    </row>
    <row r="1770" spans="1:5" hidden="1" x14ac:dyDescent="0.3">
      <c r="A1770" t="s">
        <v>14</v>
      </c>
      <c r="B1770">
        <v>16</v>
      </c>
      <c r="C1770">
        <f t="shared" si="54"/>
        <v>16</v>
      </c>
      <c r="D1770" t="str">
        <f t="shared" si="55"/>
        <v>SIEMENS - Sokhna16</v>
      </c>
      <c r="E1770" s="18">
        <v>25271545.73</v>
      </c>
    </row>
    <row r="1771" spans="1:5" hidden="1" x14ac:dyDescent="0.3">
      <c r="A1771" t="s">
        <v>14</v>
      </c>
      <c r="B1771">
        <v>17</v>
      </c>
      <c r="C1771">
        <f t="shared" si="54"/>
        <v>17</v>
      </c>
      <c r="D1771" t="str">
        <f t="shared" si="55"/>
        <v>SIEMENS - Sokhna17</v>
      </c>
      <c r="E1771" s="18">
        <v>20418831.59</v>
      </c>
    </row>
    <row r="1772" spans="1:5" hidden="1" x14ac:dyDescent="0.3">
      <c r="A1772" t="s">
        <v>14</v>
      </c>
      <c r="B1772">
        <v>18</v>
      </c>
      <c r="C1772">
        <f t="shared" si="54"/>
        <v>18</v>
      </c>
      <c r="D1772" t="str">
        <f t="shared" si="55"/>
        <v>SIEMENS - Sokhna18</v>
      </c>
      <c r="E1772" s="18">
        <v>12124718</v>
      </c>
    </row>
    <row r="1773" spans="1:5" hidden="1" x14ac:dyDescent="0.3">
      <c r="A1773" t="s">
        <v>14</v>
      </c>
      <c r="B1773">
        <v>19</v>
      </c>
      <c r="C1773">
        <f t="shared" si="54"/>
        <v>19</v>
      </c>
      <c r="D1773" t="str">
        <f t="shared" si="55"/>
        <v>SIEMENS - Sokhna19</v>
      </c>
      <c r="E1773" s="18">
        <v>25672200.91</v>
      </c>
    </row>
    <row r="1774" spans="1:5" hidden="1" x14ac:dyDescent="0.3">
      <c r="A1774" t="s">
        <v>14</v>
      </c>
      <c r="B1774">
        <v>20</v>
      </c>
      <c r="C1774">
        <f t="shared" si="54"/>
        <v>20</v>
      </c>
      <c r="D1774" t="str">
        <f t="shared" si="55"/>
        <v>SIEMENS - Sokhna20</v>
      </c>
      <c r="E1774" s="18">
        <v>15319191.73</v>
      </c>
    </row>
    <row r="1775" spans="1:5" hidden="1" x14ac:dyDescent="0.3">
      <c r="A1775" t="s">
        <v>14</v>
      </c>
      <c r="B1775">
        <v>21</v>
      </c>
      <c r="C1775">
        <f t="shared" si="54"/>
        <v>21</v>
      </c>
      <c r="D1775" t="str">
        <f t="shared" si="55"/>
        <v>SIEMENS - Sokhna21</v>
      </c>
      <c r="E1775" s="18">
        <v>888628.7</v>
      </c>
    </row>
    <row r="1776" spans="1:5" hidden="1" x14ac:dyDescent="0.3">
      <c r="A1776" t="s">
        <v>181</v>
      </c>
      <c r="B1776">
        <v>1</v>
      </c>
      <c r="C1776">
        <f t="shared" si="54"/>
        <v>1</v>
      </c>
      <c r="D1776" t="str">
        <f t="shared" si="55"/>
        <v>SIEMENS - Sokhna - Bill1</v>
      </c>
      <c r="E1776" s="18">
        <v>144907</v>
      </c>
    </row>
    <row r="1777" spans="1:5" hidden="1" x14ac:dyDescent="0.3">
      <c r="A1777" t="s">
        <v>106</v>
      </c>
      <c r="B1777">
        <v>1</v>
      </c>
      <c r="C1777">
        <f t="shared" si="54"/>
        <v>1</v>
      </c>
      <c r="D1777" t="str">
        <f t="shared" si="55"/>
        <v>SMP1 - Revamp1</v>
      </c>
      <c r="E1777" s="18">
        <v>2207548.2000000002</v>
      </c>
    </row>
    <row r="1778" spans="1:5" hidden="1" x14ac:dyDescent="0.3">
      <c r="A1778" t="s">
        <v>106</v>
      </c>
      <c r="B1778">
        <v>2</v>
      </c>
      <c r="C1778">
        <f t="shared" si="54"/>
        <v>2</v>
      </c>
      <c r="D1778" t="str">
        <f t="shared" si="55"/>
        <v>SMP1 - Revamp2</v>
      </c>
      <c r="E1778" s="18">
        <v>1.0000000000000001E-5</v>
      </c>
    </row>
    <row r="1779" spans="1:5" hidden="1" x14ac:dyDescent="0.3">
      <c r="A1779" t="s">
        <v>106</v>
      </c>
      <c r="B1779">
        <v>3</v>
      </c>
      <c r="C1779">
        <f t="shared" si="54"/>
        <v>3</v>
      </c>
      <c r="D1779" t="str">
        <f t="shared" si="55"/>
        <v>SMP1 - Revamp3</v>
      </c>
      <c r="E1779" s="18">
        <v>1.0000000000000001E-5</v>
      </c>
    </row>
    <row r="1780" spans="1:5" hidden="1" x14ac:dyDescent="0.3">
      <c r="A1780" t="s">
        <v>106</v>
      </c>
      <c r="B1780">
        <v>4</v>
      </c>
      <c r="C1780">
        <f t="shared" si="54"/>
        <v>4</v>
      </c>
      <c r="D1780" t="str">
        <f t="shared" si="55"/>
        <v>SMP1 - Revamp4</v>
      </c>
      <c r="E1780" s="18">
        <v>2647384.8437142861</v>
      </c>
    </row>
    <row r="1781" spans="1:5" hidden="1" x14ac:dyDescent="0.3">
      <c r="A1781" t="s">
        <v>106</v>
      </c>
      <c r="B1781">
        <v>5</v>
      </c>
      <c r="C1781">
        <f t="shared" si="54"/>
        <v>5</v>
      </c>
      <c r="D1781" t="str">
        <f t="shared" si="55"/>
        <v>SMP1 - Revamp5</v>
      </c>
      <c r="E1781" s="18">
        <v>2853769.6857142858</v>
      </c>
    </row>
    <row r="1782" spans="1:5" hidden="1" x14ac:dyDescent="0.3">
      <c r="A1782" t="s">
        <v>106</v>
      </c>
      <c r="B1782">
        <v>6</v>
      </c>
      <c r="C1782">
        <f t="shared" si="54"/>
        <v>6</v>
      </c>
      <c r="D1782" t="str">
        <f t="shared" si="55"/>
        <v>SMP1 - Revamp6</v>
      </c>
      <c r="E1782" s="18">
        <v>6112062.5631428557</v>
      </c>
    </row>
    <row r="1783" spans="1:5" hidden="1" x14ac:dyDescent="0.3">
      <c r="A1783" t="s">
        <v>106</v>
      </c>
      <c r="B1783">
        <v>7</v>
      </c>
      <c r="C1783">
        <f t="shared" si="54"/>
        <v>7</v>
      </c>
      <c r="D1783" t="str">
        <f t="shared" si="55"/>
        <v>SMP1 - Revamp7</v>
      </c>
      <c r="E1783" s="18">
        <v>3154540.1</v>
      </c>
    </row>
    <row r="1784" spans="1:5" hidden="1" x14ac:dyDescent="0.3">
      <c r="A1784" t="s">
        <v>106</v>
      </c>
      <c r="B1784">
        <v>8</v>
      </c>
      <c r="C1784">
        <f t="shared" si="54"/>
        <v>8</v>
      </c>
      <c r="D1784" t="str">
        <f t="shared" si="55"/>
        <v>SMP1 - Revamp8</v>
      </c>
      <c r="E1784" s="18">
        <v>1992085.4365714288</v>
      </c>
    </row>
    <row r="1785" spans="1:5" hidden="1" x14ac:dyDescent="0.3">
      <c r="A1785" t="s">
        <v>106</v>
      </c>
      <c r="B1785">
        <v>1</v>
      </c>
      <c r="C1785">
        <f t="shared" si="54"/>
        <v>1</v>
      </c>
      <c r="D1785" t="str">
        <f t="shared" si="55"/>
        <v>SMP1 - Revamp1</v>
      </c>
      <c r="E1785" s="18">
        <v>11698500</v>
      </c>
    </row>
    <row r="1786" spans="1:5" hidden="1" x14ac:dyDescent="0.3">
      <c r="A1786" t="s">
        <v>106</v>
      </c>
      <c r="B1786">
        <v>2</v>
      </c>
      <c r="C1786">
        <f t="shared" si="54"/>
        <v>2</v>
      </c>
      <c r="D1786" t="str">
        <f t="shared" si="55"/>
        <v>SMP1 - Revamp2</v>
      </c>
      <c r="E1786" s="18">
        <v>25693427.5</v>
      </c>
    </row>
    <row r="1787" spans="1:5" hidden="1" x14ac:dyDescent="0.3">
      <c r="A1787" t="s">
        <v>106</v>
      </c>
      <c r="B1787">
        <v>3</v>
      </c>
      <c r="C1787">
        <f t="shared" si="54"/>
        <v>3</v>
      </c>
      <c r="D1787" t="str">
        <f t="shared" si="55"/>
        <v>SMP1 - Revamp3</v>
      </c>
      <c r="E1787" s="18">
        <v>16806572.5</v>
      </c>
    </row>
    <row r="1788" spans="1:5" hidden="1" x14ac:dyDescent="0.3">
      <c r="A1788" t="s">
        <v>130</v>
      </c>
      <c r="B1788">
        <v>1</v>
      </c>
      <c r="C1788">
        <f t="shared" si="54"/>
        <v>1</v>
      </c>
      <c r="D1788" t="str">
        <f t="shared" si="55"/>
        <v>SMP1 - Shut Down1</v>
      </c>
      <c r="E1788" s="18">
        <v>5388381.9400000004</v>
      </c>
    </row>
    <row r="1789" spans="1:5" hidden="1" x14ac:dyDescent="0.3">
      <c r="A1789" t="s">
        <v>130</v>
      </c>
      <c r="B1789">
        <v>2</v>
      </c>
      <c r="C1789">
        <f t="shared" ref="C1789:C1852" si="56">ROUNDDOWN(B1789,0)</f>
        <v>2</v>
      </c>
      <c r="D1789" t="str">
        <f t="shared" ref="D1789:D1852" si="57">A1789&amp;C1789</f>
        <v>SMP1 - Shut Down2</v>
      </c>
      <c r="E1789" s="18">
        <v>15140879.891428569</v>
      </c>
    </row>
    <row r="1790" spans="1:5" hidden="1" x14ac:dyDescent="0.3">
      <c r="A1790" t="s">
        <v>130</v>
      </c>
      <c r="B1790">
        <v>3</v>
      </c>
      <c r="C1790">
        <f t="shared" si="56"/>
        <v>3</v>
      </c>
      <c r="D1790" t="str">
        <f t="shared" si="57"/>
        <v>SMP1 - Shut Down3</v>
      </c>
      <c r="E1790" s="18">
        <v>8648912.9484000001</v>
      </c>
    </row>
    <row r="1791" spans="1:5" hidden="1" x14ac:dyDescent="0.3">
      <c r="A1791" t="s">
        <v>214</v>
      </c>
      <c r="B1791">
        <v>1</v>
      </c>
      <c r="C1791">
        <f t="shared" si="56"/>
        <v>1</v>
      </c>
      <c r="D1791" t="str">
        <f t="shared" si="57"/>
        <v>SMP1 - Shut Down- Final Retention1</v>
      </c>
      <c r="E1791" s="18">
        <v>2700753.58</v>
      </c>
    </row>
    <row r="1792" spans="1:5" hidden="1" x14ac:dyDescent="0.3">
      <c r="A1792" t="s">
        <v>134</v>
      </c>
      <c r="B1792">
        <v>2</v>
      </c>
      <c r="C1792">
        <f t="shared" si="56"/>
        <v>2</v>
      </c>
      <c r="D1792" t="str">
        <f t="shared" si="57"/>
        <v>SMP2 - Shut Down2</v>
      </c>
      <c r="E1792" s="18">
        <v>5426194.9513333319</v>
      </c>
    </row>
    <row r="1793" spans="1:5" hidden="1" x14ac:dyDescent="0.3">
      <c r="A1793" t="s">
        <v>134</v>
      </c>
      <c r="B1793">
        <v>3</v>
      </c>
      <c r="C1793">
        <f t="shared" si="56"/>
        <v>3</v>
      </c>
      <c r="D1793" t="str">
        <f t="shared" si="57"/>
        <v>SMP2 - Shut Down3</v>
      </c>
      <c r="E1793" s="18">
        <v>581185.34</v>
      </c>
    </row>
    <row r="1794" spans="1:5" hidden="1" x14ac:dyDescent="0.3">
      <c r="A1794" t="s">
        <v>216</v>
      </c>
      <c r="B1794">
        <v>1</v>
      </c>
      <c r="C1794">
        <f t="shared" si="56"/>
        <v>1</v>
      </c>
      <c r="D1794" t="str">
        <f t="shared" si="57"/>
        <v>SMP2 - Shut Down- Retention release1</v>
      </c>
      <c r="E1794" s="18">
        <v>553693.36</v>
      </c>
    </row>
    <row r="1795" spans="1:5" hidden="1" x14ac:dyDescent="0.3">
      <c r="A1795" t="s">
        <v>228</v>
      </c>
      <c r="B1795">
        <v>1</v>
      </c>
      <c r="C1795">
        <f t="shared" si="56"/>
        <v>1</v>
      </c>
      <c r="D1795" t="str">
        <f t="shared" si="57"/>
        <v>SMP2 - Shut Down- V.O1</v>
      </c>
      <c r="E1795" s="18">
        <v>20000000</v>
      </c>
    </row>
    <row r="1796" spans="1:5" hidden="1" x14ac:dyDescent="0.3">
      <c r="A1796" t="s">
        <v>8</v>
      </c>
      <c r="B1796">
        <v>23</v>
      </c>
      <c r="C1796">
        <f t="shared" si="56"/>
        <v>23</v>
      </c>
      <c r="D1796" t="str">
        <f t="shared" si="57"/>
        <v>Sodic Club House23</v>
      </c>
      <c r="E1796" s="18">
        <v>2727407.25</v>
      </c>
    </row>
    <row r="1797" spans="1:5" hidden="1" x14ac:dyDescent="0.3">
      <c r="A1797" t="s">
        <v>8</v>
      </c>
      <c r="B1797">
        <v>24</v>
      </c>
      <c r="C1797">
        <f t="shared" si="56"/>
        <v>24</v>
      </c>
      <c r="D1797" t="str">
        <f t="shared" si="57"/>
        <v>Sodic Club House24</v>
      </c>
      <c r="E1797" s="18">
        <v>4528572.66</v>
      </c>
    </row>
    <row r="1798" spans="1:5" hidden="1" x14ac:dyDescent="0.3">
      <c r="A1798" t="s">
        <v>8</v>
      </c>
      <c r="B1798">
        <v>25</v>
      </c>
      <c r="C1798">
        <f t="shared" si="56"/>
        <v>25</v>
      </c>
      <c r="D1798" t="str">
        <f t="shared" si="57"/>
        <v>Sodic Club House25</v>
      </c>
      <c r="E1798" s="18">
        <v>894280.83</v>
      </c>
    </row>
    <row r="1799" spans="1:5" hidden="1" x14ac:dyDescent="0.3">
      <c r="A1799" t="s">
        <v>8</v>
      </c>
      <c r="B1799">
        <v>26</v>
      </c>
      <c r="C1799">
        <f t="shared" si="56"/>
        <v>26</v>
      </c>
      <c r="D1799" t="str">
        <f t="shared" si="57"/>
        <v>Sodic Club House26</v>
      </c>
      <c r="E1799" s="18">
        <v>2563543.65</v>
      </c>
    </row>
    <row r="1800" spans="1:5" hidden="1" x14ac:dyDescent="0.3">
      <c r="A1800" t="s">
        <v>8</v>
      </c>
      <c r="B1800">
        <v>27</v>
      </c>
      <c r="C1800">
        <f t="shared" si="56"/>
        <v>27</v>
      </c>
      <c r="D1800" t="str">
        <f t="shared" si="57"/>
        <v>Sodic Club House27</v>
      </c>
      <c r="E1800" s="18">
        <v>7171420.8099999996</v>
      </c>
    </row>
    <row r="1801" spans="1:5" hidden="1" x14ac:dyDescent="0.3">
      <c r="A1801" t="s">
        <v>8</v>
      </c>
      <c r="B1801">
        <v>28</v>
      </c>
      <c r="C1801">
        <f t="shared" si="56"/>
        <v>28</v>
      </c>
      <c r="D1801" t="str">
        <f t="shared" si="57"/>
        <v>Sodic Club House28</v>
      </c>
      <c r="E1801" s="18">
        <v>3643251.2</v>
      </c>
    </row>
    <row r="1802" spans="1:5" hidden="1" x14ac:dyDescent="0.3">
      <c r="A1802" t="s">
        <v>8</v>
      </c>
      <c r="B1802">
        <v>29</v>
      </c>
      <c r="C1802">
        <f t="shared" si="56"/>
        <v>29</v>
      </c>
      <c r="D1802" t="str">
        <f t="shared" si="57"/>
        <v>Sodic Club House29</v>
      </c>
      <c r="E1802" s="18">
        <v>2927170</v>
      </c>
    </row>
    <row r="1803" spans="1:5" hidden="1" x14ac:dyDescent="0.3">
      <c r="A1803" t="s">
        <v>8</v>
      </c>
      <c r="B1803">
        <v>30</v>
      </c>
      <c r="C1803">
        <f t="shared" si="56"/>
        <v>30</v>
      </c>
      <c r="D1803" t="str">
        <f t="shared" si="57"/>
        <v>Sodic Club House30</v>
      </c>
      <c r="E1803" s="18">
        <v>1523667.33</v>
      </c>
    </row>
    <row r="1804" spans="1:5" hidden="1" x14ac:dyDescent="0.3">
      <c r="A1804" t="s">
        <v>8</v>
      </c>
      <c r="B1804">
        <v>31</v>
      </c>
      <c r="C1804">
        <f t="shared" si="56"/>
        <v>31</v>
      </c>
      <c r="D1804" t="str">
        <f t="shared" si="57"/>
        <v>Sodic Club House31</v>
      </c>
      <c r="E1804" s="18">
        <v>3752933.2199999997</v>
      </c>
    </row>
    <row r="1805" spans="1:5" hidden="1" x14ac:dyDescent="0.3">
      <c r="A1805" t="s">
        <v>8</v>
      </c>
      <c r="B1805">
        <v>32</v>
      </c>
      <c r="C1805">
        <f t="shared" si="56"/>
        <v>32</v>
      </c>
      <c r="D1805" t="str">
        <f t="shared" si="57"/>
        <v>Sodic Club House32</v>
      </c>
      <c r="E1805" s="18">
        <v>1851323.25</v>
      </c>
    </row>
    <row r="1806" spans="1:5" hidden="1" x14ac:dyDescent="0.3">
      <c r="A1806" t="s">
        <v>8</v>
      </c>
      <c r="B1806">
        <v>33</v>
      </c>
      <c r="C1806">
        <f t="shared" si="56"/>
        <v>33</v>
      </c>
      <c r="D1806" t="str">
        <f t="shared" si="57"/>
        <v>Sodic Club House33</v>
      </c>
      <c r="E1806" s="18">
        <v>5028067.13</v>
      </c>
    </row>
    <row r="1807" spans="1:5" hidden="1" x14ac:dyDescent="0.3">
      <c r="A1807" t="s">
        <v>8</v>
      </c>
      <c r="B1807">
        <v>34</v>
      </c>
      <c r="C1807">
        <f t="shared" si="56"/>
        <v>34</v>
      </c>
      <c r="D1807" t="str">
        <f t="shared" si="57"/>
        <v>Sodic Club House34</v>
      </c>
      <c r="E1807" s="18">
        <v>1372787.1900000004</v>
      </c>
    </row>
    <row r="1808" spans="1:5" hidden="1" x14ac:dyDescent="0.3">
      <c r="A1808" t="s">
        <v>8</v>
      </c>
      <c r="B1808">
        <v>35</v>
      </c>
      <c r="C1808">
        <f t="shared" si="56"/>
        <v>35</v>
      </c>
      <c r="D1808" t="str">
        <f t="shared" si="57"/>
        <v>Sodic Club House35</v>
      </c>
      <c r="E1808" s="18">
        <v>2061960.96</v>
      </c>
    </row>
    <row r="1809" spans="1:5" hidden="1" x14ac:dyDescent="0.3">
      <c r="A1809" t="s">
        <v>8</v>
      </c>
      <c r="B1809">
        <v>36</v>
      </c>
      <c r="C1809">
        <f t="shared" si="56"/>
        <v>36</v>
      </c>
      <c r="D1809" t="str">
        <f t="shared" si="57"/>
        <v>Sodic Club House36</v>
      </c>
      <c r="E1809" s="18">
        <v>3000000</v>
      </c>
    </row>
    <row r="1810" spans="1:5" hidden="1" x14ac:dyDescent="0.3">
      <c r="A1810" t="s">
        <v>8</v>
      </c>
      <c r="B1810">
        <v>36.1</v>
      </c>
      <c r="C1810">
        <f t="shared" si="56"/>
        <v>36</v>
      </c>
      <c r="D1810" t="str">
        <f t="shared" si="57"/>
        <v>Sodic Club House36</v>
      </c>
      <c r="E1810" s="18">
        <v>6516540.6600000001</v>
      </c>
    </row>
    <row r="1811" spans="1:5" hidden="1" x14ac:dyDescent="0.3">
      <c r="A1811" t="s">
        <v>8</v>
      </c>
      <c r="B1811">
        <v>37</v>
      </c>
      <c r="C1811">
        <f t="shared" si="56"/>
        <v>37</v>
      </c>
      <c r="D1811" t="str">
        <f t="shared" si="57"/>
        <v>Sodic Club House37</v>
      </c>
      <c r="E1811" s="18">
        <v>4028521</v>
      </c>
    </row>
    <row r="1812" spans="1:5" hidden="1" x14ac:dyDescent="0.3">
      <c r="A1812" t="s">
        <v>168</v>
      </c>
      <c r="B1812">
        <v>1</v>
      </c>
      <c r="C1812">
        <f t="shared" si="56"/>
        <v>1</v>
      </c>
      <c r="D1812" t="str">
        <f t="shared" si="57"/>
        <v>Sodic Club House - Social Insurance1</v>
      </c>
      <c r="E1812" s="18">
        <v>184729.32</v>
      </c>
    </row>
    <row r="1813" spans="1:5" hidden="1" x14ac:dyDescent="0.3">
      <c r="A1813" t="s">
        <v>168</v>
      </c>
      <c r="B1813">
        <v>2</v>
      </c>
      <c r="C1813">
        <f t="shared" si="56"/>
        <v>2</v>
      </c>
      <c r="D1813" t="str">
        <f t="shared" si="57"/>
        <v>Sodic Club House - Social Insurance2</v>
      </c>
      <c r="E1813" s="18">
        <v>503082.9</v>
      </c>
    </row>
    <row r="1814" spans="1:5" hidden="1" x14ac:dyDescent="0.3">
      <c r="A1814" t="s">
        <v>32</v>
      </c>
      <c r="B1814">
        <v>1</v>
      </c>
      <c r="C1814">
        <f t="shared" si="56"/>
        <v>1</v>
      </c>
      <c r="D1814" t="str">
        <f t="shared" si="57"/>
        <v>Sodic Eastown1</v>
      </c>
      <c r="E1814" s="18">
        <v>6789620.1200000001</v>
      </c>
    </row>
    <row r="1815" spans="1:5" hidden="1" x14ac:dyDescent="0.3">
      <c r="A1815" t="s">
        <v>32</v>
      </c>
      <c r="B1815">
        <v>2</v>
      </c>
      <c r="C1815">
        <f t="shared" si="56"/>
        <v>2</v>
      </c>
      <c r="D1815" t="str">
        <f t="shared" si="57"/>
        <v>Sodic Eastown2</v>
      </c>
      <c r="E1815" s="18">
        <v>15638373.66</v>
      </c>
    </row>
    <row r="1816" spans="1:5" hidden="1" x14ac:dyDescent="0.3">
      <c r="A1816" t="s">
        <v>32</v>
      </c>
      <c r="B1816">
        <v>3</v>
      </c>
      <c r="C1816">
        <f t="shared" si="56"/>
        <v>3</v>
      </c>
      <c r="D1816" t="str">
        <f t="shared" si="57"/>
        <v>Sodic Eastown3</v>
      </c>
      <c r="E1816" s="18">
        <v>1574016.18</v>
      </c>
    </row>
    <row r="1817" spans="1:5" hidden="1" x14ac:dyDescent="0.3">
      <c r="A1817" t="s">
        <v>32</v>
      </c>
      <c r="B1817">
        <v>4</v>
      </c>
      <c r="C1817">
        <f t="shared" si="56"/>
        <v>4</v>
      </c>
      <c r="D1817" t="str">
        <f t="shared" si="57"/>
        <v>Sodic Eastown4</v>
      </c>
      <c r="E1817" s="18">
        <v>25688338.609999999</v>
      </c>
    </row>
    <row r="1818" spans="1:5" hidden="1" x14ac:dyDescent="0.3">
      <c r="A1818" t="s">
        <v>32</v>
      </c>
      <c r="B1818">
        <v>5</v>
      </c>
      <c r="C1818">
        <f t="shared" si="56"/>
        <v>5</v>
      </c>
      <c r="D1818" t="str">
        <f t="shared" si="57"/>
        <v>Sodic Eastown5</v>
      </c>
      <c r="E1818" s="18">
        <v>37056568.399999999</v>
      </c>
    </row>
    <row r="1819" spans="1:5" hidden="1" x14ac:dyDescent="0.3">
      <c r="A1819" t="s">
        <v>32</v>
      </c>
      <c r="B1819">
        <v>6</v>
      </c>
      <c r="C1819">
        <f t="shared" si="56"/>
        <v>6</v>
      </c>
      <c r="D1819" t="str">
        <f t="shared" si="57"/>
        <v>Sodic Eastown6</v>
      </c>
      <c r="E1819" s="18">
        <v>18000000</v>
      </c>
    </row>
    <row r="1820" spans="1:5" hidden="1" x14ac:dyDescent="0.3">
      <c r="A1820" t="s">
        <v>32</v>
      </c>
      <c r="B1820">
        <v>6.1</v>
      </c>
      <c r="C1820">
        <f t="shared" si="56"/>
        <v>6</v>
      </c>
      <c r="D1820" t="str">
        <f t="shared" si="57"/>
        <v>Sodic Eastown6</v>
      </c>
      <c r="E1820" s="18">
        <v>10554847.67</v>
      </c>
    </row>
    <row r="1821" spans="1:5" hidden="1" x14ac:dyDescent="0.3">
      <c r="A1821" t="s">
        <v>32</v>
      </c>
      <c r="B1821">
        <v>7</v>
      </c>
      <c r="C1821">
        <f t="shared" si="56"/>
        <v>7</v>
      </c>
      <c r="D1821" t="str">
        <f t="shared" si="57"/>
        <v>Sodic Eastown7</v>
      </c>
      <c r="E1821" s="18">
        <v>35000000</v>
      </c>
    </row>
    <row r="1822" spans="1:5" hidden="1" x14ac:dyDescent="0.3">
      <c r="A1822" t="s">
        <v>32</v>
      </c>
      <c r="B1822">
        <v>7.1</v>
      </c>
      <c r="C1822">
        <f t="shared" si="56"/>
        <v>7</v>
      </c>
      <c r="D1822" t="str">
        <f t="shared" si="57"/>
        <v>Sodic Eastown7</v>
      </c>
      <c r="E1822" s="18">
        <v>3197130.95</v>
      </c>
    </row>
    <row r="1823" spans="1:5" hidden="1" x14ac:dyDescent="0.3">
      <c r="A1823" t="s">
        <v>32</v>
      </c>
      <c r="B1823">
        <v>8</v>
      </c>
      <c r="C1823">
        <f t="shared" si="56"/>
        <v>8</v>
      </c>
      <c r="D1823" t="str">
        <f t="shared" si="57"/>
        <v>Sodic Eastown8</v>
      </c>
      <c r="E1823" s="18">
        <v>46000000</v>
      </c>
    </row>
    <row r="1824" spans="1:5" hidden="1" x14ac:dyDescent="0.3">
      <c r="A1824" t="s">
        <v>32</v>
      </c>
      <c r="B1824">
        <v>8.1</v>
      </c>
      <c r="C1824">
        <f t="shared" si="56"/>
        <v>8</v>
      </c>
      <c r="D1824" t="str">
        <f t="shared" si="57"/>
        <v>Sodic Eastown8</v>
      </c>
      <c r="E1824" s="18">
        <v>9532397.6099999994</v>
      </c>
    </row>
    <row r="1825" spans="1:5" hidden="1" x14ac:dyDescent="0.3">
      <c r="A1825" t="s">
        <v>32</v>
      </c>
      <c r="B1825">
        <v>9</v>
      </c>
      <c r="C1825">
        <f t="shared" si="56"/>
        <v>9</v>
      </c>
      <c r="D1825" t="str">
        <f t="shared" si="57"/>
        <v>Sodic Eastown9</v>
      </c>
      <c r="E1825" s="18">
        <v>40504812.259999998</v>
      </c>
    </row>
    <row r="1826" spans="1:5" hidden="1" x14ac:dyDescent="0.3">
      <c r="A1826" t="s">
        <v>32</v>
      </c>
      <c r="B1826">
        <v>10</v>
      </c>
      <c r="C1826">
        <f t="shared" si="56"/>
        <v>10</v>
      </c>
      <c r="D1826" t="str">
        <f t="shared" si="57"/>
        <v>Sodic Eastown10</v>
      </c>
      <c r="E1826" s="18">
        <v>32553581.239999998</v>
      </c>
    </row>
    <row r="1827" spans="1:5" hidden="1" x14ac:dyDescent="0.3">
      <c r="A1827" t="s">
        <v>32</v>
      </c>
      <c r="B1827">
        <v>11</v>
      </c>
      <c r="C1827">
        <f t="shared" si="56"/>
        <v>11</v>
      </c>
      <c r="D1827" t="str">
        <f t="shared" si="57"/>
        <v>Sodic Eastown11</v>
      </c>
      <c r="E1827" s="18">
        <v>27179529.392899614</v>
      </c>
    </row>
    <row r="1828" spans="1:5" hidden="1" x14ac:dyDescent="0.3">
      <c r="A1828" t="s">
        <v>32</v>
      </c>
      <c r="B1828">
        <v>12</v>
      </c>
      <c r="C1828">
        <f t="shared" si="56"/>
        <v>12</v>
      </c>
      <c r="D1828" t="str">
        <f t="shared" si="57"/>
        <v>Sodic Eastown12</v>
      </c>
      <c r="E1828" s="18">
        <v>19553108.789999999</v>
      </c>
    </row>
    <row r="1829" spans="1:5" hidden="1" x14ac:dyDescent="0.3">
      <c r="A1829" t="s">
        <v>32</v>
      </c>
      <c r="B1829">
        <v>13</v>
      </c>
      <c r="C1829">
        <f t="shared" si="56"/>
        <v>13</v>
      </c>
      <c r="D1829" t="str">
        <f t="shared" si="57"/>
        <v>Sodic Eastown13</v>
      </c>
      <c r="E1829" s="18">
        <v>10000000</v>
      </c>
    </row>
    <row r="1830" spans="1:5" hidden="1" x14ac:dyDescent="0.3">
      <c r="A1830" t="s">
        <v>32</v>
      </c>
      <c r="B1830">
        <v>13.1</v>
      </c>
      <c r="C1830">
        <f t="shared" si="56"/>
        <v>13</v>
      </c>
      <c r="D1830" t="str">
        <f t="shared" si="57"/>
        <v>Sodic Eastown13</v>
      </c>
      <c r="E1830" s="18">
        <v>6201534.04</v>
      </c>
    </row>
    <row r="1831" spans="1:5" hidden="1" x14ac:dyDescent="0.3">
      <c r="A1831" t="s">
        <v>32</v>
      </c>
      <c r="B1831">
        <v>14</v>
      </c>
      <c r="C1831">
        <f t="shared" si="56"/>
        <v>14</v>
      </c>
      <c r="D1831" t="str">
        <f t="shared" si="57"/>
        <v>Sodic Eastown14</v>
      </c>
      <c r="E1831" s="18">
        <v>15000000</v>
      </c>
    </row>
    <row r="1832" spans="1:5" hidden="1" x14ac:dyDescent="0.3">
      <c r="A1832" t="s">
        <v>32</v>
      </c>
      <c r="B1832">
        <v>14.1</v>
      </c>
      <c r="C1832">
        <f t="shared" si="56"/>
        <v>14</v>
      </c>
      <c r="D1832" t="str">
        <f t="shared" si="57"/>
        <v>Sodic Eastown14</v>
      </c>
      <c r="E1832" s="18">
        <v>1537461.58</v>
      </c>
    </row>
    <row r="1833" spans="1:5" hidden="1" x14ac:dyDescent="0.3">
      <c r="A1833" t="s">
        <v>32</v>
      </c>
      <c r="B1833">
        <v>15</v>
      </c>
      <c r="C1833">
        <f t="shared" si="56"/>
        <v>15</v>
      </c>
      <c r="D1833" t="str">
        <f t="shared" si="57"/>
        <v>Sodic Eastown15</v>
      </c>
      <c r="E1833" s="18">
        <v>12895954</v>
      </c>
    </row>
    <row r="1834" spans="1:5" hidden="1" x14ac:dyDescent="0.3">
      <c r="A1834" t="s">
        <v>32</v>
      </c>
      <c r="B1834">
        <v>16</v>
      </c>
      <c r="C1834">
        <f t="shared" si="56"/>
        <v>16</v>
      </c>
      <c r="D1834" t="str">
        <f t="shared" si="57"/>
        <v>Sodic Eastown16</v>
      </c>
      <c r="E1834" s="18">
        <v>30145771.57</v>
      </c>
    </row>
    <row r="1835" spans="1:5" hidden="1" x14ac:dyDescent="0.3">
      <c r="A1835" t="s">
        <v>32</v>
      </c>
      <c r="B1835">
        <v>17</v>
      </c>
      <c r="C1835">
        <f t="shared" si="56"/>
        <v>17</v>
      </c>
      <c r="D1835" t="str">
        <f t="shared" si="57"/>
        <v>Sodic Eastown17</v>
      </c>
      <c r="E1835" s="18">
        <v>20000000</v>
      </c>
    </row>
    <row r="1836" spans="1:5" hidden="1" x14ac:dyDescent="0.3">
      <c r="A1836" t="s">
        <v>32</v>
      </c>
      <c r="B1836">
        <v>17.100000000000001</v>
      </c>
      <c r="C1836">
        <f t="shared" si="56"/>
        <v>17</v>
      </c>
      <c r="D1836" t="str">
        <f t="shared" si="57"/>
        <v>Sodic Eastown17</v>
      </c>
      <c r="E1836" s="18">
        <v>899381.34</v>
      </c>
    </row>
    <row r="1837" spans="1:5" hidden="1" x14ac:dyDescent="0.3">
      <c r="A1837" t="s">
        <v>32</v>
      </c>
      <c r="B1837">
        <v>18</v>
      </c>
      <c r="C1837">
        <f t="shared" si="56"/>
        <v>18</v>
      </c>
      <c r="D1837" t="str">
        <f t="shared" si="57"/>
        <v>Sodic Eastown18</v>
      </c>
      <c r="E1837" s="18">
        <v>15000000</v>
      </c>
    </row>
    <row r="1838" spans="1:5" hidden="1" x14ac:dyDescent="0.3">
      <c r="A1838" t="s">
        <v>32</v>
      </c>
      <c r="B1838">
        <v>18.100000000000001</v>
      </c>
      <c r="C1838">
        <f t="shared" si="56"/>
        <v>18</v>
      </c>
      <c r="D1838" t="str">
        <f t="shared" si="57"/>
        <v>Sodic Eastown18</v>
      </c>
      <c r="E1838" s="18">
        <v>7406610.7800000003</v>
      </c>
    </row>
    <row r="1839" spans="1:5" hidden="1" x14ac:dyDescent="0.3">
      <c r="A1839" t="s">
        <v>32</v>
      </c>
      <c r="B1839">
        <v>19</v>
      </c>
      <c r="C1839">
        <f t="shared" si="56"/>
        <v>19</v>
      </c>
      <c r="D1839" t="str">
        <f t="shared" si="57"/>
        <v>Sodic Eastown19</v>
      </c>
      <c r="E1839" s="18">
        <v>25500000</v>
      </c>
    </row>
    <row r="1840" spans="1:5" hidden="1" x14ac:dyDescent="0.3">
      <c r="A1840" t="s">
        <v>32</v>
      </c>
      <c r="B1840">
        <v>19.100000000000001</v>
      </c>
      <c r="C1840">
        <f t="shared" si="56"/>
        <v>19</v>
      </c>
      <c r="D1840" t="str">
        <f t="shared" si="57"/>
        <v>Sodic Eastown19</v>
      </c>
      <c r="E1840" s="18">
        <v>8917592.7199999988</v>
      </c>
    </row>
    <row r="1841" spans="1:5" hidden="1" x14ac:dyDescent="0.3">
      <c r="A1841" t="s">
        <v>32</v>
      </c>
      <c r="B1841">
        <v>20</v>
      </c>
      <c r="C1841">
        <f t="shared" si="56"/>
        <v>20</v>
      </c>
      <c r="D1841" t="str">
        <f t="shared" si="57"/>
        <v>Sodic Eastown20</v>
      </c>
      <c r="E1841" s="18">
        <v>27000000</v>
      </c>
    </row>
    <row r="1842" spans="1:5" hidden="1" x14ac:dyDescent="0.3">
      <c r="A1842" t="s">
        <v>32</v>
      </c>
      <c r="B1842">
        <v>20.100000000000001</v>
      </c>
      <c r="C1842">
        <f t="shared" si="56"/>
        <v>20</v>
      </c>
      <c r="D1842" t="str">
        <f t="shared" si="57"/>
        <v>Sodic Eastown20</v>
      </c>
      <c r="E1842" s="18">
        <v>4197031.83</v>
      </c>
    </row>
    <row r="1843" spans="1:5" hidden="1" x14ac:dyDescent="0.3">
      <c r="A1843" t="s">
        <v>32</v>
      </c>
      <c r="B1843">
        <v>21</v>
      </c>
      <c r="C1843">
        <f t="shared" si="56"/>
        <v>21</v>
      </c>
      <c r="D1843" t="str">
        <f t="shared" si="57"/>
        <v>Sodic Eastown21</v>
      </c>
      <c r="E1843" s="18">
        <v>25000000</v>
      </c>
    </row>
    <row r="1844" spans="1:5" hidden="1" x14ac:dyDescent="0.3">
      <c r="A1844" t="s">
        <v>32</v>
      </c>
      <c r="B1844">
        <v>21.1</v>
      </c>
      <c r="C1844">
        <f t="shared" si="56"/>
        <v>21</v>
      </c>
      <c r="D1844" t="str">
        <f t="shared" si="57"/>
        <v>Sodic Eastown21</v>
      </c>
      <c r="E1844" s="18">
        <v>4743783.32</v>
      </c>
    </row>
    <row r="1845" spans="1:5" hidden="1" x14ac:dyDescent="0.3">
      <c r="A1845" t="s">
        <v>32</v>
      </c>
      <c r="B1845">
        <v>22</v>
      </c>
      <c r="C1845">
        <f t="shared" si="56"/>
        <v>22</v>
      </c>
      <c r="D1845" t="str">
        <f t="shared" si="57"/>
        <v>Sodic Eastown22</v>
      </c>
      <c r="E1845" s="18">
        <v>15000000</v>
      </c>
    </row>
    <row r="1846" spans="1:5" hidden="1" x14ac:dyDescent="0.3">
      <c r="A1846" t="s">
        <v>32</v>
      </c>
      <c r="B1846">
        <v>22.1</v>
      </c>
      <c r="C1846">
        <f t="shared" si="56"/>
        <v>22</v>
      </c>
      <c r="D1846" t="str">
        <f t="shared" si="57"/>
        <v>Sodic Eastown22</v>
      </c>
      <c r="E1846" s="18">
        <v>4964135.7</v>
      </c>
    </row>
    <row r="1847" spans="1:5" hidden="1" x14ac:dyDescent="0.3">
      <c r="A1847" t="s">
        <v>32</v>
      </c>
      <c r="B1847">
        <v>23</v>
      </c>
      <c r="C1847">
        <f t="shared" si="56"/>
        <v>23</v>
      </c>
      <c r="D1847" t="str">
        <f t="shared" si="57"/>
        <v>Sodic Eastown23</v>
      </c>
      <c r="E1847" s="18">
        <v>12000000</v>
      </c>
    </row>
    <row r="1848" spans="1:5" hidden="1" x14ac:dyDescent="0.3">
      <c r="A1848" t="s">
        <v>32</v>
      </c>
      <c r="B1848">
        <v>23.1</v>
      </c>
      <c r="C1848">
        <f t="shared" si="56"/>
        <v>23</v>
      </c>
      <c r="D1848" t="str">
        <f t="shared" si="57"/>
        <v>Sodic Eastown23</v>
      </c>
      <c r="E1848" s="18">
        <v>7672746.6299999999</v>
      </c>
    </row>
    <row r="1849" spans="1:5" hidden="1" x14ac:dyDescent="0.3">
      <c r="A1849" t="s">
        <v>32</v>
      </c>
      <c r="B1849">
        <v>24</v>
      </c>
      <c r="C1849">
        <f t="shared" si="56"/>
        <v>24</v>
      </c>
      <c r="D1849" t="str">
        <f t="shared" si="57"/>
        <v>Sodic Eastown24</v>
      </c>
      <c r="E1849" s="18">
        <v>12000000</v>
      </c>
    </row>
    <row r="1850" spans="1:5" hidden="1" x14ac:dyDescent="0.3">
      <c r="A1850" t="s">
        <v>32</v>
      </c>
      <c r="B1850">
        <v>24.1</v>
      </c>
      <c r="C1850">
        <f t="shared" si="56"/>
        <v>24</v>
      </c>
      <c r="D1850" t="str">
        <f t="shared" si="57"/>
        <v>Sodic Eastown24</v>
      </c>
      <c r="E1850" s="18">
        <v>2713744.17</v>
      </c>
    </row>
    <row r="1851" spans="1:5" hidden="1" x14ac:dyDescent="0.3">
      <c r="A1851" t="s">
        <v>32</v>
      </c>
      <c r="B1851">
        <v>25</v>
      </c>
      <c r="C1851">
        <f t="shared" si="56"/>
        <v>25</v>
      </c>
      <c r="D1851" t="str">
        <f t="shared" si="57"/>
        <v>Sodic Eastown25</v>
      </c>
      <c r="E1851" s="18">
        <v>15000000</v>
      </c>
    </row>
    <row r="1852" spans="1:5" hidden="1" x14ac:dyDescent="0.3">
      <c r="A1852" t="s">
        <v>32</v>
      </c>
      <c r="B1852">
        <v>25.1</v>
      </c>
      <c r="C1852">
        <f t="shared" si="56"/>
        <v>25</v>
      </c>
      <c r="D1852" t="str">
        <f t="shared" si="57"/>
        <v>Sodic Eastown25</v>
      </c>
      <c r="E1852" s="18">
        <v>3632387.16</v>
      </c>
    </row>
    <row r="1853" spans="1:5" hidden="1" x14ac:dyDescent="0.3">
      <c r="A1853" t="s">
        <v>32</v>
      </c>
      <c r="B1853">
        <v>26</v>
      </c>
      <c r="C1853">
        <f t="shared" ref="C1853:C1916" si="58">ROUNDDOWN(B1853,0)</f>
        <v>26</v>
      </c>
      <c r="D1853" t="str">
        <f t="shared" ref="D1853:D1916" si="59">A1853&amp;C1853</f>
        <v>Sodic Eastown26</v>
      </c>
      <c r="E1853" s="18">
        <v>19000000</v>
      </c>
    </row>
    <row r="1854" spans="1:5" hidden="1" x14ac:dyDescent="0.3">
      <c r="A1854" t="s">
        <v>32</v>
      </c>
      <c r="B1854">
        <v>26.1</v>
      </c>
      <c r="C1854">
        <f t="shared" si="58"/>
        <v>26</v>
      </c>
      <c r="D1854" t="str">
        <f t="shared" si="59"/>
        <v>Sodic Eastown26</v>
      </c>
      <c r="E1854" s="18">
        <v>13407888.609999999</v>
      </c>
    </row>
    <row r="1855" spans="1:5" hidden="1" x14ac:dyDescent="0.3">
      <c r="A1855" t="s">
        <v>32</v>
      </c>
      <c r="B1855">
        <v>27</v>
      </c>
      <c r="C1855">
        <f t="shared" si="58"/>
        <v>27</v>
      </c>
      <c r="D1855" t="str">
        <f t="shared" si="59"/>
        <v>Sodic Eastown27</v>
      </c>
      <c r="E1855" s="18">
        <v>19000000</v>
      </c>
    </row>
    <row r="1856" spans="1:5" hidden="1" x14ac:dyDescent="0.3">
      <c r="A1856" t="s">
        <v>32</v>
      </c>
      <c r="B1856">
        <v>27.1</v>
      </c>
      <c r="C1856">
        <f t="shared" si="58"/>
        <v>27</v>
      </c>
      <c r="D1856" t="str">
        <f t="shared" si="59"/>
        <v>Sodic Eastown27</v>
      </c>
      <c r="E1856" s="18">
        <v>2101612.8199999998</v>
      </c>
    </row>
    <row r="1857" spans="1:5" hidden="1" x14ac:dyDescent="0.3">
      <c r="A1857" t="s">
        <v>32</v>
      </c>
      <c r="B1857">
        <v>28</v>
      </c>
      <c r="C1857">
        <f t="shared" si="58"/>
        <v>28</v>
      </c>
      <c r="D1857" t="str">
        <f t="shared" si="59"/>
        <v>Sodic Eastown28</v>
      </c>
      <c r="E1857" s="18">
        <v>30000000</v>
      </c>
    </row>
    <row r="1858" spans="1:5" hidden="1" x14ac:dyDescent="0.3">
      <c r="A1858" t="s">
        <v>32</v>
      </c>
      <c r="B1858">
        <v>28.1</v>
      </c>
      <c r="C1858">
        <f t="shared" si="58"/>
        <v>28</v>
      </c>
      <c r="D1858" t="str">
        <f t="shared" si="59"/>
        <v>Sodic Eastown28</v>
      </c>
      <c r="E1858" s="18">
        <v>11708616.23</v>
      </c>
    </row>
    <row r="1859" spans="1:5" hidden="1" x14ac:dyDescent="0.3">
      <c r="A1859" t="s">
        <v>32</v>
      </c>
      <c r="B1859">
        <v>29</v>
      </c>
      <c r="C1859">
        <f t="shared" si="58"/>
        <v>29</v>
      </c>
      <c r="D1859" t="str">
        <f t="shared" si="59"/>
        <v>Sodic Eastown29</v>
      </c>
      <c r="E1859" s="18">
        <v>10880905.48</v>
      </c>
    </row>
    <row r="1860" spans="1:5" hidden="1" x14ac:dyDescent="0.3">
      <c r="A1860" t="s">
        <v>32</v>
      </c>
      <c r="B1860">
        <v>30</v>
      </c>
      <c r="C1860">
        <f t="shared" si="58"/>
        <v>30</v>
      </c>
      <c r="D1860" t="str">
        <f t="shared" si="59"/>
        <v>Sodic Eastown30</v>
      </c>
      <c r="E1860" s="18">
        <v>20000000</v>
      </c>
    </row>
    <row r="1861" spans="1:5" hidden="1" x14ac:dyDescent="0.3">
      <c r="A1861" t="s">
        <v>32</v>
      </c>
      <c r="B1861">
        <v>30.1</v>
      </c>
      <c r="C1861">
        <f t="shared" si="58"/>
        <v>30</v>
      </c>
      <c r="D1861" t="str">
        <f t="shared" si="59"/>
        <v>Sodic Eastown30</v>
      </c>
      <c r="E1861" s="18">
        <v>5479297.3600000003</v>
      </c>
    </row>
    <row r="1862" spans="1:5" hidden="1" x14ac:dyDescent="0.3">
      <c r="A1862" t="s">
        <v>32</v>
      </c>
      <c r="B1862">
        <v>31</v>
      </c>
      <c r="C1862">
        <f t="shared" si="58"/>
        <v>31</v>
      </c>
      <c r="D1862" t="str">
        <f t="shared" si="59"/>
        <v>Sodic Eastown31</v>
      </c>
      <c r="E1862" s="18">
        <v>22493923.41</v>
      </c>
    </row>
    <row r="1863" spans="1:5" hidden="1" x14ac:dyDescent="0.3">
      <c r="A1863" t="s">
        <v>32</v>
      </c>
      <c r="B1863">
        <v>32</v>
      </c>
      <c r="C1863">
        <f t="shared" si="58"/>
        <v>32</v>
      </c>
      <c r="D1863" t="str">
        <f t="shared" si="59"/>
        <v>Sodic Eastown32</v>
      </c>
      <c r="E1863" s="18">
        <v>15680621.74</v>
      </c>
    </row>
    <row r="1864" spans="1:5" hidden="1" x14ac:dyDescent="0.3">
      <c r="A1864" t="s">
        <v>32</v>
      </c>
      <c r="B1864">
        <v>33</v>
      </c>
      <c r="C1864">
        <f t="shared" si="58"/>
        <v>33</v>
      </c>
      <c r="D1864" t="str">
        <f t="shared" si="59"/>
        <v>Sodic Eastown33</v>
      </c>
      <c r="E1864" s="18">
        <v>19311419.98</v>
      </c>
    </row>
    <row r="1865" spans="1:5" hidden="1" x14ac:dyDescent="0.3">
      <c r="A1865" t="s">
        <v>32</v>
      </c>
      <c r="B1865">
        <v>34</v>
      </c>
      <c r="C1865">
        <f t="shared" si="58"/>
        <v>34</v>
      </c>
      <c r="D1865" t="str">
        <f t="shared" si="59"/>
        <v>Sodic Eastown34</v>
      </c>
      <c r="E1865" s="18">
        <v>4602037.6100000003</v>
      </c>
    </row>
    <row r="1866" spans="1:5" hidden="1" x14ac:dyDescent="0.3">
      <c r="A1866" t="s">
        <v>32</v>
      </c>
      <c r="B1866">
        <v>35</v>
      </c>
      <c r="C1866">
        <f t="shared" si="58"/>
        <v>35</v>
      </c>
      <c r="D1866" t="str">
        <f t="shared" si="59"/>
        <v>Sodic Eastown35</v>
      </c>
      <c r="E1866" s="18">
        <v>12555804.9</v>
      </c>
    </row>
    <row r="1867" spans="1:5" hidden="1" x14ac:dyDescent="0.3">
      <c r="A1867" t="s">
        <v>32</v>
      </c>
      <c r="B1867">
        <v>36</v>
      </c>
      <c r="C1867">
        <f t="shared" si="58"/>
        <v>36</v>
      </c>
      <c r="D1867" t="str">
        <f t="shared" si="59"/>
        <v>Sodic Eastown36</v>
      </c>
      <c r="E1867" s="18">
        <v>2350120</v>
      </c>
    </row>
    <row r="1868" spans="1:5" hidden="1" x14ac:dyDescent="0.3">
      <c r="A1868" t="s">
        <v>32</v>
      </c>
      <c r="B1868">
        <v>36.1</v>
      </c>
      <c r="C1868">
        <f t="shared" si="58"/>
        <v>36</v>
      </c>
      <c r="D1868" t="str">
        <f t="shared" si="59"/>
        <v>Sodic Eastown36</v>
      </c>
      <c r="E1868" s="18">
        <v>3904269.49</v>
      </c>
    </row>
    <row r="1869" spans="1:5" hidden="1" x14ac:dyDescent="0.3">
      <c r="A1869" t="s">
        <v>32</v>
      </c>
      <c r="B1869">
        <v>37</v>
      </c>
      <c r="C1869">
        <f t="shared" si="58"/>
        <v>37</v>
      </c>
      <c r="D1869" t="str">
        <f t="shared" si="59"/>
        <v>Sodic Eastown37</v>
      </c>
      <c r="E1869" s="18">
        <v>5035428.4000000004</v>
      </c>
    </row>
    <row r="1870" spans="1:5" hidden="1" x14ac:dyDescent="0.3">
      <c r="A1870" t="s">
        <v>32</v>
      </c>
      <c r="B1870">
        <v>38</v>
      </c>
      <c r="C1870">
        <f t="shared" si="58"/>
        <v>38</v>
      </c>
      <c r="D1870" t="str">
        <f t="shared" si="59"/>
        <v>Sodic Eastown38</v>
      </c>
      <c r="E1870" s="18">
        <v>2231188</v>
      </c>
    </row>
    <row r="1871" spans="1:5" hidden="1" x14ac:dyDescent="0.3">
      <c r="A1871" t="s">
        <v>32</v>
      </c>
      <c r="B1871">
        <v>39</v>
      </c>
      <c r="C1871">
        <f t="shared" si="58"/>
        <v>39</v>
      </c>
      <c r="D1871" t="str">
        <f t="shared" si="59"/>
        <v>Sodic Eastown39</v>
      </c>
      <c r="E1871" s="18">
        <v>17894573</v>
      </c>
    </row>
    <row r="1872" spans="1:5" hidden="1" x14ac:dyDescent="0.3">
      <c r="A1872" t="s">
        <v>82</v>
      </c>
      <c r="B1872">
        <v>1</v>
      </c>
      <c r="C1872">
        <f t="shared" si="58"/>
        <v>1</v>
      </c>
      <c r="D1872" t="str">
        <f t="shared" si="59"/>
        <v>Sodic Eastown - Landscape1</v>
      </c>
      <c r="E1872" s="18">
        <v>1545976.54</v>
      </c>
    </row>
    <row r="1873" spans="1:5" hidden="1" x14ac:dyDescent="0.3">
      <c r="A1873" t="s">
        <v>82</v>
      </c>
      <c r="B1873">
        <v>2</v>
      </c>
      <c r="C1873">
        <f t="shared" si="58"/>
        <v>2</v>
      </c>
      <c r="D1873" t="str">
        <f t="shared" si="59"/>
        <v>Sodic Eastown - Landscape2</v>
      </c>
      <c r="E1873" s="18">
        <v>2689319.17</v>
      </c>
    </row>
    <row r="1874" spans="1:5" hidden="1" x14ac:dyDescent="0.3">
      <c r="A1874" t="s">
        <v>82</v>
      </c>
      <c r="B1874">
        <v>3</v>
      </c>
      <c r="C1874">
        <f t="shared" si="58"/>
        <v>3</v>
      </c>
      <c r="D1874" t="str">
        <f t="shared" si="59"/>
        <v>Sodic Eastown - Landscape3</v>
      </c>
      <c r="E1874" s="18">
        <v>5060960.68</v>
      </c>
    </row>
    <row r="1875" spans="1:5" hidden="1" x14ac:dyDescent="0.3">
      <c r="A1875" t="s">
        <v>82</v>
      </c>
      <c r="B1875">
        <v>4</v>
      </c>
      <c r="C1875">
        <f t="shared" si="58"/>
        <v>4</v>
      </c>
      <c r="D1875" t="str">
        <f t="shared" si="59"/>
        <v>Sodic Eastown - Landscape4</v>
      </c>
      <c r="E1875" s="18">
        <v>4237695.68</v>
      </c>
    </row>
    <row r="1876" spans="1:5" hidden="1" x14ac:dyDescent="0.3">
      <c r="A1876" t="s">
        <v>82</v>
      </c>
      <c r="B1876">
        <v>5</v>
      </c>
      <c r="C1876">
        <f t="shared" si="58"/>
        <v>5</v>
      </c>
      <c r="D1876" t="str">
        <f t="shared" si="59"/>
        <v>Sodic Eastown - Landscape5</v>
      </c>
      <c r="E1876" s="18">
        <v>2847434.11</v>
      </c>
    </row>
    <row r="1877" spans="1:5" hidden="1" x14ac:dyDescent="0.3">
      <c r="A1877" t="s">
        <v>82</v>
      </c>
      <c r="B1877">
        <v>6</v>
      </c>
      <c r="C1877">
        <f t="shared" si="58"/>
        <v>6</v>
      </c>
      <c r="D1877" t="str">
        <f t="shared" si="59"/>
        <v>Sodic Eastown - Landscape6</v>
      </c>
      <c r="E1877" s="18">
        <v>1865468.85</v>
      </c>
    </row>
    <row r="1878" spans="1:5" hidden="1" x14ac:dyDescent="0.3">
      <c r="A1878" t="s">
        <v>82</v>
      </c>
      <c r="B1878">
        <v>7</v>
      </c>
      <c r="C1878">
        <f t="shared" si="58"/>
        <v>7</v>
      </c>
      <c r="D1878" t="str">
        <f t="shared" si="59"/>
        <v>Sodic Eastown - Landscape7</v>
      </c>
      <c r="E1878" s="18">
        <v>2249247.81</v>
      </c>
    </row>
    <row r="1879" spans="1:5" hidden="1" x14ac:dyDescent="0.3">
      <c r="A1879" t="s">
        <v>82</v>
      </c>
      <c r="B1879">
        <v>8</v>
      </c>
      <c r="C1879">
        <f t="shared" si="58"/>
        <v>8</v>
      </c>
      <c r="D1879" t="str">
        <f t="shared" si="59"/>
        <v>Sodic Eastown - Landscape8</v>
      </c>
      <c r="E1879" s="18">
        <v>8937999.7400000002</v>
      </c>
    </row>
    <row r="1880" spans="1:5" hidden="1" x14ac:dyDescent="0.3">
      <c r="A1880" t="s">
        <v>82</v>
      </c>
      <c r="B1880">
        <v>9</v>
      </c>
      <c r="C1880">
        <f t="shared" si="58"/>
        <v>9</v>
      </c>
      <c r="D1880" t="str">
        <f t="shared" si="59"/>
        <v>Sodic Eastown - Landscape9</v>
      </c>
      <c r="E1880" s="18">
        <v>837296.03</v>
      </c>
    </row>
    <row r="1881" spans="1:5" hidden="1" x14ac:dyDescent="0.3">
      <c r="A1881" t="s">
        <v>82</v>
      </c>
      <c r="B1881">
        <v>10</v>
      </c>
      <c r="C1881">
        <f t="shared" si="58"/>
        <v>10</v>
      </c>
      <c r="D1881" t="str">
        <f t="shared" si="59"/>
        <v>Sodic Eastown - Landscape10</v>
      </c>
      <c r="E1881" s="18">
        <v>2965081</v>
      </c>
    </row>
    <row r="1882" spans="1:5" hidden="1" x14ac:dyDescent="0.3">
      <c r="A1882" t="s">
        <v>82</v>
      </c>
      <c r="B1882">
        <v>11</v>
      </c>
      <c r="C1882">
        <f t="shared" si="58"/>
        <v>11</v>
      </c>
      <c r="D1882" t="str">
        <f t="shared" si="59"/>
        <v>Sodic Eastown - Landscape11</v>
      </c>
      <c r="E1882" s="18">
        <v>970278.45</v>
      </c>
    </row>
    <row r="1883" spans="1:5" hidden="1" x14ac:dyDescent="0.3">
      <c r="A1883" t="s">
        <v>82</v>
      </c>
      <c r="B1883">
        <v>12</v>
      </c>
      <c r="C1883">
        <f t="shared" si="58"/>
        <v>12</v>
      </c>
      <c r="D1883" t="str">
        <f t="shared" si="59"/>
        <v>Sodic Eastown - Landscape12</v>
      </c>
      <c r="E1883" s="18">
        <v>2038310.81</v>
      </c>
    </row>
    <row r="1884" spans="1:5" hidden="1" x14ac:dyDescent="0.3">
      <c r="A1884" t="s">
        <v>82</v>
      </c>
      <c r="B1884">
        <v>13</v>
      </c>
      <c r="C1884">
        <f t="shared" si="58"/>
        <v>13</v>
      </c>
      <c r="D1884" t="str">
        <f t="shared" si="59"/>
        <v>Sodic Eastown - Landscape13</v>
      </c>
      <c r="E1884" s="18">
        <v>4532604.51</v>
      </c>
    </row>
    <row r="1885" spans="1:5" hidden="1" x14ac:dyDescent="0.3">
      <c r="A1885" t="s">
        <v>32</v>
      </c>
      <c r="B1885">
        <v>1</v>
      </c>
      <c r="C1885">
        <f t="shared" si="58"/>
        <v>1</v>
      </c>
      <c r="D1885" t="str">
        <f t="shared" si="59"/>
        <v>Sodic Eastown1</v>
      </c>
      <c r="E1885" s="18">
        <v>10000000</v>
      </c>
    </row>
    <row r="1886" spans="1:5" hidden="1" x14ac:dyDescent="0.3">
      <c r="A1886" t="s">
        <v>170</v>
      </c>
      <c r="B1886">
        <v>1</v>
      </c>
      <c r="C1886">
        <f t="shared" si="58"/>
        <v>1</v>
      </c>
      <c r="D1886" t="str">
        <f t="shared" si="59"/>
        <v>Sodic Eastown - Social Insurance1</v>
      </c>
      <c r="E1886" s="18">
        <v>849097.69</v>
      </c>
    </row>
    <row r="1887" spans="1:5" hidden="1" x14ac:dyDescent="0.3">
      <c r="A1887" t="s">
        <v>170</v>
      </c>
      <c r="B1887">
        <v>2</v>
      </c>
      <c r="C1887">
        <f t="shared" si="58"/>
        <v>2</v>
      </c>
      <c r="D1887" t="str">
        <f t="shared" si="59"/>
        <v>Sodic Eastown - Social Insurance2</v>
      </c>
      <c r="E1887" s="18">
        <v>59565.32</v>
      </c>
    </row>
    <row r="1888" spans="1:5" hidden="1" x14ac:dyDescent="0.3">
      <c r="A1888" t="s">
        <v>170</v>
      </c>
      <c r="B1888">
        <v>3</v>
      </c>
      <c r="C1888">
        <f t="shared" si="58"/>
        <v>3</v>
      </c>
      <c r="D1888" t="str">
        <f t="shared" si="59"/>
        <v>Sodic Eastown - Social Insurance3</v>
      </c>
      <c r="E1888" s="18">
        <v>3554660.12</v>
      </c>
    </row>
    <row r="1889" spans="1:5" hidden="1" x14ac:dyDescent="0.3">
      <c r="A1889" t="s">
        <v>170</v>
      </c>
      <c r="B1889">
        <v>4</v>
      </c>
      <c r="C1889">
        <f t="shared" si="58"/>
        <v>4</v>
      </c>
      <c r="D1889" t="str">
        <f t="shared" si="59"/>
        <v>Sodic Eastown - Social Insurance4</v>
      </c>
      <c r="E1889" s="18">
        <v>1311245.56</v>
      </c>
    </row>
    <row r="1890" spans="1:5" hidden="1" x14ac:dyDescent="0.3">
      <c r="A1890" t="s">
        <v>170</v>
      </c>
      <c r="B1890">
        <v>5</v>
      </c>
      <c r="C1890">
        <f t="shared" si="58"/>
        <v>5</v>
      </c>
      <c r="D1890" t="str">
        <f t="shared" si="59"/>
        <v>Sodic Eastown - Social Insurance5</v>
      </c>
      <c r="E1890" s="18">
        <v>2324833</v>
      </c>
    </row>
    <row r="1891" spans="1:5" hidden="1" x14ac:dyDescent="0.3">
      <c r="A1891" t="s">
        <v>170</v>
      </c>
      <c r="B1891">
        <v>6</v>
      </c>
      <c r="C1891">
        <f t="shared" si="58"/>
        <v>6</v>
      </c>
      <c r="D1891" t="str">
        <f t="shared" si="59"/>
        <v>Sodic Eastown - Social Insurance6</v>
      </c>
      <c r="E1891" s="18">
        <v>2884335.94</v>
      </c>
    </row>
    <row r="1892" spans="1:5" hidden="1" x14ac:dyDescent="0.3">
      <c r="A1892" t="s">
        <v>170</v>
      </c>
      <c r="B1892">
        <v>7</v>
      </c>
      <c r="C1892">
        <f t="shared" si="58"/>
        <v>7</v>
      </c>
      <c r="D1892" t="str">
        <f t="shared" si="59"/>
        <v>Sodic Eastown - Social Insurance7</v>
      </c>
      <c r="E1892" s="18">
        <v>1801458.51</v>
      </c>
    </row>
    <row r="1893" spans="1:5" hidden="1" x14ac:dyDescent="0.3">
      <c r="A1893" t="s">
        <v>170</v>
      </c>
      <c r="B1893">
        <v>8</v>
      </c>
      <c r="C1893">
        <f t="shared" si="58"/>
        <v>8</v>
      </c>
      <c r="D1893" t="str">
        <f t="shared" si="59"/>
        <v>Sodic Eastown - Social Insurance8</v>
      </c>
      <c r="E1893" s="18">
        <v>1322438.3600000001</v>
      </c>
    </row>
    <row r="1894" spans="1:5" hidden="1" x14ac:dyDescent="0.3">
      <c r="A1894" t="s">
        <v>170</v>
      </c>
      <c r="B1894">
        <v>9</v>
      </c>
      <c r="C1894">
        <f t="shared" si="58"/>
        <v>9</v>
      </c>
      <c r="D1894" t="str">
        <f t="shared" si="59"/>
        <v>Sodic Eastown - Social Insurance9</v>
      </c>
      <c r="E1894" s="18">
        <v>1754521.36</v>
      </c>
    </row>
    <row r="1895" spans="1:5" hidden="1" x14ac:dyDescent="0.3">
      <c r="A1895" t="s">
        <v>170</v>
      </c>
      <c r="B1895">
        <v>10</v>
      </c>
      <c r="C1895">
        <f t="shared" si="58"/>
        <v>10</v>
      </c>
      <c r="D1895" t="str">
        <f t="shared" si="59"/>
        <v>Sodic Eastown - Social Insurance10</v>
      </c>
      <c r="E1895" s="18">
        <v>862557.37</v>
      </c>
    </row>
    <row r="1896" spans="1:5" hidden="1" x14ac:dyDescent="0.3">
      <c r="A1896" t="s">
        <v>170</v>
      </c>
      <c r="B1896">
        <v>11</v>
      </c>
      <c r="C1896">
        <f t="shared" si="58"/>
        <v>11</v>
      </c>
      <c r="D1896" t="str">
        <f t="shared" si="59"/>
        <v>Sodic Eastown - Social Insurance11</v>
      </c>
      <c r="E1896" s="18">
        <v>2423402.7599999998</v>
      </c>
    </row>
    <row r="1897" spans="1:5" hidden="1" x14ac:dyDescent="0.3">
      <c r="A1897" t="s">
        <v>170</v>
      </c>
      <c r="B1897">
        <v>12</v>
      </c>
      <c r="C1897">
        <f t="shared" si="58"/>
        <v>12</v>
      </c>
      <c r="D1897" t="str">
        <f t="shared" si="59"/>
        <v>Sodic Eastown - Social Insurance12</v>
      </c>
      <c r="E1897" s="18">
        <v>2569099.92</v>
      </c>
    </row>
    <row r="1898" spans="1:5" hidden="1" x14ac:dyDescent="0.3">
      <c r="A1898" t="s">
        <v>170</v>
      </c>
      <c r="B1898">
        <v>13</v>
      </c>
      <c r="C1898">
        <f t="shared" si="58"/>
        <v>13</v>
      </c>
      <c r="D1898" t="str">
        <f t="shared" si="59"/>
        <v>Sodic Eastown - Social Insurance13</v>
      </c>
      <c r="E1898" s="18">
        <v>1513109.68</v>
      </c>
    </row>
    <row r="1899" spans="1:5" hidden="1" x14ac:dyDescent="0.3">
      <c r="A1899" t="s">
        <v>170</v>
      </c>
      <c r="B1899">
        <v>14</v>
      </c>
      <c r="C1899">
        <f t="shared" si="58"/>
        <v>14</v>
      </c>
      <c r="D1899" t="str">
        <f t="shared" si="59"/>
        <v>Sodic Eastown - Social Insurance14</v>
      </c>
      <c r="E1899" s="18">
        <v>1540691.11</v>
      </c>
    </row>
    <row r="1900" spans="1:5" hidden="1" x14ac:dyDescent="0.3">
      <c r="A1900" t="s">
        <v>170</v>
      </c>
      <c r="B1900">
        <v>15</v>
      </c>
      <c r="C1900">
        <f t="shared" si="58"/>
        <v>15</v>
      </c>
      <c r="D1900" t="str">
        <f t="shared" si="59"/>
        <v>Sodic Eastown - Social Insurance15</v>
      </c>
      <c r="E1900" s="18">
        <v>2140215.06</v>
      </c>
    </row>
    <row r="1901" spans="1:5" hidden="1" x14ac:dyDescent="0.3">
      <c r="A1901" t="s">
        <v>170</v>
      </c>
      <c r="B1901">
        <v>16</v>
      </c>
      <c r="C1901">
        <f t="shared" si="58"/>
        <v>16</v>
      </c>
      <c r="D1901" t="str">
        <f t="shared" si="59"/>
        <v>Sodic Eastown - Social Insurance16</v>
      </c>
      <c r="E1901" s="18">
        <v>1796921.66</v>
      </c>
    </row>
    <row r="1902" spans="1:5" hidden="1" x14ac:dyDescent="0.3">
      <c r="A1902" t="s">
        <v>170</v>
      </c>
      <c r="B1902">
        <v>17</v>
      </c>
      <c r="C1902">
        <f t="shared" si="58"/>
        <v>17</v>
      </c>
      <c r="D1902" t="str">
        <f t="shared" si="59"/>
        <v>Sodic Eastown - Social Insurance17</v>
      </c>
      <c r="E1902" s="18">
        <v>1371899.5</v>
      </c>
    </row>
    <row r="1903" spans="1:5" hidden="1" x14ac:dyDescent="0.3">
      <c r="A1903" t="s">
        <v>170</v>
      </c>
      <c r="B1903">
        <v>18</v>
      </c>
      <c r="C1903">
        <f t="shared" si="58"/>
        <v>18</v>
      </c>
      <c r="D1903" t="str">
        <f t="shared" si="59"/>
        <v>Sodic Eastown - Social Insurance18</v>
      </c>
      <c r="E1903" s="18">
        <v>327894.39</v>
      </c>
    </row>
    <row r="1904" spans="1:5" hidden="1" x14ac:dyDescent="0.3">
      <c r="A1904" t="s">
        <v>170</v>
      </c>
      <c r="B1904">
        <v>19</v>
      </c>
      <c r="C1904">
        <f t="shared" si="58"/>
        <v>19</v>
      </c>
      <c r="D1904" t="str">
        <f t="shared" si="59"/>
        <v>Sodic Eastown - Social Insurance19</v>
      </c>
      <c r="E1904" s="18">
        <v>944267.32</v>
      </c>
    </row>
    <row r="1905" spans="1:5" hidden="1" x14ac:dyDescent="0.3">
      <c r="A1905" t="s">
        <v>170</v>
      </c>
      <c r="B1905">
        <v>20</v>
      </c>
      <c r="C1905">
        <f t="shared" si="58"/>
        <v>20</v>
      </c>
      <c r="D1905" t="str">
        <f t="shared" si="59"/>
        <v>Sodic Eastown - Social Insurance20</v>
      </c>
      <c r="E1905" s="18">
        <v>1149200.8700000001</v>
      </c>
    </row>
    <row r="1906" spans="1:5" hidden="1" x14ac:dyDescent="0.3">
      <c r="A1906" t="s">
        <v>170</v>
      </c>
      <c r="B1906">
        <v>21</v>
      </c>
      <c r="C1906">
        <f t="shared" si="58"/>
        <v>21</v>
      </c>
      <c r="D1906" t="str">
        <f t="shared" si="59"/>
        <v>Sodic Eastown - Social Insurance21</v>
      </c>
      <c r="E1906" s="18">
        <v>6876328.1500000004</v>
      </c>
    </row>
    <row r="1907" spans="1:5" hidden="1" x14ac:dyDescent="0.3">
      <c r="A1907" t="s">
        <v>32</v>
      </c>
      <c r="B1907">
        <v>1</v>
      </c>
      <c r="C1907">
        <f t="shared" si="58"/>
        <v>1</v>
      </c>
      <c r="D1907" t="str">
        <f t="shared" si="59"/>
        <v>Sodic Eastown1</v>
      </c>
      <c r="E1907" s="18">
        <v>122000000</v>
      </c>
    </row>
    <row r="1908" spans="1:5" hidden="1" x14ac:dyDescent="0.3">
      <c r="A1908" t="s">
        <v>32</v>
      </c>
      <c r="B1908">
        <v>2</v>
      </c>
      <c r="C1908">
        <f t="shared" si="58"/>
        <v>2</v>
      </c>
      <c r="D1908" t="str">
        <f t="shared" si="59"/>
        <v>Sodic Eastown2</v>
      </c>
      <c r="E1908" s="18">
        <v>5928168</v>
      </c>
    </row>
    <row r="1909" spans="1:5" hidden="1" x14ac:dyDescent="0.3">
      <c r="A1909" t="s">
        <v>89</v>
      </c>
      <c r="B1909">
        <v>1</v>
      </c>
      <c r="C1909">
        <f t="shared" si="58"/>
        <v>1</v>
      </c>
      <c r="D1909" t="str">
        <f t="shared" si="59"/>
        <v>Sokhna Port Expansion1</v>
      </c>
      <c r="E1909" s="18">
        <v>16602157.800000001</v>
      </c>
    </row>
    <row r="1910" spans="1:5" hidden="1" x14ac:dyDescent="0.3">
      <c r="A1910" t="s">
        <v>89</v>
      </c>
      <c r="B1910">
        <v>2</v>
      </c>
      <c r="C1910">
        <f t="shared" si="58"/>
        <v>2</v>
      </c>
      <c r="D1910" t="str">
        <f t="shared" si="59"/>
        <v>Sokhna Port Expansion2</v>
      </c>
      <c r="E1910" s="18">
        <v>19087604.300000001</v>
      </c>
    </row>
    <row r="1911" spans="1:5" hidden="1" x14ac:dyDescent="0.3">
      <c r="A1911" t="s">
        <v>89</v>
      </c>
      <c r="B1911">
        <v>3</v>
      </c>
      <c r="C1911">
        <f t="shared" si="58"/>
        <v>3</v>
      </c>
      <c r="D1911" t="str">
        <f t="shared" si="59"/>
        <v>Sokhna Port Expansion3</v>
      </c>
      <c r="E1911" s="18">
        <v>55802951.649999999</v>
      </c>
    </row>
    <row r="1912" spans="1:5" hidden="1" x14ac:dyDescent="0.3">
      <c r="A1912" t="s">
        <v>89</v>
      </c>
      <c r="B1912">
        <v>4</v>
      </c>
      <c r="C1912">
        <f t="shared" si="58"/>
        <v>4</v>
      </c>
      <c r="D1912" t="str">
        <f t="shared" si="59"/>
        <v>Sokhna Port Expansion4</v>
      </c>
      <c r="E1912" s="18">
        <v>16604871.85</v>
      </c>
    </row>
    <row r="1913" spans="1:5" hidden="1" x14ac:dyDescent="0.3">
      <c r="A1913" t="s">
        <v>89</v>
      </c>
      <c r="B1913">
        <v>5</v>
      </c>
      <c r="C1913">
        <f t="shared" si="58"/>
        <v>5</v>
      </c>
      <c r="D1913" t="str">
        <f t="shared" si="59"/>
        <v>Sokhna Port Expansion5</v>
      </c>
      <c r="E1913" s="18">
        <v>24339603.199999999</v>
      </c>
    </row>
    <row r="1914" spans="1:5" hidden="1" x14ac:dyDescent="0.3">
      <c r="A1914" t="s">
        <v>89</v>
      </c>
      <c r="B1914">
        <v>5.0999999999999996</v>
      </c>
      <c r="C1914">
        <f t="shared" si="58"/>
        <v>5</v>
      </c>
      <c r="D1914" t="str">
        <f t="shared" si="59"/>
        <v>Sokhna Port Expansion5</v>
      </c>
      <c r="E1914" s="18">
        <v>19863057.300000001</v>
      </c>
    </row>
    <row r="1915" spans="1:5" hidden="1" x14ac:dyDescent="0.3">
      <c r="A1915" t="s">
        <v>89</v>
      </c>
      <c r="B1915">
        <v>5.2</v>
      </c>
      <c r="C1915">
        <f t="shared" si="58"/>
        <v>5</v>
      </c>
      <c r="D1915" t="str">
        <f t="shared" si="59"/>
        <v>Sokhna Port Expansion5</v>
      </c>
      <c r="E1915" s="18">
        <v>14812304.050000001</v>
      </c>
    </row>
    <row r="1916" spans="1:5" hidden="1" x14ac:dyDescent="0.3">
      <c r="A1916" t="s">
        <v>89</v>
      </c>
      <c r="B1916">
        <v>6</v>
      </c>
      <c r="C1916">
        <f t="shared" si="58"/>
        <v>6</v>
      </c>
      <c r="D1916" t="str">
        <f t="shared" si="59"/>
        <v>Sokhna Port Expansion6</v>
      </c>
      <c r="E1916" s="18">
        <v>4879591.2</v>
      </c>
    </row>
    <row r="1917" spans="1:5" hidden="1" x14ac:dyDescent="0.3">
      <c r="A1917" t="s">
        <v>89</v>
      </c>
      <c r="B1917">
        <v>6.1</v>
      </c>
      <c r="C1917">
        <f t="shared" ref="C1917:C1980" si="60">ROUNDDOWN(B1917,0)</f>
        <v>6</v>
      </c>
      <c r="D1917" t="str">
        <f t="shared" ref="D1917:D1980" si="61">A1917&amp;C1917</f>
        <v>Sokhna Port Expansion6</v>
      </c>
      <c r="E1917" s="18">
        <v>10735001.15</v>
      </c>
    </row>
    <row r="1918" spans="1:5" hidden="1" x14ac:dyDescent="0.3">
      <c r="A1918" t="s">
        <v>89</v>
      </c>
      <c r="B1918">
        <v>6.2</v>
      </c>
      <c r="C1918">
        <f t="shared" si="60"/>
        <v>6</v>
      </c>
      <c r="D1918" t="str">
        <f t="shared" si="61"/>
        <v>Sokhna Port Expansion6</v>
      </c>
      <c r="E1918" s="18">
        <v>10594441</v>
      </c>
    </row>
    <row r="1919" spans="1:5" hidden="1" x14ac:dyDescent="0.3">
      <c r="A1919" t="s">
        <v>89</v>
      </c>
      <c r="B1919">
        <v>7</v>
      </c>
      <c r="C1919">
        <f t="shared" si="60"/>
        <v>7</v>
      </c>
      <c r="D1919" t="str">
        <f t="shared" si="61"/>
        <v>Sokhna Port Expansion7</v>
      </c>
      <c r="E1919" s="18">
        <v>36803665.950000003</v>
      </c>
    </row>
    <row r="1920" spans="1:5" hidden="1" x14ac:dyDescent="0.3">
      <c r="A1920" t="s">
        <v>89</v>
      </c>
      <c r="B1920">
        <v>8</v>
      </c>
      <c r="C1920">
        <f t="shared" si="60"/>
        <v>8</v>
      </c>
      <c r="D1920" t="str">
        <f t="shared" si="61"/>
        <v>Sokhna Port Expansion8</v>
      </c>
      <c r="E1920" s="18">
        <v>36284090.450000003</v>
      </c>
    </row>
    <row r="1921" spans="1:5" hidden="1" x14ac:dyDescent="0.3">
      <c r="A1921" t="s">
        <v>89</v>
      </c>
      <c r="B1921">
        <v>9</v>
      </c>
      <c r="C1921">
        <f t="shared" si="60"/>
        <v>9</v>
      </c>
      <c r="D1921" t="str">
        <f t="shared" si="61"/>
        <v>Sokhna Port Expansion9</v>
      </c>
      <c r="E1921" s="18">
        <v>30030028.449999999</v>
      </c>
    </row>
    <row r="1922" spans="1:5" hidden="1" x14ac:dyDescent="0.3">
      <c r="A1922" t="s">
        <v>89</v>
      </c>
      <c r="B1922">
        <v>10</v>
      </c>
      <c r="C1922">
        <f t="shared" si="60"/>
        <v>10</v>
      </c>
      <c r="D1922" t="str">
        <f t="shared" si="61"/>
        <v>Sokhna Port Expansion10</v>
      </c>
      <c r="E1922" s="18">
        <v>27461819.5</v>
      </c>
    </row>
    <row r="1923" spans="1:5" hidden="1" x14ac:dyDescent="0.3">
      <c r="A1923" t="s">
        <v>89</v>
      </c>
      <c r="B1923">
        <v>11</v>
      </c>
      <c r="C1923">
        <f t="shared" si="60"/>
        <v>11</v>
      </c>
      <c r="D1923" t="str">
        <f t="shared" si="61"/>
        <v>Sokhna Port Expansion11</v>
      </c>
      <c r="E1923" s="18">
        <v>50769799.200000003</v>
      </c>
    </row>
    <row r="1924" spans="1:5" hidden="1" x14ac:dyDescent="0.3">
      <c r="A1924" t="s">
        <v>89</v>
      </c>
      <c r="B1924">
        <v>12</v>
      </c>
      <c r="C1924">
        <f t="shared" si="60"/>
        <v>12</v>
      </c>
      <c r="D1924" t="str">
        <f t="shared" si="61"/>
        <v>Sokhna Port Expansion12</v>
      </c>
      <c r="E1924" s="18">
        <v>70395885.549999997</v>
      </c>
    </row>
    <row r="1925" spans="1:5" hidden="1" x14ac:dyDescent="0.3">
      <c r="A1925" t="s">
        <v>89</v>
      </c>
      <c r="B1925">
        <v>13</v>
      </c>
      <c r="C1925">
        <f t="shared" si="60"/>
        <v>13</v>
      </c>
      <c r="D1925" t="str">
        <f t="shared" si="61"/>
        <v>Sokhna Port Expansion13</v>
      </c>
      <c r="E1925" s="18">
        <v>491489.95</v>
      </c>
    </row>
    <row r="1926" spans="1:5" hidden="1" x14ac:dyDescent="0.3">
      <c r="A1926" t="s">
        <v>89</v>
      </c>
      <c r="B1926">
        <v>14</v>
      </c>
      <c r="C1926">
        <f t="shared" si="60"/>
        <v>14</v>
      </c>
      <c r="D1926" t="str">
        <f t="shared" si="61"/>
        <v>Sokhna Port Expansion14</v>
      </c>
      <c r="E1926" s="18">
        <v>6704080.8499999996</v>
      </c>
    </row>
    <row r="1927" spans="1:5" hidden="1" x14ac:dyDescent="0.3">
      <c r="A1927" t="s">
        <v>89</v>
      </c>
      <c r="B1927">
        <v>15</v>
      </c>
      <c r="C1927">
        <f t="shared" si="60"/>
        <v>15</v>
      </c>
      <c r="D1927" t="str">
        <f t="shared" si="61"/>
        <v>Sokhna Port Expansion15</v>
      </c>
      <c r="E1927" s="18">
        <v>4368115.6500000004</v>
      </c>
    </row>
    <row r="1928" spans="1:5" hidden="1" x14ac:dyDescent="0.3">
      <c r="A1928" t="s">
        <v>89</v>
      </c>
      <c r="B1928">
        <v>16</v>
      </c>
      <c r="C1928">
        <f t="shared" si="60"/>
        <v>16</v>
      </c>
      <c r="D1928" t="str">
        <f t="shared" si="61"/>
        <v>Sokhna Port Expansion16</v>
      </c>
      <c r="E1928" s="18">
        <v>23966243.5</v>
      </c>
    </row>
    <row r="1929" spans="1:5" hidden="1" x14ac:dyDescent="0.3">
      <c r="A1929" t="s">
        <v>89</v>
      </c>
      <c r="B1929">
        <v>17</v>
      </c>
      <c r="C1929">
        <f t="shared" si="60"/>
        <v>17</v>
      </c>
      <c r="D1929" t="str">
        <f t="shared" si="61"/>
        <v>Sokhna Port Expansion17</v>
      </c>
      <c r="E1929" s="18">
        <v>14567572.189999999</v>
      </c>
    </row>
    <row r="1930" spans="1:5" hidden="1" x14ac:dyDescent="0.3">
      <c r="A1930" t="s">
        <v>89</v>
      </c>
      <c r="B1930">
        <v>18</v>
      </c>
      <c r="C1930">
        <f t="shared" si="60"/>
        <v>18</v>
      </c>
      <c r="D1930" t="str">
        <f t="shared" si="61"/>
        <v>Sokhna Port Expansion18</v>
      </c>
      <c r="E1930" s="18">
        <v>14135207.0055</v>
      </c>
    </row>
    <row r="1931" spans="1:5" hidden="1" x14ac:dyDescent="0.3">
      <c r="A1931" t="s">
        <v>89</v>
      </c>
      <c r="B1931">
        <v>19</v>
      </c>
      <c r="C1931">
        <f t="shared" si="60"/>
        <v>19</v>
      </c>
      <c r="D1931" t="str">
        <f t="shared" si="61"/>
        <v>Sokhna Port Expansion19</v>
      </c>
      <c r="E1931" s="18">
        <v>10049896.609999999</v>
      </c>
    </row>
    <row r="1932" spans="1:5" hidden="1" x14ac:dyDescent="0.3">
      <c r="A1932" t="s">
        <v>89</v>
      </c>
      <c r="B1932">
        <v>20</v>
      </c>
      <c r="C1932">
        <f t="shared" si="60"/>
        <v>20</v>
      </c>
      <c r="D1932" t="str">
        <f t="shared" si="61"/>
        <v>Sokhna Port Expansion20</v>
      </c>
      <c r="E1932" s="18">
        <v>13204353</v>
      </c>
    </row>
    <row r="1933" spans="1:5" hidden="1" x14ac:dyDescent="0.3">
      <c r="A1933" t="s">
        <v>89</v>
      </c>
      <c r="B1933">
        <v>21</v>
      </c>
      <c r="C1933">
        <f t="shared" si="60"/>
        <v>21</v>
      </c>
      <c r="D1933" t="str">
        <f t="shared" si="61"/>
        <v>Sokhna Port Expansion21</v>
      </c>
      <c r="E1933" s="18">
        <v>5788234</v>
      </c>
    </row>
    <row r="1934" spans="1:5" hidden="1" x14ac:dyDescent="0.3">
      <c r="A1934" t="s">
        <v>89</v>
      </c>
      <c r="B1934">
        <v>22</v>
      </c>
      <c r="C1934">
        <f t="shared" si="60"/>
        <v>22</v>
      </c>
      <c r="D1934" t="str">
        <f t="shared" si="61"/>
        <v>Sokhna Port Expansion22</v>
      </c>
      <c r="E1934" s="18">
        <v>2510900.4310000064</v>
      </c>
    </row>
    <row r="1935" spans="1:5" hidden="1" x14ac:dyDescent="0.3">
      <c r="A1935" t="s">
        <v>89</v>
      </c>
      <c r="B1935">
        <v>23</v>
      </c>
      <c r="C1935">
        <f t="shared" si="60"/>
        <v>23</v>
      </c>
      <c r="D1935" t="str">
        <f t="shared" si="61"/>
        <v>Sokhna Port Expansion23</v>
      </c>
      <c r="E1935" s="18">
        <v>568614.5189999938</v>
      </c>
    </row>
    <row r="1936" spans="1:5" hidden="1" x14ac:dyDescent="0.3">
      <c r="A1936" t="s">
        <v>99</v>
      </c>
      <c r="B1936">
        <v>1</v>
      </c>
      <c r="C1936">
        <f t="shared" si="60"/>
        <v>1</v>
      </c>
      <c r="D1936" t="str">
        <f t="shared" si="61"/>
        <v>Sokhna Port Expansion- 100m1</v>
      </c>
      <c r="E1936" s="18">
        <v>39700885.25</v>
      </c>
    </row>
    <row r="1937" spans="1:5" hidden="1" x14ac:dyDescent="0.3">
      <c r="A1937" t="s">
        <v>99</v>
      </c>
      <c r="B1937">
        <v>2</v>
      </c>
      <c r="C1937">
        <f t="shared" si="60"/>
        <v>2</v>
      </c>
      <c r="D1937" t="str">
        <f t="shared" si="61"/>
        <v>Sokhna Port Expansion- 100m2</v>
      </c>
      <c r="E1937" s="18">
        <v>10628517.75</v>
      </c>
    </row>
    <row r="1938" spans="1:5" hidden="1" x14ac:dyDescent="0.3">
      <c r="A1938" t="s">
        <v>99</v>
      </c>
      <c r="B1938">
        <v>3</v>
      </c>
      <c r="C1938">
        <f t="shared" si="60"/>
        <v>3</v>
      </c>
      <c r="D1938" t="str">
        <f t="shared" si="61"/>
        <v>Sokhna Port Expansion- 100m3</v>
      </c>
      <c r="E1938" s="18">
        <v>10464912.35</v>
      </c>
    </row>
    <row r="1939" spans="1:5" hidden="1" x14ac:dyDescent="0.3">
      <c r="A1939" t="s">
        <v>99</v>
      </c>
      <c r="B1939">
        <v>4</v>
      </c>
      <c r="C1939">
        <f t="shared" si="60"/>
        <v>4</v>
      </c>
      <c r="D1939" t="str">
        <f t="shared" si="61"/>
        <v>Sokhna Port Expansion- 100m4</v>
      </c>
      <c r="E1939" s="18">
        <v>8297916</v>
      </c>
    </row>
    <row r="1940" spans="1:5" hidden="1" x14ac:dyDescent="0.3">
      <c r="A1940" t="s">
        <v>99</v>
      </c>
      <c r="B1940">
        <v>5</v>
      </c>
      <c r="C1940">
        <f t="shared" si="60"/>
        <v>5</v>
      </c>
      <c r="D1940" t="str">
        <f t="shared" si="61"/>
        <v>Sokhna Port Expansion- 100m5</v>
      </c>
      <c r="E1940" s="18">
        <v>3240800</v>
      </c>
    </row>
    <row r="1941" spans="1:5" hidden="1" x14ac:dyDescent="0.3">
      <c r="A1941" t="s">
        <v>99</v>
      </c>
      <c r="B1941">
        <v>6</v>
      </c>
      <c r="C1941">
        <f t="shared" si="60"/>
        <v>6</v>
      </c>
      <c r="D1941" t="str">
        <f t="shared" si="61"/>
        <v>Sokhna Port Expansion- 100m6</v>
      </c>
      <c r="E1941" s="18">
        <v>20436714.5</v>
      </c>
    </row>
    <row r="1942" spans="1:5" hidden="1" x14ac:dyDescent="0.3">
      <c r="A1942" t="s">
        <v>99</v>
      </c>
      <c r="B1942">
        <v>7</v>
      </c>
      <c r="C1942">
        <f t="shared" si="60"/>
        <v>7</v>
      </c>
      <c r="D1942" t="str">
        <f t="shared" si="61"/>
        <v>Sokhna Port Expansion- 100m7</v>
      </c>
      <c r="E1942" s="18">
        <v>3976775.9</v>
      </c>
    </row>
    <row r="1943" spans="1:5" hidden="1" x14ac:dyDescent="0.3">
      <c r="A1943" t="s">
        <v>215</v>
      </c>
      <c r="B1943">
        <v>1</v>
      </c>
      <c r="C1943">
        <f t="shared" si="60"/>
        <v>1</v>
      </c>
      <c r="D1943" t="str">
        <f t="shared" si="61"/>
        <v>Sokhna Port Expansion 100m- Escalation1</v>
      </c>
      <c r="E1943" s="18">
        <v>11758235</v>
      </c>
    </row>
    <row r="1944" spans="1:5" hidden="1" x14ac:dyDescent="0.3">
      <c r="A1944" t="s">
        <v>215</v>
      </c>
      <c r="B1944">
        <v>2</v>
      </c>
      <c r="C1944">
        <f t="shared" si="60"/>
        <v>2</v>
      </c>
      <c r="D1944" t="str">
        <f t="shared" si="61"/>
        <v>Sokhna Port Expansion 100m- Escalation2</v>
      </c>
      <c r="E1944" s="18">
        <v>6484391</v>
      </c>
    </row>
    <row r="1945" spans="1:5" hidden="1" x14ac:dyDescent="0.3">
      <c r="A1945" t="s">
        <v>210</v>
      </c>
      <c r="B1945">
        <v>1</v>
      </c>
      <c r="C1945">
        <f t="shared" si="60"/>
        <v>1</v>
      </c>
      <c r="D1945" t="str">
        <f t="shared" si="61"/>
        <v>Sokhna Port Expansion- EDECS1</v>
      </c>
      <c r="E1945" s="18">
        <v>478776</v>
      </c>
    </row>
    <row r="1946" spans="1:5" hidden="1" x14ac:dyDescent="0.3">
      <c r="A1946" t="s">
        <v>208</v>
      </c>
      <c r="B1946">
        <v>1</v>
      </c>
      <c r="C1946">
        <f t="shared" si="60"/>
        <v>1</v>
      </c>
      <c r="D1946" t="str">
        <f t="shared" si="61"/>
        <v>Sokhna Port Expansion- Escalation1</v>
      </c>
      <c r="E1946" s="18">
        <v>20947176.649999999</v>
      </c>
    </row>
    <row r="1947" spans="1:5" hidden="1" x14ac:dyDescent="0.3">
      <c r="A1947" t="s">
        <v>208</v>
      </c>
      <c r="B1947">
        <v>2</v>
      </c>
      <c r="C1947">
        <f t="shared" si="60"/>
        <v>2</v>
      </c>
      <c r="D1947" t="str">
        <f t="shared" si="61"/>
        <v>Sokhna Port Expansion- Escalation2</v>
      </c>
      <c r="E1947" s="18">
        <v>39132293.549999997</v>
      </c>
    </row>
    <row r="1948" spans="1:5" hidden="1" x14ac:dyDescent="0.3">
      <c r="A1948" t="s">
        <v>208</v>
      </c>
      <c r="B1948">
        <v>3</v>
      </c>
      <c r="C1948">
        <f t="shared" si="60"/>
        <v>3</v>
      </c>
      <c r="D1948" t="str">
        <f t="shared" si="61"/>
        <v>Sokhna Port Expansion- Escalation3</v>
      </c>
      <c r="E1948" s="18">
        <v>103409321</v>
      </c>
    </row>
    <row r="1949" spans="1:5" hidden="1" x14ac:dyDescent="0.3">
      <c r="A1949" t="s">
        <v>89</v>
      </c>
      <c r="B1949">
        <v>1</v>
      </c>
      <c r="C1949">
        <f t="shared" si="60"/>
        <v>1</v>
      </c>
      <c r="D1949" t="str">
        <f t="shared" si="61"/>
        <v>Sokhna Port Expansion1</v>
      </c>
      <c r="E1949" s="18">
        <v>185016019.19999999</v>
      </c>
    </row>
    <row r="1950" spans="1:5" hidden="1" x14ac:dyDescent="0.3">
      <c r="A1950" t="s">
        <v>89</v>
      </c>
      <c r="B1950">
        <v>2</v>
      </c>
      <c r="C1950">
        <f t="shared" si="60"/>
        <v>2</v>
      </c>
      <c r="D1950" t="str">
        <f t="shared" si="61"/>
        <v>Sokhna Port Expansion2</v>
      </c>
      <c r="E1950" s="18">
        <v>33908706</v>
      </c>
    </row>
    <row r="1951" spans="1:5" hidden="1" x14ac:dyDescent="0.3">
      <c r="A1951" t="s">
        <v>100</v>
      </c>
      <c r="B1951">
        <v>1</v>
      </c>
      <c r="C1951">
        <f t="shared" si="60"/>
        <v>1</v>
      </c>
      <c r="D1951" t="str">
        <f t="shared" si="61"/>
        <v>Sokhna Port Expansion-internal roads1</v>
      </c>
      <c r="E1951" s="18">
        <v>1800470.45</v>
      </c>
    </row>
    <row r="1952" spans="1:5" hidden="1" x14ac:dyDescent="0.3">
      <c r="A1952" t="s">
        <v>100</v>
      </c>
      <c r="B1952">
        <v>2</v>
      </c>
      <c r="C1952">
        <f t="shared" si="60"/>
        <v>2</v>
      </c>
      <c r="D1952" t="str">
        <f t="shared" si="61"/>
        <v>Sokhna Port Expansion-internal roads2</v>
      </c>
      <c r="E1952" s="18">
        <v>3219.75</v>
      </c>
    </row>
    <row r="1953" spans="1:5" hidden="1" x14ac:dyDescent="0.3">
      <c r="A1953" t="s">
        <v>62</v>
      </c>
      <c r="B1953">
        <v>3</v>
      </c>
      <c r="C1953">
        <f t="shared" si="60"/>
        <v>3</v>
      </c>
      <c r="D1953" t="str">
        <f t="shared" si="61"/>
        <v>Sports Hall - Civil Works3</v>
      </c>
      <c r="E1953" s="18">
        <v>2493330</v>
      </c>
    </row>
    <row r="1954" spans="1:5" hidden="1" x14ac:dyDescent="0.3">
      <c r="A1954" t="s">
        <v>62</v>
      </c>
      <c r="B1954">
        <v>4</v>
      </c>
      <c r="C1954">
        <f t="shared" si="60"/>
        <v>4</v>
      </c>
      <c r="D1954" t="str">
        <f t="shared" si="61"/>
        <v>Sports Hall - Civil Works4</v>
      </c>
      <c r="E1954" s="18">
        <v>10576930</v>
      </c>
    </row>
    <row r="1955" spans="1:5" hidden="1" x14ac:dyDescent="0.3">
      <c r="A1955" t="s">
        <v>62</v>
      </c>
      <c r="B1955">
        <v>5</v>
      </c>
      <c r="C1955">
        <f t="shared" si="60"/>
        <v>5</v>
      </c>
      <c r="D1955" t="str">
        <f t="shared" si="61"/>
        <v>Sports Hall - Civil Works5</v>
      </c>
      <c r="E1955" s="18">
        <v>17108045</v>
      </c>
    </row>
    <row r="1956" spans="1:5" hidden="1" x14ac:dyDescent="0.3">
      <c r="A1956" t="s">
        <v>62</v>
      </c>
      <c r="B1956">
        <v>6</v>
      </c>
      <c r="C1956">
        <f t="shared" si="60"/>
        <v>6</v>
      </c>
      <c r="D1956" t="str">
        <f t="shared" si="61"/>
        <v>Sports Hall - Civil Works6</v>
      </c>
      <c r="E1956" s="18">
        <v>414025</v>
      </c>
    </row>
    <row r="1957" spans="1:5" hidden="1" x14ac:dyDescent="0.3">
      <c r="A1957" t="s">
        <v>69</v>
      </c>
      <c r="B1957">
        <v>1</v>
      </c>
      <c r="C1957">
        <f t="shared" si="60"/>
        <v>1</v>
      </c>
      <c r="D1957" t="str">
        <f t="shared" si="61"/>
        <v>Sports Hall - Finishes1</v>
      </c>
      <c r="E1957" s="18">
        <v>1388840</v>
      </c>
    </row>
    <row r="1958" spans="1:5" hidden="1" x14ac:dyDescent="0.3">
      <c r="A1958" t="s">
        <v>69</v>
      </c>
      <c r="B1958">
        <v>2</v>
      </c>
      <c r="C1958">
        <f t="shared" si="60"/>
        <v>2</v>
      </c>
      <c r="D1958" t="str">
        <f t="shared" si="61"/>
        <v>Sports Hall - Finishes2</v>
      </c>
      <c r="E1958" s="18">
        <v>13091760</v>
      </c>
    </row>
    <row r="1959" spans="1:5" hidden="1" x14ac:dyDescent="0.3">
      <c r="A1959" t="s">
        <v>69</v>
      </c>
      <c r="B1959">
        <v>3</v>
      </c>
      <c r="C1959">
        <f t="shared" si="60"/>
        <v>3</v>
      </c>
      <c r="D1959" t="str">
        <f t="shared" si="61"/>
        <v>Sports Hall - Finishes3</v>
      </c>
      <c r="E1959" s="18">
        <v>7109625</v>
      </c>
    </row>
    <row r="1960" spans="1:5" hidden="1" x14ac:dyDescent="0.3">
      <c r="A1960" t="s">
        <v>69</v>
      </c>
      <c r="B1960">
        <v>4</v>
      </c>
      <c r="C1960">
        <f t="shared" si="60"/>
        <v>4</v>
      </c>
      <c r="D1960" t="str">
        <f t="shared" si="61"/>
        <v>Sports Hall - Finishes4</v>
      </c>
      <c r="E1960" s="18">
        <v>3699060</v>
      </c>
    </row>
    <row r="1961" spans="1:5" hidden="1" x14ac:dyDescent="0.3">
      <c r="A1961" t="s">
        <v>78</v>
      </c>
      <c r="B1961">
        <v>1</v>
      </c>
      <c r="C1961">
        <f t="shared" si="60"/>
        <v>1</v>
      </c>
      <c r="D1961" t="str">
        <f t="shared" si="61"/>
        <v>Sports Hall - Finishes - ADD.011</v>
      </c>
      <c r="E1961" s="18">
        <v>5941290</v>
      </c>
    </row>
    <row r="1962" spans="1:5" hidden="1" x14ac:dyDescent="0.3">
      <c r="A1962" t="s">
        <v>78</v>
      </c>
      <c r="B1962">
        <v>2</v>
      </c>
      <c r="C1962">
        <f t="shared" si="60"/>
        <v>2</v>
      </c>
      <c r="D1962" t="str">
        <f t="shared" si="61"/>
        <v>Sports Hall - Finishes - ADD.012</v>
      </c>
      <c r="E1962" s="18">
        <v>2631750</v>
      </c>
    </row>
    <row r="1963" spans="1:5" hidden="1" x14ac:dyDescent="0.3">
      <c r="A1963" t="s">
        <v>204</v>
      </c>
      <c r="B1963">
        <v>1</v>
      </c>
      <c r="C1963">
        <f t="shared" si="60"/>
        <v>1</v>
      </c>
      <c r="D1963" t="str">
        <f t="shared" si="61"/>
        <v>Sports Hall - Finishes - ADD.01 - Final Retention1</v>
      </c>
      <c r="E1963" s="18">
        <v>790505</v>
      </c>
    </row>
    <row r="1964" spans="1:5" hidden="1" x14ac:dyDescent="0.3">
      <c r="A1964" t="s">
        <v>92</v>
      </c>
      <c r="B1964">
        <v>1</v>
      </c>
      <c r="C1964">
        <f t="shared" si="60"/>
        <v>1</v>
      </c>
      <c r="D1964" t="str">
        <f t="shared" si="61"/>
        <v>Sports Hall - Finishes - Landscape1</v>
      </c>
      <c r="E1964" s="18">
        <v>2.9999999999999997E-4</v>
      </c>
    </row>
    <row r="1965" spans="1:5" hidden="1" x14ac:dyDescent="0.3">
      <c r="A1965" t="s">
        <v>203</v>
      </c>
      <c r="B1965">
        <v>1</v>
      </c>
      <c r="C1965">
        <f t="shared" si="60"/>
        <v>1</v>
      </c>
      <c r="D1965" t="str">
        <f t="shared" si="61"/>
        <v>Sports Hall - Finishes - Landscape - Final Retention1</v>
      </c>
      <c r="E1965" s="18">
        <v>2595335</v>
      </c>
    </row>
    <row r="1966" spans="1:5" hidden="1" x14ac:dyDescent="0.3">
      <c r="A1966" t="s">
        <v>190</v>
      </c>
      <c r="B1966">
        <v>1</v>
      </c>
      <c r="C1966">
        <f t="shared" si="60"/>
        <v>1</v>
      </c>
      <c r="D1966" t="str">
        <f t="shared" si="61"/>
        <v>Sports Hall - Finishes - Social Insurance1</v>
      </c>
      <c r="E1966" s="18">
        <v>12888786</v>
      </c>
    </row>
    <row r="1967" spans="1:5" hidden="1" x14ac:dyDescent="0.3">
      <c r="A1967" t="s">
        <v>87</v>
      </c>
      <c r="B1967">
        <v>1</v>
      </c>
      <c r="C1967">
        <f t="shared" si="60"/>
        <v>1</v>
      </c>
      <c r="D1967" t="str">
        <f t="shared" si="61"/>
        <v>Sports Hall - MEP1</v>
      </c>
      <c r="E1967" s="18">
        <v>19417720</v>
      </c>
    </row>
    <row r="1968" spans="1:5" hidden="1" x14ac:dyDescent="0.3">
      <c r="A1968" t="s">
        <v>87</v>
      </c>
      <c r="B1968">
        <v>2</v>
      </c>
      <c r="C1968">
        <f t="shared" si="60"/>
        <v>2</v>
      </c>
      <c r="D1968" t="str">
        <f t="shared" si="61"/>
        <v>Sports Hall - MEP2</v>
      </c>
      <c r="E1968" s="18">
        <v>1103175</v>
      </c>
    </row>
    <row r="1969" spans="1:5" hidden="1" x14ac:dyDescent="0.3">
      <c r="A1969" t="s">
        <v>87</v>
      </c>
      <c r="B1969">
        <v>1</v>
      </c>
      <c r="C1969">
        <f t="shared" si="60"/>
        <v>1</v>
      </c>
      <c r="D1969" t="str">
        <f t="shared" si="61"/>
        <v>Sports Hall - MEP1</v>
      </c>
      <c r="E1969" s="18">
        <v>47999995</v>
      </c>
    </row>
    <row r="1970" spans="1:5" hidden="1" x14ac:dyDescent="0.3">
      <c r="A1970" t="s">
        <v>201</v>
      </c>
      <c r="B1970">
        <v>1</v>
      </c>
      <c r="C1970">
        <f t="shared" si="60"/>
        <v>1</v>
      </c>
      <c r="D1970" t="str">
        <f t="shared" si="61"/>
        <v>Sports Hall - MEP - Final Retention1</v>
      </c>
      <c r="E1970" s="18">
        <v>2580450</v>
      </c>
    </row>
    <row r="1971" spans="1:5" hidden="1" x14ac:dyDescent="0.3">
      <c r="A1971" t="s">
        <v>108</v>
      </c>
      <c r="B1971">
        <v>1</v>
      </c>
      <c r="C1971">
        <f t="shared" si="60"/>
        <v>1</v>
      </c>
      <c r="D1971" t="str">
        <f t="shared" si="61"/>
        <v>Suez Intake &amp; P Stations-ABB apply1</v>
      </c>
      <c r="E1971" s="18">
        <v>509186.43</v>
      </c>
    </row>
    <row r="1972" spans="1:5" hidden="1" x14ac:dyDescent="0.3">
      <c r="A1972" t="s">
        <v>108</v>
      </c>
      <c r="B1972">
        <v>2</v>
      </c>
      <c r="C1972">
        <f t="shared" si="60"/>
        <v>2</v>
      </c>
      <c r="D1972" t="str">
        <f t="shared" si="61"/>
        <v>Suez Intake &amp; P Stations-ABB apply2</v>
      </c>
      <c r="E1972" s="18">
        <v>988420.71</v>
      </c>
    </row>
    <row r="1973" spans="1:5" hidden="1" x14ac:dyDescent="0.3">
      <c r="A1973" t="s">
        <v>108</v>
      </c>
      <c r="B1973">
        <v>3</v>
      </c>
      <c r="C1973">
        <f t="shared" si="60"/>
        <v>3</v>
      </c>
      <c r="D1973" t="str">
        <f t="shared" si="61"/>
        <v>Suez Intake &amp; P Stations-ABB apply3</v>
      </c>
      <c r="E1973" s="18">
        <v>1048324.99639137</v>
      </c>
    </row>
    <row r="1974" spans="1:5" hidden="1" x14ac:dyDescent="0.3">
      <c r="A1974" t="s">
        <v>102</v>
      </c>
      <c r="B1974">
        <v>1</v>
      </c>
      <c r="C1974">
        <f t="shared" si="60"/>
        <v>1</v>
      </c>
      <c r="D1974" t="str">
        <f t="shared" si="61"/>
        <v>Suez Intake &amp; P Stations-ABB supply1</v>
      </c>
      <c r="E1974" s="18">
        <v>5134498.57</v>
      </c>
    </row>
    <row r="1975" spans="1:5" hidden="1" x14ac:dyDescent="0.3">
      <c r="A1975" t="s">
        <v>102</v>
      </c>
      <c r="B1975">
        <v>2</v>
      </c>
      <c r="C1975">
        <f t="shared" si="60"/>
        <v>2</v>
      </c>
      <c r="D1975" t="str">
        <f t="shared" si="61"/>
        <v>Suez Intake &amp; P Stations-ABB supply2</v>
      </c>
      <c r="E1975" s="18">
        <v>7437727.8200000003</v>
      </c>
    </row>
    <row r="1976" spans="1:5" hidden="1" x14ac:dyDescent="0.3">
      <c r="A1976" t="s">
        <v>102</v>
      </c>
      <c r="B1976">
        <v>3</v>
      </c>
      <c r="C1976">
        <f t="shared" si="60"/>
        <v>3</v>
      </c>
      <c r="D1976" t="str">
        <f t="shared" si="61"/>
        <v>Suez Intake &amp; P Stations-ABB supply3</v>
      </c>
      <c r="E1976" s="18">
        <v>814872.95</v>
      </c>
    </row>
    <row r="1977" spans="1:5" hidden="1" x14ac:dyDescent="0.3">
      <c r="A1977" t="s">
        <v>102</v>
      </c>
      <c r="B1977">
        <v>4</v>
      </c>
      <c r="C1977">
        <f t="shared" si="60"/>
        <v>4</v>
      </c>
      <c r="D1977" t="str">
        <f t="shared" si="61"/>
        <v>Suez Intake &amp; P Stations-ABB supply4</v>
      </c>
      <c r="E1977" s="18">
        <v>3667977.98</v>
      </c>
    </row>
    <row r="1978" spans="1:5" hidden="1" x14ac:dyDescent="0.3">
      <c r="A1978" t="s">
        <v>102</v>
      </c>
      <c r="B1978">
        <v>8</v>
      </c>
      <c r="C1978">
        <f t="shared" si="60"/>
        <v>8</v>
      </c>
      <c r="D1978" t="str">
        <f t="shared" si="61"/>
        <v>Suez Intake &amp; P Stations-ABB supply8</v>
      </c>
      <c r="E1978" s="18">
        <v>1.0000000000000001E-5</v>
      </c>
    </row>
    <row r="1979" spans="1:5" hidden="1" x14ac:dyDescent="0.3">
      <c r="A1979" t="s">
        <v>225</v>
      </c>
      <c r="B1979">
        <v>1</v>
      </c>
      <c r="C1979">
        <f t="shared" si="60"/>
        <v>1</v>
      </c>
      <c r="D1979" t="str">
        <f t="shared" si="61"/>
        <v>Suez Intake &amp; P Stations-ABB-Escalation1</v>
      </c>
      <c r="E1979" s="18">
        <v>35028257.789999999</v>
      </c>
    </row>
    <row r="1980" spans="1:5" hidden="1" x14ac:dyDescent="0.3">
      <c r="A1980" t="s">
        <v>225</v>
      </c>
      <c r="B1980">
        <v>2</v>
      </c>
      <c r="C1980">
        <f t="shared" si="60"/>
        <v>2</v>
      </c>
      <c r="D1980" t="str">
        <f t="shared" si="61"/>
        <v>Suez Intake &amp; P Stations-ABB-Escalation2</v>
      </c>
      <c r="E1980" s="18">
        <v>7725580.3399999999</v>
      </c>
    </row>
    <row r="1981" spans="1:5" hidden="1" x14ac:dyDescent="0.3">
      <c r="A1981" t="s">
        <v>111</v>
      </c>
      <c r="B1981">
        <v>1</v>
      </c>
      <c r="C1981">
        <f t="shared" ref="C1981:C2043" si="62">ROUNDDOWN(B1981,0)</f>
        <v>1</v>
      </c>
      <c r="D1981" t="str">
        <f t="shared" ref="D1981:D2043" si="63">A1981&amp;C1981</f>
        <v>Suez Intake &amp; P Stations-SSC apply1</v>
      </c>
      <c r="E1981" s="18">
        <v>1102291.6200000001</v>
      </c>
    </row>
    <row r="1982" spans="1:5" hidden="1" x14ac:dyDescent="0.3">
      <c r="A1982" t="s">
        <v>111</v>
      </c>
      <c r="B1982">
        <v>2</v>
      </c>
      <c r="C1982">
        <f t="shared" si="62"/>
        <v>2</v>
      </c>
      <c r="D1982" t="str">
        <f t="shared" si="63"/>
        <v>Suez Intake &amp; P Stations-SSC apply2</v>
      </c>
      <c r="E1982" s="18">
        <v>3020707.78</v>
      </c>
    </row>
    <row r="1983" spans="1:5" hidden="1" x14ac:dyDescent="0.3">
      <c r="A1983" t="s">
        <v>111</v>
      </c>
      <c r="B1983">
        <v>3</v>
      </c>
      <c r="C1983">
        <f t="shared" si="62"/>
        <v>3</v>
      </c>
      <c r="D1983" t="str">
        <f t="shared" si="63"/>
        <v>Suez Intake &amp; P Stations-SSC apply3</v>
      </c>
      <c r="E1983" s="18">
        <v>772824.19236835896</v>
      </c>
    </row>
    <row r="1984" spans="1:5" hidden="1" x14ac:dyDescent="0.3">
      <c r="A1984" t="s">
        <v>111</v>
      </c>
      <c r="B1984">
        <v>8</v>
      </c>
      <c r="C1984">
        <f t="shared" si="62"/>
        <v>8</v>
      </c>
      <c r="D1984" t="str">
        <f t="shared" si="63"/>
        <v>Suez Intake &amp; P Stations-SSC apply8</v>
      </c>
      <c r="E1984" s="18">
        <v>1886891.07</v>
      </c>
    </row>
    <row r="1985" spans="1:5" hidden="1" x14ac:dyDescent="0.3">
      <c r="A1985" t="s">
        <v>101</v>
      </c>
      <c r="B1985">
        <v>1</v>
      </c>
      <c r="C1985">
        <f t="shared" si="62"/>
        <v>1</v>
      </c>
      <c r="D1985" t="str">
        <f t="shared" si="63"/>
        <v>Suez Intake &amp; P Stations-SSC supply1</v>
      </c>
      <c r="E1985" s="18">
        <v>8726326.4199999999</v>
      </c>
    </row>
    <row r="1986" spans="1:5" hidden="1" x14ac:dyDescent="0.3">
      <c r="A1986" t="s">
        <v>101</v>
      </c>
      <c r="B1986">
        <v>2</v>
      </c>
      <c r="C1986">
        <f t="shared" si="62"/>
        <v>2</v>
      </c>
      <c r="D1986" t="str">
        <f t="shared" si="63"/>
        <v>Suez Intake &amp; P Stations-SSC supply2</v>
      </c>
      <c r="E1986" s="18">
        <v>3190893.09</v>
      </c>
    </row>
    <row r="1987" spans="1:5" hidden="1" x14ac:dyDescent="0.3">
      <c r="A1987" t="s">
        <v>101</v>
      </c>
      <c r="B1987">
        <v>3</v>
      </c>
      <c r="C1987">
        <f t="shared" si="62"/>
        <v>3</v>
      </c>
      <c r="D1987" t="str">
        <f t="shared" si="63"/>
        <v>Suez Intake &amp; P Stations-SSC supply3</v>
      </c>
      <c r="E1987" s="18">
        <v>283552.06</v>
      </c>
    </row>
    <row r="1988" spans="1:5" hidden="1" x14ac:dyDescent="0.3">
      <c r="A1988" t="s">
        <v>101</v>
      </c>
      <c r="B1988">
        <v>4</v>
      </c>
      <c r="C1988">
        <f t="shared" si="62"/>
        <v>4</v>
      </c>
      <c r="D1988" t="str">
        <f t="shared" si="63"/>
        <v>Suez Intake &amp; P Stations-SSC supply4</v>
      </c>
      <c r="E1988" s="18">
        <v>1.0000000000000001E-5</v>
      </c>
    </row>
    <row r="1989" spans="1:5" hidden="1" x14ac:dyDescent="0.3">
      <c r="A1989" t="s">
        <v>260</v>
      </c>
      <c r="B1989">
        <v>1</v>
      </c>
      <c r="C1989">
        <f t="shared" si="62"/>
        <v>1</v>
      </c>
      <c r="D1989" t="str">
        <f t="shared" si="63"/>
        <v>Suez Steel Intake &amp; P Stations1</v>
      </c>
      <c r="E1989" s="18">
        <v>19045714</v>
      </c>
    </row>
    <row r="1990" spans="1:5" hidden="1" x14ac:dyDescent="0.3">
      <c r="A1990" t="s">
        <v>260</v>
      </c>
      <c r="B1990">
        <v>2</v>
      </c>
      <c r="C1990">
        <f t="shared" si="62"/>
        <v>2</v>
      </c>
      <c r="D1990" t="str">
        <f t="shared" si="63"/>
        <v>Suez Steel Intake &amp; P Stations2</v>
      </c>
      <c r="E1990" s="18">
        <v>28804143</v>
      </c>
    </row>
    <row r="1991" spans="1:5" hidden="1" x14ac:dyDescent="0.3">
      <c r="A1991" t="s">
        <v>260</v>
      </c>
      <c r="B1991">
        <v>3</v>
      </c>
      <c r="C1991">
        <f t="shared" si="62"/>
        <v>3</v>
      </c>
      <c r="D1991" t="str">
        <f t="shared" si="63"/>
        <v>Suez Steel Intake &amp; P Stations3</v>
      </c>
      <c r="E1991" s="18">
        <v>25468559.949999999</v>
      </c>
    </row>
    <row r="1992" spans="1:5" hidden="1" x14ac:dyDescent="0.3">
      <c r="A1992" t="s">
        <v>261</v>
      </c>
      <c r="B1992">
        <v>1</v>
      </c>
      <c r="C1992">
        <f t="shared" si="62"/>
        <v>1</v>
      </c>
      <c r="D1992" t="str">
        <f t="shared" si="63"/>
        <v>Suez Steel-Al Baraka1</v>
      </c>
      <c r="E1992" s="18">
        <v>19326786</v>
      </c>
    </row>
    <row r="1993" spans="1:5" hidden="1" x14ac:dyDescent="0.3">
      <c r="A1993" t="s">
        <v>262</v>
      </c>
      <c r="B1993">
        <v>1</v>
      </c>
      <c r="C1993">
        <f t="shared" si="62"/>
        <v>1</v>
      </c>
      <c r="D1993" t="str">
        <f t="shared" si="63"/>
        <v>Suez Steel-Gas Station1</v>
      </c>
      <c r="E1993" s="18">
        <v>5014142.0999999996</v>
      </c>
    </row>
    <row r="1994" spans="1:5" hidden="1" x14ac:dyDescent="0.3">
      <c r="A1994" t="s">
        <v>138</v>
      </c>
      <c r="B1994">
        <v>1</v>
      </c>
      <c r="C1994">
        <f t="shared" si="62"/>
        <v>1</v>
      </c>
      <c r="D1994" t="str">
        <f t="shared" si="63"/>
        <v>SVC1</v>
      </c>
      <c r="E1994" s="18">
        <v>2216581.5616000001</v>
      </c>
    </row>
    <row r="1995" spans="1:5" hidden="1" x14ac:dyDescent="0.3">
      <c r="A1995" t="s">
        <v>138</v>
      </c>
      <c r="B1995">
        <v>1</v>
      </c>
      <c r="C1995">
        <f t="shared" si="62"/>
        <v>1</v>
      </c>
      <c r="D1995" t="str">
        <f t="shared" si="63"/>
        <v>SVC1</v>
      </c>
      <c r="E1995" s="18">
        <v>1158731.1000000001</v>
      </c>
    </row>
    <row r="1996" spans="1:5" hidden="1" x14ac:dyDescent="0.3">
      <c r="A1996" t="s">
        <v>11</v>
      </c>
      <c r="B1996">
        <v>25</v>
      </c>
      <c r="C1996">
        <f t="shared" si="62"/>
        <v>25</v>
      </c>
      <c r="D1996" t="str">
        <f t="shared" si="63"/>
        <v>Uptown PK #5325</v>
      </c>
      <c r="E1996" s="18">
        <v>12009168.609999999</v>
      </c>
    </row>
    <row r="1997" spans="1:5" hidden="1" x14ac:dyDescent="0.3">
      <c r="A1997" t="s">
        <v>11</v>
      </c>
      <c r="B1997">
        <v>26</v>
      </c>
      <c r="C1997">
        <f t="shared" si="62"/>
        <v>26</v>
      </c>
      <c r="D1997" t="str">
        <f t="shared" si="63"/>
        <v>Uptown PK #5326</v>
      </c>
      <c r="E1997" s="18">
        <v>13124888.109999999</v>
      </c>
    </row>
    <row r="1998" spans="1:5" hidden="1" x14ac:dyDescent="0.3">
      <c r="A1998" t="s">
        <v>11</v>
      </c>
      <c r="B1998">
        <v>27</v>
      </c>
      <c r="C1998">
        <f t="shared" si="62"/>
        <v>27</v>
      </c>
      <c r="D1998" t="str">
        <f t="shared" si="63"/>
        <v>Uptown PK #5327</v>
      </c>
      <c r="E1998" s="18">
        <v>9593936.7945266366</v>
      </c>
    </row>
    <row r="1999" spans="1:5" hidden="1" x14ac:dyDescent="0.3">
      <c r="A1999" t="s">
        <v>11</v>
      </c>
      <c r="B1999">
        <v>28</v>
      </c>
      <c r="C1999">
        <f t="shared" si="62"/>
        <v>28</v>
      </c>
      <c r="D1999" t="str">
        <f t="shared" si="63"/>
        <v>Uptown PK #5328</v>
      </c>
      <c r="E1999" s="18">
        <v>13320601.43</v>
      </c>
    </row>
    <row r="2000" spans="1:5" hidden="1" x14ac:dyDescent="0.3">
      <c r="A2000" t="s">
        <v>11</v>
      </c>
      <c r="B2000">
        <v>29</v>
      </c>
      <c r="C2000">
        <f t="shared" si="62"/>
        <v>29</v>
      </c>
      <c r="D2000" t="str">
        <f t="shared" si="63"/>
        <v>Uptown PK #5329</v>
      </c>
      <c r="E2000" s="18">
        <v>10942287.560000001</v>
      </c>
    </row>
    <row r="2001" spans="1:5" hidden="1" x14ac:dyDescent="0.3">
      <c r="A2001" t="s">
        <v>11</v>
      </c>
      <c r="B2001">
        <v>30</v>
      </c>
      <c r="C2001">
        <f t="shared" si="62"/>
        <v>30</v>
      </c>
      <c r="D2001" t="str">
        <f t="shared" si="63"/>
        <v>Uptown PK #5330</v>
      </c>
      <c r="E2001" s="18">
        <v>11348802.26</v>
      </c>
    </row>
    <row r="2002" spans="1:5" hidden="1" x14ac:dyDescent="0.3">
      <c r="A2002" t="s">
        <v>11</v>
      </c>
      <c r="B2002">
        <v>31</v>
      </c>
      <c r="C2002">
        <f t="shared" si="62"/>
        <v>31</v>
      </c>
      <c r="D2002" t="str">
        <f t="shared" si="63"/>
        <v>Uptown PK #5331</v>
      </c>
      <c r="E2002" s="18">
        <v>7033824.8300000001</v>
      </c>
    </row>
    <row r="2003" spans="1:5" hidden="1" x14ac:dyDescent="0.3">
      <c r="A2003" t="s">
        <v>11</v>
      </c>
      <c r="B2003">
        <v>32</v>
      </c>
      <c r="C2003">
        <f t="shared" si="62"/>
        <v>32</v>
      </c>
      <c r="D2003" t="str">
        <f t="shared" si="63"/>
        <v>Uptown PK #5332</v>
      </c>
      <c r="E2003" s="18">
        <v>2358051.13</v>
      </c>
    </row>
    <row r="2004" spans="1:5" hidden="1" x14ac:dyDescent="0.3">
      <c r="A2004" t="s">
        <v>11</v>
      </c>
      <c r="B2004">
        <v>33</v>
      </c>
      <c r="C2004">
        <f t="shared" si="62"/>
        <v>33</v>
      </c>
      <c r="D2004" t="str">
        <f t="shared" si="63"/>
        <v>Uptown PK #5333</v>
      </c>
      <c r="E2004" s="18">
        <v>2690853.59</v>
      </c>
    </row>
    <row r="2005" spans="1:5" hidden="1" x14ac:dyDescent="0.3">
      <c r="A2005" t="s">
        <v>11</v>
      </c>
      <c r="B2005">
        <v>34</v>
      </c>
      <c r="C2005">
        <f t="shared" si="62"/>
        <v>34</v>
      </c>
      <c r="D2005" t="str">
        <f t="shared" si="63"/>
        <v>Uptown PK #5334</v>
      </c>
      <c r="E2005" s="18">
        <v>1431626.0807167888</v>
      </c>
    </row>
    <row r="2006" spans="1:5" hidden="1" x14ac:dyDescent="0.3">
      <c r="A2006" t="s">
        <v>11</v>
      </c>
      <c r="B2006">
        <v>35</v>
      </c>
      <c r="C2006">
        <f t="shared" si="62"/>
        <v>35</v>
      </c>
      <c r="D2006" t="str">
        <f t="shared" si="63"/>
        <v>Uptown PK #5335</v>
      </c>
      <c r="E2006" s="18">
        <v>2466454.7599999998</v>
      </c>
    </row>
    <row r="2007" spans="1:5" hidden="1" x14ac:dyDescent="0.3">
      <c r="A2007" t="s">
        <v>11</v>
      </c>
      <c r="B2007">
        <v>36</v>
      </c>
      <c r="C2007">
        <f t="shared" si="62"/>
        <v>36</v>
      </c>
      <c r="D2007" t="str">
        <f t="shared" si="63"/>
        <v>Uptown PK #5336</v>
      </c>
      <c r="E2007" s="18">
        <v>2490213.39</v>
      </c>
    </row>
    <row r="2008" spans="1:5" hidden="1" x14ac:dyDescent="0.3">
      <c r="A2008" t="s">
        <v>11</v>
      </c>
      <c r="B2008">
        <v>37</v>
      </c>
      <c r="C2008">
        <f t="shared" si="62"/>
        <v>37</v>
      </c>
      <c r="D2008" t="str">
        <f t="shared" si="63"/>
        <v>Uptown PK #5337</v>
      </c>
      <c r="E2008" s="18">
        <v>1746850.68</v>
      </c>
    </row>
    <row r="2009" spans="1:5" hidden="1" x14ac:dyDescent="0.3">
      <c r="A2009" t="s">
        <v>11</v>
      </c>
      <c r="B2009">
        <v>38</v>
      </c>
      <c r="C2009">
        <f t="shared" si="62"/>
        <v>38</v>
      </c>
      <c r="D2009" t="str">
        <f t="shared" si="63"/>
        <v>Uptown PK #5338</v>
      </c>
      <c r="E2009" s="18">
        <v>1902092.11</v>
      </c>
    </row>
    <row r="2010" spans="1:5" hidden="1" x14ac:dyDescent="0.3">
      <c r="A2010" t="s">
        <v>11</v>
      </c>
      <c r="B2010">
        <v>39</v>
      </c>
      <c r="C2010">
        <f t="shared" si="62"/>
        <v>39</v>
      </c>
      <c r="D2010" t="str">
        <f t="shared" si="63"/>
        <v>Uptown PK #5339</v>
      </c>
      <c r="E2010" s="18">
        <v>943725.79</v>
      </c>
    </row>
    <row r="2011" spans="1:5" hidden="1" x14ac:dyDescent="0.3">
      <c r="A2011" t="s">
        <v>11</v>
      </c>
      <c r="B2011">
        <v>40</v>
      </c>
      <c r="C2011">
        <f t="shared" si="62"/>
        <v>40</v>
      </c>
      <c r="D2011" t="str">
        <f t="shared" si="63"/>
        <v>Uptown PK #5340</v>
      </c>
      <c r="E2011" s="18">
        <v>1435222.17</v>
      </c>
    </row>
    <row r="2012" spans="1:5" hidden="1" x14ac:dyDescent="0.3">
      <c r="A2012" t="s">
        <v>11</v>
      </c>
      <c r="B2012">
        <v>41</v>
      </c>
      <c r="C2012">
        <f t="shared" si="62"/>
        <v>41</v>
      </c>
      <c r="D2012" t="str">
        <f t="shared" si="63"/>
        <v>Uptown PK #5341</v>
      </c>
      <c r="E2012" s="18">
        <v>4202366.45</v>
      </c>
    </row>
    <row r="2013" spans="1:5" hidden="1" x14ac:dyDescent="0.3">
      <c r="A2013" t="s">
        <v>11</v>
      </c>
      <c r="B2013">
        <v>42</v>
      </c>
      <c r="C2013">
        <f t="shared" si="62"/>
        <v>42</v>
      </c>
      <c r="D2013" t="str">
        <f t="shared" si="63"/>
        <v>Uptown PK #5342</v>
      </c>
      <c r="E2013" s="18">
        <v>1380970.95</v>
      </c>
    </row>
    <row r="2014" spans="1:5" hidden="1" x14ac:dyDescent="0.3">
      <c r="A2014" t="s">
        <v>11</v>
      </c>
      <c r="B2014">
        <v>43</v>
      </c>
      <c r="C2014">
        <f t="shared" si="62"/>
        <v>43</v>
      </c>
      <c r="D2014" t="str">
        <f t="shared" si="63"/>
        <v>Uptown PK #5343</v>
      </c>
      <c r="E2014" s="18">
        <v>4834138.97</v>
      </c>
    </row>
    <row r="2015" spans="1:5" hidden="1" x14ac:dyDescent="0.3">
      <c r="A2015" t="s">
        <v>10</v>
      </c>
      <c r="B2015">
        <v>7</v>
      </c>
      <c r="C2015">
        <f t="shared" si="62"/>
        <v>7</v>
      </c>
      <c r="D2015" t="str">
        <f t="shared" si="63"/>
        <v>Uptown PK #627</v>
      </c>
      <c r="E2015" s="18">
        <v>1684908.09</v>
      </c>
    </row>
    <row r="2016" spans="1:5" hidden="1" x14ac:dyDescent="0.3">
      <c r="A2016" t="s">
        <v>10</v>
      </c>
      <c r="B2016">
        <v>8</v>
      </c>
      <c r="C2016">
        <f t="shared" si="62"/>
        <v>8</v>
      </c>
      <c r="D2016" t="str">
        <f t="shared" si="63"/>
        <v>Uptown PK #628</v>
      </c>
      <c r="E2016" s="18">
        <v>2970870.89</v>
      </c>
    </row>
    <row r="2017" spans="1:5" hidden="1" x14ac:dyDescent="0.3">
      <c r="A2017" t="s">
        <v>10</v>
      </c>
      <c r="B2017">
        <v>9</v>
      </c>
      <c r="C2017">
        <f t="shared" si="62"/>
        <v>9</v>
      </c>
      <c r="D2017" t="str">
        <f t="shared" si="63"/>
        <v>Uptown PK #629</v>
      </c>
      <c r="E2017" s="18">
        <v>2124952.16</v>
      </c>
    </row>
    <row r="2018" spans="1:5" hidden="1" x14ac:dyDescent="0.3">
      <c r="A2018" t="s">
        <v>10</v>
      </c>
      <c r="B2018">
        <v>10</v>
      </c>
      <c r="C2018">
        <f t="shared" si="62"/>
        <v>10</v>
      </c>
      <c r="D2018" t="str">
        <f t="shared" si="63"/>
        <v>Uptown PK #6210</v>
      </c>
      <c r="E2018" s="18">
        <v>2207449.91</v>
      </c>
    </row>
    <row r="2019" spans="1:5" hidden="1" x14ac:dyDescent="0.3">
      <c r="A2019" t="s">
        <v>10</v>
      </c>
      <c r="B2019">
        <v>11</v>
      </c>
      <c r="C2019">
        <f t="shared" si="62"/>
        <v>11</v>
      </c>
      <c r="D2019" t="str">
        <f t="shared" si="63"/>
        <v>Uptown PK #6211</v>
      </c>
      <c r="E2019" s="18">
        <v>1524280.94</v>
      </c>
    </row>
    <row r="2020" spans="1:5" hidden="1" x14ac:dyDescent="0.3">
      <c r="A2020" t="s">
        <v>10</v>
      </c>
      <c r="B2020">
        <v>12</v>
      </c>
      <c r="C2020">
        <f t="shared" si="62"/>
        <v>12</v>
      </c>
      <c r="D2020" t="str">
        <f t="shared" si="63"/>
        <v>Uptown PK #6212</v>
      </c>
      <c r="E2020" s="18">
        <v>1565019.14</v>
      </c>
    </row>
    <row r="2021" spans="1:5" hidden="1" x14ac:dyDescent="0.3">
      <c r="A2021" t="s">
        <v>10</v>
      </c>
      <c r="B2021">
        <v>13</v>
      </c>
      <c r="C2021">
        <f t="shared" si="62"/>
        <v>13</v>
      </c>
      <c r="D2021" t="str">
        <f t="shared" si="63"/>
        <v>Uptown PK #6213</v>
      </c>
      <c r="E2021" s="18">
        <v>2219134.0299999998</v>
      </c>
    </row>
    <row r="2022" spans="1:5" hidden="1" x14ac:dyDescent="0.3">
      <c r="A2022" t="s">
        <v>10</v>
      </c>
      <c r="B2022">
        <v>14</v>
      </c>
      <c r="C2022">
        <f t="shared" si="62"/>
        <v>14</v>
      </c>
      <c r="D2022" t="str">
        <f t="shared" si="63"/>
        <v>Uptown PK #6214</v>
      </c>
      <c r="E2022" s="18">
        <v>854854.29</v>
      </c>
    </row>
    <row r="2023" spans="1:5" hidden="1" x14ac:dyDescent="0.3">
      <c r="A2023" t="s">
        <v>10</v>
      </c>
      <c r="B2023">
        <v>15</v>
      </c>
      <c r="C2023">
        <f t="shared" si="62"/>
        <v>15</v>
      </c>
      <c r="D2023" t="str">
        <f t="shared" si="63"/>
        <v>Uptown PK #6215</v>
      </c>
      <c r="E2023" s="18">
        <v>2299870.9900000002</v>
      </c>
    </row>
    <row r="2024" spans="1:5" hidden="1" x14ac:dyDescent="0.3">
      <c r="A2024" t="s">
        <v>10</v>
      </c>
      <c r="B2024">
        <v>16</v>
      </c>
      <c r="C2024">
        <f t="shared" si="62"/>
        <v>16</v>
      </c>
      <c r="D2024" t="str">
        <f t="shared" si="63"/>
        <v>Uptown PK #6216</v>
      </c>
      <c r="E2024" s="18">
        <v>931895.88</v>
      </c>
    </row>
    <row r="2025" spans="1:5" hidden="1" x14ac:dyDescent="0.3">
      <c r="A2025" t="s">
        <v>10</v>
      </c>
      <c r="B2025">
        <v>17</v>
      </c>
      <c r="C2025">
        <f t="shared" si="62"/>
        <v>17</v>
      </c>
      <c r="D2025" t="str">
        <f t="shared" si="63"/>
        <v>Uptown PK #6217</v>
      </c>
      <c r="E2025" s="18">
        <v>419078.79</v>
      </c>
    </row>
    <row r="2026" spans="1:5" hidden="1" x14ac:dyDescent="0.3">
      <c r="A2026" t="s">
        <v>10</v>
      </c>
      <c r="B2026">
        <v>18</v>
      </c>
      <c r="C2026">
        <f t="shared" si="62"/>
        <v>18</v>
      </c>
      <c r="D2026" t="str">
        <f t="shared" si="63"/>
        <v>Uptown PK #6218</v>
      </c>
      <c r="E2026" s="18">
        <v>864260.36</v>
      </c>
    </row>
    <row r="2027" spans="1:5" hidden="1" x14ac:dyDescent="0.3">
      <c r="A2027" t="s">
        <v>10</v>
      </c>
      <c r="B2027">
        <v>19</v>
      </c>
      <c r="C2027">
        <f t="shared" si="62"/>
        <v>19</v>
      </c>
      <c r="D2027" t="str">
        <f t="shared" si="63"/>
        <v>Uptown PK #6219</v>
      </c>
      <c r="E2027" s="18">
        <v>1416810.93</v>
      </c>
    </row>
    <row r="2028" spans="1:5" hidden="1" x14ac:dyDescent="0.3">
      <c r="A2028" t="s">
        <v>162</v>
      </c>
      <c r="B2028">
        <v>17</v>
      </c>
      <c r="C2028">
        <f t="shared" si="62"/>
        <v>17</v>
      </c>
      <c r="D2028" t="str">
        <f t="shared" si="63"/>
        <v>Uptown PK #62 - Retention17</v>
      </c>
      <c r="E2028" s="18">
        <v>148822.85999999999</v>
      </c>
    </row>
    <row r="2029" spans="1:5" hidden="1" x14ac:dyDescent="0.3">
      <c r="A2029" t="s">
        <v>162</v>
      </c>
      <c r="B2029">
        <v>18</v>
      </c>
      <c r="C2029">
        <f t="shared" si="62"/>
        <v>18</v>
      </c>
      <c r="D2029" t="str">
        <f t="shared" si="63"/>
        <v>Uptown PK #62 - Retention18</v>
      </c>
      <c r="E2029" s="18">
        <v>504922.64</v>
      </c>
    </row>
    <row r="2030" spans="1:5" hidden="1" x14ac:dyDescent="0.3">
      <c r="A2030" t="s">
        <v>105</v>
      </c>
      <c r="B2030">
        <v>1</v>
      </c>
      <c r="C2030">
        <f t="shared" si="62"/>
        <v>1</v>
      </c>
      <c r="D2030" t="str">
        <f t="shared" si="63"/>
        <v>Wady Halfa1</v>
      </c>
      <c r="E2030" s="18">
        <v>22733360.899999999</v>
      </c>
    </row>
    <row r="2031" spans="1:5" hidden="1" x14ac:dyDescent="0.3">
      <c r="A2031" t="s">
        <v>105</v>
      </c>
      <c r="B2031">
        <v>2</v>
      </c>
      <c r="C2031">
        <f t="shared" si="62"/>
        <v>2</v>
      </c>
      <c r="D2031" t="str">
        <f t="shared" si="63"/>
        <v>Wady Halfa2</v>
      </c>
      <c r="E2031" s="18">
        <v>8196261.8499999996</v>
      </c>
    </row>
    <row r="2032" spans="1:5" hidden="1" x14ac:dyDescent="0.3">
      <c r="A2032" t="s">
        <v>105</v>
      </c>
      <c r="B2032">
        <v>3</v>
      </c>
      <c r="C2032">
        <f t="shared" si="62"/>
        <v>3</v>
      </c>
      <c r="D2032" t="str">
        <f t="shared" si="63"/>
        <v>Wady Halfa3</v>
      </c>
      <c r="E2032" s="18">
        <v>2807166.9</v>
      </c>
    </row>
    <row r="2033" spans="1:5" hidden="1" x14ac:dyDescent="0.3">
      <c r="A2033" t="s">
        <v>105</v>
      </c>
      <c r="B2033">
        <v>4</v>
      </c>
      <c r="C2033">
        <f t="shared" si="62"/>
        <v>4</v>
      </c>
      <c r="D2033" t="str">
        <f t="shared" si="63"/>
        <v>Wady Halfa4</v>
      </c>
      <c r="E2033" s="18">
        <v>3015154.3</v>
      </c>
    </row>
    <row r="2034" spans="1:5" hidden="1" x14ac:dyDescent="0.3">
      <c r="A2034" t="s">
        <v>105</v>
      </c>
      <c r="B2034">
        <v>5</v>
      </c>
      <c r="C2034">
        <f t="shared" si="62"/>
        <v>5</v>
      </c>
      <c r="D2034" t="str">
        <f t="shared" si="63"/>
        <v>Wady Halfa5</v>
      </c>
      <c r="E2034" s="18">
        <v>2984537.1</v>
      </c>
    </row>
    <row r="2035" spans="1:5" hidden="1" x14ac:dyDescent="0.3">
      <c r="A2035" t="s">
        <v>8706</v>
      </c>
      <c r="B2035">
        <v>1</v>
      </c>
      <c r="C2035">
        <f t="shared" si="62"/>
        <v>1</v>
      </c>
      <c r="D2035" t="str">
        <f t="shared" si="63"/>
        <v>Wady Halfa-DP1</v>
      </c>
      <c r="E2035" s="18">
        <v>19000000</v>
      </c>
    </row>
    <row r="2036" spans="1:5" hidden="1" x14ac:dyDescent="0.3">
      <c r="A2036" t="s">
        <v>8706</v>
      </c>
      <c r="B2036">
        <v>2</v>
      </c>
      <c r="C2036">
        <f t="shared" si="62"/>
        <v>2</v>
      </c>
      <c r="D2036" t="str">
        <f t="shared" si="63"/>
        <v>Wady Halfa-DP2</v>
      </c>
      <c r="E2036" s="18">
        <v>11000000</v>
      </c>
    </row>
    <row r="2037" spans="1:5" hidden="1" x14ac:dyDescent="0.3">
      <c r="A2037" t="s">
        <v>213</v>
      </c>
      <c r="B2037">
        <v>1</v>
      </c>
      <c r="C2037">
        <f t="shared" si="62"/>
        <v>1</v>
      </c>
      <c r="D2037" t="str">
        <f t="shared" si="63"/>
        <v>Wady Halfa - Escalation Claim1</v>
      </c>
      <c r="E2037" s="18">
        <v>14076920.26</v>
      </c>
    </row>
    <row r="2038" spans="1:5" hidden="1" x14ac:dyDescent="0.3">
      <c r="A2038" t="s">
        <v>213</v>
      </c>
      <c r="B2038">
        <v>2</v>
      </c>
      <c r="C2038">
        <f t="shared" si="62"/>
        <v>2</v>
      </c>
      <c r="D2038" t="str">
        <f t="shared" si="63"/>
        <v>Wady Halfa - Escalation Claim2</v>
      </c>
      <c r="E2038" s="18">
        <v>10413528.42</v>
      </c>
    </row>
    <row r="2039" spans="1:5" hidden="1" x14ac:dyDescent="0.3">
      <c r="A2039" t="s">
        <v>223</v>
      </c>
      <c r="B2039">
        <v>1</v>
      </c>
      <c r="C2039">
        <f t="shared" si="62"/>
        <v>1</v>
      </c>
      <c r="D2039" t="str">
        <f t="shared" si="63"/>
        <v>Wady Halfa - Stoppage Period1</v>
      </c>
      <c r="E2039" s="18">
        <v>8364831</v>
      </c>
    </row>
    <row r="2040" spans="1:5" hidden="1" x14ac:dyDescent="0.3">
      <c r="A2040" t="s">
        <v>113</v>
      </c>
      <c r="B2040">
        <v>1</v>
      </c>
      <c r="C2040">
        <f t="shared" si="62"/>
        <v>1</v>
      </c>
      <c r="D2040" t="str">
        <f t="shared" si="63"/>
        <v>Western Fence1</v>
      </c>
      <c r="E2040" s="18">
        <v>418218.39</v>
      </c>
    </row>
    <row r="2041" spans="1:5" hidden="1" x14ac:dyDescent="0.3">
      <c r="A2041" t="s">
        <v>224</v>
      </c>
      <c r="B2041">
        <v>1</v>
      </c>
      <c r="C2041">
        <f t="shared" si="62"/>
        <v>1</v>
      </c>
      <c r="D2041" t="str">
        <f t="shared" si="63"/>
        <v>Western Fence-PO1</v>
      </c>
      <c r="E2041" s="18">
        <v>5200000</v>
      </c>
    </row>
    <row r="2042" spans="1:5" hidden="1" x14ac:dyDescent="0.3">
      <c r="A2042" t="s">
        <v>47</v>
      </c>
      <c r="B2042">
        <v>1</v>
      </c>
      <c r="C2042">
        <f t="shared" si="62"/>
        <v>1</v>
      </c>
      <c r="D2042" t="str">
        <f t="shared" si="63"/>
        <v>Zayed Park1</v>
      </c>
      <c r="E2042" s="18">
        <v>505797</v>
      </c>
    </row>
    <row r="2043" spans="1:5" hidden="1" x14ac:dyDescent="0.3">
      <c r="A2043" t="s">
        <v>47</v>
      </c>
      <c r="B2043">
        <v>2</v>
      </c>
      <c r="C2043">
        <f t="shared" si="62"/>
        <v>2</v>
      </c>
      <c r="D2043" t="str">
        <f t="shared" si="63"/>
        <v>Zayed Park2</v>
      </c>
      <c r="E2043" s="18">
        <v>264423.21000000002</v>
      </c>
    </row>
  </sheetData>
  <autoFilter ref="A1:E2043" xr:uid="{61092535-BC10-4F6B-B28D-D2B631EA4046}">
    <filterColumn colId="0">
      <filters>
        <filter val="CFC"/>
        <filter val="CFC - Final Retention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B17" sqref="B17"/>
    </sheetView>
  </sheetViews>
  <sheetFormatPr defaultRowHeight="14.4" x14ac:dyDescent="0.3"/>
  <cols>
    <col min="1" max="8" width="23.33203125" customWidth="1"/>
  </cols>
  <sheetData>
    <row r="1" spans="1:8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  <c r="G1" s="12" t="s">
        <v>437</v>
      </c>
      <c r="H1" s="12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C6" sqref="C6"/>
    </sheetView>
  </sheetViews>
  <sheetFormatPr defaultRowHeight="14.4" x14ac:dyDescent="0.3"/>
  <cols>
    <col min="1" max="6" width="19.33203125" customWidth="1"/>
  </cols>
  <sheetData>
    <row r="1" spans="1:6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pane ySplit="1" topLeftCell="A32" activePane="bottomLeft" state="frozen"/>
      <selection pane="bottomLeft" sqref="A1:A1048576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28" t="s">
        <v>285</v>
      </c>
      <c r="B1" s="28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sheetPr filterMode="1"/>
  <dimension ref="A1:H8055"/>
  <sheetViews>
    <sheetView workbookViewId="0">
      <pane ySplit="1" topLeftCell="A4293" activePane="bottomLeft" state="frozen"/>
      <selection pane="bottomLeft" activeCell="A8057" sqref="A8057"/>
    </sheetView>
  </sheetViews>
  <sheetFormatPr defaultRowHeight="14.4" x14ac:dyDescent="0.3"/>
  <cols>
    <col min="1" max="1" width="26.109375" style="6" customWidth="1"/>
    <col min="2" max="2" width="28.33203125" style="6" customWidth="1"/>
    <col min="3" max="3" width="31.6640625" style="6" customWidth="1"/>
    <col min="4" max="4" width="39.6640625" customWidth="1"/>
    <col min="5" max="8" width="17.5546875" customWidth="1"/>
  </cols>
  <sheetData>
    <row r="1" spans="1:8" x14ac:dyDescent="0.3">
      <c r="A1" s="21" t="s">
        <v>442</v>
      </c>
      <c r="B1" s="21" t="s">
        <v>443</v>
      </c>
      <c r="C1" s="21" t="s">
        <v>8701</v>
      </c>
      <c r="D1" s="21" t="s">
        <v>244</v>
      </c>
      <c r="E1" s="21" t="s">
        <v>444</v>
      </c>
      <c r="F1" s="21" t="s">
        <v>445</v>
      </c>
      <c r="G1" s="21" t="s">
        <v>446</v>
      </c>
      <c r="H1" s="21" t="s">
        <v>447</v>
      </c>
    </row>
    <row r="2" spans="1:8" hidden="1" x14ac:dyDescent="0.3">
      <c r="A2" s="6" t="s">
        <v>448</v>
      </c>
      <c r="B2" s="6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hidden="1" x14ac:dyDescent="0.3">
      <c r="A3" s="6" t="s">
        <v>448</v>
      </c>
      <c r="B3" s="6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hidden="1" x14ac:dyDescent="0.3">
      <c r="A4" s="6" t="s">
        <v>448</v>
      </c>
      <c r="B4" s="6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hidden="1" x14ac:dyDescent="0.3">
      <c r="A5" s="6" t="s">
        <v>448</v>
      </c>
      <c r="B5" s="6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hidden="1" x14ac:dyDescent="0.3">
      <c r="A6" s="6" t="s">
        <v>453</v>
      </c>
      <c r="B6" s="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hidden="1" x14ac:dyDescent="0.3">
      <c r="A7" s="6" t="s">
        <v>453</v>
      </c>
      <c r="B7" s="6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hidden="1" x14ac:dyDescent="0.3">
      <c r="A8" s="6" t="s">
        <v>456</v>
      </c>
      <c r="B8" s="6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hidden="1" x14ac:dyDescent="0.3">
      <c r="A9" s="6" t="s">
        <v>458</v>
      </c>
      <c r="B9" s="6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hidden="1" x14ac:dyDescent="0.3">
      <c r="A10" s="6" t="s">
        <v>458</v>
      </c>
      <c r="B10" s="6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hidden="1" x14ac:dyDescent="0.3">
      <c r="A11" s="6" t="s">
        <v>458</v>
      </c>
      <c r="B11" s="6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hidden="1" x14ac:dyDescent="0.3">
      <c r="A12" s="6" t="s">
        <v>458</v>
      </c>
      <c r="B12" s="6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hidden="1" x14ac:dyDescent="0.3">
      <c r="A13" s="6" t="s">
        <v>458</v>
      </c>
      <c r="B13" s="6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hidden="1" x14ac:dyDescent="0.3">
      <c r="A14" s="6" t="s">
        <v>458</v>
      </c>
      <c r="B14" s="6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hidden="1" x14ac:dyDescent="0.3">
      <c r="A15" s="6" t="s">
        <v>456</v>
      </c>
      <c r="B15" s="6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hidden="1" x14ac:dyDescent="0.3">
      <c r="A16" s="6" t="s">
        <v>456</v>
      </c>
      <c r="B16" s="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hidden="1" x14ac:dyDescent="0.3">
      <c r="A17" s="6" t="s">
        <v>456</v>
      </c>
      <c r="B17" s="6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hidden="1" x14ac:dyDescent="0.3">
      <c r="A18" s="6" t="s">
        <v>456</v>
      </c>
      <c r="B18" s="6" t="s">
        <v>468</v>
      </c>
      <c r="C18" s="6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hidden="1" x14ac:dyDescent="0.3">
      <c r="A19" s="6" t="s">
        <v>458</v>
      </c>
      <c r="B19" s="6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hidden="1" x14ac:dyDescent="0.3">
      <c r="A20" s="6" t="s">
        <v>458</v>
      </c>
      <c r="B20" s="6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hidden="1" x14ac:dyDescent="0.3">
      <c r="A21" s="6" t="s">
        <v>456</v>
      </c>
      <c r="B21" s="6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hidden="1" x14ac:dyDescent="0.3">
      <c r="A22" s="6" t="s">
        <v>456</v>
      </c>
      <c r="B22" s="6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hidden="1" x14ac:dyDescent="0.3">
      <c r="A23" s="6" t="s">
        <v>458</v>
      </c>
      <c r="B23" s="6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hidden="1" x14ac:dyDescent="0.3">
      <c r="A24" s="6" t="s">
        <v>456</v>
      </c>
      <c r="B24" s="6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hidden="1" x14ac:dyDescent="0.3">
      <c r="A25" s="6" t="s">
        <v>475</v>
      </c>
      <c r="B25" s="6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hidden="1" x14ac:dyDescent="0.3">
      <c r="A26" s="6" t="s">
        <v>475</v>
      </c>
      <c r="B26" s="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hidden="1" x14ac:dyDescent="0.3">
      <c r="A27" s="6" t="s">
        <v>475</v>
      </c>
      <c r="B27" s="6" t="s">
        <v>478</v>
      </c>
      <c r="C27" s="6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hidden="1" x14ac:dyDescent="0.3">
      <c r="A28" s="6" t="s">
        <v>475</v>
      </c>
      <c r="B28" s="6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hidden="1" x14ac:dyDescent="0.3">
      <c r="A29" s="6" t="s">
        <v>475</v>
      </c>
      <c r="B29" s="6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hidden="1" x14ac:dyDescent="0.3">
      <c r="A30" s="6" t="s">
        <v>475</v>
      </c>
      <c r="B30" s="6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hidden="1" x14ac:dyDescent="0.3">
      <c r="A31" s="6" t="s">
        <v>475</v>
      </c>
      <c r="B31" s="6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hidden="1" x14ac:dyDescent="0.3">
      <c r="A32" s="6" t="s">
        <v>475</v>
      </c>
      <c r="B32" s="6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hidden="1" x14ac:dyDescent="0.3">
      <c r="A33" s="6" t="s">
        <v>484</v>
      </c>
      <c r="B33" s="6" t="s">
        <v>485</v>
      </c>
      <c r="C33" s="6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hidden="1" x14ac:dyDescent="0.3">
      <c r="A34" s="6" t="s">
        <v>486</v>
      </c>
      <c r="B34" s="6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hidden="1" x14ac:dyDescent="0.3">
      <c r="A35" s="6" t="s">
        <v>488</v>
      </c>
      <c r="B35" s="6" t="s">
        <v>489</v>
      </c>
      <c r="C35" s="6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hidden="1" x14ac:dyDescent="0.3">
      <c r="A36" s="6" t="s">
        <v>490</v>
      </c>
      <c r="B36" s="6" t="s">
        <v>491</v>
      </c>
      <c r="C36" s="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hidden="1" x14ac:dyDescent="0.3">
      <c r="A37" s="6" t="s">
        <v>490</v>
      </c>
      <c r="B37" s="6" t="s">
        <v>492</v>
      </c>
      <c r="C37" s="6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hidden="1" x14ac:dyDescent="0.3">
      <c r="A38" s="6" t="s">
        <v>493</v>
      </c>
      <c r="B38" s="6" t="s">
        <v>494</v>
      </c>
      <c r="C38" s="6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hidden="1" x14ac:dyDescent="0.3">
      <c r="A39" s="6" t="s">
        <v>493</v>
      </c>
      <c r="B39" s="6" t="s">
        <v>495</v>
      </c>
      <c r="C39" s="6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hidden="1" x14ac:dyDescent="0.3">
      <c r="A40" s="6" t="s">
        <v>496</v>
      </c>
      <c r="B40" s="6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hidden="1" x14ac:dyDescent="0.3">
      <c r="A41" s="6" t="s">
        <v>498</v>
      </c>
      <c r="B41" s="6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hidden="1" x14ac:dyDescent="0.3">
      <c r="A42" s="6" t="s">
        <v>500</v>
      </c>
      <c r="B42" s="6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hidden="1" x14ac:dyDescent="0.3">
      <c r="A43" s="6" t="s">
        <v>502</v>
      </c>
      <c r="B43" s="6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hidden="1" x14ac:dyDescent="0.3">
      <c r="A44" s="6" t="s">
        <v>456</v>
      </c>
      <c r="B44" s="6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hidden="1" x14ac:dyDescent="0.3">
      <c r="A45" s="6" t="s">
        <v>456</v>
      </c>
      <c r="B45" s="6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hidden="1" x14ac:dyDescent="0.3">
      <c r="A46" s="6" t="s">
        <v>506</v>
      </c>
      <c r="B46" s="6" t="s">
        <v>507</v>
      </c>
      <c r="C46" s="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hidden="1" x14ac:dyDescent="0.3">
      <c r="A47" s="6" t="s">
        <v>500</v>
      </c>
      <c r="B47" s="6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hidden="1" x14ac:dyDescent="0.3">
      <c r="A48" s="6" t="s">
        <v>509</v>
      </c>
      <c r="B48" s="6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hidden="1" x14ac:dyDescent="0.3">
      <c r="A49" s="6" t="s">
        <v>511</v>
      </c>
      <c r="B49" s="6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hidden="1" x14ac:dyDescent="0.3">
      <c r="A50" s="6" t="s">
        <v>511</v>
      </c>
      <c r="B50" s="6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hidden="1" x14ac:dyDescent="0.3">
      <c r="A51" s="6" t="s">
        <v>514</v>
      </c>
      <c r="B51" s="6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hidden="1" x14ac:dyDescent="0.3">
      <c r="A52" s="6" t="s">
        <v>516</v>
      </c>
      <c r="B52" s="6" t="s">
        <v>517</v>
      </c>
      <c r="C52" s="6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hidden="1" x14ac:dyDescent="0.3">
      <c r="A53" s="6" t="s">
        <v>516</v>
      </c>
      <c r="B53" s="6" t="s">
        <v>518</v>
      </c>
      <c r="C53" s="6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hidden="1" x14ac:dyDescent="0.3">
      <c r="A54" s="6" t="s">
        <v>519</v>
      </c>
      <c r="B54" s="6" t="s">
        <v>520</v>
      </c>
      <c r="C54" s="6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hidden="1" x14ac:dyDescent="0.3">
      <c r="A55" s="6" t="s">
        <v>519</v>
      </c>
      <c r="B55" s="6" t="s">
        <v>521</v>
      </c>
      <c r="C55" s="6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hidden="1" x14ac:dyDescent="0.3">
      <c r="A56" s="6" t="s">
        <v>519</v>
      </c>
      <c r="B56" s="6" t="s">
        <v>522</v>
      </c>
      <c r="C56" s="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hidden="1" x14ac:dyDescent="0.3">
      <c r="A57" s="6" t="s">
        <v>516</v>
      </c>
      <c r="B57" s="6" t="s">
        <v>523</v>
      </c>
      <c r="C57" s="6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hidden="1" x14ac:dyDescent="0.3">
      <c r="A58" s="6" t="s">
        <v>524</v>
      </c>
      <c r="B58" s="6" t="s">
        <v>525</v>
      </c>
      <c r="C58" s="6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hidden="1" x14ac:dyDescent="0.3">
      <c r="A59" s="6" t="s">
        <v>519</v>
      </c>
      <c r="B59" s="6" t="s">
        <v>526</v>
      </c>
      <c r="C59" s="6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hidden="1" x14ac:dyDescent="0.3">
      <c r="A60" s="6" t="s">
        <v>516</v>
      </c>
      <c r="B60" s="6" t="s">
        <v>527</v>
      </c>
      <c r="C60" s="6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hidden="1" x14ac:dyDescent="0.3">
      <c r="A61" s="6" t="s">
        <v>519</v>
      </c>
      <c r="B61" s="6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hidden="1" x14ac:dyDescent="0.3">
      <c r="A62" s="6" t="s">
        <v>519</v>
      </c>
      <c r="B62" s="6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hidden="1" x14ac:dyDescent="0.3">
      <c r="A63" s="6" t="s">
        <v>519</v>
      </c>
      <c r="B63" s="6" t="s">
        <v>530</v>
      </c>
      <c r="C63" s="6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hidden="1" x14ac:dyDescent="0.3">
      <c r="A64" s="6" t="s">
        <v>524</v>
      </c>
      <c r="B64" s="6" t="s">
        <v>531</v>
      </c>
      <c r="C64" s="6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hidden="1" x14ac:dyDescent="0.3">
      <c r="A65" s="6" t="s">
        <v>532</v>
      </c>
      <c r="B65" s="6" t="s">
        <v>533</v>
      </c>
      <c r="C65" s="6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hidden="1" x14ac:dyDescent="0.3">
      <c r="A66" s="6" t="s">
        <v>519</v>
      </c>
      <c r="B66" s="6" t="s">
        <v>534</v>
      </c>
      <c r="C66" s="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hidden="1" x14ac:dyDescent="0.3">
      <c r="A67" s="6" t="s">
        <v>524</v>
      </c>
      <c r="B67" s="6" t="s">
        <v>535</v>
      </c>
      <c r="C67" s="6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hidden="1" x14ac:dyDescent="0.3">
      <c r="A68" s="6" t="s">
        <v>524</v>
      </c>
      <c r="B68" s="6" t="s">
        <v>536</v>
      </c>
      <c r="C68" s="6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hidden="1" x14ac:dyDescent="0.3">
      <c r="A69" s="6" t="s">
        <v>524</v>
      </c>
      <c r="B69" s="6" t="s">
        <v>537</v>
      </c>
      <c r="D69" t="str">
        <f t="shared" si="1"/>
        <v>Beni Suef Substation R61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hidden="1" x14ac:dyDescent="0.3">
      <c r="A70" s="6" t="s">
        <v>532</v>
      </c>
      <c r="B70" s="6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hidden="1" x14ac:dyDescent="0.3">
      <c r="A71" s="6" t="s">
        <v>532</v>
      </c>
      <c r="B71" s="6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hidden="1" x14ac:dyDescent="0.3">
      <c r="A72" s="6" t="s">
        <v>532</v>
      </c>
      <c r="B72" s="6" t="s">
        <v>540</v>
      </c>
      <c r="D72" t="str">
        <f t="shared" si="1"/>
        <v>Al Mostathmreen GIS Substation</v>
      </c>
      <c r="E72">
        <v>1418842</v>
      </c>
      <c r="F72">
        <v>1057037.1599999999</v>
      </c>
      <c r="G72">
        <v>212826.38</v>
      </c>
      <c r="H72">
        <v>1269863.54</v>
      </c>
    </row>
    <row r="73" spans="1:8" hidden="1" x14ac:dyDescent="0.3">
      <c r="A73" s="6" t="s">
        <v>532</v>
      </c>
      <c r="B73" s="6" t="s">
        <v>541</v>
      </c>
      <c r="D73" t="str">
        <f t="shared" si="1"/>
        <v>Al Mostathmreen GIS Substation</v>
      </c>
      <c r="E73">
        <v>4364100</v>
      </c>
      <c r="F73">
        <v>2875908.09</v>
      </c>
      <c r="G73">
        <v>654615</v>
      </c>
      <c r="H73">
        <v>3530523.09</v>
      </c>
    </row>
    <row r="74" spans="1:8" hidden="1" x14ac:dyDescent="0.3">
      <c r="A74" s="6" t="s">
        <v>456</v>
      </c>
      <c r="B74" s="6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hidden="1" x14ac:dyDescent="0.3">
      <c r="A75" s="6" t="s">
        <v>456</v>
      </c>
      <c r="B75" s="6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hidden="1" x14ac:dyDescent="0.3">
      <c r="A76" s="6" t="s">
        <v>458</v>
      </c>
      <c r="B76" s="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hidden="1" x14ac:dyDescent="0.3">
      <c r="A77" s="6" t="s">
        <v>458</v>
      </c>
      <c r="B77" s="6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hidden="1" x14ac:dyDescent="0.3">
      <c r="A78" s="6" t="s">
        <v>456</v>
      </c>
      <c r="B78" s="6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hidden="1" x14ac:dyDescent="0.3">
      <c r="A79" s="6" t="s">
        <v>8</v>
      </c>
      <c r="B79" s="6" t="s">
        <v>547</v>
      </c>
      <c r="C79" s="6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hidden="1" x14ac:dyDescent="0.3">
      <c r="A80" s="6" t="s">
        <v>8</v>
      </c>
      <c r="B80" s="6" t="s">
        <v>548</v>
      </c>
      <c r="D80" t="str">
        <f t="shared" si="1"/>
        <v>Sodic Club House</v>
      </c>
      <c r="E80">
        <v>5827019</v>
      </c>
      <c r="F80">
        <v>4702936.55</v>
      </c>
      <c r="G80">
        <v>492791.84</v>
      </c>
      <c r="H80">
        <v>5195728.3899999997</v>
      </c>
    </row>
    <row r="81" spans="1:8" hidden="1" x14ac:dyDescent="0.3">
      <c r="A81" s="6" t="s">
        <v>511</v>
      </c>
      <c r="B81" s="6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hidden="1" x14ac:dyDescent="0.3">
      <c r="A82" s="6" t="s">
        <v>511</v>
      </c>
      <c r="B82" s="6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hidden="1" x14ac:dyDescent="0.3">
      <c r="A83" s="6" t="s">
        <v>511</v>
      </c>
      <c r="B83" s="6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hidden="1" x14ac:dyDescent="0.3">
      <c r="A84" s="6" t="s">
        <v>8</v>
      </c>
      <c r="B84" s="6" t="s">
        <v>552</v>
      </c>
      <c r="D84" t="str">
        <f t="shared" si="1"/>
        <v>Sodic Club House</v>
      </c>
      <c r="E84">
        <v>3502070</v>
      </c>
      <c r="F84">
        <v>2242406.65</v>
      </c>
      <c r="G84">
        <v>683045.8</v>
      </c>
      <c r="H84">
        <v>2925452.4500000007</v>
      </c>
    </row>
    <row r="85" spans="1:8" hidden="1" x14ac:dyDescent="0.3">
      <c r="A85" s="6" t="s">
        <v>370</v>
      </c>
      <c r="B85" s="6" t="s">
        <v>553</v>
      </c>
      <c r="D85" t="str">
        <f t="shared" si="1"/>
        <v>New Giza 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hidden="1" x14ac:dyDescent="0.3">
      <c r="A86" s="6" t="s">
        <v>431</v>
      </c>
      <c r="B86" s="6" t="s">
        <v>554</v>
      </c>
      <c r="D86" t="str">
        <f t="shared" si="1"/>
        <v>EMAAR-PKG#53-UPTOWN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hidden="1" x14ac:dyDescent="0.3">
      <c r="A87" s="6" t="s">
        <v>432</v>
      </c>
      <c r="B87" s="6" t="s">
        <v>555</v>
      </c>
      <c r="D87" t="str">
        <f t="shared" si="1"/>
        <v>EMAAR-PKG#62-UPTOWN</v>
      </c>
      <c r="E87">
        <v>2488472</v>
      </c>
      <c r="F87">
        <v>1557907.49</v>
      </c>
      <c r="G87">
        <v>896223.49</v>
      </c>
      <c r="H87">
        <v>2454130.98</v>
      </c>
    </row>
    <row r="88" spans="1:8" hidden="1" x14ac:dyDescent="0.3">
      <c r="A88" s="6" t="s">
        <v>432</v>
      </c>
      <c r="B88" s="6" t="s">
        <v>556</v>
      </c>
      <c r="D88" t="str">
        <f t="shared" si="1"/>
        <v>EMAAR-PKG#62-UPTOWN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hidden="1" x14ac:dyDescent="0.3">
      <c r="A89" s="6" t="s">
        <v>386</v>
      </c>
      <c r="B89" s="6" t="s">
        <v>557</v>
      </c>
      <c r="D89" t="str">
        <f t="shared" si="1"/>
        <v>EMAAR-PKG#107-MARASSI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hidden="1" x14ac:dyDescent="0.3">
      <c r="A90" s="6" t="s">
        <v>511</v>
      </c>
      <c r="B90" s="6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hidden="1" x14ac:dyDescent="0.3">
      <c r="A91" s="6" t="s">
        <v>559</v>
      </c>
      <c r="B91" s="6" t="s">
        <v>560</v>
      </c>
      <c r="C91" s="6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hidden="1" x14ac:dyDescent="0.3">
      <c r="A92" s="6" t="s">
        <v>559</v>
      </c>
      <c r="B92" s="6" t="s">
        <v>561</v>
      </c>
      <c r="C92" s="6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hidden="1" x14ac:dyDescent="0.3">
      <c r="A93" s="6" t="s">
        <v>559</v>
      </c>
      <c r="B93" s="6" t="s">
        <v>562</v>
      </c>
      <c r="C93" s="6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hidden="1" x14ac:dyDescent="0.3">
      <c r="A94" s="6" t="s">
        <v>506</v>
      </c>
      <c r="B94" s="6" t="s">
        <v>563</v>
      </c>
      <c r="C94" s="6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hidden="1" x14ac:dyDescent="0.3">
      <c r="A95" s="6" t="s">
        <v>456</v>
      </c>
      <c r="B95" s="6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hidden="1" x14ac:dyDescent="0.3">
      <c r="A96" s="6" t="s">
        <v>458</v>
      </c>
      <c r="B96" s="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hidden="1" x14ac:dyDescent="0.3">
      <c r="A97" s="6" t="s">
        <v>488</v>
      </c>
      <c r="B97" s="6" t="s">
        <v>566</v>
      </c>
      <c r="C97" s="6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hidden="1" x14ac:dyDescent="0.3">
      <c r="A98" s="6" t="s">
        <v>567</v>
      </c>
      <c r="B98" s="6" t="s">
        <v>568</v>
      </c>
      <c r="D98" t="str">
        <f t="shared" si="1"/>
        <v>Kayan 3 New Cairo Capital City</v>
      </c>
      <c r="E98">
        <v>42618766.5</v>
      </c>
      <c r="F98">
        <v>23793093.25</v>
      </c>
      <c r="G98">
        <v>11000000</v>
      </c>
      <c r="H98">
        <v>34793093.25</v>
      </c>
    </row>
    <row r="99" spans="1:8" hidden="1" x14ac:dyDescent="0.3">
      <c r="A99" s="6" t="s">
        <v>569</v>
      </c>
      <c r="B99" s="6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hidden="1" x14ac:dyDescent="0.3">
      <c r="A100" s="6" t="s">
        <v>569</v>
      </c>
      <c r="B100" s="6" t="s">
        <v>571</v>
      </c>
      <c r="C100" s="6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hidden="1" x14ac:dyDescent="0.3">
      <c r="A101" s="6" t="s">
        <v>500</v>
      </c>
      <c r="B101" s="6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hidden="1" x14ac:dyDescent="0.3">
      <c r="A102" s="6" t="s">
        <v>573</v>
      </c>
      <c r="B102" s="6" t="s">
        <v>574</v>
      </c>
      <c r="C102" s="6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hidden="1" x14ac:dyDescent="0.3">
      <c r="A103" s="6" t="s">
        <v>9</v>
      </c>
      <c r="B103" s="6" t="s">
        <v>575</v>
      </c>
      <c r="C103" s="6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hidden="1" x14ac:dyDescent="0.3">
      <c r="A104" s="6" t="s">
        <v>9</v>
      </c>
      <c r="B104" s="6" t="s">
        <v>576</v>
      </c>
      <c r="C104" s="6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hidden="1" x14ac:dyDescent="0.3">
      <c r="A105" s="6" t="s">
        <v>9</v>
      </c>
      <c r="B105" s="6" t="s">
        <v>577</v>
      </c>
      <c r="C105" s="6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hidden="1" x14ac:dyDescent="0.3">
      <c r="A106" s="6" t="s">
        <v>9</v>
      </c>
      <c r="B106" s="6" t="s">
        <v>578</v>
      </c>
      <c r="C106" s="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hidden="1" x14ac:dyDescent="0.3">
      <c r="A107" s="6" t="s">
        <v>9</v>
      </c>
      <c r="B107" s="6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hidden="1" x14ac:dyDescent="0.3">
      <c r="A108" s="6" t="s">
        <v>8</v>
      </c>
      <c r="B108" s="6" t="s">
        <v>580</v>
      </c>
      <c r="D108" t="str">
        <f t="shared" si="1"/>
        <v>Sodic Club House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hidden="1" x14ac:dyDescent="0.3">
      <c r="A109" s="6" t="s">
        <v>581</v>
      </c>
      <c r="B109" s="6" t="s">
        <v>582</v>
      </c>
      <c r="C109" s="6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hidden="1" x14ac:dyDescent="0.3">
      <c r="A110" s="6" t="s">
        <v>581</v>
      </c>
      <c r="B110" s="6" t="s">
        <v>583</v>
      </c>
      <c r="C110" s="6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hidden="1" x14ac:dyDescent="0.3">
      <c r="A111" s="6" t="s">
        <v>581</v>
      </c>
      <c r="B111" s="6" t="s">
        <v>584</v>
      </c>
      <c r="C111" s="6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hidden="1" x14ac:dyDescent="0.3">
      <c r="A112" s="6" t="s">
        <v>581</v>
      </c>
      <c r="B112" s="6" t="s">
        <v>585</v>
      </c>
      <c r="C112" s="6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hidden="1" x14ac:dyDescent="0.3">
      <c r="A113" s="6" t="s">
        <v>581</v>
      </c>
      <c r="B113" s="6" t="s">
        <v>586</v>
      </c>
      <c r="C113" s="6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hidden="1" x14ac:dyDescent="0.3">
      <c r="A114" s="6" t="s">
        <v>581</v>
      </c>
      <c r="B114" s="6" t="s">
        <v>587</v>
      </c>
      <c r="C114" s="6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hidden="1" x14ac:dyDescent="0.3">
      <c r="A115" s="6" t="s">
        <v>511</v>
      </c>
      <c r="B115" s="6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hidden="1" x14ac:dyDescent="0.3">
      <c r="A116" s="6" t="s">
        <v>589</v>
      </c>
      <c r="B116" s="6" t="s">
        <v>590</v>
      </c>
      <c r="C116" s="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hidden="1" x14ac:dyDescent="0.3">
      <c r="A117" s="6" t="s">
        <v>488</v>
      </c>
      <c r="B117" s="6" t="s">
        <v>591</v>
      </c>
      <c r="C117" s="6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hidden="1" x14ac:dyDescent="0.3">
      <c r="A118" s="6" t="s">
        <v>488</v>
      </c>
      <c r="B118" s="6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hidden="1" x14ac:dyDescent="0.3">
      <c r="A119" s="6" t="s">
        <v>493</v>
      </c>
      <c r="B119" s="6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hidden="1" x14ac:dyDescent="0.3">
      <c r="A120" s="6" t="s">
        <v>493</v>
      </c>
      <c r="B120" s="6" t="s">
        <v>594</v>
      </c>
      <c r="C120" s="6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hidden="1" x14ac:dyDescent="0.3">
      <c r="A121" s="6" t="s">
        <v>595</v>
      </c>
      <c r="B121" s="6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hidden="1" x14ac:dyDescent="0.3">
      <c r="A122" s="6" t="s">
        <v>488</v>
      </c>
      <c r="B122" s="6" t="s">
        <v>597</v>
      </c>
      <c r="C122" s="6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hidden="1" x14ac:dyDescent="0.3">
      <c r="A123" s="6" t="s">
        <v>490</v>
      </c>
      <c r="B123" s="6" t="s">
        <v>598</v>
      </c>
      <c r="C123" s="6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hidden="1" x14ac:dyDescent="0.3">
      <c r="A124" s="6" t="s">
        <v>500</v>
      </c>
      <c r="B124" s="6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hidden="1" x14ac:dyDescent="0.3">
      <c r="A125" s="6" t="s">
        <v>458</v>
      </c>
      <c r="B125" s="6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hidden="1" x14ac:dyDescent="0.3">
      <c r="A126" s="6" t="s">
        <v>456</v>
      </c>
      <c r="B126" s="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hidden="1" x14ac:dyDescent="0.3">
      <c r="A127" s="6" t="s">
        <v>500</v>
      </c>
      <c r="B127" s="6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hidden="1" x14ac:dyDescent="0.3">
      <c r="A128" s="6" t="s">
        <v>500</v>
      </c>
      <c r="B128" s="6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hidden="1" x14ac:dyDescent="0.3">
      <c r="A129" s="6" t="s">
        <v>500</v>
      </c>
      <c r="B129" s="6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hidden="1" x14ac:dyDescent="0.3">
      <c r="A130" s="6" t="s">
        <v>500</v>
      </c>
      <c r="B130" s="6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hidden="1" x14ac:dyDescent="0.3">
      <c r="A131" s="6" t="s">
        <v>500</v>
      </c>
      <c r="B131" s="6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hidden="1" x14ac:dyDescent="0.3">
      <c r="A132" s="6" t="s">
        <v>500</v>
      </c>
      <c r="B132" s="6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hidden="1" x14ac:dyDescent="0.3">
      <c r="A133" s="6" t="s">
        <v>475</v>
      </c>
      <c r="B133" s="6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hidden="1" x14ac:dyDescent="0.3">
      <c r="A134" s="6" t="s">
        <v>475</v>
      </c>
      <c r="B134" s="6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hidden="1" x14ac:dyDescent="0.3">
      <c r="A135" s="6" t="s">
        <v>458</v>
      </c>
      <c r="B135" s="6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hidden="1" x14ac:dyDescent="0.3">
      <c r="A136" s="6" t="s">
        <v>456</v>
      </c>
      <c r="B136" s="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hidden="1" x14ac:dyDescent="0.3">
      <c r="A137" s="6" t="s">
        <v>612</v>
      </c>
      <c r="B137" s="6" t="s">
        <v>613</v>
      </c>
      <c r="C137" s="6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hidden="1" x14ac:dyDescent="0.3">
      <c r="A138" s="6" t="s">
        <v>502</v>
      </c>
      <c r="B138" s="6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hidden="1" x14ac:dyDescent="0.3">
      <c r="A139" s="6" t="s">
        <v>615</v>
      </c>
      <c r="B139" s="6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hidden="1" x14ac:dyDescent="0.3">
      <c r="A140" s="6" t="s">
        <v>524</v>
      </c>
      <c r="B140" s="6" t="s">
        <v>617</v>
      </c>
      <c r="D140" t="str">
        <f t="shared" si="2"/>
        <v>Beni Suef Substation R61</v>
      </c>
      <c r="E140">
        <v>10654535</v>
      </c>
      <c r="F140">
        <v>7387528.75</v>
      </c>
      <c r="G140">
        <v>2639340.9</v>
      </c>
      <c r="H140">
        <v>10026869.65</v>
      </c>
    </row>
    <row r="141" spans="1:8" hidden="1" x14ac:dyDescent="0.3">
      <c r="A141" s="6" t="s">
        <v>8</v>
      </c>
      <c r="B141" s="6" t="s">
        <v>618</v>
      </c>
      <c r="D141" t="str">
        <f t="shared" si="2"/>
        <v>Sodic Club House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hidden="1" x14ac:dyDescent="0.3">
      <c r="A142" s="6" t="s">
        <v>619</v>
      </c>
      <c r="B142" s="6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hidden="1" x14ac:dyDescent="0.3">
      <c r="A143" s="6" t="s">
        <v>532</v>
      </c>
      <c r="B143" s="6" t="s">
        <v>621</v>
      </c>
      <c r="D143" t="str">
        <f t="shared" si="2"/>
        <v>Al Mostathmreen GIS Substation</v>
      </c>
      <c r="E143">
        <v>1714985</v>
      </c>
      <c r="F143">
        <v>1277663.74</v>
      </c>
      <c r="G143">
        <v>257247.8</v>
      </c>
      <c r="H143">
        <v>1534911.54</v>
      </c>
    </row>
    <row r="144" spans="1:8" hidden="1" x14ac:dyDescent="0.3">
      <c r="A144" s="6" t="s">
        <v>622</v>
      </c>
      <c r="B144" s="6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hidden="1" x14ac:dyDescent="0.3">
      <c r="A145" s="6" t="s">
        <v>458</v>
      </c>
      <c r="B145" s="6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hidden="1" x14ac:dyDescent="0.3">
      <c r="A146" s="6" t="s">
        <v>500</v>
      </c>
      <c r="B146" s="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hidden="1" x14ac:dyDescent="0.3">
      <c r="A147" s="6" t="s">
        <v>432</v>
      </c>
      <c r="B147" s="6" t="s">
        <v>626</v>
      </c>
      <c r="D147" t="str">
        <f t="shared" si="2"/>
        <v>EMAAR-PKG#62-UPTOWN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hidden="1" x14ac:dyDescent="0.3">
      <c r="A148" s="6" t="s">
        <v>475</v>
      </c>
      <c r="B148" s="6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hidden="1" x14ac:dyDescent="0.3">
      <c r="A149" s="6" t="s">
        <v>628</v>
      </c>
      <c r="B149" s="6" t="s">
        <v>629</v>
      </c>
      <c r="C149" s="6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hidden="1" x14ac:dyDescent="0.3">
      <c r="A150" s="6" t="s">
        <v>524</v>
      </c>
      <c r="B150" s="6" t="s">
        <v>630</v>
      </c>
      <c r="D150" t="str">
        <f t="shared" si="2"/>
        <v>Beni Suef Substation R61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hidden="1" x14ac:dyDescent="0.3">
      <c r="A151" s="6" t="s">
        <v>589</v>
      </c>
      <c r="B151" s="6" t="s">
        <v>631</v>
      </c>
      <c r="C151" s="6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hidden="1" x14ac:dyDescent="0.3">
      <c r="A152" s="6" t="s">
        <v>632</v>
      </c>
      <c r="B152" s="6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hidden="1" x14ac:dyDescent="0.3">
      <c r="A153" s="6" t="s">
        <v>456</v>
      </c>
      <c r="B153" s="6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hidden="1" x14ac:dyDescent="0.3">
      <c r="A154" s="6" t="s">
        <v>475</v>
      </c>
      <c r="B154" s="6" t="s">
        <v>635</v>
      </c>
      <c r="C154" s="6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hidden="1" x14ac:dyDescent="0.3">
      <c r="A155" s="6" t="s">
        <v>432</v>
      </c>
      <c r="B155" s="6" t="s">
        <v>636</v>
      </c>
      <c r="D155" t="str">
        <f t="shared" si="2"/>
        <v>EMAAR-PKG#62-UPTOWN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hidden="1" x14ac:dyDescent="0.3">
      <c r="A156" s="6" t="s">
        <v>9</v>
      </c>
      <c r="B156" s="6" t="s">
        <v>637</v>
      </c>
      <c r="D156" t="str">
        <f t="shared" si="2"/>
        <v>Royal City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hidden="1" x14ac:dyDescent="0.3">
      <c r="A157" s="6" t="s">
        <v>532</v>
      </c>
      <c r="B157" s="6" t="s">
        <v>638</v>
      </c>
      <c r="D157" t="str">
        <f t="shared" si="2"/>
        <v>Al Mostathmreen GIS Substation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hidden="1" x14ac:dyDescent="0.3">
      <c r="A158" s="6" t="s">
        <v>622</v>
      </c>
      <c r="B158" s="6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hidden="1" x14ac:dyDescent="0.3">
      <c r="A159" s="6" t="s">
        <v>453</v>
      </c>
      <c r="B159" s="6" t="s">
        <v>640</v>
      </c>
      <c r="C159" s="6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hidden="1" x14ac:dyDescent="0.3">
      <c r="A160" s="6" t="s">
        <v>641</v>
      </c>
      <c r="B160" s="6" t="s">
        <v>642</v>
      </c>
      <c r="D160" t="str">
        <f t="shared" si="2"/>
        <v>Amal Bridge Lock &amp; Load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hidden="1" x14ac:dyDescent="0.3">
      <c r="A161" s="6" t="s">
        <v>456</v>
      </c>
      <c r="B161" s="6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hidden="1" x14ac:dyDescent="0.3">
      <c r="A162" s="6" t="s">
        <v>456</v>
      </c>
      <c r="B162" s="6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hidden="1" x14ac:dyDescent="0.3">
      <c r="A163" s="6" t="s">
        <v>456</v>
      </c>
      <c r="B163" s="6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hidden="1" x14ac:dyDescent="0.3">
      <c r="A164" s="6" t="s">
        <v>646</v>
      </c>
      <c r="B164" s="6" t="s">
        <v>647</v>
      </c>
      <c r="C164" s="6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hidden="1" x14ac:dyDescent="0.3">
      <c r="A165" s="6" t="s">
        <v>646</v>
      </c>
      <c r="B165" s="6" t="s">
        <v>648</v>
      </c>
      <c r="C165" s="6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hidden="1" x14ac:dyDescent="0.3">
      <c r="A166" s="6" t="s">
        <v>646</v>
      </c>
      <c r="B166" s="6" t="s">
        <v>649</v>
      </c>
      <c r="C166" s="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hidden="1" x14ac:dyDescent="0.3">
      <c r="A167" s="6" t="s">
        <v>646</v>
      </c>
      <c r="B167" s="6" t="s">
        <v>650</v>
      </c>
      <c r="C167" s="6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hidden="1" x14ac:dyDescent="0.3">
      <c r="A168" s="6" t="s">
        <v>651</v>
      </c>
      <c r="B168" s="6" t="s">
        <v>652</v>
      </c>
      <c r="C168" s="6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hidden="1" x14ac:dyDescent="0.3">
      <c r="A169" s="6" t="s">
        <v>651</v>
      </c>
      <c r="B169" s="6" t="s">
        <v>653</v>
      </c>
      <c r="C169" s="6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hidden="1" x14ac:dyDescent="0.3">
      <c r="A170" s="6" t="s">
        <v>651</v>
      </c>
      <c r="B170" s="6" t="s">
        <v>654</v>
      </c>
      <c r="C170" s="6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hidden="1" x14ac:dyDescent="0.3">
      <c r="A171" s="6" t="s">
        <v>651</v>
      </c>
      <c r="B171" s="6" t="s">
        <v>655</v>
      </c>
      <c r="C171" s="6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hidden="1" x14ac:dyDescent="0.3">
      <c r="A172" s="6" t="s">
        <v>651</v>
      </c>
      <c r="B172" s="6" t="s">
        <v>656</v>
      </c>
      <c r="C172" s="6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hidden="1" x14ac:dyDescent="0.3">
      <c r="A173" s="6" t="s">
        <v>657</v>
      </c>
      <c r="B173" s="6" t="s">
        <v>658</v>
      </c>
      <c r="C173" s="6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hidden="1" x14ac:dyDescent="0.3">
      <c r="A174" s="6" t="s">
        <v>458</v>
      </c>
      <c r="B174" s="6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hidden="1" x14ac:dyDescent="0.3">
      <c r="A175" s="6" t="s">
        <v>458</v>
      </c>
      <c r="B175" s="6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hidden="1" x14ac:dyDescent="0.3">
      <c r="A176" s="6" t="s">
        <v>500</v>
      </c>
      <c r="B176" s="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hidden="1" x14ac:dyDescent="0.3">
      <c r="A177" s="6" t="s">
        <v>432</v>
      </c>
      <c r="B177" s="6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hidden="1" x14ac:dyDescent="0.3">
      <c r="A178" s="6" t="s">
        <v>8</v>
      </c>
      <c r="B178" s="6" t="s">
        <v>663</v>
      </c>
      <c r="C178" s="6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hidden="1" x14ac:dyDescent="0.3">
      <c r="A179" s="6" t="s">
        <v>431</v>
      </c>
      <c r="B179" s="6" t="s">
        <v>664</v>
      </c>
      <c r="D179" t="str">
        <f t="shared" si="2"/>
        <v>EMAAR-PKG#53-UPTOWN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hidden="1" x14ac:dyDescent="0.3">
      <c r="A180" s="6" t="s">
        <v>488</v>
      </c>
      <c r="B180" s="6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hidden="1" x14ac:dyDescent="0.3">
      <c r="A181" s="6" t="s">
        <v>516</v>
      </c>
      <c r="B181" s="6" t="s">
        <v>666</v>
      </c>
      <c r="D181" t="str">
        <f t="shared" si="2"/>
        <v>Ismailiya East Substation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hidden="1" x14ac:dyDescent="0.3">
      <c r="A182" s="6" t="s">
        <v>622</v>
      </c>
      <c r="B182" s="6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hidden="1" x14ac:dyDescent="0.3">
      <c r="A183" s="6" t="s">
        <v>8</v>
      </c>
      <c r="B183" s="6" t="s">
        <v>668</v>
      </c>
      <c r="C183" s="6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hidden="1" x14ac:dyDescent="0.3">
      <c r="A184" s="6" t="s">
        <v>486</v>
      </c>
      <c r="B184" s="6" t="s">
        <v>669</v>
      </c>
      <c r="C184" s="6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hidden="1" x14ac:dyDescent="0.3">
      <c r="A185" s="6" t="s">
        <v>486</v>
      </c>
      <c r="B185" s="6" t="s">
        <v>670</v>
      </c>
      <c r="C185" s="6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hidden="1" x14ac:dyDescent="0.3">
      <c r="A186" s="6" t="s">
        <v>486</v>
      </c>
      <c r="B186" s="6" t="s">
        <v>671</v>
      </c>
      <c r="C186" s="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hidden="1" x14ac:dyDescent="0.3">
      <c r="A187" s="6" t="s">
        <v>486</v>
      </c>
      <c r="B187" s="6" t="s">
        <v>672</v>
      </c>
      <c r="C187" s="6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hidden="1" x14ac:dyDescent="0.3">
      <c r="A188" s="6" t="s">
        <v>486</v>
      </c>
      <c r="B188" s="6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hidden="1" x14ac:dyDescent="0.3">
      <c r="A189" s="6" t="s">
        <v>674</v>
      </c>
      <c r="B189" s="6" t="s">
        <v>675</v>
      </c>
      <c r="C189" s="6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hidden="1" x14ac:dyDescent="0.3">
      <c r="A190" s="6" t="s">
        <v>674</v>
      </c>
      <c r="B190" s="6" t="s">
        <v>676</v>
      </c>
      <c r="C190" s="6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hidden="1" x14ac:dyDescent="0.3">
      <c r="A191" s="6" t="s">
        <v>431</v>
      </c>
      <c r="B191" s="6" t="s">
        <v>677</v>
      </c>
      <c r="D191" t="str">
        <f t="shared" si="2"/>
        <v>EMAAR-PKG#53-UPTOWN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hidden="1" x14ac:dyDescent="0.3">
      <c r="A192" s="6" t="s">
        <v>646</v>
      </c>
      <c r="B192" s="6" t="s">
        <v>678</v>
      </c>
      <c r="C192" s="6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hidden="1" x14ac:dyDescent="0.3">
      <c r="A193" s="6" t="s">
        <v>679</v>
      </c>
      <c r="B193" s="6" t="s">
        <v>680</v>
      </c>
      <c r="C193" s="6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hidden="1" x14ac:dyDescent="0.3">
      <c r="A194" s="6" t="s">
        <v>679</v>
      </c>
      <c r="B194" s="6" t="s">
        <v>681</v>
      </c>
      <c r="C194" s="6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hidden="1" x14ac:dyDescent="0.3">
      <c r="A195" s="6" t="s">
        <v>679</v>
      </c>
      <c r="B195" s="6" t="s">
        <v>682</v>
      </c>
      <c r="C195" s="6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hidden="1" x14ac:dyDescent="0.3">
      <c r="A196" s="6" t="s">
        <v>679</v>
      </c>
      <c r="B196" s="6" t="s">
        <v>683</v>
      </c>
      <c r="C196" s="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hidden="1" x14ac:dyDescent="0.3">
      <c r="A197" s="6" t="s">
        <v>8</v>
      </c>
      <c r="B197" s="6" t="s">
        <v>684</v>
      </c>
      <c r="D197" t="str">
        <f t="shared" si="3"/>
        <v>Sodic Club House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hidden="1" x14ac:dyDescent="0.3">
      <c r="A198" s="6" t="s">
        <v>488</v>
      </c>
      <c r="B198" s="6" t="s">
        <v>685</v>
      </c>
      <c r="C198" s="6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hidden="1" x14ac:dyDescent="0.3">
      <c r="A199" s="6" t="s">
        <v>488</v>
      </c>
      <c r="B199" s="6" t="s">
        <v>686</v>
      </c>
      <c r="C199" s="6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hidden="1" x14ac:dyDescent="0.3">
      <c r="A200" s="6" t="s">
        <v>386</v>
      </c>
      <c r="B200" s="6" t="s">
        <v>687</v>
      </c>
      <c r="D200" t="str">
        <f t="shared" si="3"/>
        <v>EMAAR-PKG#107-MARASSI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hidden="1" x14ac:dyDescent="0.3">
      <c r="A201" s="6" t="s">
        <v>431</v>
      </c>
      <c r="B201" s="6" t="s">
        <v>688</v>
      </c>
      <c r="C201" s="6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hidden="1" x14ac:dyDescent="0.3">
      <c r="A202" s="6" t="s">
        <v>475</v>
      </c>
      <c r="B202" s="6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hidden="1" x14ac:dyDescent="0.3">
      <c r="A203" s="6" t="s">
        <v>488</v>
      </c>
      <c r="B203" s="6" t="s">
        <v>690</v>
      </c>
      <c r="C203" s="6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hidden="1" x14ac:dyDescent="0.3">
      <c r="A204" s="6" t="s">
        <v>628</v>
      </c>
      <c r="B204" s="6" t="s">
        <v>691</v>
      </c>
      <c r="C204" s="6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hidden="1" x14ac:dyDescent="0.3">
      <c r="A205" s="6" t="s">
        <v>628</v>
      </c>
      <c r="B205" s="6" t="s">
        <v>692</v>
      </c>
      <c r="C205" s="6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hidden="1" x14ac:dyDescent="0.3">
      <c r="A206" s="6" t="s">
        <v>475</v>
      </c>
      <c r="B206" s="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hidden="1" x14ac:dyDescent="0.3">
      <c r="A207" s="6" t="s">
        <v>532</v>
      </c>
      <c r="B207" s="6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hidden="1" x14ac:dyDescent="0.3">
      <c r="A208" s="6" t="s">
        <v>695</v>
      </c>
      <c r="B208" s="6" t="s">
        <v>696</v>
      </c>
      <c r="C208" s="6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hidden="1" x14ac:dyDescent="0.3">
      <c r="A209" s="6" t="s">
        <v>8</v>
      </c>
      <c r="B209" s="6" t="s">
        <v>697</v>
      </c>
      <c r="C209" s="6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hidden="1" x14ac:dyDescent="0.3">
      <c r="A210" s="6" t="s">
        <v>646</v>
      </c>
      <c r="B210" s="6" t="s">
        <v>698</v>
      </c>
      <c r="C210" s="6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hidden="1" x14ac:dyDescent="0.3">
      <c r="A211" s="6" t="s">
        <v>581</v>
      </c>
      <c r="B211" s="6" t="s">
        <v>699</v>
      </c>
      <c r="C211" s="6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hidden="1" x14ac:dyDescent="0.3">
      <c r="A212" s="6" t="s">
        <v>651</v>
      </c>
      <c r="B212" s="6" t="s">
        <v>700</v>
      </c>
      <c r="C212" s="6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hidden="1" x14ac:dyDescent="0.3">
      <c r="A213" s="6" t="s">
        <v>581</v>
      </c>
      <c r="B213" s="6" t="s">
        <v>701</v>
      </c>
      <c r="C213" s="6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hidden="1" x14ac:dyDescent="0.3">
      <c r="A214" s="6" t="s">
        <v>431</v>
      </c>
      <c r="B214" s="6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hidden="1" x14ac:dyDescent="0.3">
      <c r="A215" s="6" t="s">
        <v>8</v>
      </c>
      <c r="B215" s="6" t="s">
        <v>703</v>
      </c>
      <c r="C215" s="6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hidden="1" x14ac:dyDescent="0.3">
      <c r="A216" s="6" t="s">
        <v>532</v>
      </c>
      <c r="B216" s="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hidden="1" x14ac:dyDescent="0.3">
      <c r="A217" s="6" t="s">
        <v>705</v>
      </c>
      <c r="B217" s="6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hidden="1" x14ac:dyDescent="0.3">
      <c r="A218" s="6" t="s">
        <v>705</v>
      </c>
      <c r="B218" s="6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hidden="1" x14ac:dyDescent="0.3">
      <c r="A219" s="6" t="s">
        <v>705</v>
      </c>
      <c r="B219" s="6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hidden="1" x14ac:dyDescent="0.3">
      <c r="A220" s="6" t="s">
        <v>705</v>
      </c>
      <c r="B220" s="6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hidden="1" x14ac:dyDescent="0.3">
      <c r="A221" s="6" t="s">
        <v>705</v>
      </c>
      <c r="B221" s="6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hidden="1" x14ac:dyDescent="0.3">
      <c r="A222" s="6" t="s">
        <v>705</v>
      </c>
      <c r="B222" s="6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hidden="1" x14ac:dyDescent="0.3">
      <c r="A223" s="6" t="s">
        <v>705</v>
      </c>
      <c r="B223" s="6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hidden="1" x14ac:dyDescent="0.3">
      <c r="A224" s="6" t="s">
        <v>705</v>
      </c>
      <c r="B224" s="6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hidden="1" x14ac:dyDescent="0.3">
      <c r="A225" s="6" t="s">
        <v>705</v>
      </c>
      <c r="B225" s="6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hidden="1" x14ac:dyDescent="0.3">
      <c r="A226" s="6" t="s">
        <v>705</v>
      </c>
      <c r="B226" s="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hidden="1" x14ac:dyDescent="0.3">
      <c r="A227" s="6" t="s">
        <v>705</v>
      </c>
      <c r="B227" s="6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hidden="1" x14ac:dyDescent="0.3">
      <c r="A228" s="6" t="s">
        <v>705</v>
      </c>
      <c r="B228" s="6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hidden="1" x14ac:dyDescent="0.3">
      <c r="A229" s="6" t="s">
        <v>705</v>
      </c>
      <c r="B229" s="6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hidden="1" x14ac:dyDescent="0.3">
      <c r="A230" s="6" t="s">
        <v>500</v>
      </c>
      <c r="B230" s="6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hidden="1" x14ac:dyDescent="0.3">
      <c r="A231" s="6" t="s">
        <v>500</v>
      </c>
      <c r="B231" s="6" t="s">
        <v>720</v>
      </c>
      <c r="C231" s="6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hidden="1" x14ac:dyDescent="0.3">
      <c r="A232" s="6" t="s">
        <v>458</v>
      </c>
      <c r="B232" s="6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hidden="1" x14ac:dyDescent="0.3">
      <c r="A233" s="6" t="s">
        <v>722</v>
      </c>
      <c r="B233" s="6" t="s">
        <v>723</v>
      </c>
      <c r="C233" s="6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hidden="1" x14ac:dyDescent="0.3">
      <c r="A234" s="6" t="s">
        <v>722</v>
      </c>
      <c r="B234" s="6" t="s">
        <v>724</v>
      </c>
      <c r="C234" s="6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hidden="1" x14ac:dyDescent="0.3">
      <c r="A235" s="6" t="s">
        <v>722</v>
      </c>
      <c r="B235" s="6" t="s">
        <v>725</v>
      </c>
      <c r="C235" s="6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hidden="1" x14ac:dyDescent="0.3">
      <c r="A236" s="6" t="s">
        <v>722</v>
      </c>
      <c r="B236" s="6" t="s">
        <v>726</v>
      </c>
      <c r="C236" s="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hidden="1" x14ac:dyDescent="0.3">
      <c r="A237" s="6" t="s">
        <v>722</v>
      </c>
      <c r="B237" s="6" t="s">
        <v>727</v>
      </c>
      <c r="C237" s="6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hidden="1" x14ac:dyDescent="0.3">
      <c r="A238" s="6" t="s">
        <v>722</v>
      </c>
      <c r="B238" s="6" t="s">
        <v>728</v>
      </c>
      <c r="C238" s="6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hidden="1" x14ac:dyDescent="0.3">
      <c r="A239" s="6" t="s">
        <v>722</v>
      </c>
      <c r="B239" s="6" t="s">
        <v>729</v>
      </c>
      <c r="C239" s="6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hidden="1" x14ac:dyDescent="0.3">
      <c r="A240" s="6" t="s">
        <v>722</v>
      </c>
      <c r="B240" s="6" t="s">
        <v>730</v>
      </c>
      <c r="C240" s="6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hidden="1" x14ac:dyDescent="0.3">
      <c r="A241" s="6" t="s">
        <v>722</v>
      </c>
      <c r="B241" s="6" t="s">
        <v>731</v>
      </c>
      <c r="C241" s="6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hidden="1" x14ac:dyDescent="0.3">
      <c r="A242" s="6" t="s">
        <v>722</v>
      </c>
      <c r="B242" s="6" t="s">
        <v>732</v>
      </c>
      <c r="C242" s="6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hidden="1" x14ac:dyDescent="0.3">
      <c r="A243" s="6" t="s">
        <v>722</v>
      </c>
      <c r="B243" s="6" t="s">
        <v>733</v>
      </c>
      <c r="C243" s="6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hidden="1" x14ac:dyDescent="0.3">
      <c r="A244" s="6" t="s">
        <v>722</v>
      </c>
      <c r="B244" s="6" t="s">
        <v>734</v>
      </c>
      <c r="C244" s="6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hidden="1" x14ac:dyDescent="0.3">
      <c r="A245" s="6" t="s">
        <v>9</v>
      </c>
      <c r="B245" s="6" t="s">
        <v>735</v>
      </c>
      <c r="D245" t="str">
        <f t="shared" si="3"/>
        <v>Royal City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hidden="1" x14ac:dyDescent="0.3">
      <c r="A246" s="6" t="s">
        <v>646</v>
      </c>
      <c r="B246" s="6" t="s">
        <v>736</v>
      </c>
      <c r="C246" s="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hidden="1" x14ac:dyDescent="0.3">
      <c r="A247" s="6" t="s">
        <v>488</v>
      </c>
      <c r="B247" s="6" t="s">
        <v>737</v>
      </c>
      <c r="C247" s="6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hidden="1" x14ac:dyDescent="0.3">
      <c r="A248" s="6" t="s">
        <v>573</v>
      </c>
      <c r="B248" s="6" t="s">
        <v>738</v>
      </c>
      <c r="C248" s="6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hidden="1" x14ac:dyDescent="0.3">
      <c r="A249" s="6" t="s">
        <v>651</v>
      </c>
      <c r="B249" s="6" t="s">
        <v>739</v>
      </c>
      <c r="C249" s="6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hidden="1" x14ac:dyDescent="0.3">
      <c r="A250" s="6" t="s">
        <v>651</v>
      </c>
      <c r="B250" s="6" t="s">
        <v>740</v>
      </c>
      <c r="C250" s="6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hidden="1" x14ac:dyDescent="0.3">
      <c r="A251" s="6" t="s">
        <v>741</v>
      </c>
      <c r="B251" s="6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hidden="1" x14ac:dyDescent="0.3">
      <c r="A252" s="6" t="s">
        <v>743</v>
      </c>
      <c r="B252" s="6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hidden="1" x14ac:dyDescent="0.3">
      <c r="A253" s="6" t="s">
        <v>567</v>
      </c>
      <c r="B253" s="6" t="s">
        <v>745</v>
      </c>
      <c r="C253" s="6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hidden="1" x14ac:dyDescent="0.3">
      <c r="A254" s="6" t="s">
        <v>746</v>
      </c>
      <c r="B254" s="6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hidden="1" x14ac:dyDescent="0.3">
      <c r="A255" s="6" t="s">
        <v>532</v>
      </c>
      <c r="B255" s="6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hidden="1" x14ac:dyDescent="0.3">
      <c r="A256" s="6" t="s">
        <v>749</v>
      </c>
      <c r="B256" s="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hidden="1" x14ac:dyDescent="0.3">
      <c r="A257" s="6" t="s">
        <v>749</v>
      </c>
      <c r="B257" s="6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hidden="1" x14ac:dyDescent="0.3">
      <c r="A258" s="6" t="s">
        <v>519</v>
      </c>
      <c r="B258" s="6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hidden="1" x14ac:dyDescent="0.3">
      <c r="A259" s="6" t="s">
        <v>524</v>
      </c>
      <c r="B259" s="6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hidden="1" x14ac:dyDescent="0.3">
      <c r="A260" s="6" t="s">
        <v>754</v>
      </c>
      <c r="B260" s="6" t="s">
        <v>755</v>
      </c>
      <c r="C260" s="6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hidden="1" x14ac:dyDescent="0.3">
      <c r="A261" s="6" t="s">
        <v>387</v>
      </c>
      <c r="B261" s="6" t="s">
        <v>756</v>
      </c>
      <c r="D261" t="str">
        <f t="shared" si="4"/>
        <v>EMAAR-PKG117- MARASSI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hidden="1" x14ac:dyDescent="0.3">
      <c r="A262" s="6" t="s">
        <v>370</v>
      </c>
      <c r="B262" s="6" t="s">
        <v>757</v>
      </c>
      <c r="C262" s="6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hidden="1" x14ac:dyDescent="0.3">
      <c r="A263" s="6" t="s">
        <v>758</v>
      </c>
      <c r="B263" s="6" t="s">
        <v>759</v>
      </c>
      <c r="C263" s="6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hidden="1" x14ac:dyDescent="0.3">
      <c r="A264" s="6" t="s">
        <v>498</v>
      </c>
      <c r="B264" s="6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hidden="1" x14ac:dyDescent="0.3">
      <c r="A265" s="6" t="s">
        <v>387</v>
      </c>
      <c r="B265" s="6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hidden="1" x14ac:dyDescent="0.3">
      <c r="A266" s="6" t="s">
        <v>646</v>
      </c>
      <c r="B266" s="6" t="s">
        <v>762</v>
      </c>
      <c r="C266" s="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hidden="1" x14ac:dyDescent="0.3">
      <c r="A267" s="6" t="s">
        <v>651</v>
      </c>
      <c r="B267" s="6" t="s">
        <v>763</v>
      </c>
      <c r="C267" s="6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hidden="1" x14ac:dyDescent="0.3">
      <c r="A268" s="6" t="s">
        <v>651</v>
      </c>
      <c r="B268" s="6" t="s">
        <v>764</v>
      </c>
      <c r="C268" s="6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hidden="1" x14ac:dyDescent="0.3">
      <c r="A269" s="6" t="s">
        <v>646</v>
      </c>
      <c r="B269" s="6" t="s">
        <v>765</v>
      </c>
      <c r="C269" s="6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hidden="1" x14ac:dyDescent="0.3">
      <c r="A270" s="6" t="s">
        <v>646</v>
      </c>
      <c r="B270" s="6" t="s">
        <v>766</v>
      </c>
      <c r="C270" s="6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hidden="1" x14ac:dyDescent="0.3">
      <c r="A271" s="6" t="s">
        <v>646</v>
      </c>
      <c r="B271" s="6" t="s">
        <v>767</v>
      </c>
      <c r="C271" s="6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hidden="1" x14ac:dyDescent="0.3">
      <c r="A272" s="6" t="s">
        <v>475</v>
      </c>
      <c r="B272" s="6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hidden="1" x14ac:dyDescent="0.3">
      <c r="A273" s="6" t="s">
        <v>328</v>
      </c>
      <c r="B273" s="6" t="s">
        <v>769</v>
      </c>
      <c r="C273" s="6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hidden="1" x14ac:dyDescent="0.3">
      <c r="A274" s="6" t="s">
        <v>8</v>
      </c>
      <c r="B274" s="6" t="s">
        <v>770</v>
      </c>
      <c r="C274" s="6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hidden="1" x14ac:dyDescent="0.3">
      <c r="A275" s="6" t="s">
        <v>386</v>
      </c>
      <c r="B275" s="6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hidden="1" x14ac:dyDescent="0.3">
      <c r="A276" s="6" t="s">
        <v>651</v>
      </c>
      <c r="B276" s="6" t="s">
        <v>772</v>
      </c>
      <c r="C276" s="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hidden="1" x14ac:dyDescent="0.3">
      <c r="A277" s="6" t="s">
        <v>651</v>
      </c>
      <c r="B277" s="6" t="s">
        <v>773</v>
      </c>
      <c r="C277" s="6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hidden="1" x14ac:dyDescent="0.3">
      <c r="A278" s="6" t="s">
        <v>651</v>
      </c>
      <c r="B278" s="6" t="s">
        <v>774</v>
      </c>
      <c r="C278" s="6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hidden="1" x14ac:dyDescent="0.3">
      <c r="A279" s="6" t="s">
        <v>695</v>
      </c>
      <c r="B279" s="6" t="s">
        <v>775</v>
      </c>
      <c r="C279" s="6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hidden="1" x14ac:dyDescent="0.3">
      <c r="A280" s="6" t="s">
        <v>776</v>
      </c>
      <c r="B280" s="6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hidden="1" x14ac:dyDescent="0.3">
      <c r="A281" s="6" t="s">
        <v>778</v>
      </c>
      <c r="B281" s="6" t="s">
        <v>779</v>
      </c>
      <c r="C281" s="6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hidden="1" x14ac:dyDescent="0.3">
      <c r="A282" s="6" t="s">
        <v>524</v>
      </c>
      <c r="B282" s="6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hidden="1" x14ac:dyDescent="0.3">
      <c r="A283" s="6" t="s">
        <v>524</v>
      </c>
      <c r="B283" s="6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hidden="1" x14ac:dyDescent="0.3">
      <c r="A284" s="6" t="s">
        <v>651</v>
      </c>
      <c r="B284" s="6" t="s">
        <v>782</v>
      </c>
      <c r="C284" s="6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hidden="1" x14ac:dyDescent="0.3">
      <c r="A285" s="6" t="s">
        <v>651</v>
      </c>
      <c r="B285" s="6" t="s">
        <v>783</v>
      </c>
      <c r="C285" s="6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hidden="1" x14ac:dyDescent="0.3">
      <c r="A286" s="6" t="s">
        <v>651</v>
      </c>
      <c r="B286" s="6" t="s">
        <v>784</v>
      </c>
      <c r="C286" s="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hidden="1" x14ac:dyDescent="0.3">
      <c r="A287" s="6" t="s">
        <v>646</v>
      </c>
      <c r="B287" s="6" t="s">
        <v>785</v>
      </c>
      <c r="C287" s="6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hidden="1" x14ac:dyDescent="0.3">
      <c r="A288" s="6" t="s">
        <v>786</v>
      </c>
      <c r="B288" s="6" t="s">
        <v>787</v>
      </c>
      <c r="C288" s="6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hidden="1" x14ac:dyDescent="0.3">
      <c r="A289" s="6" t="s">
        <v>786</v>
      </c>
      <c r="B289" s="6" t="s">
        <v>788</v>
      </c>
      <c r="C289" s="6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hidden="1" x14ac:dyDescent="0.3">
      <c r="A290" s="6" t="s">
        <v>786</v>
      </c>
      <c r="B290" s="6" t="s">
        <v>789</v>
      </c>
      <c r="C290" s="6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hidden="1" x14ac:dyDescent="0.3">
      <c r="A291" s="6" t="s">
        <v>786</v>
      </c>
      <c r="B291" s="6" t="s">
        <v>790</v>
      </c>
      <c r="C291" s="6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hidden="1" x14ac:dyDescent="0.3">
      <c r="A292" s="6" t="s">
        <v>323</v>
      </c>
      <c r="B292" s="6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hidden="1" x14ac:dyDescent="0.3">
      <c r="A293" s="6" t="s">
        <v>323</v>
      </c>
      <c r="B293" s="6" t="s">
        <v>792</v>
      </c>
      <c r="C293" s="6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hidden="1" x14ac:dyDescent="0.3">
      <c r="A294" s="6" t="s">
        <v>323</v>
      </c>
      <c r="B294" s="6" t="s">
        <v>793</v>
      </c>
      <c r="C294" s="6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hidden="1" x14ac:dyDescent="0.3">
      <c r="A295" s="6" t="s">
        <v>323</v>
      </c>
      <c r="B295" s="6" t="s">
        <v>794</v>
      </c>
      <c r="C295" s="6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hidden="1" x14ac:dyDescent="0.3">
      <c r="A296" s="6" t="s">
        <v>795</v>
      </c>
      <c r="B296" s="6" t="s">
        <v>796</v>
      </c>
      <c r="C296" s="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hidden="1" x14ac:dyDescent="0.3">
      <c r="A297" s="6" t="s">
        <v>795</v>
      </c>
      <c r="B297" s="6" t="s">
        <v>797</v>
      </c>
      <c r="C297" s="6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hidden="1" x14ac:dyDescent="0.3">
      <c r="A298" s="6" t="s">
        <v>795</v>
      </c>
      <c r="B298" s="6" t="s">
        <v>798</v>
      </c>
      <c r="C298" s="6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hidden="1" x14ac:dyDescent="0.3">
      <c r="A299" s="6" t="s">
        <v>795</v>
      </c>
      <c r="B299" s="6" t="s">
        <v>799</v>
      </c>
      <c r="C299" s="6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hidden="1" x14ac:dyDescent="0.3">
      <c r="A300" s="6" t="s">
        <v>795</v>
      </c>
      <c r="B300" s="6" t="s">
        <v>800</v>
      </c>
      <c r="C300" s="6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hidden="1" x14ac:dyDescent="0.3">
      <c r="A301" s="6" t="s">
        <v>795</v>
      </c>
      <c r="B301" s="6" t="s">
        <v>801</v>
      </c>
      <c r="C301" s="6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hidden="1" x14ac:dyDescent="0.3">
      <c r="A302" s="6" t="s">
        <v>802</v>
      </c>
      <c r="B302" s="6" t="s">
        <v>803</v>
      </c>
      <c r="C302" s="6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hidden="1" x14ac:dyDescent="0.3">
      <c r="A303" s="6" t="s">
        <v>802</v>
      </c>
      <c r="B303" s="6" t="s">
        <v>804</v>
      </c>
      <c r="C303" s="6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hidden="1" x14ac:dyDescent="0.3">
      <c r="A304" s="6" t="s">
        <v>500</v>
      </c>
      <c r="B304" s="6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hidden="1" x14ac:dyDescent="0.3">
      <c r="A305" s="6" t="s">
        <v>500</v>
      </c>
      <c r="B305" s="6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hidden="1" x14ac:dyDescent="0.3">
      <c r="A306" s="6" t="s">
        <v>9</v>
      </c>
      <c r="B306" s="6" t="s">
        <v>807</v>
      </c>
      <c r="C306" s="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hidden="1" x14ac:dyDescent="0.3">
      <c r="A307" s="6" t="s">
        <v>695</v>
      </c>
      <c r="B307" s="6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hidden="1" x14ac:dyDescent="0.3">
      <c r="A308" s="6" t="s">
        <v>754</v>
      </c>
      <c r="B308" s="6" t="s">
        <v>809</v>
      </c>
      <c r="C308" s="6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hidden="1" x14ac:dyDescent="0.3">
      <c r="A309" s="6" t="s">
        <v>646</v>
      </c>
      <c r="B309" s="6" t="s">
        <v>810</v>
      </c>
      <c r="C309" s="6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hidden="1" x14ac:dyDescent="0.3">
      <c r="A310" s="6" t="s">
        <v>646</v>
      </c>
      <c r="B310" s="6" t="s">
        <v>811</v>
      </c>
      <c r="C310" s="6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hidden="1" x14ac:dyDescent="0.3">
      <c r="A311" s="6" t="s">
        <v>651</v>
      </c>
      <c r="B311" s="6" t="s">
        <v>812</v>
      </c>
      <c r="C311" s="6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hidden="1" x14ac:dyDescent="0.3">
      <c r="A312" s="6" t="s">
        <v>559</v>
      </c>
      <c r="B312" s="6" t="s">
        <v>813</v>
      </c>
      <c r="C312" s="6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hidden="1" x14ac:dyDescent="0.3">
      <c r="A313" s="6" t="s">
        <v>754</v>
      </c>
      <c r="B313" s="6" t="s">
        <v>814</v>
      </c>
      <c r="C313" s="6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hidden="1" x14ac:dyDescent="0.3">
      <c r="A314" s="6" t="s">
        <v>581</v>
      </c>
      <c r="B314" s="6" t="s">
        <v>815</v>
      </c>
      <c r="C314" s="6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hidden="1" x14ac:dyDescent="0.3">
      <c r="A315" s="6" t="s">
        <v>646</v>
      </c>
      <c r="B315" s="6" t="s">
        <v>816</v>
      </c>
      <c r="C315" s="6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hidden="1" x14ac:dyDescent="0.3">
      <c r="A316" s="6" t="s">
        <v>817</v>
      </c>
      <c r="B316" s="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hidden="1" x14ac:dyDescent="0.3">
      <c r="A317" s="6" t="s">
        <v>722</v>
      </c>
      <c r="B317" s="6" t="s">
        <v>819</v>
      </c>
      <c r="C317" s="6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hidden="1" x14ac:dyDescent="0.3">
      <c r="A318" s="6" t="s">
        <v>820</v>
      </c>
      <c r="B318" s="6" t="s">
        <v>821</v>
      </c>
      <c r="C318" s="6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hidden="1" x14ac:dyDescent="0.3">
      <c r="A319" s="6" t="s">
        <v>722</v>
      </c>
      <c r="B319" s="6" t="s">
        <v>822</v>
      </c>
      <c r="C319" s="6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hidden="1" x14ac:dyDescent="0.3">
      <c r="A320" s="6" t="s">
        <v>722</v>
      </c>
      <c r="B320" s="6" t="s">
        <v>823</v>
      </c>
      <c r="C320" s="6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hidden="1" x14ac:dyDescent="0.3">
      <c r="A321" s="6" t="s">
        <v>824</v>
      </c>
      <c r="B321" s="6" t="s">
        <v>825</v>
      </c>
      <c r="C321" s="6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hidden="1" x14ac:dyDescent="0.3">
      <c r="A322" s="6" t="s">
        <v>824</v>
      </c>
      <c r="B322" s="6" t="s">
        <v>826</v>
      </c>
      <c r="C322" s="6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hidden="1" x14ac:dyDescent="0.3">
      <c r="A323" s="6" t="s">
        <v>8</v>
      </c>
      <c r="B323" s="6" t="s">
        <v>827</v>
      </c>
      <c r="C323" s="6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hidden="1" x14ac:dyDescent="0.3">
      <c r="A324" s="6" t="s">
        <v>828</v>
      </c>
      <c r="B324" s="6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hidden="1" x14ac:dyDescent="0.3">
      <c r="A325" s="6" t="s">
        <v>824</v>
      </c>
      <c r="B325" s="6" t="s">
        <v>830</v>
      </c>
      <c r="C325" s="6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hidden="1" x14ac:dyDescent="0.3">
      <c r="A326" s="6" t="s">
        <v>651</v>
      </c>
      <c r="B326" s="6" t="s">
        <v>831</v>
      </c>
      <c r="C326" s="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hidden="1" x14ac:dyDescent="0.3">
      <c r="A327" s="6" t="s">
        <v>651</v>
      </c>
      <c r="B327" s="6" t="s">
        <v>832</v>
      </c>
      <c r="C327" s="6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hidden="1" x14ac:dyDescent="0.3">
      <c r="A328" s="6" t="s">
        <v>651</v>
      </c>
      <c r="B328" s="6" t="s">
        <v>833</v>
      </c>
      <c r="C328" s="6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hidden="1" x14ac:dyDescent="0.3">
      <c r="A329" s="6" t="s">
        <v>651</v>
      </c>
      <c r="B329" s="6" t="s">
        <v>834</v>
      </c>
      <c r="C329" s="6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hidden="1" x14ac:dyDescent="0.3">
      <c r="A330" s="6" t="s">
        <v>651</v>
      </c>
      <c r="B330" s="6" t="s">
        <v>835</v>
      </c>
      <c r="C330" s="6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hidden="1" x14ac:dyDescent="0.3">
      <c r="A331" s="6" t="s">
        <v>651</v>
      </c>
      <c r="B331" s="6" t="s">
        <v>836</v>
      </c>
      <c r="C331" s="6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hidden="1" x14ac:dyDescent="0.3">
      <c r="A332" s="6" t="s">
        <v>458</v>
      </c>
      <c r="B332" s="6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hidden="1" x14ac:dyDescent="0.3">
      <c r="A333" s="6" t="s">
        <v>838</v>
      </c>
      <c r="B333" s="6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hidden="1" x14ac:dyDescent="0.3">
      <c r="A334" s="6" t="s">
        <v>646</v>
      </c>
      <c r="B334" s="6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hidden="1" x14ac:dyDescent="0.3">
      <c r="A335" s="6" t="s">
        <v>646</v>
      </c>
      <c r="B335" s="6" t="s">
        <v>841</v>
      </c>
      <c r="C335" s="6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hidden="1" x14ac:dyDescent="0.3">
      <c r="A336" s="6" t="s">
        <v>646</v>
      </c>
      <c r="B336" s="6" t="s">
        <v>842</v>
      </c>
      <c r="C336" s="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hidden="1" x14ac:dyDescent="0.3">
      <c r="A337" s="6" t="s">
        <v>328</v>
      </c>
      <c r="B337" s="6" t="s">
        <v>843</v>
      </c>
      <c r="C337" s="6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hidden="1" x14ac:dyDescent="0.3">
      <c r="A338" s="6" t="s">
        <v>795</v>
      </c>
      <c r="B338" s="6" t="s">
        <v>844</v>
      </c>
      <c r="C338" s="6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hidden="1" x14ac:dyDescent="0.3">
      <c r="A339" s="6" t="s">
        <v>646</v>
      </c>
      <c r="B339" s="6" t="s">
        <v>845</v>
      </c>
      <c r="C339" s="6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hidden="1" x14ac:dyDescent="0.3">
      <c r="A340" s="6" t="s">
        <v>519</v>
      </c>
      <c r="B340" s="6" t="s">
        <v>846</v>
      </c>
      <c r="D340" t="str">
        <f t="shared" si="5"/>
        <v>Tamey El-amdeed Substation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hidden="1" x14ac:dyDescent="0.3">
      <c r="A341" s="6" t="s">
        <v>847</v>
      </c>
      <c r="B341" s="6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hidden="1" x14ac:dyDescent="0.3">
      <c r="A342" s="6" t="s">
        <v>847</v>
      </c>
      <c r="B342" s="6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hidden="1" x14ac:dyDescent="0.3">
      <c r="A343" s="6" t="s">
        <v>847</v>
      </c>
      <c r="B343" s="6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hidden="1" x14ac:dyDescent="0.3">
      <c r="A344" s="6" t="s">
        <v>847</v>
      </c>
      <c r="B344" s="6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hidden="1" x14ac:dyDescent="0.3">
      <c r="A345" s="6" t="s">
        <v>847</v>
      </c>
      <c r="B345" s="6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hidden="1" x14ac:dyDescent="0.3">
      <c r="A346" s="6" t="s">
        <v>847</v>
      </c>
      <c r="B346" s="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hidden="1" x14ac:dyDescent="0.3">
      <c r="A347" s="6" t="s">
        <v>847</v>
      </c>
      <c r="B347" s="6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hidden="1" x14ac:dyDescent="0.3">
      <c r="A348" s="6" t="s">
        <v>847</v>
      </c>
      <c r="B348" s="6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hidden="1" x14ac:dyDescent="0.3">
      <c r="A349" s="6" t="s">
        <v>847</v>
      </c>
      <c r="B349" s="6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hidden="1" x14ac:dyDescent="0.3">
      <c r="A350" s="6" t="s">
        <v>847</v>
      </c>
      <c r="B350" s="6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hidden="1" x14ac:dyDescent="0.3">
      <c r="A351" s="6" t="s">
        <v>847</v>
      </c>
      <c r="B351" s="6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hidden="1" x14ac:dyDescent="0.3">
      <c r="A352" s="6" t="s">
        <v>847</v>
      </c>
      <c r="B352" s="6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hidden="1" x14ac:dyDescent="0.3">
      <c r="A353" s="6" t="s">
        <v>847</v>
      </c>
      <c r="B353" s="6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hidden="1" x14ac:dyDescent="0.3">
      <c r="A354" s="6" t="s">
        <v>786</v>
      </c>
      <c r="B354" s="6" t="s">
        <v>861</v>
      </c>
      <c r="C354" s="6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hidden="1" x14ac:dyDescent="0.3">
      <c r="A355" s="6" t="s">
        <v>824</v>
      </c>
      <c r="B355" s="6" t="s">
        <v>862</v>
      </c>
      <c r="C355" s="6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hidden="1" x14ac:dyDescent="0.3">
      <c r="A356" s="6" t="s">
        <v>828</v>
      </c>
      <c r="B356" s="6" t="s">
        <v>863</v>
      </c>
      <c r="C356" s="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hidden="1" x14ac:dyDescent="0.3">
      <c r="A357" s="6" t="s">
        <v>420</v>
      </c>
      <c r="B357" s="6" t="s">
        <v>864</v>
      </c>
      <c r="C357" s="6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hidden="1" x14ac:dyDescent="0.3">
      <c r="A358" s="6" t="s">
        <v>420</v>
      </c>
      <c r="B358" s="6" t="s">
        <v>865</v>
      </c>
      <c r="C358" s="6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hidden="1" x14ac:dyDescent="0.3">
      <c r="A359" s="6" t="s">
        <v>420</v>
      </c>
      <c r="B359" s="6" t="s">
        <v>866</v>
      </c>
      <c r="C359" s="6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hidden="1" x14ac:dyDescent="0.3">
      <c r="A360" s="6" t="s">
        <v>420</v>
      </c>
      <c r="B360" s="6" t="s">
        <v>867</v>
      </c>
      <c r="C360" s="6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hidden="1" x14ac:dyDescent="0.3">
      <c r="A361" s="6" t="s">
        <v>420</v>
      </c>
      <c r="B361" s="6" t="s">
        <v>868</v>
      </c>
      <c r="C361" s="6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hidden="1" x14ac:dyDescent="0.3">
      <c r="A362" s="6" t="s">
        <v>486</v>
      </c>
      <c r="B362" s="6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hidden="1" x14ac:dyDescent="0.3">
      <c r="A363" s="6" t="s">
        <v>722</v>
      </c>
      <c r="B363" s="6" t="s">
        <v>870</v>
      </c>
      <c r="C363" s="6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hidden="1" x14ac:dyDescent="0.3">
      <c r="A364" s="6" t="s">
        <v>524</v>
      </c>
      <c r="B364" s="6" t="s">
        <v>871</v>
      </c>
      <c r="C364" s="6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hidden="1" x14ac:dyDescent="0.3">
      <c r="A365" s="6" t="s">
        <v>524</v>
      </c>
      <c r="B365" s="6" t="s">
        <v>872</v>
      </c>
      <c r="C365" s="6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hidden="1" x14ac:dyDescent="0.3">
      <c r="A366" s="6" t="s">
        <v>873</v>
      </c>
      <c r="B366" s="6" t="s">
        <v>874</v>
      </c>
      <c r="C366" s="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hidden="1" x14ac:dyDescent="0.3">
      <c r="A367" s="6" t="s">
        <v>389</v>
      </c>
      <c r="B367" s="6" t="s">
        <v>875</v>
      </c>
      <c r="C367" s="6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hidden="1" x14ac:dyDescent="0.3">
      <c r="A368" s="6" t="s">
        <v>876</v>
      </c>
      <c r="B368" s="6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hidden="1" x14ac:dyDescent="0.3">
      <c r="A369" s="6" t="s">
        <v>519</v>
      </c>
      <c r="B369" s="6" t="s">
        <v>878</v>
      </c>
      <c r="C369" s="6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hidden="1" x14ac:dyDescent="0.3">
      <c r="A370" s="6" t="s">
        <v>432</v>
      </c>
      <c r="B370" s="6" t="s">
        <v>879</v>
      </c>
      <c r="C370" s="6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hidden="1" x14ac:dyDescent="0.3">
      <c r="A371" s="6" t="s">
        <v>486</v>
      </c>
      <c r="B371" s="6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hidden="1" x14ac:dyDescent="0.3">
      <c r="A372" s="6" t="s">
        <v>881</v>
      </c>
      <c r="B372" s="6" t="s">
        <v>882</v>
      </c>
      <c r="C372" s="6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hidden="1" x14ac:dyDescent="0.3">
      <c r="A373" s="6" t="s">
        <v>311</v>
      </c>
      <c r="B373" s="6" t="s">
        <v>883</v>
      </c>
      <c r="C373" s="6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hidden="1" x14ac:dyDescent="0.3">
      <c r="A374" s="6" t="s">
        <v>311</v>
      </c>
      <c r="B374" s="6" t="s">
        <v>884</v>
      </c>
      <c r="C374" s="6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hidden="1" x14ac:dyDescent="0.3">
      <c r="A375" s="6" t="s">
        <v>311</v>
      </c>
      <c r="B375" s="6" t="s">
        <v>885</v>
      </c>
      <c r="C375" s="6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hidden="1" x14ac:dyDescent="0.3">
      <c r="A376" s="6" t="s">
        <v>311</v>
      </c>
      <c r="B376" s="6" t="s">
        <v>886</v>
      </c>
      <c r="C376" s="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hidden="1" x14ac:dyDescent="0.3">
      <c r="A377" s="6" t="s">
        <v>311</v>
      </c>
      <c r="B377" s="6" t="s">
        <v>887</v>
      </c>
      <c r="C377" s="6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hidden="1" x14ac:dyDescent="0.3">
      <c r="A378" s="6" t="s">
        <v>311</v>
      </c>
      <c r="B378" s="6" t="s">
        <v>888</v>
      </c>
      <c r="C378" s="6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hidden="1" x14ac:dyDescent="0.3">
      <c r="A379" s="6" t="s">
        <v>889</v>
      </c>
      <c r="B379" s="6" t="s">
        <v>890</v>
      </c>
      <c r="C379" s="6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hidden="1" x14ac:dyDescent="0.3">
      <c r="A380" s="6" t="s">
        <v>651</v>
      </c>
      <c r="B380" s="6" t="s">
        <v>891</v>
      </c>
      <c r="C380" s="6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hidden="1" x14ac:dyDescent="0.3">
      <c r="A381" s="6" t="s">
        <v>705</v>
      </c>
      <c r="B381" s="6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hidden="1" x14ac:dyDescent="0.3">
      <c r="A382" s="6" t="s">
        <v>722</v>
      </c>
      <c r="B382" s="6" t="s">
        <v>893</v>
      </c>
      <c r="C382" s="6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hidden="1" x14ac:dyDescent="0.3">
      <c r="A383" s="6" t="s">
        <v>722</v>
      </c>
      <c r="B383" s="6" t="s">
        <v>894</v>
      </c>
      <c r="C383" s="6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hidden="1" x14ac:dyDescent="0.3">
      <c r="A384" s="6" t="s">
        <v>895</v>
      </c>
      <c r="B384" s="6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hidden="1" x14ac:dyDescent="0.3">
      <c r="A385" s="6" t="s">
        <v>897</v>
      </c>
      <c r="B385" s="6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hidden="1" x14ac:dyDescent="0.3">
      <c r="A386" s="6" t="s">
        <v>323</v>
      </c>
      <c r="B386" s="6" t="s">
        <v>899</v>
      </c>
      <c r="C386" s="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hidden="1" x14ac:dyDescent="0.3">
      <c r="A387" s="6" t="s">
        <v>323</v>
      </c>
      <c r="B387" s="6" t="s">
        <v>900</v>
      </c>
      <c r="C387" s="6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hidden="1" x14ac:dyDescent="0.3">
      <c r="A388" s="6" t="s">
        <v>532</v>
      </c>
      <c r="B388" s="6" t="s">
        <v>901</v>
      </c>
      <c r="C388" s="6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hidden="1" x14ac:dyDescent="0.3">
      <c r="A389" s="6" t="s">
        <v>519</v>
      </c>
      <c r="B389" s="6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hidden="1" x14ac:dyDescent="0.3">
      <c r="A390" s="6" t="s">
        <v>646</v>
      </c>
      <c r="B390" s="6" t="s">
        <v>903</v>
      </c>
      <c r="C390" s="6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hidden="1" x14ac:dyDescent="0.3">
      <c r="A391" s="6" t="s">
        <v>646</v>
      </c>
      <c r="B391" s="6" t="s">
        <v>904</v>
      </c>
      <c r="C391" s="6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hidden="1" x14ac:dyDescent="0.3">
      <c r="A392" s="6" t="s">
        <v>453</v>
      </c>
      <c r="B392" s="6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hidden="1" x14ac:dyDescent="0.3">
      <c r="A393" s="6" t="s">
        <v>651</v>
      </c>
      <c r="B393" s="6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hidden="1" x14ac:dyDescent="0.3">
      <c r="A394" s="6" t="s">
        <v>907</v>
      </c>
      <c r="B394" s="6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hidden="1" x14ac:dyDescent="0.3">
      <c r="A395" s="6" t="s">
        <v>431</v>
      </c>
      <c r="B395" s="6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hidden="1" x14ac:dyDescent="0.3">
      <c r="A396" s="6" t="s">
        <v>910</v>
      </c>
      <c r="B396" s="6" t="s">
        <v>911</v>
      </c>
      <c r="C396" s="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hidden="1" x14ac:dyDescent="0.3">
      <c r="A397" s="6" t="s">
        <v>824</v>
      </c>
      <c r="B397" s="6" t="s">
        <v>912</v>
      </c>
      <c r="C397" s="6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hidden="1" x14ac:dyDescent="0.3">
      <c r="A398" s="6" t="s">
        <v>651</v>
      </c>
      <c r="B398" s="6" t="s">
        <v>913</v>
      </c>
      <c r="C398" s="6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hidden="1" x14ac:dyDescent="0.3">
      <c r="A399" s="6" t="s">
        <v>595</v>
      </c>
      <c r="B399" s="6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hidden="1" x14ac:dyDescent="0.3">
      <c r="A400" s="6" t="s">
        <v>915</v>
      </c>
      <c r="B400" s="6" t="s">
        <v>916</v>
      </c>
      <c r="C400" s="6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hidden="1" x14ac:dyDescent="0.3">
      <c r="A401" s="6" t="s">
        <v>915</v>
      </c>
      <c r="B401" s="6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hidden="1" x14ac:dyDescent="0.3">
      <c r="A402" s="6" t="s">
        <v>907</v>
      </c>
      <c r="B402" s="6" t="s">
        <v>918</v>
      </c>
      <c r="C402" s="6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hidden="1" x14ac:dyDescent="0.3">
      <c r="A403" s="6" t="s">
        <v>919</v>
      </c>
      <c r="B403" s="6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hidden="1" x14ac:dyDescent="0.3">
      <c r="A404" s="6" t="s">
        <v>328</v>
      </c>
      <c r="B404" s="6" t="s">
        <v>921</v>
      </c>
      <c r="C404" s="6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hidden="1" x14ac:dyDescent="0.3">
      <c r="A405" s="6" t="s">
        <v>328</v>
      </c>
      <c r="B405" s="6" t="s">
        <v>922</v>
      </c>
      <c r="C405" s="6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hidden="1" x14ac:dyDescent="0.3">
      <c r="A406" s="6" t="s">
        <v>786</v>
      </c>
      <c r="B406" s="6" t="s">
        <v>923</v>
      </c>
      <c r="C406" s="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hidden="1" x14ac:dyDescent="0.3">
      <c r="A407" s="6" t="s">
        <v>361</v>
      </c>
      <c r="B407" s="6" t="s">
        <v>924</v>
      </c>
      <c r="C407" s="6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hidden="1" x14ac:dyDescent="0.3">
      <c r="A408" s="6" t="s">
        <v>361</v>
      </c>
      <c r="B408" s="6" t="s">
        <v>925</v>
      </c>
      <c r="C408" s="6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hidden="1" x14ac:dyDescent="0.3">
      <c r="A409" s="6" t="s">
        <v>926</v>
      </c>
      <c r="B409" s="6" t="s">
        <v>927</v>
      </c>
      <c r="C409" s="6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hidden="1" x14ac:dyDescent="0.3">
      <c r="A410" s="6" t="s">
        <v>567</v>
      </c>
      <c r="B410" s="6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hidden="1" x14ac:dyDescent="0.3">
      <c r="A411" s="6" t="s">
        <v>323</v>
      </c>
      <c r="B411" s="6" t="s">
        <v>929</v>
      </c>
      <c r="C411" s="6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hidden="1" x14ac:dyDescent="0.3">
      <c r="A412" s="6" t="s">
        <v>524</v>
      </c>
      <c r="B412" s="6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hidden="1" x14ac:dyDescent="0.3">
      <c r="A413" s="6" t="s">
        <v>519</v>
      </c>
      <c r="B413" s="6" t="s">
        <v>931</v>
      </c>
      <c r="C413" s="6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hidden="1" x14ac:dyDescent="0.3">
      <c r="A414" s="6" t="s">
        <v>895</v>
      </c>
      <c r="B414" s="6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hidden="1" x14ac:dyDescent="0.3">
      <c r="A415" s="6" t="s">
        <v>895</v>
      </c>
      <c r="B415" s="6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hidden="1" x14ac:dyDescent="0.3">
      <c r="A416" s="6" t="s">
        <v>895</v>
      </c>
      <c r="B416" s="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hidden="1" x14ac:dyDescent="0.3">
      <c r="A417" s="6" t="s">
        <v>895</v>
      </c>
      <c r="B417" s="6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hidden="1" x14ac:dyDescent="0.3">
      <c r="A418" s="6" t="s">
        <v>895</v>
      </c>
      <c r="B418" s="6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hidden="1" x14ac:dyDescent="0.3">
      <c r="A419" s="6" t="s">
        <v>674</v>
      </c>
      <c r="B419" s="6" t="s">
        <v>937</v>
      </c>
      <c r="C419" s="6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hidden="1" x14ac:dyDescent="0.3">
      <c r="A420" s="6" t="s">
        <v>646</v>
      </c>
      <c r="B420" s="6" t="s">
        <v>938</v>
      </c>
      <c r="C420" s="6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hidden="1" x14ac:dyDescent="0.3">
      <c r="A421" s="6" t="s">
        <v>646</v>
      </c>
      <c r="B421" s="6" t="s">
        <v>939</v>
      </c>
      <c r="C421" s="6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hidden="1" x14ac:dyDescent="0.3">
      <c r="A422" s="6" t="s">
        <v>646</v>
      </c>
      <c r="B422" s="6" t="s">
        <v>940</v>
      </c>
      <c r="C422" s="6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hidden="1" x14ac:dyDescent="0.3">
      <c r="A423" s="6" t="s">
        <v>646</v>
      </c>
      <c r="B423" s="6" t="s">
        <v>941</v>
      </c>
      <c r="C423" s="6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hidden="1" x14ac:dyDescent="0.3">
      <c r="A424" s="6" t="s">
        <v>506</v>
      </c>
      <c r="B424" s="6" t="s">
        <v>942</v>
      </c>
      <c r="C424" s="6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hidden="1" x14ac:dyDescent="0.3">
      <c r="A425" s="6" t="s">
        <v>391</v>
      </c>
      <c r="B425" s="6" t="s">
        <v>943</v>
      </c>
      <c r="C425" s="6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hidden="1" x14ac:dyDescent="0.3">
      <c r="A426" s="6" t="s">
        <v>391</v>
      </c>
      <c r="B426" s="6" t="s">
        <v>944</v>
      </c>
      <c r="C426" s="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hidden="1" x14ac:dyDescent="0.3">
      <c r="A427" s="6" t="s">
        <v>506</v>
      </c>
      <c r="B427" s="6" t="s">
        <v>945</v>
      </c>
      <c r="C427" s="6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hidden="1" x14ac:dyDescent="0.3">
      <c r="A428" s="6" t="s">
        <v>323</v>
      </c>
      <c r="B428" s="6" t="s">
        <v>946</v>
      </c>
      <c r="C428" s="6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hidden="1" x14ac:dyDescent="0.3">
      <c r="A429" s="6" t="s">
        <v>824</v>
      </c>
      <c r="B429" s="6" t="s">
        <v>947</v>
      </c>
      <c r="C429" s="6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hidden="1" x14ac:dyDescent="0.3">
      <c r="A430" s="6" t="s">
        <v>948</v>
      </c>
      <c r="B430" s="6" t="s">
        <v>949</v>
      </c>
      <c r="C430" s="6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hidden="1" x14ac:dyDescent="0.3">
      <c r="A431" s="6" t="s">
        <v>950</v>
      </c>
      <c r="B431" s="6" t="s">
        <v>951</v>
      </c>
      <c r="C431" s="6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hidden="1" x14ac:dyDescent="0.3">
      <c r="A432" s="6" t="s">
        <v>328</v>
      </c>
      <c r="B432" s="6" t="s">
        <v>952</v>
      </c>
      <c r="C432" s="6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hidden="1" x14ac:dyDescent="0.3">
      <c r="A433" s="6" t="s">
        <v>828</v>
      </c>
      <c r="B433" s="6" t="s">
        <v>953</v>
      </c>
      <c r="C433" s="6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hidden="1" x14ac:dyDescent="0.3">
      <c r="A434" s="6" t="s">
        <v>448</v>
      </c>
      <c r="B434" s="6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hidden="1" x14ac:dyDescent="0.3">
      <c r="A435" s="6" t="s">
        <v>323</v>
      </c>
      <c r="B435" s="6" t="s">
        <v>955</v>
      </c>
      <c r="C435" s="6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hidden="1" x14ac:dyDescent="0.3">
      <c r="A436" s="6" t="s">
        <v>956</v>
      </c>
      <c r="B436" s="6" t="s">
        <v>957</v>
      </c>
      <c r="C436" s="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hidden="1" x14ac:dyDescent="0.3">
      <c r="A437" s="6" t="s">
        <v>958</v>
      </c>
      <c r="B437" s="6" t="s">
        <v>959</v>
      </c>
      <c r="C437" s="6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hidden="1" x14ac:dyDescent="0.3">
      <c r="A438" s="6" t="s">
        <v>567</v>
      </c>
      <c r="B438" s="6" t="s">
        <v>960</v>
      </c>
      <c r="C438" s="6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hidden="1" x14ac:dyDescent="0.3">
      <c r="A439" s="6" t="s">
        <v>754</v>
      </c>
      <c r="B439" s="6" t="s">
        <v>961</v>
      </c>
      <c r="C439" s="6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hidden="1" x14ac:dyDescent="0.3">
      <c r="A440" s="6" t="s">
        <v>754</v>
      </c>
      <c r="B440" s="6" t="s">
        <v>962</v>
      </c>
      <c r="C440" s="6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hidden="1" x14ac:dyDescent="0.3">
      <c r="A441" s="6" t="s">
        <v>567</v>
      </c>
      <c r="B441" s="6" t="s">
        <v>963</v>
      </c>
      <c r="C441" s="6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hidden="1" x14ac:dyDescent="0.3">
      <c r="A442" s="6" t="s">
        <v>741</v>
      </c>
      <c r="B442" s="6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hidden="1" x14ac:dyDescent="0.3">
      <c r="A443" s="6" t="s">
        <v>500</v>
      </c>
      <c r="B443" s="6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hidden="1" x14ac:dyDescent="0.3">
      <c r="A444" s="6" t="s">
        <v>389</v>
      </c>
      <c r="B444" s="6" t="s">
        <v>966</v>
      </c>
      <c r="C444" s="6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hidden="1" x14ac:dyDescent="0.3">
      <c r="A445" s="6" t="s">
        <v>967</v>
      </c>
      <c r="B445" s="6" t="s">
        <v>968</v>
      </c>
      <c r="C445" s="6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hidden="1" x14ac:dyDescent="0.3">
      <c r="A446" s="6" t="s">
        <v>967</v>
      </c>
      <c r="B446" s="6" t="s">
        <v>969</v>
      </c>
      <c r="C446" s="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hidden="1" x14ac:dyDescent="0.3">
      <c r="A447" s="6" t="s">
        <v>967</v>
      </c>
      <c r="B447" s="6" t="s">
        <v>970</v>
      </c>
      <c r="C447" s="6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hidden="1" x14ac:dyDescent="0.3">
      <c r="A448" s="6" t="s">
        <v>971</v>
      </c>
      <c r="B448" s="6" t="s">
        <v>972</v>
      </c>
      <c r="C448" s="6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hidden="1" x14ac:dyDescent="0.3">
      <c r="A449" s="6" t="s">
        <v>971</v>
      </c>
      <c r="B449" s="6" t="s">
        <v>973</v>
      </c>
      <c r="C449" s="6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hidden="1" x14ac:dyDescent="0.3">
      <c r="A450" s="6" t="s">
        <v>971</v>
      </c>
      <c r="B450" s="6" t="s">
        <v>974</v>
      </c>
      <c r="C450" s="6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hidden="1" x14ac:dyDescent="0.3">
      <c r="A451" s="6" t="s">
        <v>971</v>
      </c>
      <c r="B451" s="6" t="s">
        <v>975</v>
      </c>
      <c r="C451" s="6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hidden="1" x14ac:dyDescent="0.3">
      <c r="A452" s="6" t="s">
        <v>705</v>
      </c>
      <c r="B452" s="6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hidden="1" x14ac:dyDescent="0.3">
      <c r="A453" s="6" t="s">
        <v>448</v>
      </c>
      <c r="B453" s="6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hidden="1" x14ac:dyDescent="0.3">
      <c r="A454" s="6" t="s">
        <v>722</v>
      </c>
      <c r="B454" s="6" t="s">
        <v>978</v>
      </c>
      <c r="C454" s="6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hidden="1" x14ac:dyDescent="0.3">
      <c r="A455" s="6" t="s">
        <v>387</v>
      </c>
      <c r="B455" s="6" t="s">
        <v>979</v>
      </c>
      <c r="C455" s="6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hidden="1" x14ac:dyDescent="0.3">
      <c r="A456" s="6" t="s">
        <v>980</v>
      </c>
      <c r="B456" s="6" t="s">
        <v>981</v>
      </c>
      <c r="C456" s="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hidden="1" x14ac:dyDescent="0.3">
      <c r="A457" s="6" t="s">
        <v>982</v>
      </c>
      <c r="B457" s="6" t="s">
        <v>983</v>
      </c>
      <c r="C457" s="6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hidden="1" x14ac:dyDescent="0.3">
      <c r="A458" s="6" t="s">
        <v>722</v>
      </c>
      <c r="B458" s="6" t="s">
        <v>984</v>
      </c>
      <c r="C458" s="6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hidden="1" x14ac:dyDescent="0.3">
      <c r="A459" s="6" t="s">
        <v>758</v>
      </c>
      <c r="B459" s="6" t="s">
        <v>985</v>
      </c>
      <c r="C459" s="6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hidden="1" x14ac:dyDescent="0.3">
      <c r="A460" s="6" t="s">
        <v>651</v>
      </c>
      <c r="B460" s="6" t="s">
        <v>986</v>
      </c>
      <c r="C460" s="6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hidden="1" x14ac:dyDescent="0.3">
      <c r="A461" s="6" t="s">
        <v>741</v>
      </c>
      <c r="B461" s="6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hidden="1" x14ac:dyDescent="0.3">
      <c r="A462" s="6" t="s">
        <v>926</v>
      </c>
      <c r="B462" s="6" t="s">
        <v>988</v>
      </c>
      <c r="C462" s="6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hidden="1" x14ac:dyDescent="0.3">
      <c r="A463" s="6" t="s">
        <v>391</v>
      </c>
      <c r="B463" s="6" t="s">
        <v>989</v>
      </c>
      <c r="C463" s="6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hidden="1" x14ac:dyDescent="0.3">
      <c r="A464" s="6" t="s">
        <v>971</v>
      </c>
      <c r="B464" s="6" t="s">
        <v>990</v>
      </c>
      <c r="C464" s="6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hidden="1" x14ac:dyDescent="0.3">
      <c r="A465" s="6" t="s">
        <v>971</v>
      </c>
      <c r="B465" s="6" t="s">
        <v>991</v>
      </c>
      <c r="C465" s="6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hidden="1" x14ac:dyDescent="0.3">
      <c r="A466" s="6" t="s">
        <v>971</v>
      </c>
      <c r="B466" s="6" t="s">
        <v>992</v>
      </c>
      <c r="C466" s="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hidden="1" x14ac:dyDescent="0.3">
      <c r="A467" s="6" t="s">
        <v>967</v>
      </c>
      <c r="B467" s="6" t="s">
        <v>993</v>
      </c>
      <c r="C467" s="6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hidden="1" x14ac:dyDescent="0.3">
      <c r="A468" s="6" t="s">
        <v>967</v>
      </c>
      <c r="B468" s="6" t="s">
        <v>994</v>
      </c>
      <c r="C468" s="6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hidden="1" x14ac:dyDescent="0.3">
      <c r="A469" s="6" t="s">
        <v>361</v>
      </c>
      <c r="B469" s="6" t="s">
        <v>995</v>
      </c>
      <c r="C469" s="6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hidden="1" x14ac:dyDescent="0.3">
      <c r="A470" s="6" t="s">
        <v>361</v>
      </c>
      <c r="B470" s="6" t="s">
        <v>996</v>
      </c>
      <c r="C470" s="6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hidden="1" x14ac:dyDescent="0.3">
      <c r="A471" s="6" t="s">
        <v>997</v>
      </c>
      <c r="B471" s="6" t="s">
        <v>998</v>
      </c>
      <c r="C471" s="6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hidden="1" x14ac:dyDescent="0.3">
      <c r="A472" s="6" t="s">
        <v>795</v>
      </c>
      <c r="B472" s="6" t="s">
        <v>999</v>
      </c>
      <c r="C472" s="6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hidden="1" x14ac:dyDescent="0.3">
      <c r="A473" s="6" t="s">
        <v>1000</v>
      </c>
      <c r="B473" s="6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hidden="1" x14ac:dyDescent="0.3">
      <c r="A474" s="6" t="s">
        <v>895</v>
      </c>
      <c r="B474" s="6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hidden="1" x14ac:dyDescent="0.3">
      <c r="A475" s="6" t="s">
        <v>895</v>
      </c>
      <c r="B475" s="6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hidden="1" x14ac:dyDescent="0.3">
      <c r="A476" s="6" t="s">
        <v>895</v>
      </c>
      <c r="B476" s="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hidden="1" x14ac:dyDescent="0.3">
      <c r="A477" s="6" t="s">
        <v>895</v>
      </c>
      <c r="B477" s="6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hidden="1" x14ac:dyDescent="0.3">
      <c r="A478" s="6" t="s">
        <v>895</v>
      </c>
      <c r="B478" s="6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hidden="1" x14ac:dyDescent="0.3">
      <c r="A479" s="6" t="s">
        <v>895</v>
      </c>
      <c r="B479" s="6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hidden="1" x14ac:dyDescent="0.3">
      <c r="A480" s="6" t="s">
        <v>895</v>
      </c>
      <c r="B480" s="6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hidden="1" x14ac:dyDescent="0.3">
      <c r="A481" s="6" t="s">
        <v>9</v>
      </c>
      <c r="B481" s="6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hidden="1" x14ac:dyDescent="0.3">
      <c r="A482" s="6" t="s">
        <v>9</v>
      </c>
      <c r="B482" s="6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hidden="1" x14ac:dyDescent="0.3">
      <c r="A483" s="6" t="s">
        <v>1011</v>
      </c>
      <c r="B483" s="6" t="s">
        <v>1012</v>
      </c>
      <c r="C483" s="6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hidden="1" x14ac:dyDescent="0.3">
      <c r="A484" s="6" t="s">
        <v>674</v>
      </c>
      <c r="B484" s="6" t="s">
        <v>1013</v>
      </c>
      <c r="C484" s="6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hidden="1" x14ac:dyDescent="0.3">
      <c r="A485" s="6" t="s">
        <v>980</v>
      </c>
      <c r="B485" s="6" t="s">
        <v>1014</v>
      </c>
      <c r="C485" s="6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hidden="1" x14ac:dyDescent="0.3">
      <c r="A486" s="6" t="s">
        <v>982</v>
      </c>
      <c r="B486" s="6" t="s">
        <v>1015</v>
      </c>
      <c r="C486" s="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hidden="1" x14ac:dyDescent="0.3">
      <c r="A487" s="6" t="s">
        <v>786</v>
      </c>
      <c r="B487" s="6" t="s">
        <v>1016</v>
      </c>
      <c r="C487" s="6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hidden="1" x14ac:dyDescent="0.3">
      <c r="A488" s="6" t="s">
        <v>967</v>
      </c>
      <c r="B488" s="6" t="s">
        <v>1017</v>
      </c>
      <c r="C488" s="6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hidden="1" x14ac:dyDescent="0.3">
      <c r="A489" s="6" t="s">
        <v>486</v>
      </c>
      <c r="B489" s="6" t="s">
        <v>1018</v>
      </c>
      <c r="C489" s="6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hidden="1" x14ac:dyDescent="0.3">
      <c r="A490" s="6" t="s">
        <v>486</v>
      </c>
      <c r="B490" s="6" t="s">
        <v>1019</v>
      </c>
      <c r="C490" s="6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hidden="1" x14ac:dyDescent="0.3">
      <c r="A491" s="6" t="s">
        <v>919</v>
      </c>
      <c r="B491" s="6" t="s">
        <v>1020</v>
      </c>
      <c r="C491" s="6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hidden="1" x14ac:dyDescent="0.3">
      <c r="A492" s="6" t="s">
        <v>1021</v>
      </c>
      <c r="B492" s="6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hidden="1" x14ac:dyDescent="0.3">
      <c r="A493" s="6" t="s">
        <v>1023</v>
      </c>
      <c r="B493" s="6" t="s">
        <v>1024</v>
      </c>
      <c r="C493" s="6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hidden="1" x14ac:dyDescent="0.3">
      <c r="A494" s="6" t="s">
        <v>311</v>
      </c>
      <c r="B494" s="6" t="s">
        <v>1025</v>
      </c>
      <c r="C494" s="6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hidden="1" x14ac:dyDescent="0.3">
      <c r="A495" s="6" t="s">
        <v>824</v>
      </c>
      <c r="B495" s="6" t="s">
        <v>1026</v>
      </c>
      <c r="C495" s="6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hidden="1" x14ac:dyDescent="0.3">
      <c r="A496" s="6" t="s">
        <v>646</v>
      </c>
      <c r="B496" s="6" t="s">
        <v>1027</v>
      </c>
      <c r="C496" s="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hidden="1" x14ac:dyDescent="0.3">
      <c r="A497" s="6" t="s">
        <v>646</v>
      </c>
      <c r="B497" s="6" t="s">
        <v>1028</v>
      </c>
      <c r="C497" s="6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hidden="1" x14ac:dyDescent="0.3">
      <c r="A498" s="6" t="s">
        <v>646</v>
      </c>
      <c r="B498" s="6" t="s">
        <v>1029</v>
      </c>
      <c r="C498" s="6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hidden="1" x14ac:dyDescent="0.3">
      <c r="A499" s="6" t="s">
        <v>361</v>
      </c>
      <c r="B499" s="6" t="s">
        <v>1030</v>
      </c>
      <c r="C499" s="6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hidden="1" x14ac:dyDescent="0.3">
      <c r="A500" s="6" t="s">
        <v>743</v>
      </c>
      <c r="B500" s="6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hidden="1" x14ac:dyDescent="0.3">
      <c r="A501" s="6" t="s">
        <v>651</v>
      </c>
      <c r="B501" s="6" t="s">
        <v>1032</v>
      </c>
      <c r="C501" s="6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hidden="1" x14ac:dyDescent="0.3">
      <c r="A502" s="6" t="s">
        <v>651</v>
      </c>
      <c r="B502" s="6" t="s">
        <v>1033</v>
      </c>
      <c r="C502" s="6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hidden="1" x14ac:dyDescent="0.3">
      <c r="A503" s="6" t="s">
        <v>651</v>
      </c>
      <c r="B503" s="6" t="s">
        <v>1034</v>
      </c>
      <c r="C503" s="6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hidden="1" x14ac:dyDescent="0.3">
      <c r="A504" s="6" t="s">
        <v>651</v>
      </c>
      <c r="B504" s="6" t="s">
        <v>1035</v>
      </c>
      <c r="C504" s="6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hidden="1" x14ac:dyDescent="0.3">
      <c r="A505" s="6" t="s">
        <v>651</v>
      </c>
      <c r="B505" s="6" t="s">
        <v>1036</v>
      </c>
      <c r="C505" s="6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hidden="1" x14ac:dyDescent="0.3">
      <c r="A506" s="6" t="s">
        <v>651</v>
      </c>
      <c r="B506" s="6" t="s">
        <v>1037</v>
      </c>
      <c r="C506" s="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hidden="1" x14ac:dyDescent="0.3">
      <c r="A507" s="6" t="s">
        <v>651</v>
      </c>
      <c r="B507" s="6" t="s">
        <v>1038</v>
      </c>
      <c r="C507" s="6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hidden="1" x14ac:dyDescent="0.3">
      <c r="A508" s="6" t="s">
        <v>651</v>
      </c>
      <c r="B508" s="6" t="s">
        <v>1039</v>
      </c>
      <c r="C508" s="6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hidden="1" x14ac:dyDescent="0.3">
      <c r="A509" s="6" t="s">
        <v>651</v>
      </c>
      <c r="B509" s="6" t="s">
        <v>1040</v>
      </c>
      <c r="C509" s="6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hidden="1" x14ac:dyDescent="0.3">
      <c r="A510" s="6" t="s">
        <v>651</v>
      </c>
      <c r="B510" s="6" t="s">
        <v>1041</v>
      </c>
      <c r="C510" s="6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hidden="1" x14ac:dyDescent="0.3">
      <c r="A511" s="6" t="s">
        <v>754</v>
      </c>
      <c r="B511" s="6" t="s">
        <v>1042</v>
      </c>
      <c r="C511" s="6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hidden="1" x14ac:dyDescent="0.3">
      <c r="A512" s="6" t="s">
        <v>1043</v>
      </c>
      <c r="B512" s="6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hidden="1" x14ac:dyDescent="0.3">
      <c r="A513" s="6" t="s">
        <v>1045</v>
      </c>
      <c r="B513" s="6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hidden="1" x14ac:dyDescent="0.3">
      <c r="A514" s="6" t="s">
        <v>889</v>
      </c>
      <c r="B514" s="6" t="s">
        <v>1047</v>
      </c>
      <c r="C514" s="6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hidden="1" x14ac:dyDescent="0.3">
      <c r="A515" s="6" t="s">
        <v>722</v>
      </c>
      <c r="B515" s="6" t="s">
        <v>1048</v>
      </c>
      <c r="C515" s="6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hidden="1" x14ac:dyDescent="0.3">
      <c r="A516" s="6" t="s">
        <v>741</v>
      </c>
      <c r="B516" s="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hidden="1" x14ac:dyDescent="0.3">
      <c r="A517" s="6" t="s">
        <v>741</v>
      </c>
      <c r="B517" s="6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hidden="1" x14ac:dyDescent="0.3">
      <c r="A518" s="6" t="s">
        <v>795</v>
      </c>
      <c r="B518" s="6" t="s">
        <v>1051</v>
      </c>
      <c r="C518" s="6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hidden="1" x14ac:dyDescent="0.3">
      <c r="A519" s="6" t="s">
        <v>1052</v>
      </c>
      <c r="B519" s="6" t="s">
        <v>1053</v>
      </c>
      <c r="C519" s="6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hidden="1" x14ac:dyDescent="0.3">
      <c r="A520" s="6" t="s">
        <v>1054</v>
      </c>
      <c r="B520" s="6" t="s">
        <v>1055</v>
      </c>
      <c r="C520" s="6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hidden="1" x14ac:dyDescent="0.3">
      <c r="A521" s="6" t="s">
        <v>1043</v>
      </c>
      <c r="B521" s="6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hidden="1" x14ac:dyDescent="0.3">
      <c r="A522" s="6" t="s">
        <v>1057</v>
      </c>
      <c r="B522" s="6" t="s">
        <v>1058</v>
      </c>
      <c r="C522" s="6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hidden="1" x14ac:dyDescent="0.3">
      <c r="A523" s="6" t="s">
        <v>754</v>
      </c>
      <c r="B523" s="6" t="s">
        <v>1059</v>
      </c>
      <c r="C523" s="6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hidden="1" x14ac:dyDescent="0.3">
      <c r="A524" s="6" t="s">
        <v>1060</v>
      </c>
      <c r="B524" s="6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hidden="1" x14ac:dyDescent="0.3">
      <c r="A525" s="6" t="s">
        <v>331</v>
      </c>
      <c r="B525" s="6" t="s">
        <v>1062</v>
      </c>
      <c r="C525" s="6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hidden="1" x14ac:dyDescent="0.3">
      <c r="A526" s="6" t="s">
        <v>331</v>
      </c>
      <c r="B526" s="6" t="s">
        <v>1063</v>
      </c>
      <c r="C526" s="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hidden="1" x14ac:dyDescent="0.3">
      <c r="A527" s="6" t="s">
        <v>331</v>
      </c>
      <c r="B527" s="6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hidden="1" x14ac:dyDescent="0.3">
      <c r="A528" s="6" t="s">
        <v>331</v>
      </c>
      <c r="B528" s="6" t="s">
        <v>1065</v>
      </c>
      <c r="C528" s="6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hidden="1" x14ac:dyDescent="0.3">
      <c r="A529" s="6" t="s">
        <v>967</v>
      </c>
      <c r="B529" s="6" t="s">
        <v>1066</v>
      </c>
      <c r="C529" s="6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hidden="1" x14ac:dyDescent="0.3">
      <c r="A530" s="6" t="s">
        <v>722</v>
      </c>
      <c r="B530" s="6" t="s">
        <v>1067</v>
      </c>
      <c r="C530" s="6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hidden="1" x14ac:dyDescent="0.3">
      <c r="A531" s="6" t="s">
        <v>516</v>
      </c>
      <c r="B531" s="6" t="s">
        <v>1068</v>
      </c>
      <c r="C531" s="6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hidden="1" x14ac:dyDescent="0.3">
      <c r="A532" s="6" t="s">
        <v>847</v>
      </c>
      <c r="B532" s="6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hidden="1" x14ac:dyDescent="0.3">
      <c r="A533" s="6" t="s">
        <v>847</v>
      </c>
      <c r="B533" s="6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hidden="1" x14ac:dyDescent="0.3">
      <c r="A534" s="6" t="s">
        <v>1071</v>
      </c>
      <c r="B534" s="6" t="s">
        <v>1072</v>
      </c>
      <c r="C534" s="6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hidden="1" x14ac:dyDescent="0.3">
      <c r="A535" s="6" t="s">
        <v>1071</v>
      </c>
      <c r="B535" s="6" t="s">
        <v>1073</v>
      </c>
      <c r="C535" s="6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hidden="1" x14ac:dyDescent="0.3">
      <c r="A536" s="6" t="s">
        <v>1074</v>
      </c>
      <c r="B536" s="6" t="s">
        <v>1075</v>
      </c>
      <c r="C536" s="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hidden="1" x14ac:dyDescent="0.3">
      <c r="A537" s="6" t="s">
        <v>967</v>
      </c>
      <c r="B537" s="6" t="s">
        <v>1076</v>
      </c>
      <c r="C537" s="6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hidden="1" x14ac:dyDescent="0.3">
      <c r="A538" s="6" t="s">
        <v>1077</v>
      </c>
      <c r="B538" s="6" t="s">
        <v>1078</v>
      </c>
      <c r="C538" s="6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hidden="1" x14ac:dyDescent="0.3">
      <c r="A539" s="6" t="s">
        <v>1077</v>
      </c>
      <c r="B539" s="6" t="s">
        <v>1079</v>
      </c>
      <c r="C539" s="6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hidden="1" x14ac:dyDescent="0.3">
      <c r="A540" s="6" t="s">
        <v>651</v>
      </c>
      <c r="B540" s="6" t="s">
        <v>1080</v>
      </c>
      <c r="C540" s="6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hidden="1" x14ac:dyDescent="0.3">
      <c r="A541" s="6" t="s">
        <v>1077</v>
      </c>
      <c r="B541" s="6" t="s">
        <v>1081</v>
      </c>
      <c r="C541" s="6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hidden="1" x14ac:dyDescent="0.3">
      <c r="A542" s="6" t="s">
        <v>1082</v>
      </c>
      <c r="B542" s="6" t="s">
        <v>1083</v>
      </c>
      <c r="C542" s="6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hidden="1" x14ac:dyDescent="0.3">
      <c r="A543" s="6" t="s">
        <v>1084</v>
      </c>
      <c r="B543" s="6" t="s">
        <v>1085</v>
      </c>
      <c r="C543" s="6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hidden="1" x14ac:dyDescent="0.3">
      <c r="A544" s="6" t="s">
        <v>1086</v>
      </c>
      <c r="B544" s="6" t="s">
        <v>1087</v>
      </c>
      <c r="C544" s="6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hidden="1" x14ac:dyDescent="0.3">
      <c r="A545" s="6" t="s">
        <v>1023</v>
      </c>
      <c r="B545" s="6" t="s">
        <v>1088</v>
      </c>
      <c r="C545" s="6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hidden="1" x14ac:dyDescent="0.3">
      <c r="A546" s="6" t="s">
        <v>881</v>
      </c>
      <c r="B546" s="6" t="s">
        <v>1089</v>
      </c>
      <c r="C546" s="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hidden="1" x14ac:dyDescent="0.3">
      <c r="A547" s="6" t="s">
        <v>820</v>
      </c>
      <c r="B547" s="6" t="s">
        <v>1090</v>
      </c>
      <c r="C547" s="6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hidden="1" x14ac:dyDescent="0.3">
      <c r="A548" s="6" t="s">
        <v>971</v>
      </c>
      <c r="B548" s="6" t="s">
        <v>1091</v>
      </c>
      <c r="C548" s="6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hidden="1" x14ac:dyDescent="0.3">
      <c r="A549" s="6" t="s">
        <v>967</v>
      </c>
      <c r="B549" s="6" t="s">
        <v>1092</v>
      </c>
      <c r="C549" s="6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hidden="1" x14ac:dyDescent="0.3">
      <c r="A550" s="6" t="s">
        <v>1093</v>
      </c>
      <c r="B550" s="6" t="s">
        <v>916</v>
      </c>
      <c r="C550" s="6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hidden="1" x14ac:dyDescent="0.3">
      <c r="A551" s="6" t="s">
        <v>895</v>
      </c>
      <c r="B551" s="6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hidden="1" x14ac:dyDescent="0.3">
      <c r="A552" s="6" t="s">
        <v>337</v>
      </c>
      <c r="B552" s="6" t="s">
        <v>1095</v>
      </c>
      <c r="C552" s="6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hidden="1" x14ac:dyDescent="0.3">
      <c r="A553" s="6" t="s">
        <v>337</v>
      </c>
      <c r="B553" s="6" t="s">
        <v>1096</v>
      </c>
      <c r="C553" s="6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hidden="1" x14ac:dyDescent="0.3">
      <c r="A554" s="6" t="s">
        <v>337</v>
      </c>
      <c r="B554" s="6" t="s">
        <v>1097</v>
      </c>
      <c r="C554" s="6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hidden="1" x14ac:dyDescent="0.3">
      <c r="A555" s="6" t="s">
        <v>337</v>
      </c>
      <c r="B555" s="6" t="s">
        <v>1098</v>
      </c>
      <c r="C555" s="6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hidden="1" x14ac:dyDescent="0.3">
      <c r="A556" s="6" t="s">
        <v>802</v>
      </c>
      <c r="B556" s="6" t="s">
        <v>1099</v>
      </c>
      <c r="C556" s="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hidden="1" x14ac:dyDescent="0.3">
      <c r="A557" s="6" t="s">
        <v>1100</v>
      </c>
      <c r="B557" s="6" t="s">
        <v>1083</v>
      </c>
      <c r="C557" s="6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hidden="1" x14ac:dyDescent="0.3">
      <c r="A558" s="6" t="s">
        <v>475</v>
      </c>
      <c r="B558" s="6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hidden="1" x14ac:dyDescent="0.3">
      <c r="A559" s="6" t="s">
        <v>516</v>
      </c>
      <c r="B559" s="6" t="s">
        <v>1102</v>
      </c>
      <c r="C559" s="6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hidden="1" x14ac:dyDescent="0.3">
      <c r="A560" s="6" t="s">
        <v>1103</v>
      </c>
      <c r="B560" s="6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hidden="1" x14ac:dyDescent="0.3">
      <c r="A561" s="6" t="s">
        <v>754</v>
      </c>
      <c r="B561" s="6" t="s">
        <v>1105</v>
      </c>
      <c r="C561" s="6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hidden="1" x14ac:dyDescent="0.3">
      <c r="A562" s="6" t="s">
        <v>754</v>
      </c>
      <c r="B562" s="6" t="s">
        <v>1106</v>
      </c>
      <c r="C562" s="6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hidden="1" x14ac:dyDescent="0.3">
      <c r="A563" s="6" t="s">
        <v>9</v>
      </c>
      <c r="B563" s="6" t="s">
        <v>1107</v>
      </c>
      <c r="C563" s="6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hidden="1" x14ac:dyDescent="0.3">
      <c r="A564" s="6" t="s">
        <v>9</v>
      </c>
      <c r="B564" s="6" t="s">
        <v>1108</v>
      </c>
      <c r="C564" s="6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hidden="1" x14ac:dyDescent="0.3">
      <c r="A565" s="6" t="s">
        <v>389</v>
      </c>
      <c r="B565" s="6" t="s">
        <v>1109</v>
      </c>
      <c r="C565" s="6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hidden="1" x14ac:dyDescent="0.3">
      <c r="A566" s="6" t="s">
        <v>971</v>
      </c>
      <c r="B566" s="6" t="s">
        <v>1110</v>
      </c>
      <c r="C566" s="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hidden="1" x14ac:dyDescent="0.3">
      <c r="A567" s="6" t="s">
        <v>971</v>
      </c>
      <c r="B567" s="6" t="s">
        <v>1111</v>
      </c>
      <c r="C567" s="6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hidden="1" x14ac:dyDescent="0.3">
      <c r="A568" s="6" t="s">
        <v>967</v>
      </c>
      <c r="B568" s="6" t="s">
        <v>1112</v>
      </c>
      <c r="C568" s="6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hidden="1" x14ac:dyDescent="0.3">
      <c r="A569" s="6" t="s">
        <v>895</v>
      </c>
      <c r="B569" s="6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hidden="1" x14ac:dyDescent="0.3">
      <c r="A570" s="6" t="s">
        <v>746</v>
      </c>
      <c r="B570" s="6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hidden="1" x14ac:dyDescent="0.3">
      <c r="A571" s="6" t="s">
        <v>1060</v>
      </c>
      <c r="B571" s="6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hidden="1" x14ac:dyDescent="0.3">
      <c r="A572" s="6" t="s">
        <v>1060</v>
      </c>
      <c r="B572" s="6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hidden="1" x14ac:dyDescent="0.3">
      <c r="A573" s="6" t="s">
        <v>1060</v>
      </c>
      <c r="B573" s="6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hidden="1" x14ac:dyDescent="0.3">
      <c r="A574" s="6" t="s">
        <v>1118</v>
      </c>
      <c r="B574" s="6" t="s">
        <v>1119</v>
      </c>
      <c r="C574" s="6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hidden="1" x14ac:dyDescent="0.3">
      <c r="A575" s="6" t="s">
        <v>881</v>
      </c>
      <c r="B575" s="6" t="s">
        <v>1120</v>
      </c>
      <c r="C575" s="6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hidden="1" x14ac:dyDescent="0.3">
      <c r="A576" s="6" t="s">
        <v>646</v>
      </c>
      <c r="B576" s="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hidden="1" x14ac:dyDescent="0.3">
      <c r="A577" s="6" t="s">
        <v>1122</v>
      </c>
      <c r="B577" s="6" t="s">
        <v>1123</v>
      </c>
      <c r="C577" s="6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hidden="1" x14ac:dyDescent="0.3">
      <c r="A578" s="6" t="s">
        <v>1122</v>
      </c>
      <c r="B578" s="6" t="s">
        <v>1124</v>
      </c>
      <c r="C578" s="6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hidden="1" x14ac:dyDescent="0.3">
      <c r="A579" s="6" t="s">
        <v>1122</v>
      </c>
      <c r="B579" s="6" t="s">
        <v>1125</v>
      </c>
      <c r="C579" s="6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hidden="1" x14ac:dyDescent="0.3">
      <c r="A580" s="6" t="s">
        <v>743</v>
      </c>
      <c r="B580" s="6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hidden="1" x14ac:dyDescent="0.3">
      <c r="A581" s="6" t="s">
        <v>889</v>
      </c>
      <c r="B581" s="6" t="s">
        <v>916</v>
      </c>
      <c r="C581" s="6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hidden="1" x14ac:dyDescent="0.3">
      <c r="A582" s="6" t="s">
        <v>889</v>
      </c>
      <c r="B582" s="6" t="s">
        <v>1127</v>
      </c>
      <c r="C582" s="6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hidden="1" x14ac:dyDescent="0.3">
      <c r="A583" s="6" t="s">
        <v>795</v>
      </c>
      <c r="B583" s="6" t="s">
        <v>1128</v>
      </c>
      <c r="C583" s="6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hidden="1" x14ac:dyDescent="0.3">
      <c r="A584" s="6" t="s">
        <v>795</v>
      </c>
      <c r="B584" s="6" t="s">
        <v>1129</v>
      </c>
      <c r="C584" s="6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hidden="1" x14ac:dyDescent="0.3">
      <c r="A585" s="6" t="s">
        <v>795</v>
      </c>
      <c r="B585" s="6" t="s">
        <v>1130</v>
      </c>
      <c r="C585" s="6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hidden="1" x14ac:dyDescent="0.3">
      <c r="A586" s="6" t="s">
        <v>795</v>
      </c>
      <c r="B586" s="6" t="s">
        <v>1131</v>
      </c>
      <c r="C586" s="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hidden="1" x14ac:dyDescent="0.3">
      <c r="A587" s="6" t="s">
        <v>950</v>
      </c>
      <c r="B587" s="6" t="s">
        <v>1132</v>
      </c>
      <c r="C587" s="6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hidden="1" x14ac:dyDescent="0.3">
      <c r="A588" s="6" t="s">
        <v>1093</v>
      </c>
      <c r="B588" s="6" t="s">
        <v>1083</v>
      </c>
      <c r="C588" s="6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hidden="1" x14ac:dyDescent="0.3">
      <c r="A589" s="6" t="s">
        <v>475</v>
      </c>
      <c r="B589" s="6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hidden="1" x14ac:dyDescent="0.3">
      <c r="A590" s="6" t="s">
        <v>743</v>
      </c>
      <c r="B590" s="6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hidden="1" x14ac:dyDescent="0.3">
      <c r="A591" s="6" t="s">
        <v>516</v>
      </c>
      <c r="B591" s="6" t="s">
        <v>1135</v>
      </c>
      <c r="C591" s="6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hidden="1" x14ac:dyDescent="0.3">
      <c r="A592" s="6" t="s">
        <v>381</v>
      </c>
      <c r="B592" s="6" t="s">
        <v>1136</v>
      </c>
      <c r="C592" s="6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hidden="1" x14ac:dyDescent="0.3">
      <c r="A593" s="6" t="s">
        <v>381</v>
      </c>
      <c r="B593" s="6" t="s">
        <v>1137</v>
      </c>
      <c r="C593" s="6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hidden="1" x14ac:dyDescent="0.3">
      <c r="A594" s="6" t="s">
        <v>381</v>
      </c>
      <c r="B594" s="6" t="s">
        <v>1138</v>
      </c>
      <c r="C594" s="6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hidden="1" x14ac:dyDescent="0.3">
      <c r="A595" s="6" t="s">
        <v>1139</v>
      </c>
      <c r="B595" s="6" t="s">
        <v>1140</v>
      </c>
      <c r="C595" s="6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hidden="1" x14ac:dyDescent="0.3">
      <c r="A596" s="6" t="s">
        <v>1139</v>
      </c>
      <c r="B596" s="6" t="s">
        <v>1141</v>
      </c>
      <c r="C596" s="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hidden="1" x14ac:dyDescent="0.3">
      <c r="A597" s="6" t="s">
        <v>1139</v>
      </c>
      <c r="B597" s="6" t="s">
        <v>1142</v>
      </c>
      <c r="C597" s="6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hidden="1" x14ac:dyDescent="0.3">
      <c r="A598" s="6" t="s">
        <v>420</v>
      </c>
      <c r="B598" s="6" t="s">
        <v>1143</v>
      </c>
      <c r="C598" s="6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hidden="1" x14ac:dyDescent="0.3">
      <c r="A599" s="6" t="s">
        <v>705</v>
      </c>
      <c r="B599" s="6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hidden="1" x14ac:dyDescent="0.3">
      <c r="A600" s="6" t="s">
        <v>910</v>
      </c>
      <c r="B600" s="6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hidden="1" x14ac:dyDescent="0.3">
      <c r="A601" s="6" t="s">
        <v>754</v>
      </c>
      <c r="B601" s="6" t="s">
        <v>1146</v>
      </c>
      <c r="C601" s="6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hidden="1" x14ac:dyDescent="0.3">
      <c r="A602" s="6" t="s">
        <v>1147</v>
      </c>
      <c r="B602" s="6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hidden="1" x14ac:dyDescent="0.3">
      <c r="A603" s="6" t="s">
        <v>567</v>
      </c>
      <c r="B603" s="6" t="s">
        <v>1149</v>
      </c>
      <c r="C603" s="6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hidden="1" x14ac:dyDescent="0.3">
      <c r="A604" s="6" t="s">
        <v>895</v>
      </c>
      <c r="B604" s="6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hidden="1" x14ac:dyDescent="0.3">
      <c r="A605" s="6" t="s">
        <v>895</v>
      </c>
      <c r="B605" s="6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hidden="1" x14ac:dyDescent="0.3">
      <c r="A606" s="6" t="s">
        <v>9</v>
      </c>
      <c r="B606" s="6" t="s">
        <v>1152</v>
      </c>
      <c r="C606" s="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hidden="1" x14ac:dyDescent="0.3">
      <c r="A607" s="6" t="s">
        <v>337</v>
      </c>
      <c r="B607" s="6" t="s">
        <v>1153</v>
      </c>
      <c r="C607" s="6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hidden="1" x14ac:dyDescent="0.3">
      <c r="A608" s="6" t="s">
        <v>559</v>
      </c>
      <c r="B608" s="6" t="s">
        <v>1154</v>
      </c>
      <c r="C608" s="6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hidden="1" x14ac:dyDescent="0.3">
      <c r="A609" s="6" t="s">
        <v>895</v>
      </c>
      <c r="B609" s="6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hidden="1" x14ac:dyDescent="0.3">
      <c r="A610" s="6" t="s">
        <v>895</v>
      </c>
      <c r="B610" s="6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hidden="1" x14ac:dyDescent="0.3">
      <c r="A611" s="6" t="s">
        <v>1118</v>
      </c>
      <c r="B611" s="6" t="s">
        <v>1157</v>
      </c>
      <c r="C611" s="6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hidden="1" x14ac:dyDescent="0.3">
      <c r="A612" s="6" t="s">
        <v>980</v>
      </c>
      <c r="B612" s="6" t="s">
        <v>1158</v>
      </c>
      <c r="C612" s="6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hidden="1" x14ac:dyDescent="0.3">
      <c r="A613" s="6" t="s">
        <v>1045</v>
      </c>
      <c r="B613" s="6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hidden="1" x14ac:dyDescent="0.3">
      <c r="A614" s="6" t="s">
        <v>339</v>
      </c>
      <c r="B614" s="6" t="s">
        <v>1160</v>
      </c>
      <c r="C614" s="6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hidden="1" x14ac:dyDescent="0.3">
      <c r="A615" s="6" t="s">
        <v>486</v>
      </c>
      <c r="B615" s="6" t="s">
        <v>1161</v>
      </c>
      <c r="C615" s="6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hidden="1" x14ac:dyDescent="0.3">
      <c r="A616" s="6" t="s">
        <v>486</v>
      </c>
      <c r="B616" s="6" t="s">
        <v>1162</v>
      </c>
      <c r="C616" s="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hidden="1" x14ac:dyDescent="0.3">
      <c r="A617" s="6" t="s">
        <v>1163</v>
      </c>
      <c r="B617" s="6" t="s">
        <v>1164</v>
      </c>
      <c r="C617" s="6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hidden="1" x14ac:dyDescent="0.3">
      <c r="A618" s="6" t="s">
        <v>1163</v>
      </c>
      <c r="B618" s="6" t="s">
        <v>1165</v>
      </c>
      <c r="C618" s="6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hidden="1" x14ac:dyDescent="0.3">
      <c r="A619" s="6" t="s">
        <v>1163</v>
      </c>
      <c r="B619" s="6" t="s">
        <v>1166</v>
      </c>
      <c r="C619" s="6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hidden="1" x14ac:dyDescent="0.3">
      <c r="A620" s="6" t="s">
        <v>1163</v>
      </c>
      <c r="B620" s="6" t="s">
        <v>1167</v>
      </c>
      <c r="C620" s="6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hidden="1" x14ac:dyDescent="0.3">
      <c r="A621" s="6" t="s">
        <v>1163</v>
      </c>
      <c r="B621" s="6" t="s">
        <v>1168</v>
      </c>
      <c r="C621" s="6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hidden="1" x14ac:dyDescent="0.3">
      <c r="A622" s="6" t="s">
        <v>1163</v>
      </c>
      <c r="B622" s="6" t="s">
        <v>1169</v>
      </c>
      <c r="C622" s="6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hidden="1" x14ac:dyDescent="0.3">
      <c r="A623" s="6" t="s">
        <v>1163</v>
      </c>
      <c r="B623" s="6" t="s">
        <v>1170</v>
      </c>
      <c r="C623" s="6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hidden="1" x14ac:dyDescent="0.3">
      <c r="A624" s="6" t="s">
        <v>1163</v>
      </c>
      <c r="B624" s="6" t="s">
        <v>1171</v>
      </c>
      <c r="C624" s="6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hidden="1" x14ac:dyDescent="0.3">
      <c r="A625" s="6" t="s">
        <v>1163</v>
      </c>
      <c r="B625" s="6" t="s">
        <v>1172</v>
      </c>
      <c r="C625" s="6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hidden="1" x14ac:dyDescent="0.3">
      <c r="A626" s="6" t="s">
        <v>1163</v>
      </c>
      <c r="B626" s="6" t="s">
        <v>1173</v>
      </c>
      <c r="C626" s="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hidden="1" x14ac:dyDescent="0.3">
      <c r="A627" s="6" t="s">
        <v>1163</v>
      </c>
      <c r="B627" s="6" t="s">
        <v>1174</v>
      </c>
      <c r="C627" s="6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hidden="1" x14ac:dyDescent="0.3">
      <c r="A628" s="6" t="s">
        <v>300</v>
      </c>
      <c r="B628" s="6" t="s">
        <v>1175</v>
      </c>
      <c r="C628" s="6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hidden="1" x14ac:dyDescent="0.3">
      <c r="A629" s="6" t="s">
        <v>9</v>
      </c>
      <c r="B629" s="6" t="s">
        <v>1176</v>
      </c>
      <c r="C629" s="6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hidden="1" x14ac:dyDescent="0.3">
      <c r="A630" s="6" t="s">
        <v>1177</v>
      </c>
      <c r="B630" s="6" t="s">
        <v>1178</v>
      </c>
      <c r="C630" s="6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hidden="1" x14ac:dyDescent="0.3">
      <c r="A631" s="6" t="s">
        <v>746</v>
      </c>
      <c r="B631" s="6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hidden="1" x14ac:dyDescent="0.3">
      <c r="A632" s="6" t="s">
        <v>741</v>
      </c>
      <c r="B632" s="6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hidden="1" x14ac:dyDescent="0.3">
      <c r="A633" s="6" t="s">
        <v>889</v>
      </c>
      <c r="B633" s="6" t="s">
        <v>1181</v>
      </c>
      <c r="C633" s="6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hidden="1" x14ac:dyDescent="0.3">
      <c r="A634" s="6" t="s">
        <v>516</v>
      </c>
      <c r="B634" s="6" t="s">
        <v>1182</v>
      </c>
      <c r="C634" s="6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hidden="1" x14ac:dyDescent="0.3">
      <c r="A635" s="6" t="s">
        <v>679</v>
      </c>
      <c r="B635" s="6" t="s">
        <v>1183</v>
      </c>
      <c r="C635" s="6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hidden="1" x14ac:dyDescent="0.3">
      <c r="A636" s="6" t="s">
        <v>339</v>
      </c>
      <c r="B636" s="6" t="s">
        <v>1184</v>
      </c>
      <c r="C636" s="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hidden="1" x14ac:dyDescent="0.3">
      <c r="A637" s="6" t="s">
        <v>1185</v>
      </c>
      <c r="B637" s="6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hidden="1" x14ac:dyDescent="0.3">
      <c r="A638" s="6" t="s">
        <v>881</v>
      </c>
      <c r="B638" s="6" t="s">
        <v>1187</v>
      </c>
      <c r="C638" s="6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hidden="1" x14ac:dyDescent="0.3">
      <c r="A639" s="6" t="s">
        <v>881</v>
      </c>
      <c r="B639" s="6" t="s">
        <v>1188</v>
      </c>
      <c r="C639" s="6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hidden="1" x14ac:dyDescent="0.3">
      <c r="A640" s="6" t="s">
        <v>1060</v>
      </c>
      <c r="B640" s="6" t="s">
        <v>1189</v>
      </c>
      <c r="C640" s="6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hidden="1" x14ac:dyDescent="0.3">
      <c r="A641" s="6" t="s">
        <v>1082</v>
      </c>
      <c r="B641" s="6" t="s">
        <v>1181</v>
      </c>
      <c r="C641" s="6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hidden="1" x14ac:dyDescent="0.3">
      <c r="A642" s="6" t="s">
        <v>300</v>
      </c>
      <c r="B642" s="6" t="s">
        <v>1190</v>
      </c>
      <c r="C642" s="6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hidden="1" x14ac:dyDescent="0.3">
      <c r="A643" s="6" t="s">
        <v>1052</v>
      </c>
      <c r="B643" s="6" t="s">
        <v>1191</v>
      </c>
      <c r="C643" s="6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hidden="1" x14ac:dyDescent="0.3">
      <c r="A644" s="6" t="s">
        <v>828</v>
      </c>
      <c r="B644" s="6" t="s">
        <v>1192</v>
      </c>
      <c r="C644" s="6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hidden="1" x14ac:dyDescent="0.3">
      <c r="A645" s="6" t="s">
        <v>828</v>
      </c>
      <c r="B645" s="6" t="s">
        <v>1193</v>
      </c>
      <c r="C645" s="6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hidden="1" x14ac:dyDescent="0.3">
      <c r="A646" s="6" t="s">
        <v>1194</v>
      </c>
      <c r="B646" s="6" t="s">
        <v>1083</v>
      </c>
      <c r="C646" s="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hidden="1" x14ac:dyDescent="0.3">
      <c r="A647" s="6" t="s">
        <v>1195</v>
      </c>
      <c r="B647" s="6" t="s">
        <v>1181</v>
      </c>
      <c r="C647" s="6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hidden="1" x14ac:dyDescent="0.3">
      <c r="A648" s="6" t="s">
        <v>1196</v>
      </c>
      <c r="B648" s="6" t="s">
        <v>1197</v>
      </c>
      <c r="C648" s="6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hidden="1" x14ac:dyDescent="0.3">
      <c r="A649" s="6" t="s">
        <v>705</v>
      </c>
      <c r="B649" s="6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hidden="1" x14ac:dyDescent="0.3">
      <c r="A650" s="6" t="s">
        <v>895</v>
      </c>
      <c r="B650" s="6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hidden="1" x14ac:dyDescent="0.3">
      <c r="A651" s="6" t="s">
        <v>1200</v>
      </c>
      <c r="B651" s="6" t="s">
        <v>1201</v>
      </c>
      <c r="C651" s="6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hidden="1" x14ac:dyDescent="0.3">
      <c r="A652" s="6" t="s">
        <v>1202</v>
      </c>
      <c r="B652" s="6" t="s">
        <v>1203</v>
      </c>
      <c r="C652" s="6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hidden="1" x14ac:dyDescent="0.3">
      <c r="A653" s="6" t="s">
        <v>393</v>
      </c>
      <c r="B653" s="6" t="s">
        <v>1204</v>
      </c>
      <c r="C653" s="6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hidden="1" x14ac:dyDescent="0.3">
      <c r="A654" s="6" t="s">
        <v>393</v>
      </c>
      <c r="B654" s="6" t="s">
        <v>1205</v>
      </c>
      <c r="C654" s="6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hidden="1" x14ac:dyDescent="0.3">
      <c r="A655" s="6" t="s">
        <v>339</v>
      </c>
      <c r="B655" s="6" t="s">
        <v>1206</v>
      </c>
      <c r="C655" s="6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hidden="1" x14ac:dyDescent="0.3">
      <c r="A656" s="6" t="s">
        <v>1207</v>
      </c>
      <c r="B656" s="6" t="s">
        <v>1208</v>
      </c>
      <c r="C656" s="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hidden="1" x14ac:dyDescent="0.3">
      <c r="A657" s="6" t="s">
        <v>559</v>
      </c>
      <c r="B657" s="6" t="s">
        <v>1209</v>
      </c>
      <c r="C657" s="6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hidden="1" x14ac:dyDescent="0.3">
      <c r="A658" s="6" t="s">
        <v>381</v>
      </c>
      <c r="B658" s="6" t="s">
        <v>1210</v>
      </c>
      <c r="C658" s="6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hidden="1" x14ac:dyDescent="0.3">
      <c r="A659" s="6" t="s">
        <v>743</v>
      </c>
      <c r="B659" s="6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hidden="1" x14ac:dyDescent="0.3">
      <c r="A660" s="6" t="s">
        <v>567</v>
      </c>
      <c r="B660" s="6" t="s">
        <v>1212</v>
      </c>
      <c r="C660" s="6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hidden="1" x14ac:dyDescent="0.3">
      <c r="A661" s="6" t="s">
        <v>300</v>
      </c>
      <c r="B661" s="6" t="s">
        <v>1213</v>
      </c>
      <c r="C661" s="6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hidden="1" x14ac:dyDescent="0.3">
      <c r="A662" s="6" t="s">
        <v>300</v>
      </c>
      <c r="B662" s="6" t="s">
        <v>1214</v>
      </c>
      <c r="C662" s="6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hidden="1" x14ac:dyDescent="0.3">
      <c r="A663" s="6" t="s">
        <v>311</v>
      </c>
      <c r="B663" s="6" t="s">
        <v>1215</v>
      </c>
      <c r="C663" s="6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hidden="1" x14ac:dyDescent="0.3">
      <c r="A664" s="6" t="s">
        <v>9</v>
      </c>
      <c r="B664" s="6" t="s">
        <v>1216</v>
      </c>
      <c r="C664" s="6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hidden="1" x14ac:dyDescent="0.3">
      <c r="A665" s="6" t="s">
        <v>1217</v>
      </c>
      <c r="B665" s="6" t="s">
        <v>1127</v>
      </c>
      <c r="C665" s="6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hidden="1" x14ac:dyDescent="0.3">
      <c r="A666" s="6" t="s">
        <v>1218</v>
      </c>
      <c r="B666" s="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hidden="1" x14ac:dyDescent="0.3">
      <c r="A667" s="6" t="s">
        <v>1220</v>
      </c>
      <c r="B667" s="6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hidden="1" x14ac:dyDescent="0.3">
      <c r="A668" s="6" t="s">
        <v>1220</v>
      </c>
      <c r="B668" s="6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hidden="1" x14ac:dyDescent="0.3">
      <c r="A669" s="6" t="s">
        <v>1223</v>
      </c>
      <c r="B669" s="6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hidden="1" x14ac:dyDescent="0.3">
      <c r="A670" s="6" t="s">
        <v>1225</v>
      </c>
      <c r="B670" s="6" t="s">
        <v>1226</v>
      </c>
      <c r="C670" s="6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hidden="1" x14ac:dyDescent="0.3">
      <c r="A671" s="6" t="s">
        <v>1227</v>
      </c>
      <c r="B671" s="6" t="s">
        <v>916</v>
      </c>
      <c r="C671" s="6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hidden="1" x14ac:dyDescent="0.3">
      <c r="A672" s="6" t="s">
        <v>980</v>
      </c>
      <c r="B672" s="6" t="s">
        <v>1228</v>
      </c>
      <c r="C672" s="6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hidden="1" x14ac:dyDescent="0.3">
      <c r="A673" s="6" t="s">
        <v>516</v>
      </c>
      <c r="B673" s="6" t="s">
        <v>1229</v>
      </c>
      <c r="C673" s="6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hidden="1" x14ac:dyDescent="0.3">
      <c r="A674" s="6" t="s">
        <v>722</v>
      </c>
      <c r="B674" s="6" t="s">
        <v>1230</v>
      </c>
      <c r="C674" s="6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hidden="1" x14ac:dyDescent="0.3">
      <c r="A675" s="6" t="s">
        <v>722</v>
      </c>
      <c r="B675" s="6" t="s">
        <v>1231</v>
      </c>
      <c r="C675" s="6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hidden="1" x14ac:dyDescent="0.3">
      <c r="A676" s="6" t="s">
        <v>393</v>
      </c>
      <c r="B676" s="6" t="s">
        <v>1232</v>
      </c>
      <c r="C676" s="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hidden="1" x14ac:dyDescent="0.3">
      <c r="A677" s="6" t="s">
        <v>393</v>
      </c>
      <c r="B677" s="6" t="s">
        <v>1233</v>
      </c>
      <c r="C677" s="6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hidden="1" x14ac:dyDescent="0.3">
      <c r="A678" s="6" t="s">
        <v>393</v>
      </c>
      <c r="B678" s="6" t="s">
        <v>1234</v>
      </c>
      <c r="C678" s="6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hidden="1" x14ac:dyDescent="0.3">
      <c r="A679" s="6" t="s">
        <v>1235</v>
      </c>
      <c r="B679" s="6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hidden="1" x14ac:dyDescent="0.3">
      <c r="A680" s="6" t="s">
        <v>722</v>
      </c>
      <c r="B680" s="6" t="s">
        <v>1237</v>
      </c>
      <c r="C680" s="6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hidden="1" x14ac:dyDescent="0.3">
      <c r="A681" s="6" t="s">
        <v>391</v>
      </c>
      <c r="B681" s="6" t="s">
        <v>1238</v>
      </c>
      <c r="C681" s="6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hidden="1" x14ac:dyDescent="0.3">
      <c r="A682" s="6" t="s">
        <v>331</v>
      </c>
      <c r="B682" s="6" t="s">
        <v>1239</v>
      </c>
      <c r="C682" s="6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hidden="1" x14ac:dyDescent="0.3">
      <c r="A683" s="6" t="s">
        <v>722</v>
      </c>
      <c r="B683" s="6" t="s">
        <v>1240</v>
      </c>
      <c r="C683" s="6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hidden="1" x14ac:dyDescent="0.3">
      <c r="A684" s="6" t="s">
        <v>722</v>
      </c>
      <c r="B684" s="6" t="s">
        <v>1241</v>
      </c>
      <c r="C684" s="6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hidden="1" x14ac:dyDescent="0.3">
      <c r="A685" s="6" t="s">
        <v>754</v>
      </c>
      <c r="B685" s="6" t="s">
        <v>1242</v>
      </c>
      <c r="C685" s="6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hidden="1" x14ac:dyDescent="0.3">
      <c r="A686" s="6" t="s">
        <v>1243</v>
      </c>
      <c r="B686" s="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hidden="1" x14ac:dyDescent="0.3">
      <c r="A687" s="6" t="s">
        <v>1243</v>
      </c>
      <c r="B687" s="6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hidden="1" x14ac:dyDescent="0.3">
      <c r="A688" s="6" t="s">
        <v>746</v>
      </c>
      <c r="B688" s="6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hidden="1" x14ac:dyDescent="0.3">
      <c r="A689" s="6" t="s">
        <v>1247</v>
      </c>
      <c r="B689" s="6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hidden="1" x14ac:dyDescent="0.3">
      <c r="A690" s="6" t="s">
        <v>1247</v>
      </c>
      <c r="B690" s="6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hidden="1" x14ac:dyDescent="0.3">
      <c r="A691" s="6" t="s">
        <v>741</v>
      </c>
      <c r="B691" s="6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hidden="1" x14ac:dyDescent="0.3">
      <c r="A692" s="6" t="s">
        <v>743</v>
      </c>
      <c r="B692" s="6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hidden="1" x14ac:dyDescent="0.3">
      <c r="A693" s="6" t="s">
        <v>743</v>
      </c>
      <c r="B693" s="6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hidden="1" x14ac:dyDescent="0.3">
      <c r="A694" s="6" t="s">
        <v>754</v>
      </c>
      <c r="B694" s="6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hidden="1" x14ac:dyDescent="0.3">
      <c r="A695" s="6" t="s">
        <v>1254</v>
      </c>
      <c r="B695" s="6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hidden="1" x14ac:dyDescent="0.3">
      <c r="A696" s="6" t="s">
        <v>337</v>
      </c>
      <c r="B696" s="6" t="s">
        <v>1256</v>
      </c>
      <c r="C696" s="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hidden="1" x14ac:dyDescent="0.3">
      <c r="A697" s="6" t="s">
        <v>847</v>
      </c>
      <c r="B697" s="6" t="s">
        <v>1257</v>
      </c>
      <c r="C697" s="6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hidden="1" x14ac:dyDescent="0.3">
      <c r="A698" s="6" t="s">
        <v>1243</v>
      </c>
      <c r="B698" s="6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hidden="1" x14ac:dyDescent="0.3">
      <c r="A699" s="6" t="s">
        <v>1259</v>
      </c>
      <c r="B699" s="6" t="s">
        <v>1260</v>
      </c>
      <c r="C699" s="6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hidden="1" x14ac:dyDescent="0.3">
      <c r="A700" s="6" t="s">
        <v>9</v>
      </c>
      <c r="B700" s="6" t="s">
        <v>1261</v>
      </c>
      <c r="C700" s="6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hidden="1" x14ac:dyDescent="0.3">
      <c r="A701" s="6" t="s">
        <v>381</v>
      </c>
      <c r="B701" s="6" t="s">
        <v>1262</v>
      </c>
      <c r="C701" s="6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hidden="1" x14ac:dyDescent="0.3">
      <c r="A702" s="6" t="s">
        <v>420</v>
      </c>
      <c r="B702" s="6" t="s">
        <v>1263</v>
      </c>
      <c r="C702" s="6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hidden="1" x14ac:dyDescent="0.3">
      <c r="A703" s="6" t="s">
        <v>448</v>
      </c>
      <c r="B703" s="6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hidden="1" x14ac:dyDescent="0.3">
      <c r="A704" s="6" t="s">
        <v>311</v>
      </c>
      <c r="B704" s="6" t="s">
        <v>1265</v>
      </c>
      <c r="C704" s="6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hidden="1" x14ac:dyDescent="0.3">
      <c r="A705" s="6" t="s">
        <v>1266</v>
      </c>
      <c r="B705" s="6" t="s">
        <v>1267</v>
      </c>
      <c r="C705" s="6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hidden="1" x14ac:dyDescent="0.3">
      <c r="A706" s="6" t="s">
        <v>393</v>
      </c>
      <c r="B706" s="6" t="s">
        <v>1268</v>
      </c>
      <c r="C706" s="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hidden="1" x14ac:dyDescent="0.3">
      <c r="A707" s="6" t="s">
        <v>847</v>
      </c>
      <c r="B707" s="6" t="s">
        <v>1269</v>
      </c>
      <c r="C707" s="6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hidden="1" x14ac:dyDescent="0.3">
      <c r="A708" s="6" t="s">
        <v>389</v>
      </c>
      <c r="B708" s="6" t="s">
        <v>1270</v>
      </c>
      <c r="C708" s="6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hidden="1" x14ac:dyDescent="0.3">
      <c r="A709" s="6" t="s">
        <v>1082</v>
      </c>
      <c r="B709" s="6" t="s">
        <v>1271</v>
      </c>
      <c r="C709" s="6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hidden="1" x14ac:dyDescent="0.3">
      <c r="A710" s="6" t="s">
        <v>9</v>
      </c>
      <c r="B710" s="6" t="s">
        <v>1272</v>
      </c>
      <c r="C710" s="6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hidden="1" x14ac:dyDescent="0.3">
      <c r="A711" s="6" t="s">
        <v>824</v>
      </c>
      <c r="B711" s="6" t="s">
        <v>1273</v>
      </c>
      <c r="C711" s="6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hidden="1" x14ac:dyDescent="0.3">
      <c r="A712" s="6" t="s">
        <v>824</v>
      </c>
      <c r="B712" s="6" t="s">
        <v>1274</v>
      </c>
      <c r="C712" s="6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hidden="1" x14ac:dyDescent="0.3">
      <c r="A713" s="6" t="s">
        <v>847</v>
      </c>
      <c r="B713" s="6" t="s">
        <v>1275</v>
      </c>
      <c r="C713" s="6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hidden="1" x14ac:dyDescent="0.3">
      <c r="A714" s="6" t="s">
        <v>339</v>
      </c>
      <c r="B714" s="6" t="s">
        <v>1276</v>
      </c>
      <c r="C714" s="6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hidden="1" x14ac:dyDescent="0.3">
      <c r="A715" s="6" t="s">
        <v>1163</v>
      </c>
      <c r="B715" s="6" t="s">
        <v>1277</v>
      </c>
      <c r="C715" s="6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hidden="1" x14ac:dyDescent="0.3">
      <c r="A716" s="6" t="s">
        <v>1278</v>
      </c>
      <c r="B716" s="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hidden="1" x14ac:dyDescent="0.3">
      <c r="A717" s="6" t="s">
        <v>1278</v>
      </c>
      <c r="B717" s="6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hidden="1" x14ac:dyDescent="0.3">
      <c r="A718" s="6" t="s">
        <v>1278</v>
      </c>
      <c r="B718" s="6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hidden="1" x14ac:dyDescent="0.3">
      <c r="A719" s="6" t="s">
        <v>1278</v>
      </c>
      <c r="B719" s="6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hidden="1" x14ac:dyDescent="0.3">
      <c r="A720" s="6" t="s">
        <v>1278</v>
      </c>
      <c r="B720" s="6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hidden="1" x14ac:dyDescent="0.3">
      <c r="A721" s="6" t="s">
        <v>1278</v>
      </c>
      <c r="B721" s="6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hidden="1" x14ac:dyDescent="0.3">
      <c r="A722" s="6" t="s">
        <v>1278</v>
      </c>
      <c r="B722" s="6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hidden="1" x14ac:dyDescent="0.3">
      <c r="A723" s="6" t="s">
        <v>1278</v>
      </c>
      <c r="B723" s="6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hidden="1" x14ac:dyDescent="0.3">
      <c r="A724" s="6" t="s">
        <v>1278</v>
      </c>
      <c r="B724" s="6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hidden="1" x14ac:dyDescent="0.3">
      <c r="A725" s="6" t="s">
        <v>300</v>
      </c>
      <c r="B725" s="6" t="s">
        <v>1288</v>
      </c>
      <c r="C725" s="6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hidden="1" x14ac:dyDescent="0.3">
      <c r="A726" s="6" t="s">
        <v>1289</v>
      </c>
      <c r="B726" s="6" t="s">
        <v>1290</v>
      </c>
      <c r="C726" s="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hidden="1" x14ac:dyDescent="0.3">
      <c r="A727" s="6" t="s">
        <v>1195</v>
      </c>
      <c r="B727" s="6" t="s">
        <v>1291</v>
      </c>
      <c r="C727" s="6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hidden="1" x14ac:dyDescent="0.3">
      <c r="A728" s="6" t="s">
        <v>361</v>
      </c>
      <c r="B728" s="6" t="s">
        <v>1292</v>
      </c>
      <c r="C728" s="6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hidden="1" x14ac:dyDescent="0.3">
      <c r="A729" s="6" t="s">
        <v>847</v>
      </c>
      <c r="B729" s="6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hidden="1" x14ac:dyDescent="0.3">
      <c r="A730" s="6" t="s">
        <v>425</v>
      </c>
      <c r="B730" s="6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hidden="1" x14ac:dyDescent="0.3">
      <c r="A731" s="6" t="s">
        <v>1295</v>
      </c>
      <c r="B731" s="6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hidden="1" x14ac:dyDescent="0.3">
      <c r="A732" s="6" t="s">
        <v>746</v>
      </c>
      <c r="B732" s="6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hidden="1" x14ac:dyDescent="0.3">
      <c r="A733" s="6" t="s">
        <v>743</v>
      </c>
      <c r="B733" s="6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hidden="1" x14ac:dyDescent="0.3">
      <c r="A734" s="6" t="s">
        <v>743</v>
      </c>
      <c r="B734" s="6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hidden="1" x14ac:dyDescent="0.3">
      <c r="A735" s="6" t="s">
        <v>1300</v>
      </c>
      <c r="B735" s="6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hidden="1" x14ac:dyDescent="0.3">
      <c r="A736" s="6" t="s">
        <v>1300</v>
      </c>
      <c r="B736" s="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hidden="1" x14ac:dyDescent="0.3">
      <c r="A737" s="6" t="s">
        <v>1195</v>
      </c>
      <c r="B737" s="6" t="s">
        <v>1303</v>
      </c>
      <c r="C737" s="6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hidden="1" x14ac:dyDescent="0.3">
      <c r="A738" s="6" t="s">
        <v>381</v>
      </c>
      <c r="B738" s="6" t="s">
        <v>1304</v>
      </c>
      <c r="C738" s="6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hidden="1" x14ac:dyDescent="0.3">
      <c r="A739" s="6" t="s">
        <v>705</v>
      </c>
      <c r="B739" s="6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hidden="1" x14ac:dyDescent="0.3">
      <c r="A740" s="6" t="s">
        <v>389</v>
      </c>
      <c r="B740" s="6" t="s">
        <v>1306</v>
      </c>
      <c r="C740" s="6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hidden="1" x14ac:dyDescent="0.3">
      <c r="A741" s="6" t="s">
        <v>9</v>
      </c>
      <c r="B741" s="6" t="s">
        <v>1307</v>
      </c>
      <c r="C741" s="6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hidden="1" x14ac:dyDescent="0.3">
      <c r="A742" s="6" t="s">
        <v>1308</v>
      </c>
      <c r="B742" s="6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hidden="1" x14ac:dyDescent="0.3">
      <c r="A743" s="6" t="s">
        <v>980</v>
      </c>
      <c r="B743" s="6" t="s">
        <v>1310</v>
      </c>
      <c r="C743" s="6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hidden="1" x14ac:dyDescent="0.3">
      <c r="A744" s="6" t="s">
        <v>746</v>
      </c>
      <c r="B744" s="6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hidden="1" x14ac:dyDescent="0.3">
      <c r="A745" s="6" t="s">
        <v>1247</v>
      </c>
      <c r="B745" s="6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hidden="1" x14ac:dyDescent="0.3">
      <c r="A746" s="6" t="s">
        <v>722</v>
      </c>
      <c r="B746" s="6" t="s">
        <v>1313</v>
      </c>
      <c r="C746" s="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hidden="1" x14ac:dyDescent="0.3">
      <c r="A747" s="6" t="s">
        <v>381</v>
      </c>
      <c r="B747" s="6" t="s">
        <v>1314</v>
      </c>
      <c r="C747" s="6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hidden="1" x14ac:dyDescent="0.3">
      <c r="A748" s="6" t="s">
        <v>967</v>
      </c>
      <c r="B748" s="6" t="s">
        <v>1315</v>
      </c>
      <c r="C748" s="6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hidden="1" x14ac:dyDescent="0.3">
      <c r="A749" s="6" t="s">
        <v>1316</v>
      </c>
      <c r="B749" s="6" t="s">
        <v>1317</v>
      </c>
      <c r="C749" s="6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hidden="1" x14ac:dyDescent="0.3">
      <c r="A750" s="6" t="s">
        <v>1316</v>
      </c>
      <c r="B750" s="6" t="s">
        <v>1318</v>
      </c>
      <c r="C750" s="6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hidden="1" x14ac:dyDescent="0.3">
      <c r="A751" s="6" t="s">
        <v>493</v>
      </c>
      <c r="B751" s="6" t="s">
        <v>1319</v>
      </c>
      <c r="C751" s="6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hidden="1" x14ac:dyDescent="0.3">
      <c r="A752" s="6" t="s">
        <v>1320</v>
      </c>
      <c r="B752" s="6" t="s">
        <v>1321</v>
      </c>
      <c r="C752" s="6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hidden="1" x14ac:dyDescent="0.3">
      <c r="A753" s="6" t="s">
        <v>741</v>
      </c>
      <c r="B753" s="6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hidden="1" x14ac:dyDescent="0.3">
      <c r="A754" s="6" t="s">
        <v>1323</v>
      </c>
      <c r="B754" s="6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hidden="1" x14ac:dyDescent="0.3">
      <c r="A755" s="6" t="s">
        <v>646</v>
      </c>
      <c r="B755" s="6" t="s">
        <v>1325</v>
      </c>
      <c r="C755" s="6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hidden="1" x14ac:dyDescent="0.3">
      <c r="A756" s="6" t="s">
        <v>1326</v>
      </c>
      <c r="B756" s="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hidden="1" x14ac:dyDescent="0.3">
      <c r="A757" s="6" t="s">
        <v>9</v>
      </c>
      <c r="B757" s="6" t="s">
        <v>1328</v>
      </c>
      <c r="C757" s="6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hidden="1" x14ac:dyDescent="0.3">
      <c r="A758" s="6" t="s">
        <v>746</v>
      </c>
      <c r="B758" s="6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hidden="1" x14ac:dyDescent="0.3">
      <c r="A759" s="6" t="s">
        <v>1122</v>
      </c>
      <c r="B759" s="6" t="s">
        <v>1330</v>
      </c>
      <c r="C759" s="6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hidden="1" x14ac:dyDescent="0.3">
      <c r="A760" s="6" t="s">
        <v>1331</v>
      </c>
      <c r="B760" s="6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hidden="1" x14ac:dyDescent="0.3">
      <c r="A761" s="6" t="s">
        <v>1266</v>
      </c>
      <c r="B761" s="6" t="s">
        <v>1333</v>
      </c>
      <c r="C761" s="6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hidden="1" x14ac:dyDescent="0.3">
      <c r="A762" s="6" t="s">
        <v>1334</v>
      </c>
      <c r="B762" s="6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hidden="1" x14ac:dyDescent="0.3">
      <c r="A763" s="6" t="s">
        <v>622</v>
      </c>
      <c r="B763" s="6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hidden="1" x14ac:dyDescent="0.3">
      <c r="A764" s="6" t="s">
        <v>1337</v>
      </c>
      <c r="B764" s="6" t="s">
        <v>1083</v>
      </c>
      <c r="C764" s="6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hidden="1" x14ac:dyDescent="0.3">
      <c r="A765" s="6" t="s">
        <v>337</v>
      </c>
      <c r="B765" s="6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hidden="1" x14ac:dyDescent="0.3">
      <c r="A766" s="6" t="s">
        <v>1247</v>
      </c>
      <c r="B766" s="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hidden="1" x14ac:dyDescent="0.3">
      <c r="A767" s="6" t="s">
        <v>1000</v>
      </c>
      <c r="B767" s="6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hidden="1" x14ac:dyDescent="0.3">
      <c r="A768" s="6" t="s">
        <v>420</v>
      </c>
      <c r="B768" s="6" t="s">
        <v>1341</v>
      </c>
      <c r="C768" s="6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hidden="1" x14ac:dyDescent="0.3">
      <c r="A769" s="6" t="s">
        <v>9</v>
      </c>
      <c r="B769" s="6" t="s">
        <v>1342</v>
      </c>
      <c r="C769" s="6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hidden="1" x14ac:dyDescent="0.3">
      <c r="A770" s="6" t="s">
        <v>1163</v>
      </c>
      <c r="B770" s="6" t="s">
        <v>1343</v>
      </c>
      <c r="C770" s="6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hidden="1" x14ac:dyDescent="0.3">
      <c r="A771" s="6" t="s">
        <v>1289</v>
      </c>
      <c r="B771" s="6" t="s">
        <v>1344</v>
      </c>
      <c r="C771" s="6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hidden="1" x14ac:dyDescent="0.3">
      <c r="A772" s="6" t="s">
        <v>1177</v>
      </c>
      <c r="B772" s="6" t="s">
        <v>1345</v>
      </c>
      <c r="C772" s="6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hidden="1" x14ac:dyDescent="0.3">
      <c r="A773" s="6" t="s">
        <v>1266</v>
      </c>
      <c r="B773" s="6" t="s">
        <v>1346</v>
      </c>
      <c r="C773" s="6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hidden="1" x14ac:dyDescent="0.3">
      <c r="A774" s="6" t="s">
        <v>1266</v>
      </c>
      <c r="B774" s="6" t="s">
        <v>1347</v>
      </c>
      <c r="C774" s="6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hidden="1" x14ac:dyDescent="0.3">
      <c r="A775" s="6" t="s">
        <v>1163</v>
      </c>
      <c r="B775" s="6" t="s">
        <v>1348</v>
      </c>
      <c r="C775" s="6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hidden="1" x14ac:dyDescent="0.3">
      <c r="A776" s="6" t="s">
        <v>1278</v>
      </c>
      <c r="B776" s="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hidden="1" x14ac:dyDescent="0.3">
      <c r="A777" s="6" t="s">
        <v>1350</v>
      </c>
      <c r="B777" s="6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hidden="1" x14ac:dyDescent="0.3">
      <c r="A778" s="6" t="s">
        <v>393</v>
      </c>
      <c r="B778" s="6" t="s">
        <v>1352</v>
      </c>
      <c r="C778" s="6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hidden="1" x14ac:dyDescent="0.3">
      <c r="A779" s="6" t="s">
        <v>1086</v>
      </c>
      <c r="B779" s="6" t="s">
        <v>1353</v>
      </c>
      <c r="C779" s="6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hidden="1" x14ac:dyDescent="0.3">
      <c r="A780" s="6" t="s">
        <v>516</v>
      </c>
      <c r="B780" s="6" t="s">
        <v>1354</v>
      </c>
      <c r="C780" s="6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hidden="1" x14ac:dyDescent="0.3">
      <c r="A781" s="6" t="s">
        <v>1163</v>
      </c>
      <c r="B781" s="6" t="s">
        <v>1355</v>
      </c>
      <c r="C781" s="6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hidden="1" x14ac:dyDescent="0.3">
      <c r="A782" s="6" t="s">
        <v>795</v>
      </c>
      <c r="B782" s="6" t="s">
        <v>1356</v>
      </c>
      <c r="C782" s="6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hidden="1" x14ac:dyDescent="0.3">
      <c r="A783" s="6" t="s">
        <v>795</v>
      </c>
      <c r="B783" s="6" t="s">
        <v>1357</v>
      </c>
      <c r="C783" s="6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hidden="1" x14ac:dyDescent="0.3">
      <c r="A784" s="6" t="s">
        <v>795</v>
      </c>
      <c r="B784" s="6" t="s">
        <v>1358</v>
      </c>
      <c r="C784" s="6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hidden="1" x14ac:dyDescent="0.3">
      <c r="A785" s="6" t="s">
        <v>1326</v>
      </c>
      <c r="B785" s="6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hidden="1" x14ac:dyDescent="0.3">
      <c r="A786" s="6" t="s">
        <v>1185</v>
      </c>
      <c r="B786" s="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hidden="1" x14ac:dyDescent="0.3">
      <c r="A787" s="6" t="s">
        <v>746</v>
      </c>
      <c r="B787" s="6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hidden="1" x14ac:dyDescent="0.3">
      <c r="A788" s="6" t="s">
        <v>1247</v>
      </c>
      <c r="B788" s="6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hidden="1" x14ac:dyDescent="0.3">
      <c r="A789" s="6" t="s">
        <v>1363</v>
      </c>
      <c r="B789" s="6" t="s">
        <v>1364</v>
      </c>
      <c r="C789" s="6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hidden="1" x14ac:dyDescent="0.3">
      <c r="A790" s="6" t="s">
        <v>1363</v>
      </c>
      <c r="B790" s="6" t="s">
        <v>1365</v>
      </c>
      <c r="C790" s="6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hidden="1" x14ac:dyDescent="0.3">
      <c r="A791" s="6" t="s">
        <v>425</v>
      </c>
      <c r="B791" s="6" t="s">
        <v>1366</v>
      </c>
      <c r="C791" s="6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hidden="1" x14ac:dyDescent="0.3">
      <c r="A792" s="6" t="s">
        <v>420</v>
      </c>
      <c r="B792" s="6" t="s">
        <v>1367</v>
      </c>
      <c r="C792" s="6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hidden="1" x14ac:dyDescent="0.3">
      <c r="A793" s="6" t="s">
        <v>847</v>
      </c>
      <c r="B793" s="6" t="s">
        <v>1368</v>
      </c>
      <c r="C793" s="6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hidden="1" x14ac:dyDescent="0.3">
      <c r="A794" s="6" t="s">
        <v>524</v>
      </c>
      <c r="B794" s="6" t="s">
        <v>1369</v>
      </c>
      <c r="C794" s="6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hidden="1" x14ac:dyDescent="0.3">
      <c r="A795" s="6" t="s">
        <v>524</v>
      </c>
      <c r="B795" s="6" t="s">
        <v>1370</v>
      </c>
      <c r="C795" s="6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hidden="1" x14ac:dyDescent="0.3">
      <c r="A796" s="6" t="s">
        <v>519</v>
      </c>
      <c r="B796" s="6" t="s">
        <v>1371</v>
      </c>
      <c r="C796" s="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hidden="1" x14ac:dyDescent="0.3">
      <c r="A797" s="6" t="s">
        <v>1363</v>
      </c>
      <c r="B797" s="6" t="s">
        <v>1372</v>
      </c>
      <c r="C797" s="6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hidden="1" x14ac:dyDescent="0.3">
      <c r="A798" s="6" t="s">
        <v>1185</v>
      </c>
      <c r="B798" s="6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hidden="1" x14ac:dyDescent="0.3">
      <c r="A799" s="6" t="s">
        <v>1122</v>
      </c>
      <c r="B799" s="6" t="s">
        <v>1374</v>
      </c>
      <c r="C799" s="6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hidden="1" x14ac:dyDescent="0.3">
      <c r="A800" s="6" t="s">
        <v>722</v>
      </c>
      <c r="B800" s="6" t="s">
        <v>1375</v>
      </c>
      <c r="C800" s="6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hidden="1" x14ac:dyDescent="0.3">
      <c r="A801" s="6" t="s">
        <v>389</v>
      </c>
      <c r="B801" s="6" t="s">
        <v>1376</v>
      </c>
      <c r="C801" s="6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hidden="1" x14ac:dyDescent="0.3">
      <c r="A802" s="6" t="s">
        <v>1377</v>
      </c>
      <c r="B802" s="6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hidden="1" x14ac:dyDescent="0.3">
      <c r="A803" s="6" t="s">
        <v>1379</v>
      </c>
      <c r="B803" s="6" t="s">
        <v>1380</v>
      </c>
      <c r="C803" s="6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hidden="1" x14ac:dyDescent="0.3">
      <c r="A804" s="6" t="s">
        <v>328</v>
      </c>
      <c r="B804" s="6" t="s">
        <v>1381</v>
      </c>
      <c r="C804" s="6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hidden="1" x14ac:dyDescent="0.3">
      <c r="A805" s="6" t="s">
        <v>847</v>
      </c>
      <c r="B805" s="6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hidden="1" x14ac:dyDescent="0.3">
      <c r="A806" s="6" t="s">
        <v>847</v>
      </c>
      <c r="B806" s="6" t="s">
        <v>1383</v>
      </c>
      <c r="C806" s="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hidden="1" x14ac:dyDescent="0.3">
      <c r="A807" s="6" t="s">
        <v>1384</v>
      </c>
      <c r="B807" s="6" t="s">
        <v>1385</v>
      </c>
      <c r="C807" s="6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hidden="1" x14ac:dyDescent="0.3">
      <c r="A808" s="6" t="s">
        <v>1386</v>
      </c>
      <c r="B808" s="6" t="s">
        <v>1083</v>
      </c>
      <c r="C808" s="6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hidden="1" x14ac:dyDescent="0.3">
      <c r="A809" s="6" t="s">
        <v>393</v>
      </c>
      <c r="B809" s="6" t="s">
        <v>1387</v>
      </c>
      <c r="C809" s="6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hidden="1" x14ac:dyDescent="0.3">
      <c r="A810" s="6" t="s">
        <v>1163</v>
      </c>
      <c r="B810" s="6" t="s">
        <v>1388</v>
      </c>
      <c r="C810" s="6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hidden="1" x14ac:dyDescent="0.3">
      <c r="A811" s="6" t="s">
        <v>1389</v>
      </c>
      <c r="B811" s="6" t="s">
        <v>1083</v>
      </c>
      <c r="C811" s="6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hidden="1" x14ac:dyDescent="0.3">
      <c r="A812" s="6" t="s">
        <v>339</v>
      </c>
      <c r="B812" s="6" t="s">
        <v>1390</v>
      </c>
      <c r="C812" s="6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hidden="1" x14ac:dyDescent="0.3">
      <c r="A813" s="6" t="s">
        <v>847</v>
      </c>
      <c r="B813" s="6" t="s">
        <v>1391</v>
      </c>
      <c r="C813" s="6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hidden="1" x14ac:dyDescent="0.3">
      <c r="A814" s="6" t="s">
        <v>1122</v>
      </c>
      <c r="B814" s="6" t="s">
        <v>1392</v>
      </c>
      <c r="C814" s="6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hidden="1" x14ac:dyDescent="0.3">
      <c r="A815" s="6" t="s">
        <v>1071</v>
      </c>
      <c r="B815" s="6" t="s">
        <v>1393</v>
      </c>
      <c r="C815" s="6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hidden="1" x14ac:dyDescent="0.3">
      <c r="A816" s="6" t="s">
        <v>331</v>
      </c>
      <c r="B816" s="6" t="s">
        <v>1394</v>
      </c>
      <c r="C816" s="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hidden="1" x14ac:dyDescent="0.3">
      <c r="A817" s="6" t="s">
        <v>1225</v>
      </c>
      <c r="B817" s="6" t="s">
        <v>1083</v>
      </c>
      <c r="C817" s="6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hidden="1" x14ac:dyDescent="0.3">
      <c r="A818" s="6" t="s">
        <v>948</v>
      </c>
      <c r="B818" s="6" t="s">
        <v>1395</v>
      </c>
      <c r="C818" s="6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hidden="1" x14ac:dyDescent="0.3">
      <c r="A819" s="6" t="s">
        <v>1396</v>
      </c>
      <c r="B819" s="6" t="s">
        <v>1397</v>
      </c>
      <c r="C819" s="6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hidden="1" x14ac:dyDescent="0.3">
      <c r="A820" s="6" t="s">
        <v>1396</v>
      </c>
      <c r="B820" s="6" t="s">
        <v>1398</v>
      </c>
      <c r="C820" s="6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hidden="1" x14ac:dyDescent="0.3">
      <c r="A821" s="6" t="s">
        <v>1396</v>
      </c>
      <c r="B821" s="6" t="s">
        <v>1399</v>
      </c>
      <c r="C821" s="6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hidden="1" x14ac:dyDescent="0.3">
      <c r="A822" s="6" t="s">
        <v>1396</v>
      </c>
      <c r="B822" s="6" t="s">
        <v>1400</v>
      </c>
      <c r="C822" s="6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hidden="1" x14ac:dyDescent="0.3">
      <c r="A823" s="6" t="s">
        <v>1396</v>
      </c>
      <c r="B823" s="6" t="s">
        <v>1401</v>
      </c>
      <c r="C823" s="6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hidden="1" x14ac:dyDescent="0.3">
      <c r="A824" s="6" t="s">
        <v>1396</v>
      </c>
      <c r="B824" s="6" t="s">
        <v>1402</v>
      </c>
      <c r="C824" s="6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hidden="1" x14ac:dyDescent="0.3">
      <c r="A825" s="6" t="s">
        <v>1396</v>
      </c>
      <c r="B825" s="6" t="s">
        <v>1403</v>
      </c>
      <c r="C825" s="6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hidden="1" x14ac:dyDescent="0.3">
      <c r="A826" s="6" t="s">
        <v>1243</v>
      </c>
      <c r="B826" s="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hidden="1" x14ac:dyDescent="0.3">
      <c r="A827" s="6" t="s">
        <v>1405</v>
      </c>
      <c r="B827" s="6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hidden="1" x14ac:dyDescent="0.3">
      <c r="A828" s="6" t="s">
        <v>1405</v>
      </c>
      <c r="B828" s="6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hidden="1" x14ac:dyDescent="0.3">
      <c r="A829" s="6" t="s">
        <v>1405</v>
      </c>
      <c r="B829" s="6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hidden="1" x14ac:dyDescent="0.3">
      <c r="A830" s="6" t="s">
        <v>1071</v>
      </c>
      <c r="B830" s="6" t="s">
        <v>1409</v>
      </c>
      <c r="C830" s="6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hidden="1" x14ac:dyDescent="0.3">
      <c r="A831" s="6" t="s">
        <v>746</v>
      </c>
      <c r="B831" s="6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hidden="1" x14ac:dyDescent="0.3">
      <c r="A832" s="6" t="s">
        <v>1060</v>
      </c>
      <c r="B832" s="6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hidden="1" x14ac:dyDescent="0.3">
      <c r="A833" s="6" t="s">
        <v>348</v>
      </c>
      <c r="B833" s="6" t="s">
        <v>1412</v>
      </c>
      <c r="C833" s="6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hidden="1" x14ac:dyDescent="0.3">
      <c r="A834" s="6" t="s">
        <v>381</v>
      </c>
      <c r="B834" s="6" t="s">
        <v>1413</v>
      </c>
      <c r="C834" s="6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hidden="1" x14ac:dyDescent="0.3">
      <c r="A835" s="6" t="s">
        <v>388</v>
      </c>
      <c r="B835" s="6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hidden="1" x14ac:dyDescent="0.3">
      <c r="A836" s="6" t="s">
        <v>1054</v>
      </c>
      <c r="B836" s="6" t="s">
        <v>1415</v>
      </c>
      <c r="C836" s="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hidden="1" x14ac:dyDescent="0.3">
      <c r="A837" s="6" t="s">
        <v>1195</v>
      </c>
      <c r="B837" s="6" t="s">
        <v>1201</v>
      </c>
      <c r="C837" s="6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hidden="1" x14ac:dyDescent="0.3">
      <c r="A838" s="6" t="s">
        <v>754</v>
      </c>
      <c r="B838" s="6" t="s">
        <v>1416</v>
      </c>
      <c r="C838" s="6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hidden="1" x14ac:dyDescent="0.3">
      <c r="A839" s="6" t="s">
        <v>371</v>
      </c>
      <c r="B839" s="6" t="s">
        <v>1417</v>
      </c>
      <c r="C839" s="6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hidden="1" x14ac:dyDescent="0.3">
      <c r="A840" s="6" t="s">
        <v>371</v>
      </c>
      <c r="B840" s="6" t="s">
        <v>1418</v>
      </c>
      <c r="C840" s="6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hidden="1" x14ac:dyDescent="0.3">
      <c r="A841" s="6" t="s">
        <v>371</v>
      </c>
      <c r="B841" s="6" t="s">
        <v>1419</v>
      </c>
      <c r="C841" s="6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hidden="1" x14ac:dyDescent="0.3">
      <c r="A842" s="6" t="s">
        <v>371</v>
      </c>
      <c r="B842" s="6" t="s">
        <v>1420</v>
      </c>
      <c r="C842" s="6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hidden="1" x14ac:dyDescent="0.3">
      <c r="A843" s="6" t="s">
        <v>371</v>
      </c>
      <c r="B843" s="6" t="s">
        <v>1421</v>
      </c>
      <c r="C843" s="6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hidden="1" x14ac:dyDescent="0.3">
      <c r="A844" s="6" t="s">
        <v>371</v>
      </c>
      <c r="B844" s="6" t="s">
        <v>1422</v>
      </c>
      <c r="C844" s="6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hidden="1" x14ac:dyDescent="0.3">
      <c r="A845" s="6" t="s">
        <v>1423</v>
      </c>
      <c r="B845" s="6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hidden="1" x14ac:dyDescent="0.3">
      <c r="A846" s="6" t="s">
        <v>339</v>
      </c>
      <c r="B846" s="6" t="s">
        <v>1425</v>
      </c>
      <c r="C846" s="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hidden="1" x14ac:dyDescent="0.3">
      <c r="A847" s="6" t="s">
        <v>1266</v>
      </c>
      <c r="B847" s="6" t="s">
        <v>1426</v>
      </c>
      <c r="C847" s="6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hidden="1" x14ac:dyDescent="0.3">
      <c r="A848" s="6" t="s">
        <v>1202</v>
      </c>
      <c r="B848" s="6" t="s">
        <v>1427</v>
      </c>
      <c r="C848" s="6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hidden="1" x14ac:dyDescent="0.3">
      <c r="A849" s="6" t="s">
        <v>1202</v>
      </c>
      <c r="B849" s="6" t="s">
        <v>1428</v>
      </c>
      <c r="C849" s="6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hidden="1" x14ac:dyDescent="0.3">
      <c r="A850" s="6" t="s">
        <v>1163</v>
      </c>
      <c r="B850" s="6" t="s">
        <v>1429</v>
      </c>
      <c r="C850" s="6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hidden="1" x14ac:dyDescent="0.3">
      <c r="A851" s="6" t="s">
        <v>1103</v>
      </c>
      <c r="B851" s="6" t="s">
        <v>1430</v>
      </c>
      <c r="C851" s="6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hidden="1" x14ac:dyDescent="0.3">
      <c r="A852" s="6" t="s">
        <v>847</v>
      </c>
      <c r="B852" s="6" t="s">
        <v>1431</v>
      </c>
      <c r="C852" s="6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hidden="1" x14ac:dyDescent="0.3">
      <c r="A853" s="6" t="s">
        <v>1254</v>
      </c>
      <c r="B853" s="6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hidden="1" x14ac:dyDescent="0.3">
      <c r="A854" s="6" t="s">
        <v>1433</v>
      </c>
      <c r="B854" s="6" t="s">
        <v>1434</v>
      </c>
      <c r="C854" s="6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hidden="1" x14ac:dyDescent="0.3">
      <c r="A855" s="6" t="s">
        <v>1433</v>
      </c>
      <c r="B855" s="6" t="s">
        <v>1435</v>
      </c>
      <c r="C855" s="6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hidden="1" x14ac:dyDescent="0.3">
      <c r="A856" s="6" t="s">
        <v>1247</v>
      </c>
      <c r="B856" s="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hidden="1" x14ac:dyDescent="0.3">
      <c r="A857" s="6" t="s">
        <v>743</v>
      </c>
      <c r="B857" s="6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hidden="1" x14ac:dyDescent="0.3">
      <c r="A858" s="6" t="s">
        <v>1163</v>
      </c>
      <c r="B858" s="6" t="s">
        <v>1438</v>
      </c>
      <c r="C858" s="6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hidden="1" x14ac:dyDescent="0.3">
      <c r="A859" s="6" t="s">
        <v>1300</v>
      </c>
      <c r="B859" s="6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hidden="1" x14ac:dyDescent="0.3">
      <c r="A860" s="6" t="s">
        <v>393</v>
      </c>
      <c r="B860" s="6" t="s">
        <v>1440</v>
      </c>
      <c r="C860" s="6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hidden="1" x14ac:dyDescent="0.3">
      <c r="A861" s="6" t="s">
        <v>393</v>
      </c>
      <c r="B861" s="6" t="s">
        <v>1441</v>
      </c>
      <c r="C861" s="6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hidden="1" x14ac:dyDescent="0.3">
      <c r="A862" s="6" t="s">
        <v>705</v>
      </c>
      <c r="B862" s="6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hidden="1" x14ac:dyDescent="0.3">
      <c r="A863" s="6" t="s">
        <v>1195</v>
      </c>
      <c r="B863" s="6" t="s">
        <v>1443</v>
      </c>
      <c r="C863" s="6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hidden="1" x14ac:dyDescent="0.3">
      <c r="A864" s="6" t="s">
        <v>412</v>
      </c>
      <c r="B864" s="6" t="s">
        <v>1444</v>
      </c>
      <c r="C864" s="6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hidden="1" x14ac:dyDescent="0.3">
      <c r="A865" s="6" t="s">
        <v>1163</v>
      </c>
      <c r="B865" s="6" t="s">
        <v>1445</v>
      </c>
      <c r="C865" s="6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hidden="1" x14ac:dyDescent="0.3">
      <c r="A866" s="6" t="s">
        <v>1300</v>
      </c>
      <c r="B866" s="6" t="s">
        <v>1446</v>
      </c>
      <c r="C866" s="6">
        <v>17</v>
      </c>
      <c r="D866" t="str">
        <f t="shared" si="13"/>
        <v>Minis Building(Polyurethane)17</v>
      </c>
      <c r="E866">
        <v>143610.5</v>
      </c>
      <c r="F866">
        <v>127813.33</v>
      </c>
      <c r="G866">
        <v>0</v>
      </c>
      <c r="H866">
        <v>127813.33</v>
      </c>
    </row>
    <row r="867" spans="1:8" hidden="1" x14ac:dyDescent="0.3">
      <c r="A867" s="6" t="s">
        <v>1054</v>
      </c>
      <c r="B867" s="6" t="s">
        <v>1447</v>
      </c>
      <c r="C867" s="6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hidden="1" x14ac:dyDescent="0.3">
      <c r="A868" s="6" t="s">
        <v>335</v>
      </c>
      <c r="B868" s="6" t="s">
        <v>1448</v>
      </c>
      <c r="C868" s="6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hidden="1" x14ac:dyDescent="0.3">
      <c r="A869" s="6" t="s">
        <v>1449</v>
      </c>
      <c r="B869" s="6" t="s">
        <v>1450</v>
      </c>
      <c r="C869" s="6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hidden="1" x14ac:dyDescent="0.3">
      <c r="A870" s="6" t="s">
        <v>1023</v>
      </c>
      <c r="B870" s="6" t="s">
        <v>1451</v>
      </c>
      <c r="C870" s="6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hidden="1" x14ac:dyDescent="0.3">
      <c r="A871" s="6" t="s">
        <v>511</v>
      </c>
      <c r="B871" s="6" t="s">
        <v>1452</v>
      </c>
      <c r="C871" s="6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hidden="1" x14ac:dyDescent="0.3">
      <c r="A872" s="6" t="s">
        <v>1453</v>
      </c>
      <c r="B872" s="6" t="s">
        <v>1454</v>
      </c>
      <c r="C872" s="6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hidden="1" x14ac:dyDescent="0.3">
      <c r="A873" s="6" t="s">
        <v>1316</v>
      </c>
      <c r="B873" s="6" t="s">
        <v>1455</v>
      </c>
      <c r="C873" s="6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hidden="1" x14ac:dyDescent="0.3">
      <c r="A874" s="6" t="s">
        <v>1456</v>
      </c>
      <c r="B874" s="6" t="s">
        <v>1457</v>
      </c>
      <c r="C874" s="6">
        <v>1</v>
      </c>
      <c r="D874" t="str">
        <f t="shared" si="13"/>
        <v>ORA-ZED Towers01B1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hidden="1" x14ac:dyDescent="0.3">
      <c r="A875" s="6" t="s">
        <v>754</v>
      </c>
      <c r="B875" s="6" t="s">
        <v>1458</v>
      </c>
      <c r="C875" s="6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hidden="1" x14ac:dyDescent="0.3">
      <c r="A876" s="6" t="s">
        <v>754</v>
      </c>
      <c r="B876" s="6" t="s">
        <v>1459</v>
      </c>
      <c r="C876" s="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hidden="1" x14ac:dyDescent="0.3">
      <c r="A877" s="6" t="s">
        <v>1316</v>
      </c>
      <c r="B877" s="6" t="s">
        <v>1460</v>
      </c>
      <c r="C877" s="6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hidden="1" x14ac:dyDescent="0.3">
      <c r="A878" s="6" t="s">
        <v>1163</v>
      </c>
      <c r="B878" s="6" t="s">
        <v>1461</v>
      </c>
      <c r="C878" s="6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hidden="1" x14ac:dyDescent="0.3">
      <c r="A879" s="6" t="s">
        <v>1086</v>
      </c>
      <c r="B879" s="6" t="s">
        <v>1462</v>
      </c>
      <c r="C879" s="6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hidden="1" x14ac:dyDescent="0.3">
      <c r="A880" s="6" t="s">
        <v>1086</v>
      </c>
      <c r="B880" s="6" t="s">
        <v>1463</v>
      </c>
      <c r="C880" s="6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hidden="1" x14ac:dyDescent="0.3">
      <c r="A881" s="6" t="s">
        <v>1086</v>
      </c>
      <c r="B881" s="6" t="s">
        <v>1464</v>
      </c>
      <c r="C881" s="6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hidden="1" x14ac:dyDescent="0.3">
      <c r="A882" s="6" t="s">
        <v>982</v>
      </c>
      <c r="B882" s="6" t="s">
        <v>1465</v>
      </c>
      <c r="C882" s="6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hidden="1" x14ac:dyDescent="0.3">
      <c r="A883" s="6" t="s">
        <v>982</v>
      </c>
      <c r="B883" s="6" t="s">
        <v>1466</v>
      </c>
      <c r="C883" s="6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hidden="1" x14ac:dyDescent="0.3">
      <c r="A884" s="6" t="s">
        <v>311</v>
      </c>
      <c r="B884" s="6" t="s">
        <v>1467</v>
      </c>
      <c r="C884" s="6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hidden="1" x14ac:dyDescent="0.3">
      <c r="A885" s="6" t="s">
        <v>342</v>
      </c>
      <c r="B885" s="6" t="s">
        <v>1468</v>
      </c>
      <c r="C885" s="6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hidden="1" x14ac:dyDescent="0.3">
      <c r="A886" s="6" t="s">
        <v>342</v>
      </c>
      <c r="B886" s="6" t="s">
        <v>1469</v>
      </c>
      <c r="C886" s="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hidden="1" x14ac:dyDescent="0.3">
      <c r="A887" s="6" t="s">
        <v>342</v>
      </c>
      <c r="B887" s="6" t="s">
        <v>1470</v>
      </c>
      <c r="C887" s="6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hidden="1" x14ac:dyDescent="0.3">
      <c r="A888" s="6" t="s">
        <v>342</v>
      </c>
      <c r="B888" s="6" t="s">
        <v>1471</v>
      </c>
      <c r="C888" s="6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hidden="1" x14ac:dyDescent="0.3">
      <c r="A889" s="6" t="s">
        <v>342</v>
      </c>
      <c r="B889" s="6" t="s">
        <v>1472</v>
      </c>
      <c r="C889" s="6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hidden="1" x14ac:dyDescent="0.3">
      <c r="A890" s="6" t="s">
        <v>1473</v>
      </c>
      <c r="B890" s="6" t="s">
        <v>1474</v>
      </c>
      <c r="C890" s="6">
        <v>5</v>
      </c>
      <c r="D890" t="str">
        <f t="shared" si="13"/>
        <v>Taval Sarai 525</v>
      </c>
      <c r="E890">
        <v>251219</v>
      </c>
      <c r="F890">
        <v>157993.34</v>
      </c>
      <c r="G890">
        <v>0</v>
      </c>
      <c r="H890">
        <v>157993.34</v>
      </c>
    </row>
    <row r="891" spans="1:8" hidden="1" x14ac:dyDescent="0.3">
      <c r="A891" s="6" t="s">
        <v>1475</v>
      </c>
      <c r="B891" s="6" t="s">
        <v>1476</v>
      </c>
      <c r="C891" s="6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hidden="1" x14ac:dyDescent="0.3">
      <c r="A892" s="6" t="s">
        <v>1477</v>
      </c>
      <c r="B892" s="6" t="s">
        <v>1478</v>
      </c>
      <c r="C892" s="6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hidden="1" x14ac:dyDescent="0.3">
      <c r="A893" s="6" t="s">
        <v>1479</v>
      </c>
      <c r="B893" s="6" t="s">
        <v>1480</v>
      </c>
      <c r="C893" s="6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hidden="1" x14ac:dyDescent="0.3">
      <c r="A894" s="6" t="s">
        <v>9</v>
      </c>
      <c r="B894" s="6" t="s">
        <v>1481</v>
      </c>
      <c r="C894" s="6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hidden="1" x14ac:dyDescent="0.3">
      <c r="A895" s="6" t="s">
        <v>524</v>
      </c>
      <c r="B895" s="6" t="s">
        <v>1482</v>
      </c>
      <c r="C895" s="6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hidden="1" x14ac:dyDescent="0.3">
      <c r="A896" s="6" t="s">
        <v>1483</v>
      </c>
      <c r="B896" s="6" t="s">
        <v>1484</v>
      </c>
      <c r="C896" s="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hidden="1" x14ac:dyDescent="0.3">
      <c r="A897" s="6" t="s">
        <v>1377</v>
      </c>
      <c r="B897" s="6" t="s">
        <v>1485</v>
      </c>
      <c r="C897" s="6">
        <v>5</v>
      </c>
      <c r="D897" t="str">
        <f t="shared" si="13"/>
        <v>Mivida5</v>
      </c>
      <c r="E897">
        <v>121130</v>
      </c>
      <c r="F897">
        <v>119918.7</v>
      </c>
      <c r="G897">
        <v>0</v>
      </c>
      <c r="H897">
        <v>119918.7</v>
      </c>
    </row>
    <row r="898" spans="1:8" hidden="1" x14ac:dyDescent="0.3">
      <c r="A898" s="6" t="s">
        <v>847</v>
      </c>
      <c r="B898" s="6" t="s">
        <v>1486</v>
      </c>
      <c r="C898" s="6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hidden="1" x14ac:dyDescent="0.3">
      <c r="A899" s="6" t="s">
        <v>1487</v>
      </c>
      <c r="B899" s="6" t="s">
        <v>1488</v>
      </c>
      <c r="C899" s="6">
        <v>3</v>
      </c>
      <c r="D899" t="str">
        <f t="shared" ref="D899:D962" si="14">A899&amp;C899</f>
        <v>Mangrouve Hotel - Gouna3</v>
      </c>
      <c r="E899">
        <v>20276.740000000002</v>
      </c>
      <c r="F899">
        <v>17955.04</v>
      </c>
      <c r="G899">
        <v>0</v>
      </c>
      <c r="H899">
        <v>17955.04</v>
      </c>
    </row>
    <row r="900" spans="1:8" hidden="1" x14ac:dyDescent="0.3">
      <c r="A900" s="6" t="s">
        <v>1456</v>
      </c>
      <c r="B900" s="6" t="s">
        <v>1489</v>
      </c>
      <c r="C900" s="6">
        <v>3</v>
      </c>
      <c r="D900" t="str">
        <f t="shared" si="14"/>
        <v>ORA-ZED Towers01B3</v>
      </c>
      <c r="E900">
        <v>100289.08</v>
      </c>
      <c r="F900">
        <v>86098.18</v>
      </c>
      <c r="G900">
        <v>0</v>
      </c>
      <c r="H900">
        <v>86098.18</v>
      </c>
    </row>
    <row r="901" spans="1:8" hidden="1" x14ac:dyDescent="0.3">
      <c r="A901" s="6" t="s">
        <v>1456</v>
      </c>
      <c r="B901" s="6" t="s">
        <v>1490</v>
      </c>
      <c r="C901" s="6">
        <v>2</v>
      </c>
      <c r="D901" t="str">
        <f t="shared" si="14"/>
        <v>ORA-ZED Towers01B2</v>
      </c>
      <c r="E901">
        <v>111198.38</v>
      </c>
      <c r="F901">
        <v>95463.81</v>
      </c>
      <c r="G901">
        <v>0</v>
      </c>
      <c r="H901">
        <v>95463.81</v>
      </c>
    </row>
    <row r="902" spans="1:8" hidden="1" x14ac:dyDescent="0.3">
      <c r="A902" s="6" t="s">
        <v>1254</v>
      </c>
      <c r="B902" s="6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hidden="1" x14ac:dyDescent="0.3">
      <c r="A903" s="6" t="s">
        <v>391</v>
      </c>
      <c r="B903" s="6" t="s">
        <v>1492</v>
      </c>
      <c r="C903" s="6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hidden="1" x14ac:dyDescent="0.3">
      <c r="A904" s="6" t="s">
        <v>746</v>
      </c>
      <c r="B904" s="6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hidden="1" x14ac:dyDescent="0.3">
      <c r="A905" s="6" t="s">
        <v>741</v>
      </c>
      <c r="B905" s="6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hidden="1" x14ac:dyDescent="0.3">
      <c r="A906" s="6" t="s">
        <v>1495</v>
      </c>
      <c r="B906" s="6" t="s">
        <v>1496</v>
      </c>
      <c r="C906" s="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hidden="1" x14ac:dyDescent="0.3">
      <c r="A907" s="6" t="s">
        <v>1497</v>
      </c>
      <c r="B907" s="6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hidden="1" x14ac:dyDescent="0.3">
      <c r="A908" s="6" t="s">
        <v>1499</v>
      </c>
      <c r="B908" s="6" t="s">
        <v>1500</v>
      </c>
      <c r="C908" s="6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hidden="1" x14ac:dyDescent="0.3">
      <c r="A909" s="6" t="s">
        <v>828</v>
      </c>
      <c r="B909" s="6" t="s">
        <v>1501</v>
      </c>
      <c r="C909" s="6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hidden="1" x14ac:dyDescent="0.3">
      <c r="A910" s="6" t="s">
        <v>1502</v>
      </c>
      <c r="B910" s="6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hidden="1" x14ac:dyDescent="0.3">
      <c r="A911" s="6" t="s">
        <v>1060</v>
      </c>
      <c r="B911" s="6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hidden="1" x14ac:dyDescent="0.3">
      <c r="A912" s="6" t="s">
        <v>397</v>
      </c>
      <c r="B912" s="6" t="s">
        <v>1505</v>
      </c>
      <c r="C912" s="6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hidden="1" x14ac:dyDescent="0.3">
      <c r="A913" s="6" t="s">
        <v>1266</v>
      </c>
      <c r="B913" s="6" t="s">
        <v>1506</v>
      </c>
      <c r="C913" s="6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hidden="1" x14ac:dyDescent="0.3">
      <c r="A914" s="6" t="s">
        <v>1507</v>
      </c>
      <c r="B914" s="6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hidden="1" x14ac:dyDescent="0.3">
      <c r="A915" s="6" t="s">
        <v>1254</v>
      </c>
      <c r="B915" s="6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hidden="1" x14ac:dyDescent="0.3">
      <c r="A916" s="6" t="s">
        <v>1510</v>
      </c>
      <c r="B916" s="6" t="s">
        <v>1511</v>
      </c>
      <c r="C916" s="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hidden="1" x14ac:dyDescent="0.3">
      <c r="A917" s="6" t="s">
        <v>1512</v>
      </c>
      <c r="B917" s="6" t="s">
        <v>1513</v>
      </c>
      <c r="C917" s="6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hidden="1" x14ac:dyDescent="0.3">
      <c r="A918" s="6" t="s">
        <v>331</v>
      </c>
      <c r="B918" s="6" t="s">
        <v>1514</v>
      </c>
      <c r="C918" s="6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hidden="1" x14ac:dyDescent="0.3">
      <c r="A919" s="6" t="s">
        <v>311</v>
      </c>
      <c r="B919" s="6" t="s">
        <v>1515</v>
      </c>
      <c r="C919" s="6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hidden="1" x14ac:dyDescent="0.3">
      <c r="A920" s="6" t="s">
        <v>1054</v>
      </c>
      <c r="B920" s="6" t="s">
        <v>1516</v>
      </c>
      <c r="C920" s="6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hidden="1" x14ac:dyDescent="0.3">
      <c r="A921" s="6" t="s">
        <v>1473</v>
      </c>
      <c r="B921" s="6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hidden="1" x14ac:dyDescent="0.3">
      <c r="A922" s="6" t="s">
        <v>425</v>
      </c>
      <c r="B922" s="6" t="s">
        <v>1518</v>
      </c>
      <c r="C922" s="6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hidden="1" x14ac:dyDescent="0.3">
      <c r="A923" s="6" t="s">
        <v>71</v>
      </c>
      <c r="B923" s="6" t="s">
        <v>1519</v>
      </c>
      <c r="C923" s="6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hidden="1" x14ac:dyDescent="0.3">
      <c r="A924" s="6" t="s">
        <v>1520</v>
      </c>
      <c r="B924" s="6" t="s">
        <v>1521</v>
      </c>
      <c r="C924" s="6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hidden="1" x14ac:dyDescent="0.3">
      <c r="A925" s="6" t="s">
        <v>1499</v>
      </c>
      <c r="B925" s="6" t="s">
        <v>1083</v>
      </c>
      <c r="C925" s="6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hidden="1" x14ac:dyDescent="0.3">
      <c r="A926" s="6" t="s">
        <v>339</v>
      </c>
      <c r="B926" s="6" t="s">
        <v>1522</v>
      </c>
      <c r="C926" s="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hidden="1" x14ac:dyDescent="0.3">
      <c r="A927" s="6" t="s">
        <v>339</v>
      </c>
      <c r="B927" s="6" t="s">
        <v>1523</v>
      </c>
      <c r="C927" s="6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hidden="1" x14ac:dyDescent="0.3">
      <c r="A928" s="6" t="s">
        <v>9</v>
      </c>
      <c r="B928" s="6" t="s">
        <v>1524</v>
      </c>
      <c r="C928" s="6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hidden="1" x14ac:dyDescent="0.3">
      <c r="A929" s="6" t="s">
        <v>1054</v>
      </c>
      <c r="B929" s="6" t="s">
        <v>1525</v>
      </c>
      <c r="C929" s="6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hidden="1" x14ac:dyDescent="0.3">
      <c r="A930" s="6" t="s">
        <v>1320</v>
      </c>
      <c r="B930" s="6" t="s">
        <v>1526</v>
      </c>
      <c r="C930" s="6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hidden="1" x14ac:dyDescent="0.3">
      <c r="A931" s="6" t="s">
        <v>743</v>
      </c>
      <c r="B931" s="6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hidden="1" x14ac:dyDescent="0.3">
      <c r="A932" s="6" t="s">
        <v>1247</v>
      </c>
      <c r="B932" s="6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hidden="1" x14ac:dyDescent="0.3">
      <c r="A933" s="6" t="s">
        <v>1163</v>
      </c>
      <c r="B933" s="6" t="s">
        <v>1529</v>
      </c>
      <c r="C933" s="6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hidden="1" x14ac:dyDescent="0.3">
      <c r="A934" s="6" t="s">
        <v>1530</v>
      </c>
      <c r="B934" s="6" t="s">
        <v>1531</v>
      </c>
      <c r="C934" s="6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hidden="1" x14ac:dyDescent="0.3">
      <c r="A935" s="6" t="s">
        <v>1532</v>
      </c>
      <c r="B935" s="6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hidden="1" x14ac:dyDescent="0.3">
      <c r="A936" s="6" t="s">
        <v>1534</v>
      </c>
      <c r="B936" s="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hidden="1" x14ac:dyDescent="0.3">
      <c r="A937" s="6" t="s">
        <v>420</v>
      </c>
      <c r="B937" s="6" t="s">
        <v>1536</v>
      </c>
      <c r="C937" s="6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hidden="1" x14ac:dyDescent="0.3">
      <c r="A938" s="6" t="s">
        <v>1195</v>
      </c>
      <c r="B938" s="6" t="s">
        <v>1537</v>
      </c>
      <c r="C938" s="6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hidden="1" x14ac:dyDescent="0.3">
      <c r="A939" s="6" t="s">
        <v>795</v>
      </c>
      <c r="B939" s="6" t="s">
        <v>1538</v>
      </c>
      <c r="C939" s="6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hidden="1" x14ac:dyDescent="0.3">
      <c r="A940" s="6" t="s">
        <v>342</v>
      </c>
      <c r="B940" s="6" t="s">
        <v>1539</v>
      </c>
      <c r="C940" s="6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hidden="1" x14ac:dyDescent="0.3">
      <c r="A941" s="6" t="s">
        <v>300</v>
      </c>
      <c r="B941" s="6" t="s">
        <v>1540</v>
      </c>
      <c r="C941" s="6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hidden="1" x14ac:dyDescent="0.3">
      <c r="A942" s="6" t="s">
        <v>393</v>
      </c>
      <c r="B942" s="6" t="s">
        <v>1541</v>
      </c>
      <c r="C942" s="6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hidden="1" x14ac:dyDescent="0.3">
      <c r="A943" s="6" t="s">
        <v>1227</v>
      </c>
      <c r="B943" s="6" t="s">
        <v>1303</v>
      </c>
      <c r="C943" s="6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hidden="1" x14ac:dyDescent="0.3">
      <c r="A944" s="6" t="s">
        <v>335</v>
      </c>
      <c r="B944" s="6" t="s">
        <v>1542</v>
      </c>
      <c r="C944" s="6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hidden="1" x14ac:dyDescent="0.3">
      <c r="A945" s="6" t="s">
        <v>1278</v>
      </c>
      <c r="B945" s="6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hidden="1" x14ac:dyDescent="0.3">
      <c r="A946" s="6" t="s">
        <v>1278</v>
      </c>
      <c r="B946" s="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hidden="1" x14ac:dyDescent="0.3">
      <c r="A947" s="6" t="s">
        <v>1278</v>
      </c>
      <c r="B947" s="6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hidden="1" x14ac:dyDescent="0.3">
      <c r="A948" s="6" t="s">
        <v>1316</v>
      </c>
      <c r="B948" s="6" t="s">
        <v>1546</v>
      </c>
      <c r="C948" s="6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hidden="1" x14ac:dyDescent="0.3">
      <c r="A949" s="6" t="s">
        <v>1547</v>
      </c>
      <c r="B949" s="6" t="s">
        <v>1548</v>
      </c>
      <c r="C949" s="6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hidden="1" x14ac:dyDescent="0.3">
      <c r="A950" s="6" t="s">
        <v>1547</v>
      </c>
      <c r="B950" s="6" t="s">
        <v>1549</v>
      </c>
      <c r="C950" s="6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hidden="1" x14ac:dyDescent="0.3">
      <c r="A951" s="6" t="s">
        <v>1547</v>
      </c>
      <c r="B951" s="6" t="s">
        <v>1550</v>
      </c>
      <c r="C951" s="6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hidden="1" x14ac:dyDescent="0.3">
      <c r="A952" s="6" t="s">
        <v>1000</v>
      </c>
      <c r="B952" s="6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hidden="1" x14ac:dyDescent="0.3">
      <c r="A953" s="6" t="s">
        <v>746</v>
      </c>
      <c r="B953" s="6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hidden="1" x14ac:dyDescent="0.3">
      <c r="A954" s="6" t="s">
        <v>743</v>
      </c>
      <c r="B954" s="6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hidden="1" x14ac:dyDescent="0.3">
      <c r="A955" s="6" t="s">
        <v>795</v>
      </c>
      <c r="B955" s="6" t="s">
        <v>1554</v>
      </c>
      <c r="C955" s="6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hidden="1" x14ac:dyDescent="0.3">
      <c r="A956" s="6" t="s">
        <v>1266</v>
      </c>
      <c r="B956" s="6" t="s">
        <v>1555</v>
      </c>
      <c r="C956" s="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hidden="1" x14ac:dyDescent="0.3">
      <c r="A957" s="6" t="s">
        <v>1556</v>
      </c>
      <c r="B957" s="6" t="s">
        <v>1557</v>
      </c>
      <c r="C957" s="6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hidden="1" x14ac:dyDescent="0.3">
      <c r="A958" s="6" t="s">
        <v>1558</v>
      </c>
      <c r="B958" s="6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hidden="1" x14ac:dyDescent="0.3">
      <c r="A959" s="6" t="s">
        <v>1558</v>
      </c>
      <c r="B959" s="6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hidden="1" x14ac:dyDescent="0.3">
      <c r="A960" s="6" t="s">
        <v>754</v>
      </c>
      <c r="B960" s="6" t="s">
        <v>1561</v>
      </c>
      <c r="C960" s="6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hidden="1" x14ac:dyDescent="0.3">
      <c r="A961" s="6" t="s">
        <v>1562</v>
      </c>
      <c r="B961" s="6" t="s">
        <v>1563</v>
      </c>
      <c r="C961" s="6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hidden="1" x14ac:dyDescent="0.3">
      <c r="A962" s="6" t="s">
        <v>1562</v>
      </c>
      <c r="B962" s="6" t="s">
        <v>1564</v>
      </c>
      <c r="C962" s="6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hidden="1" x14ac:dyDescent="0.3">
      <c r="A963" s="6" t="s">
        <v>1334</v>
      </c>
      <c r="B963" s="6" t="s">
        <v>1565</v>
      </c>
      <c r="C963" s="6">
        <v>6</v>
      </c>
      <c r="D963" t="str">
        <f t="shared" ref="D963:D1026" si="15">A963&amp;C963</f>
        <v>Mohamed Ali Palace6</v>
      </c>
      <c r="E963">
        <v>73816.399999999994</v>
      </c>
      <c r="F963">
        <v>62005.78</v>
      </c>
      <c r="G963">
        <v>0</v>
      </c>
      <c r="H963">
        <v>62005.78</v>
      </c>
    </row>
    <row r="964" spans="1:8" hidden="1" x14ac:dyDescent="0.3">
      <c r="A964" s="6" t="s">
        <v>9</v>
      </c>
      <c r="B964" s="6" t="s">
        <v>1566</v>
      </c>
      <c r="C964" s="6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hidden="1" x14ac:dyDescent="0.3">
      <c r="A965" s="6" t="s">
        <v>1289</v>
      </c>
      <c r="B965" s="6" t="s">
        <v>1567</v>
      </c>
      <c r="C965" s="6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hidden="1" x14ac:dyDescent="0.3">
      <c r="A966" s="6" t="s">
        <v>323</v>
      </c>
      <c r="B966" s="6" t="s">
        <v>1568</v>
      </c>
      <c r="C966" s="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hidden="1" x14ac:dyDescent="0.3">
      <c r="A967" s="6" t="s">
        <v>1569</v>
      </c>
      <c r="B967" s="6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hidden="1" x14ac:dyDescent="0.3">
      <c r="A968" s="6" t="s">
        <v>393</v>
      </c>
      <c r="B968" s="6" t="s">
        <v>1571</v>
      </c>
      <c r="C968" s="6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hidden="1" x14ac:dyDescent="0.3">
      <c r="A969" s="6" t="s">
        <v>393</v>
      </c>
      <c r="B969" s="6" t="s">
        <v>1572</v>
      </c>
      <c r="C969" s="6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hidden="1" x14ac:dyDescent="0.3">
      <c r="A970" s="6" t="s">
        <v>300</v>
      </c>
      <c r="B970" s="6" t="s">
        <v>1573</v>
      </c>
      <c r="C970" s="6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hidden="1" x14ac:dyDescent="0.3">
      <c r="A971" s="6" t="s">
        <v>1574</v>
      </c>
      <c r="B971" s="6" t="s">
        <v>1575</v>
      </c>
      <c r="C971" s="6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hidden="1" x14ac:dyDescent="0.3">
      <c r="A972" s="6" t="s">
        <v>651</v>
      </c>
      <c r="B972" s="6" t="s">
        <v>1576</v>
      </c>
      <c r="C972" s="6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hidden="1" x14ac:dyDescent="0.3">
      <c r="A973" s="6" t="s">
        <v>1202</v>
      </c>
      <c r="B973" s="6" t="s">
        <v>1577</v>
      </c>
      <c r="C973" s="6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hidden="1" x14ac:dyDescent="0.3">
      <c r="A974" s="6" t="s">
        <v>646</v>
      </c>
      <c r="B974" s="6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hidden="1" x14ac:dyDescent="0.3">
      <c r="A975" s="6" t="s">
        <v>1579</v>
      </c>
      <c r="B975" s="6" t="s">
        <v>1580</v>
      </c>
      <c r="C975" s="6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hidden="1" x14ac:dyDescent="0.3">
      <c r="A976" s="6" t="s">
        <v>1562</v>
      </c>
      <c r="B976" s="6" t="s">
        <v>1581</v>
      </c>
      <c r="C976" s="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hidden="1" x14ac:dyDescent="0.3">
      <c r="A977" s="6" t="s">
        <v>1562</v>
      </c>
      <c r="B977" s="6" t="s">
        <v>1582</v>
      </c>
      <c r="C977" s="6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hidden="1" x14ac:dyDescent="0.3">
      <c r="A978" s="6" t="s">
        <v>1254</v>
      </c>
      <c r="B978" s="6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hidden="1" x14ac:dyDescent="0.3">
      <c r="A979" s="6" t="s">
        <v>1254</v>
      </c>
      <c r="B979" s="6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hidden="1" x14ac:dyDescent="0.3">
      <c r="A980" s="6" t="s">
        <v>1585</v>
      </c>
      <c r="B980" s="6" t="s">
        <v>1586</v>
      </c>
      <c r="D980" t="str">
        <f t="shared" si="15"/>
        <v>Bridge Axis Firdaws</v>
      </c>
      <c r="E980">
        <v>4225600</v>
      </c>
      <c r="F980">
        <v>4225600</v>
      </c>
      <c r="G980">
        <v>0</v>
      </c>
      <c r="H980">
        <v>4225600</v>
      </c>
    </row>
    <row r="981" spans="1:8" hidden="1" x14ac:dyDescent="0.3">
      <c r="A981" s="6" t="s">
        <v>1587</v>
      </c>
      <c r="B981" s="6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hidden="1" x14ac:dyDescent="0.3">
      <c r="A982" s="6" t="s">
        <v>1499</v>
      </c>
      <c r="B982" s="6" t="s">
        <v>1303</v>
      </c>
      <c r="C982" s="6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hidden="1" x14ac:dyDescent="0.3">
      <c r="A983" s="6" t="s">
        <v>1589</v>
      </c>
      <c r="B983" s="6" t="s">
        <v>1590</v>
      </c>
      <c r="C983" s="6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hidden="1" x14ac:dyDescent="0.3">
      <c r="A984" s="6" t="s">
        <v>371</v>
      </c>
      <c r="B984" s="6" t="s">
        <v>1591</v>
      </c>
      <c r="C984" s="6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hidden="1" x14ac:dyDescent="0.3">
      <c r="A985" s="6" t="s">
        <v>378</v>
      </c>
      <c r="B985" s="6" t="s">
        <v>1592</v>
      </c>
      <c r="C985" s="6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hidden="1" x14ac:dyDescent="0.3">
      <c r="A986" s="6" t="s">
        <v>371</v>
      </c>
      <c r="B986" s="6" t="s">
        <v>1593</v>
      </c>
      <c r="C986" s="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hidden="1" x14ac:dyDescent="0.3">
      <c r="A987" s="6" t="s">
        <v>1594</v>
      </c>
      <c r="B987" s="6" t="s">
        <v>1595</v>
      </c>
      <c r="C987" s="6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hidden="1" x14ac:dyDescent="0.3">
      <c r="A988" s="6" t="s">
        <v>1594</v>
      </c>
      <c r="B988" s="6" t="s">
        <v>1596</v>
      </c>
      <c r="C988" s="6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hidden="1" x14ac:dyDescent="0.3">
      <c r="A989" s="6" t="s">
        <v>1594</v>
      </c>
      <c r="B989" s="6" t="s">
        <v>1597</v>
      </c>
      <c r="C989" s="6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hidden="1" x14ac:dyDescent="0.3">
      <c r="A990" s="6" t="s">
        <v>1598</v>
      </c>
      <c r="B990" s="6" t="s">
        <v>1599</v>
      </c>
      <c r="C990" s="6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hidden="1" x14ac:dyDescent="0.3">
      <c r="A991" s="6" t="s">
        <v>393</v>
      </c>
      <c r="B991" s="6" t="s">
        <v>1600</v>
      </c>
      <c r="C991" s="6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hidden="1" x14ac:dyDescent="0.3">
      <c r="A992" s="6" t="s">
        <v>950</v>
      </c>
      <c r="B992" s="6" t="s">
        <v>1601</v>
      </c>
      <c r="C992" s="6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hidden="1" x14ac:dyDescent="0.3">
      <c r="A993" s="6" t="s">
        <v>950</v>
      </c>
      <c r="B993" s="6" t="s">
        <v>1602</v>
      </c>
      <c r="C993" s="6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hidden="1" x14ac:dyDescent="0.3">
      <c r="A994" s="6" t="s">
        <v>950</v>
      </c>
      <c r="B994" s="6" t="s">
        <v>1603</v>
      </c>
      <c r="C994" s="6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hidden="1" x14ac:dyDescent="0.3">
      <c r="A995" s="6" t="s">
        <v>950</v>
      </c>
      <c r="B995" s="6" t="s">
        <v>1604</v>
      </c>
      <c r="C995" s="6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hidden="1" x14ac:dyDescent="0.3">
      <c r="A996" s="6" t="s">
        <v>948</v>
      </c>
      <c r="B996" s="6" t="s">
        <v>1605</v>
      </c>
      <c r="C996" s="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hidden="1" x14ac:dyDescent="0.3">
      <c r="A997" s="6" t="s">
        <v>948</v>
      </c>
      <c r="B997" s="6" t="s">
        <v>1606</v>
      </c>
      <c r="C997" s="6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hidden="1" x14ac:dyDescent="0.3">
      <c r="A998" s="6" t="s">
        <v>948</v>
      </c>
      <c r="B998" s="6" t="s">
        <v>1607</v>
      </c>
      <c r="C998" s="6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hidden="1" x14ac:dyDescent="0.3">
      <c r="A999" s="6" t="s">
        <v>948</v>
      </c>
      <c r="B999" s="6" t="s">
        <v>1608</v>
      </c>
      <c r="C999" s="6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hidden="1" x14ac:dyDescent="0.3">
      <c r="A1000" s="6" t="s">
        <v>948</v>
      </c>
      <c r="B1000" s="6" t="s">
        <v>1609</v>
      </c>
      <c r="C1000" s="6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hidden="1" x14ac:dyDescent="0.3">
      <c r="A1001" s="6" t="s">
        <v>948</v>
      </c>
      <c r="B1001" s="6" t="s">
        <v>1610</v>
      </c>
      <c r="C1001" s="6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hidden="1" x14ac:dyDescent="0.3">
      <c r="A1002" s="6" t="s">
        <v>1266</v>
      </c>
      <c r="B1002" s="6" t="s">
        <v>1611</v>
      </c>
      <c r="C1002" s="6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hidden="1" x14ac:dyDescent="0.3">
      <c r="A1003" s="6" t="s">
        <v>1612</v>
      </c>
      <c r="B1003" s="6" t="s">
        <v>1613</v>
      </c>
      <c r="C1003" s="6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hidden="1" x14ac:dyDescent="0.3">
      <c r="A1004" s="6" t="s">
        <v>397</v>
      </c>
      <c r="B1004" s="6" t="s">
        <v>1614</v>
      </c>
      <c r="C1004" s="6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hidden="1" x14ac:dyDescent="0.3">
      <c r="A1005" s="6" t="s">
        <v>389</v>
      </c>
      <c r="B1005" s="6" t="s">
        <v>1615</v>
      </c>
      <c r="C1005" s="6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hidden="1" x14ac:dyDescent="0.3">
      <c r="A1006" s="6" t="s">
        <v>348</v>
      </c>
      <c r="B1006" s="6" t="s">
        <v>1616</v>
      </c>
      <c r="C1006" s="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hidden="1" x14ac:dyDescent="0.3">
      <c r="A1007" s="6" t="s">
        <v>1185</v>
      </c>
      <c r="B1007" s="6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hidden="1" x14ac:dyDescent="0.3">
      <c r="A1008" s="6" t="s">
        <v>1254</v>
      </c>
      <c r="B1008" s="6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hidden="1" x14ac:dyDescent="0.3">
      <c r="A1009" s="6" t="s">
        <v>1574</v>
      </c>
      <c r="B1009" s="6" t="s">
        <v>1619</v>
      </c>
      <c r="C1009" s="6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hidden="1" x14ac:dyDescent="0.3">
      <c r="A1010" s="6" t="s">
        <v>651</v>
      </c>
      <c r="B1010" s="6" t="s">
        <v>1620</v>
      </c>
      <c r="C1010" s="6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hidden="1" x14ac:dyDescent="0.3">
      <c r="A1011" s="6" t="s">
        <v>651</v>
      </c>
      <c r="B1011" s="6" t="s">
        <v>1621</v>
      </c>
      <c r="C1011" s="6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hidden="1" x14ac:dyDescent="0.3">
      <c r="A1012" s="6" t="s">
        <v>393</v>
      </c>
      <c r="B1012" s="6" t="s">
        <v>1622</v>
      </c>
      <c r="C1012" s="6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hidden="1" x14ac:dyDescent="0.3">
      <c r="A1013" s="6" t="s">
        <v>1623</v>
      </c>
      <c r="B1013" s="6" t="s">
        <v>1624</v>
      </c>
      <c r="C1013" s="6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hidden="1" x14ac:dyDescent="0.3">
      <c r="A1014" s="6" t="s">
        <v>1623</v>
      </c>
      <c r="B1014" s="6" t="s">
        <v>1625</v>
      </c>
      <c r="C1014" s="6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hidden="1" x14ac:dyDescent="0.3">
      <c r="A1015" s="6" t="s">
        <v>1626</v>
      </c>
      <c r="B1015" s="6" t="s">
        <v>1627</v>
      </c>
      <c r="C1015" s="6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hidden="1" x14ac:dyDescent="0.3">
      <c r="A1016" s="6" t="s">
        <v>393</v>
      </c>
      <c r="B1016" s="6" t="s">
        <v>1628</v>
      </c>
      <c r="C1016" s="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hidden="1" x14ac:dyDescent="0.3">
      <c r="A1017" s="6" t="s">
        <v>1103</v>
      </c>
      <c r="B1017" s="6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hidden="1" x14ac:dyDescent="0.3">
      <c r="A1018" s="6" t="s">
        <v>1630</v>
      </c>
      <c r="B1018" s="6" t="s">
        <v>1631</v>
      </c>
      <c r="C1018" s="6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hidden="1" x14ac:dyDescent="0.3">
      <c r="A1019" s="6" t="s">
        <v>1630</v>
      </c>
      <c r="B1019" s="6" t="s">
        <v>1632</v>
      </c>
      <c r="C1019" s="6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hidden="1" x14ac:dyDescent="0.3">
      <c r="A1020" s="6" t="s">
        <v>1630</v>
      </c>
      <c r="B1020" s="6" t="s">
        <v>1633</v>
      </c>
      <c r="C1020" s="6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hidden="1" x14ac:dyDescent="0.3">
      <c r="A1021" s="6" t="s">
        <v>795</v>
      </c>
      <c r="B1021" s="6" t="s">
        <v>1634</v>
      </c>
      <c r="C1021" s="6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hidden="1" x14ac:dyDescent="0.3">
      <c r="A1022" s="6" t="s">
        <v>795</v>
      </c>
      <c r="B1022" s="6" t="s">
        <v>1635</v>
      </c>
      <c r="C1022" s="6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hidden="1" x14ac:dyDescent="0.3">
      <c r="A1023" s="6" t="s">
        <v>802</v>
      </c>
      <c r="B1023" s="6" t="s">
        <v>1636</v>
      </c>
      <c r="C1023" s="6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hidden="1" x14ac:dyDescent="0.3">
      <c r="A1024" s="6" t="s">
        <v>1637</v>
      </c>
      <c r="B1024" s="6" t="s">
        <v>1638</v>
      </c>
      <c r="C1024" s="6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hidden="1" x14ac:dyDescent="0.3">
      <c r="A1025" s="6" t="s">
        <v>1562</v>
      </c>
      <c r="B1025" s="6" t="s">
        <v>1639</v>
      </c>
      <c r="C1025" s="6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hidden="1" x14ac:dyDescent="0.3">
      <c r="A1026" s="6" t="s">
        <v>1562</v>
      </c>
      <c r="B1026" s="6" t="s">
        <v>1640</v>
      </c>
      <c r="C1026" s="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hidden="1" x14ac:dyDescent="0.3">
      <c r="A1027" s="6" t="s">
        <v>1077</v>
      </c>
      <c r="B1027" s="6" t="s">
        <v>1641</v>
      </c>
      <c r="C1027" s="6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hidden="1" x14ac:dyDescent="0.3">
      <c r="A1028" s="6" t="s">
        <v>412</v>
      </c>
      <c r="B1028" s="6" t="s">
        <v>1642</v>
      </c>
      <c r="C1028" s="6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hidden="1" x14ac:dyDescent="0.3">
      <c r="A1029" s="6" t="s">
        <v>412</v>
      </c>
      <c r="B1029" s="6" t="s">
        <v>1643</v>
      </c>
      <c r="C1029" s="6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hidden="1" x14ac:dyDescent="0.3">
      <c r="A1030" s="6" t="s">
        <v>1473</v>
      </c>
      <c r="B1030" s="6" t="s">
        <v>1644</v>
      </c>
      <c r="C1030" s="6">
        <v>10</v>
      </c>
      <c r="D1030" t="str">
        <f t="shared" si="16"/>
        <v>Taval Sarai 5210</v>
      </c>
      <c r="E1030">
        <v>892512.2</v>
      </c>
      <c r="F1030">
        <v>678029.79</v>
      </c>
      <c r="G1030">
        <v>0</v>
      </c>
      <c r="H1030">
        <v>678029.79</v>
      </c>
    </row>
    <row r="1031" spans="1:8" hidden="1" x14ac:dyDescent="0.3">
      <c r="A1031" s="6" t="s">
        <v>1637</v>
      </c>
      <c r="B1031" s="6" t="s">
        <v>1645</v>
      </c>
      <c r="C1031" s="6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hidden="1" x14ac:dyDescent="0.3">
      <c r="A1032" s="6" t="s">
        <v>1646</v>
      </c>
      <c r="B1032" s="6" t="s">
        <v>1647</v>
      </c>
      <c r="C1032" s="6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hidden="1" x14ac:dyDescent="0.3">
      <c r="A1033" s="6" t="s">
        <v>1646</v>
      </c>
      <c r="B1033" s="6" t="s">
        <v>1648</v>
      </c>
      <c r="C1033" s="6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hidden="1" x14ac:dyDescent="0.3">
      <c r="A1034" s="6" t="s">
        <v>1202</v>
      </c>
      <c r="B1034" s="6" t="s">
        <v>1649</v>
      </c>
      <c r="C1034" s="6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hidden="1" x14ac:dyDescent="0.3">
      <c r="A1035" s="6" t="s">
        <v>393</v>
      </c>
      <c r="B1035" s="6" t="s">
        <v>1650</v>
      </c>
      <c r="C1035" s="6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hidden="1" x14ac:dyDescent="0.3">
      <c r="A1036" s="6" t="s">
        <v>420</v>
      </c>
      <c r="B1036" s="6" t="s">
        <v>1651</v>
      </c>
      <c r="C1036" s="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hidden="1" x14ac:dyDescent="0.3">
      <c r="A1037" s="6" t="s">
        <v>1499</v>
      </c>
      <c r="B1037" s="6" t="s">
        <v>1652</v>
      </c>
      <c r="C1037" s="6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hidden="1" x14ac:dyDescent="0.3">
      <c r="A1038" s="6" t="s">
        <v>1011</v>
      </c>
      <c r="B1038" s="6" t="s">
        <v>1653</v>
      </c>
      <c r="C1038" s="6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hidden="1" x14ac:dyDescent="0.3">
      <c r="A1039" s="6" t="s">
        <v>1654</v>
      </c>
      <c r="B1039" s="6" t="s">
        <v>1655</v>
      </c>
      <c r="C1039" s="6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hidden="1" x14ac:dyDescent="0.3">
      <c r="A1040" s="6" t="s">
        <v>1200</v>
      </c>
      <c r="B1040" s="6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hidden="1" x14ac:dyDescent="0.3">
      <c r="A1041" s="6" t="s">
        <v>1657</v>
      </c>
      <c r="B1041" s="6" t="s">
        <v>1658</v>
      </c>
      <c r="C1041" s="6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hidden="1" x14ac:dyDescent="0.3">
      <c r="A1042" s="6" t="s">
        <v>1585</v>
      </c>
      <c r="B1042" s="6" t="s">
        <v>1659</v>
      </c>
      <c r="C1042" s="6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hidden="1" x14ac:dyDescent="0.3">
      <c r="A1043" s="6" t="s">
        <v>71</v>
      </c>
      <c r="B1043" s="6" t="s">
        <v>1660</v>
      </c>
      <c r="C1043" s="6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hidden="1" x14ac:dyDescent="0.3">
      <c r="A1044" s="6" t="s">
        <v>795</v>
      </c>
      <c r="B1044" s="6" t="s">
        <v>1661</v>
      </c>
      <c r="C1044" s="6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hidden="1" x14ac:dyDescent="0.3">
      <c r="A1045" s="6" t="s">
        <v>1060</v>
      </c>
      <c r="B1045" s="6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hidden="1" x14ac:dyDescent="0.3">
      <c r="A1046" s="6" t="s">
        <v>1663</v>
      </c>
      <c r="B1046" s="6" t="s">
        <v>1664</v>
      </c>
      <c r="C1046" s="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hidden="1" x14ac:dyDescent="0.3">
      <c r="A1047" s="6" t="s">
        <v>393</v>
      </c>
      <c r="B1047" s="6" t="s">
        <v>1665</v>
      </c>
      <c r="C1047" s="6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hidden="1" x14ac:dyDescent="0.3">
      <c r="A1048" s="6" t="s">
        <v>795</v>
      </c>
      <c r="B1048" s="6" t="s">
        <v>1666</v>
      </c>
      <c r="C1048" s="6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hidden="1" x14ac:dyDescent="0.3">
      <c r="A1049" s="6" t="s">
        <v>1637</v>
      </c>
      <c r="B1049" s="6" t="s">
        <v>1667</v>
      </c>
      <c r="C1049" s="6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hidden="1" x14ac:dyDescent="0.3">
      <c r="A1050" s="6" t="s">
        <v>1266</v>
      </c>
      <c r="B1050" s="6" t="s">
        <v>1668</v>
      </c>
      <c r="C1050" s="6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hidden="1" x14ac:dyDescent="0.3">
      <c r="A1051" s="6" t="s">
        <v>1266</v>
      </c>
      <c r="B1051" s="6" t="s">
        <v>1669</v>
      </c>
      <c r="C1051" s="6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hidden="1" x14ac:dyDescent="0.3">
      <c r="A1052" s="6" t="s">
        <v>1163</v>
      </c>
      <c r="B1052" s="6" t="s">
        <v>1670</v>
      </c>
      <c r="C1052" s="6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hidden="1" x14ac:dyDescent="0.3">
      <c r="A1053" s="6" t="s">
        <v>1163</v>
      </c>
      <c r="B1053" s="6" t="s">
        <v>1671</v>
      </c>
      <c r="C1053" s="6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hidden="1" x14ac:dyDescent="0.3">
      <c r="A1054" s="6" t="s">
        <v>300</v>
      </c>
      <c r="B1054" s="6" t="s">
        <v>1672</v>
      </c>
      <c r="C1054" s="6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hidden="1" x14ac:dyDescent="0.3">
      <c r="A1055" s="6" t="s">
        <v>847</v>
      </c>
      <c r="B1055" s="6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hidden="1" x14ac:dyDescent="0.3">
      <c r="A1056" s="6" t="s">
        <v>847</v>
      </c>
      <c r="B1056" s="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hidden="1" x14ac:dyDescent="0.3">
      <c r="A1057" s="6" t="s">
        <v>1000</v>
      </c>
      <c r="B1057" s="6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hidden="1" x14ac:dyDescent="0.3">
      <c r="A1058" s="6" t="s">
        <v>1477</v>
      </c>
      <c r="B1058" s="6" t="s">
        <v>1676</v>
      </c>
      <c r="C1058" s="6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hidden="1" x14ac:dyDescent="0.3">
      <c r="A1059" s="6" t="s">
        <v>1254</v>
      </c>
      <c r="B1059" s="6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hidden="1" x14ac:dyDescent="0.3">
      <c r="A1060" s="6" t="s">
        <v>371</v>
      </c>
      <c r="B1060" s="6" t="s">
        <v>1678</v>
      </c>
      <c r="C1060" s="6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hidden="1" x14ac:dyDescent="0.3">
      <c r="A1061" s="6" t="s">
        <v>371</v>
      </c>
      <c r="B1061" s="6" t="s">
        <v>1679</v>
      </c>
      <c r="C1061" s="6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hidden="1" x14ac:dyDescent="0.3">
      <c r="A1062" s="6" t="s">
        <v>378</v>
      </c>
      <c r="B1062" s="6" t="s">
        <v>1680</v>
      </c>
      <c r="C1062" s="6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hidden="1" x14ac:dyDescent="0.3">
      <c r="A1063" s="6" t="s">
        <v>1433</v>
      </c>
      <c r="B1063" s="6" t="s">
        <v>1047</v>
      </c>
      <c r="C1063" s="6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hidden="1" x14ac:dyDescent="0.3">
      <c r="A1064" s="6" t="s">
        <v>1086</v>
      </c>
      <c r="B1064" s="6" t="s">
        <v>1681</v>
      </c>
      <c r="C1064" s="6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hidden="1" x14ac:dyDescent="0.3">
      <c r="A1065" s="6" t="s">
        <v>412</v>
      </c>
      <c r="B1065" s="6" t="s">
        <v>1682</v>
      </c>
      <c r="C1065" s="6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hidden="1" x14ac:dyDescent="0.3">
      <c r="A1066" s="6" t="s">
        <v>389</v>
      </c>
      <c r="B1066" s="6" t="s">
        <v>1683</v>
      </c>
      <c r="C1066" s="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hidden="1" x14ac:dyDescent="0.3">
      <c r="A1067" s="6" t="s">
        <v>1060</v>
      </c>
      <c r="B1067" s="6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hidden="1" x14ac:dyDescent="0.3">
      <c r="A1068" s="6" t="s">
        <v>1685</v>
      </c>
      <c r="B1068" s="6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hidden="1" x14ac:dyDescent="0.3">
      <c r="A1069" s="6" t="s">
        <v>1630</v>
      </c>
      <c r="B1069" s="6" t="s">
        <v>1686</v>
      </c>
      <c r="C1069" s="6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hidden="1" x14ac:dyDescent="0.3">
      <c r="A1070" s="6" t="s">
        <v>1396</v>
      </c>
      <c r="B1070" s="6" t="s">
        <v>1687</v>
      </c>
      <c r="C1070" s="6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hidden="1" x14ac:dyDescent="0.3">
      <c r="A1071" s="6" t="s">
        <v>361</v>
      </c>
      <c r="B1071" s="6" t="s">
        <v>1688</v>
      </c>
      <c r="C1071" s="6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hidden="1" x14ac:dyDescent="0.3">
      <c r="A1072" s="6" t="s">
        <v>1689</v>
      </c>
      <c r="B1072" s="6" t="s">
        <v>1690</v>
      </c>
      <c r="C1072" s="6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hidden="1" x14ac:dyDescent="0.3">
      <c r="A1073" s="6" t="s">
        <v>1562</v>
      </c>
      <c r="B1073" s="6" t="s">
        <v>1691</v>
      </c>
      <c r="C1073" s="6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hidden="1" x14ac:dyDescent="0.3">
      <c r="A1074" s="6" t="s">
        <v>1692</v>
      </c>
      <c r="B1074" s="6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hidden="1" x14ac:dyDescent="0.3">
      <c r="A1075" s="6" t="s">
        <v>1694</v>
      </c>
      <c r="B1075" s="6" t="s">
        <v>1695</v>
      </c>
      <c r="C1075" s="6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hidden="1" x14ac:dyDescent="0.3">
      <c r="A1076" s="6" t="s">
        <v>1384</v>
      </c>
      <c r="B1076" s="6" t="s">
        <v>1696</v>
      </c>
      <c r="C1076" s="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hidden="1" x14ac:dyDescent="0.3">
      <c r="A1077" s="6" t="s">
        <v>1697</v>
      </c>
      <c r="B1077" s="6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hidden="1" x14ac:dyDescent="0.3">
      <c r="A1078" s="6" t="s">
        <v>1699</v>
      </c>
      <c r="B1078" s="6" t="s">
        <v>1700</v>
      </c>
      <c r="C1078" s="6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hidden="1" x14ac:dyDescent="0.3">
      <c r="A1079" s="6" t="s">
        <v>1195</v>
      </c>
      <c r="B1079" s="6" t="s">
        <v>1701</v>
      </c>
      <c r="C1079" s="6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hidden="1" x14ac:dyDescent="0.3">
      <c r="A1080" s="6" t="s">
        <v>1195</v>
      </c>
      <c r="B1080" s="6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hidden="1" x14ac:dyDescent="0.3">
      <c r="A1081" s="6" t="s">
        <v>1654</v>
      </c>
      <c r="B1081" s="6" t="s">
        <v>1703</v>
      </c>
      <c r="C1081" s="6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hidden="1" x14ac:dyDescent="0.3">
      <c r="A1082" s="6" t="s">
        <v>1704</v>
      </c>
      <c r="B1082" s="6" t="s">
        <v>1083</v>
      </c>
      <c r="C1082" s="6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hidden="1" x14ac:dyDescent="0.3">
      <c r="A1083" s="6" t="s">
        <v>1594</v>
      </c>
      <c r="B1083" s="6" t="s">
        <v>1705</v>
      </c>
      <c r="C1083" s="6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hidden="1" x14ac:dyDescent="0.3">
      <c r="A1084" s="6" t="s">
        <v>971</v>
      </c>
      <c r="B1084" s="6" t="s">
        <v>1706</v>
      </c>
      <c r="C1084" s="6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hidden="1" x14ac:dyDescent="0.3">
      <c r="A1085" s="6" t="s">
        <v>1585</v>
      </c>
      <c r="B1085" s="6" t="s">
        <v>1707</v>
      </c>
      <c r="C1085" s="6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hidden="1" x14ac:dyDescent="0.3">
      <c r="A1086" s="6" t="s">
        <v>1708</v>
      </c>
      <c r="B1086" s="6" t="s">
        <v>1709</v>
      </c>
      <c r="C1086" s="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hidden="1" x14ac:dyDescent="0.3">
      <c r="A1087" s="6" t="s">
        <v>1710</v>
      </c>
      <c r="B1087" s="6" t="s">
        <v>1711</v>
      </c>
      <c r="C1087" s="6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hidden="1" x14ac:dyDescent="0.3">
      <c r="A1088" s="6" t="s">
        <v>335</v>
      </c>
      <c r="B1088" s="6" t="s">
        <v>1712</v>
      </c>
      <c r="C1088" s="6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hidden="1" x14ac:dyDescent="0.3">
      <c r="A1089" s="6" t="s">
        <v>1350</v>
      </c>
      <c r="B1089" s="6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hidden="1" x14ac:dyDescent="0.3">
      <c r="A1090" s="6" t="s">
        <v>1714</v>
      </c>
      <c r="B1090" s="6" t="s">
        <v>1083</v>
      </c>
      <c r="C1090" s="6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hidden="1" x14ac:dyDescent="0.3">
      <c r="A1091" s="6" t="s">
        <v>1685</v>
      </c>
      <c r="B1091" s="6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hidden="1" x14ac:dyDescent="0.3">
      <c r="A1092" s="6" t="s">
        <v>1685</v>
      </c>
      <c r="B1092" s="6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hidden="1" x14ac:dyDescent="0.3">
      <c r="A1093" s="6" t="s">
        <v>73</v>
      </c>
      <c r="B1093" s="6" t="s">
        <v>1717</v>
      </c>
      <c r="C1093" s="6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hidden="1" x14ac:dyDescent="0.3">
      <c r="A1094" s="6" t="s">
        <v>9</v>
      </c>
      <c r="B1094" s="6" t="s">
        <v>1718</v>
      </c>
      <c r="C1094" s="6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hidden="1" x14ac:dyDescent="0.3">
      <c r="A1095" s="6" t="s">
        <v>9</v>
      </c>
      <c r="B1095" s="6" t="s">
        <v>1719</v>
      </c>
      <c r="C1095" s="6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hidden="1" x14ac:dyDescent="0.3">
      <c r="A1096" s="6" t="s">
        <v>1720</v>
      </c>
      <c r="B1096" s="6" t="s">
        <v>1721</v>
      </c>
      <c r="C1096" s="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hidden="1" x14ac:dyDescent="0.3">
      <c r="A1097" s="6" t="s">
        <v>1722</v>
      </c>
      <c r="B1097" s="6" t="s">
        <v>1723</v>
      </c>
      <c r="C1097" s="6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hidden="1" x14ac:dyDescent="0.3">
      <c r="A1098" s="6" t="s">
        <v>1722</v>
      </c>
      <c r="B1098" s="6" t="s">
        <v>1724</v>
      </c>
      <c r="C1098" s="6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hidden="1" x14ac:dyDescent="0.3">
      <c r="A1099" s="6" t="s">
        <v>1722</v>
      </c>
      <c r="B1099" s="6" t="s">
        <v>1725</v>
      </c>
      <c r="C1099" s="6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hidden="1" x14ac:dyDescent="0.3">
      <c r="A1100" s="6" t="s">
        <v>1726</v>
      </c>
      <c r="B1100" s="6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hidden="1" x14ac:dyDescent="0.3">
      <c r="A1101" s="6" t="s">
        <v>1726</v>
      </c>
      <c r="B1101" s="6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hidden="1" x14ac:dyDescent="0.3">
      <c r="A1102" s="6" t="s">
        <v>73</v>
      </c>
      <c r="B1102" s="6" t="s">
        <v>1729</v>
      </c>
      <c r="C1102" s="6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hidden="1" x14ac:dyDescent="0.3">
      <c r="A1103" s="6" t="s">
        <v>73</v>
      </c>
      <c r="B1103" s="6" t="s">
        <v>1730</v>
      </c>
      <c r="C1103" s="6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hidden="1" x14ac:dyDescent="0.3">
      <c r="A1104" s="6" t="s">
        <v>73</v>
      </c>
      <c r="B1104" s="6" t="s">
        <v>1731</v>
      </c>
      <c r="C1104" s="6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hidden="1" x14ac:dyDescent="0.3">
      <c r="A1105" s="6" t="s">
        <v>73</v>
      </c>
      <c r="B1105" s="6" t="s">
        <v>1732</v>
      </c>
      <c r="C1105" s="6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hidden="1" x14ac:dyDescent="0.3">
      <c r="A1106" s="6" t="s">
        <v>1733</v>
      </c>
      <c r="B1106" s="6" t="s">
        <v>1734</v>
      </c>
      <c r="C1106" s="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hidden="1" x14ac:dyDescent="0.3">
      <c r="A1107" s="6" t="s">
        <v>381</v>
      </c>
      <c r="B1107" s="6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hidden="1" x14ac:dyDescent="0.3">
      <c r="A1108" s="6" t="s">
        <v>1195</v>
      </c>
      <c r="B1108" s="6" t="s">
        <v>916</v>
      </c>
      <c r="C1108" s="6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hidden="1" x14ac:dyDescent="0.3">
      <c r="A1109" s="6" t="s">
        <v>348</v>
      </c>
      <c r="B1109" s="6" t="s">
        <v>1736</v>
      </c>
      <c r="C1109" s="6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hidden="1" x14ac:dyDescent="0.3">
      <c r="A1110" s="6" t="s">
        <v>1657</v>
      </c>
      <c r="B1110" s="6" t="s">
        <v>1737</v>
      </c>
      <c r="C1110" s="6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hidden="1" x14ac:dyDescent="0.3">
      <c r="A1111" s="6" t="s">
        <v>1738</v>
      </c>
      <c r="B1111" s="6" t="s">
        <v>1739</v>
      </c>
      <c r="C1111" s="6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hidden="1" x14ac:dyDescent="0.3">
      <c r="A1112" s="6" t="s">
        <v>1612</v>
      </c>
      <c r="B1112" s="6" t="s">
        <v>1740</v>
      </c>
      <c r="C1112" s="6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hidden="1" x14ac:dyDescent="0.3">
      <c r="A1113" s="6" t="s">
        <v>1589</v>
      </c>
      <c r="B1113" s="6" t="s">
        <v>1741</v>
      </c>
      <c r="C1113" s="6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hidden="1" x14ac:dyDescent="0.3">
      <c r="A1114" s="6" t="s">
        <v>1663</v>
      </c>
      <c r="B1114" s="6" t="s">
        <v>1742</v>
      </c>
      <c r="C1114" s="6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hidden="1" x14ac:dyDescent="0.3">
      <c r="A1115" s="6" t="s">
        <v>1743</v>
      </c>
      <c r="B1115" s="6" t="s">
        <v>1744</v>
      </c>
      <c r="C1115" s="6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hidden="1" x14ac:dyDescent="0.3">
      <c r="A1116" s="6" t="s">
        <v>1657</v>
      </c>
      <c r="B1116" s="6" t="s">
        <v>1745</v>
      </c>
      <c r="C1116" s="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hidden="1" x14ac:dyDescent="0.3">
      <c r="A1117" s="6" t="s">
        <v>1746</v>
      </c>
      <c r="B1117" s="6" t="s">
        <v>1747</v>
      </c>
      <c r="C1117" s="6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hidden="1" x14ac:dyDescent="0.3">
      <c r="A1118" s="6" t="s">
        <v>1266</v>
      </c>
      <c r="B1118" s="6" t="s">
        <v>1748</v>
      </c>
      <c r="C1118" s="6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hidden="1" x14ac:dyDescent="0.3">
      <c r="A1119" s="6" t="s">
        <v>1266</v>
      </c>
      <c r="B1119" s="6" t="s">
        <v>1749</v>
      </c>
      <c r="C1119" s="6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hidden="1" x14ac:dyDescent="0.3">
      <c r="A1120" s="6" t="s">
        <v>1750</v>
      </c>
      <c r="B1120" s="6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hidden="1" x14ac:dyDescent="0.3">
      <c r="A1121" s="6" t="s">
        <v>1752</v>
      </c>
      <c r="B1121" s="6" t="s">
        <v>1753</v>
      </c>
      <c r="C1121" s="6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hidden="1" x14ac:dyDescent="0.3">
      <c r="A1122" s="6" t="s">
        <v>335</v>
      </c>
      <c r="B1122" s="6" t="s">
        <v>1754</v>
      </c>
      <c r="C1122" s="6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hidden="1" x14ac:dyDescent="0.3">
      <c r="A1123" s="6" t="s">
        <v>342</v>
      </c>
      <c r="B1123" s="6" t="s">
        <v>1755</v>
      </c>
      <c r="C1123" s="6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hidden="1" x14ac:dyDescent="0.3">
      <c r="A1124" s="6" t="s">
        <v>342</v>
      </c>
      <c r="B1124" s="6" t="s">
        <v>1756</v>
      </c>
      <c r="C1124" s="6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hidden="1" x14ac:dyDescent="0.3">
      <c r="A1125" s="6" t="s">
        <v>342</v>
      </c>
      <c r="B1125" s="6" t="s">
        <v>1757</v>
      </c>
      <c r="C1125" s="6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hidden="1" x14ac:dyDescent="0.3">
      <c r="A1126" s="6" t="s">
        <v>342</v>
      </c>
      <c r="B1126" s="6" t="s">
        <v>1758</v>
      </c>
      <c r="C1126" s="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hidden="1" x14ac:dyDescent="0.3">
      <c r="A1127" s="6" t="s">
        <v>342</v>
      </c>
      <c r="B1127" s="6" t="s">
        <v>1759</v>
      </c>
      <c r="C1127" s="6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hidden="1" x14ac:dyDescent="0.3">
      <c r="A1128" s="6" t="s">
        <v>342</v>
      </c>
      <c r="B1128" s="6" t="s">
        <v>1760</v>
      </c>
      <c r="C1128" s="6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hidden="1" x14ac:dyDescent="0.3">
      <c r="A1129" s="6" t="s">
        <v>1761</v>
      </c>
      <c r="B1129" s="6" t="s">
        <v>1762</v>
      </c>
      <c r="C1129" s="6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hidden="1" x14ac:dyDescent="0.3">
      <c r="A1130" s="6" t="s">
        <v>1761</v>
      </c>
      <c r="B1130" s="6" t="s">
        <v>1763</v>
      </c>
      <c r="C1130" s="6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hidden="1" x14ac:dyDescent="0.3">
      <c r="A1131" s="6" t="s">
        <v>1764</v>
      </c>
      <c r="B1131" s="6" t="s">
        <v>1765</v>
      </c>
      <c r="C1131" s="6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hidden="1" x14ac:dyDescent="0.3">
      <c r="A1132" s="6" t="s">
        <v>1766</v>
      </c>
      <c r="B1132" s="6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hidden="1" x14ac:dyDescent="0.3">
      <c r="A1133" s="6" t="s">
        <v>1766</v>
      </c>
      <c r="B1133" s="6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hidden="1" x14ac:dyDescent="0.3">
      <c r="A1134" s="6" t="s">
        <v>1766</v>
      </c>
      <c r="B1134" s="6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hidden="1" x14ac:dyDescent="0.3">
      <c r="A1135" s="6" t="s">
        <v>1247</v>
      </c>
      <c r="B1135" s="6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hidden="1" x14ac:dyDescent="0.3">
      <c r="A1136" s="6" t="s">
        <v>295</v>
      </c>
      <c r="B1136" s="6" t="s">
        <v>1771</v>
      </c>
      <c r="C1136" s="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hidden="1" x14ac:dyDescent="0.3">
      <c r="A1137" s="6" t="s">
        <v>1579</v>
      </c>
      <c r="B1137" s="6" t="s">
        <v>1772</v>
      </c>
      <c r="C1137" s="6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hidden="1" x14ac:dyDescent="0.3">
      <c r="A1138" s="6" t="s">
        <v>348</v>
      </c>
      <c r="B1138" s="6" t="s">
        <v>1773</v>
      </c>
      <c r="C1138" s="6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hidden="1" x14ac:dyDescent="0.3">
      <c r="A1139" s="6" t="s">
        <v>1685</v>
      </c>
      <c r="B1139" s="6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hidden="1" x14ac:dyDescent="0.3">
      <c r="A1140" s="6" t="s">
        <v>1612</v>
      </c>
      <c r="B1140" s="6" t="s">
        <v>1775</v>
      </c>
      <c r="C1140" s="6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hidden="1" x14ac:dyDescent="0.3">
      <c r="A1141" s="6" t="s">
        <v>1776</v>
      </c>
      <c r="B1141" s="6" t="s">
        <v>1777</v>
      </c>
      <c r="C1141" s="6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hidden="1" x14ac:dyDescent="0.3">
      <c r="A1142" s="6" t="s">
        <v>1637</v>
      </c>
      <c r="B1142" s="6" t="s">
        <v>1778</v>
      </c>
      <c r="C1142" s="6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hidden="1" x14ac:dyDescent="0.3">
      <c r="A1143" s="6" t="s">
        <v>651</v>
      </c>
      <c r="B1143" s="6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hidden="1" x14ac:dyDescent="0.3">
      <c r="A1144" s="6" t="s">
        <v>651</v>
      </c>
      <c r="B1144" s="6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hidden="1" x14ac:dyDescent="0.3">
      <c r="A1145" s="6" t="s">
        <v>1630</v>
      </c>
      <c r="B1145" s="6" t="s">
        <v>1781</v>
      </c>
      <c r="C1145" s="6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hidden="1" x14ac:dyDescent="0.3">
      <c r="A1146" s="6" t="s">
        <v>1405</v>
      </c>
      <c r="B1146" s="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hidden="1" x14ac:dyDescent="0.3">
      <c r="A1147" s="6" t="s">
        <v>1750</v>
      </c>
      <c r="B1147" s="6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hidden="1" x14ac:dyDescent="0.3">
      <c r="A1148" s="6" t="s">
        <v>71</v>
      </c>
      <c r="B1148" s="6" t="s">
        <v>1784</v>
      </c>
      <c r="C1148" s="6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hidden="1" x14ac:dyDescent="0.3">
      <c r="A1149" s="6" t="s">
        <v>71</v>
      </c>
      <c r="B1149" s="6" t="s">
        <v>1785</v>
      </c>
      <c r="C1149" s="6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hidden="1" x14ac:dyDescent="0.3">
      <c r="A1150" s="6" t="s">
        <v>1786</v>
      </c>
      <c r="B1150" s="6" t="s">
        <v>1787</v>
      </c>
      <c r="C1150" s="6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hidden="1" x14ac:dyDescent="0.3">
      <c r="A1151" s="6" t="s">
        <v>1788</v>
      </c>
      <c r="B1151" s="6" t="s">
        <v>1789</v>
      </c>
      <c r="C1151" s="6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hidden="1" x14ac:dyDescent="0.3">
      <c r="A1152" s="6" t="s">
        <v>754</v>
      </c>
      <c r="B1152" s="6" t="s">
        <v>1790</v>
      </c>
      <c r="C1152" s="6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hidden="1" x14ac:dyDescent="0.3">
      <c r="A1153" s="6" t="s">
        <v>1579</v>
      </c>
      <c r="B1153" s="6" t="s">
        <v>1791</v>
      </c>
      <c r="C1153" s="6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hidden="1" x14ac:dyDescent="0.3">
      <c r="A1154" s="6" t="s">
        <v>1792</v>
      </c>
      <c r="B1154" s="6" t="s">
        <v>1793</v>
      </c>
      <c r="C1154" s="6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hidden="1" x14ac:dyDescent="0.3">
      <c r="A1155" s="6" t="s">
        <v>420</v>
      </c>
      <c r="B1155" s="6" t="s">
        <v>1794</v>
      </c>
      <c r="C1155" s="6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hidden="1" x14ac:dyDescent="0.3">
      <c r="A1156" s="6" t="s">
        <v>1795</v>
      </c>
      <c r="B1156" s="6" t="s">
        <v>1796</v>
      </c>
      <c r="C1156" s="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hidden="1" x14ac:dyDescent="0.3">
      <c r="A1157" s="6" t="s">
        <v>1797</v>
      </c>
      <c r="B1157" s="6" t="s">
        <v>1798</v>
      </c>
      <c r="C1157" s="6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hidden="1" x14ac:dyDescent="0.3">
      <c r="A1158" s="6" t="s">
        <v>1685</v>
      </c>
      <c r="B1158" s="6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hidden="1" x14ac:dyDescent="0.3">
      <c r="A1159" s="6" t="s">
        <v>1685</v>
      </c>
      <c r="B1159" s="6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hidden="1" x14ac:dyDescent="0.3">
      <c r="A1160" s="6" t="s">
        <v>1060</v>
      </c>
      <c r="B1160" s="6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hidden="1" x14ac:dyDescent="0.3">
      <c r="A1161" s="6" t="s">
        <v>754</v>
      </c>
      <c r="B1161" s="6" t="s">
        <v>1802</v>
      </c>
      <c r="C1161" s="6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hidden="1" x14ac:dyDescent="0.3">
      <c r="A1162" s="6" t="s">
        <v>1697</v>
      </c>
      <c r="B1162" s="6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hidden="1" x14ac:dyDescent="0.3">
      <c r="A1163" s="6" t="s">
        <v>89</v>
      </c>
      <c r="B1163" s="6" t="s">
        <v>1804</v>
      </c>
      <c r="C1163" s="6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hidden="1" x14ac:dyDescent="0.3">
      <c r="A1164" s="6" t="s">
        <v>89</v>
      </c>
      <c r="B1164" s="6" t="s">
        <v>1805</v>
      </c>
      <c r="C1164" s="6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hidden="1" x14ac:dyDescent="0.3">
      <c r="A1165" s="6" t="s">
        <v>425</v>
      </c>
      <c r="B1165" s="6" t="s">
        <v>1806</v>
      </c>
      <c r="C1165" s="6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hidden="1" x14ac:dyDescent="0.3">
      <c r="A1166" s="6" t="s">
        <v>412</v>
      </c>
      <c r="B1166" s="6" t="s">
        <v>1807</v>
      </c>
      <c r="C1166" s="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hidden="1" x14ac:dyDescent="0.3">
      <c r="A1167" s="6" t="s">
        <v>1654</v>
      </c>
      <c r="B1167" s="6" t="s">
        <v>1808</v>
      </c>
      <c r="C1167" s="6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hidden="1" x14ac:dyDescent="0.3">
      <c r="A1168" s="6" t="s">
        <v>1809</v>
      </c>
      <c r="B1168" s="6" t="s">
        <v>1810</v>
      </c>
      <c r="C1168" s="6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hidden="1" x14ac:dyDescent="0.3">
      <c r="A1169" s="6" t="s">
        <v>1809</v>
      </c>
      <c r="B1169" s="6" t="s">
        <v>1811</v>
      </c>
      <c r="C1169" s="6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hidden="1" x14ac:dyDescent="0.3">
      <c r="A1170" s="6" t="s">
        <v>1797</v>
      </c>
      <c r="B1170" s="6" t="s">
        <v>1812</v>
      </c>
      <c r="C1170" s="6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hidden="1" x14ac:dyDescent="0.3">
      <c r="A1171" s="6" t="s">
        <v>847</v>
      </c>
      <c r="B1171" s="6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hidden="1" x14ac:dyDescent="0.3">
      <c r="A1172" s="6" t="s">
        <v>847</v>
      </c>
      <c r="B1172" s="6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hidden="1" x14ac:dyDescent="0.3">
      <c r="A1173" s="6" t="s">
        <v>1692</v>
      </c>
      <c r="B1173" s="6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hidden="1" x14ac:dyDescent="0.3">
      <c r="A1174" s="6" t="s">
        <v>1692</v>
      </c>
      <c r="B1174" s="6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hidden="1" x14ac:dyDescent="0.3">
      <c r="A1175" s="6" t="s">
        <v>971</v>
      </c>
      <c r="B1175" s="6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hidden="1" x14ac:dyDescent="0.3">
      <c r="A1176" s="6" t="s">
        <v>1786</v>
      </c>
      <c r="B1176" s="6" t="s">
        <v>1818</v>
      </c>
      <c r="C1176" s="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hidden="1" x14ac:dyDescent="0.3">
      <c r="A1177" s="6" t="s">
        <v>335</v>
      </c>
      <c r="B1177" s="6" t="s">
        <v>1819</v>
      </c>
      <c r="C1177" s="6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hidden="1" x14ac:dyDescent="0.3">
      <c r="A1178" s="6" t="s">
        <v>1405</v>
      </c>
      <c r="B1178" s="6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hidden="1" x14ac:dyDescent="0.3">
      <c r="A1179" s="6" t="s">
        <v>1405</v>
      </c>
      <c r="B1179" s="6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hidden="1" x14ac:dyDescent="0.3">
      <c r="A1180" s="6" t="s">
        <v>1071</v>
      </c>
      <c r="B1180" s="6" t="s">
        <v>1822</v>
      </c>
      <c r="C1180" s="6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hidden="1" x14ac:dyDescent="0.3">
      <c r="A1181" s="6" t="s">
        <v>412</v>
      </c>
      <c r="B1181" s="6" t="s">
        <v>1823</v>
      </c>
      <c r="C1181" s="6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hidden="1" x14ac:dyDescent="0.3">
      <c r="A1182" s="6" t="s">
        <v>367</v>
      </c>
      <c r="B1182" s="6" t="s">
        <v>1824</v>
      </c>
      <c r="C1182" s="6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hidden="1" x14ac:dyDescent="0.3">
      <c r="A1183" s="6" t="s">
        <v>367</v>
      </c>
      <c r="B1183" s="6" t="s">
        <v>1825</v>
      </c>
      <c r="C1183" s="6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hidden="1" x14ac:dyDescent="0.3">
      <c r="A1184" s="6" t="s">
        <v>367</v>
      </c>
      <c r="B1184" s="6" t="s">
        <v>1826</v>
      </c>
      <c r="C1184" s="6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hidden="1" x14ac:dyDescent="0.3">
      <c r="A1185" s="6" t="s">
        <v>1254</v>
      </c>
      <c r="B1185" s="6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hidden="1" x14ac:dyDescent="0.3">
      <c r="A1186" s="6" t="s">
        <v>1828</v>
      </c>
      <c r="B1186" s="6" t="s">
        <v>1829</v>
      </c>
      <c r="C1186" s="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hidden="1" x14ac:dyDescent="0.3">
      <c r="A1187" s="6" t="s">
        <v>1828</v>
      </c>
      <c r="B1187" s="6" t="s">
        <v>1830</v>
      </c>
      <c r="C1187" s="6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hidden="1" x14ac:dyDescent="0.3">
      <c r="A1188" s="6" t="s">
        <v>1828</v>
      </c>
      <c r="B1188" s="6" t="s">
        <v>1831</v>
      </c>
      <c r="C1188" s="6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hidden="1" x14ac:dyDescent="0.3">
      <c r="A1189" s="6" t="s">
        <v>318</v>
      </c>
      <c r="B1189" s="6" t="s">
        <v>1832</v>
      </c>
      <c r="C1189" s="6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hidden="1" x14ac:dyDescent="0.3">
      <c r="A1190" s="6" t="s">
        <v>318</v>
      </c>
      <c r="B1190" s="6" t="s">
        <v>1833</v>
      </c>
      <c r="C1190" s="6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hidden="1" x14ac:dyDescent="0.3">
      <c r="A1191" s="6" t="s">
        <v>318</v>
      </c>
      <c r="B1191" s="6" t="s">
        <v>1834</v>
      </c>
      <c r="C1191" s="6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hidden="1" x14ac:dyDescent="0.3">
      <c r="A1192" s="6" t="s">
        <v>1685</v>
      </c>
      <c r="B1192" s="6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hidden="1" x14ac:dyDescent="0.3">
      <c r="A1193" s="6" t="s">
        <v>335</v>
      </c>
      <c r="B1193" s="6" t="s">
        <v>1836</v>
      </c>
      <c r="C1193" s="6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hidden="1" x14ac:dyDescent="0.3">
      <c r="A1194" s="6" t="s">
        <v>1720</v>
      </c>
      <c r="B1194" s="6" t="s">
        <v>1837</v>
      </c>
      <c r="C1194" s="6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hidden="1" x14ac:dyDescent="0.3">
      <c r="A1195" s="6" t="s">
        <v>1396</v>
      </c>
      <c r="B1195" s="6" t="s">
        <v>1838</v>
      </c>
      <c r="C1195" s="6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hidden="1" x14ac:dyDescent="0.3">
      <c r="A1196" s="6" t="s">
        <v>1396</v>
      </c>
      <c r="B1196" s="6" t="s">
        <v>1839</v>
      </c>
      <c r="C1196" s="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hidden="1" x14ac:dyDescent="0.3">
      <c r="A1197" s="6" t="s">
        <v>1396</v>
      </c>
      <c r="B1197" s="6" t="s">
        <v>1840</v>
      </c>
      <c r="C1197" s="6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hidden="1" x14ac:dyDescent="0.3">
      <c r="A1198" s="6" t="s">
        <v>1841</v>
      </c>
      <c r="B1198" s="6" t="s">
        <v>1842</v>
      </c>
      <c r="C1198" s="6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hidden="1" x14ac:dyDescent="0.3">
      <c r="A1199" s="6" t="s">
        <v>1841</v>
      </c>
      <c r="B1199" s="6" t="s">
        <v>1843</v>
      </c>
      <c r="C1199" s="6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hidden="1" x14ac:dyDescent="0.3">
      <c r="A1200" s="6" t="s">
        <v>971</v>
      </c>
      <c r="B1200" s="6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hidden="1" x14ac:dyDescent="0.3">
      <c r="A1201" s="6" t="s">
        <v>519</v>
      </c>
      <c r="B1201" s="6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hidden="1" x14ac:dyDescent="0.3">
      <c r="A1202" s="6" t="s">
        <v>401</v>
      </c>
      <c r="B1202" s="6" t="s">
        <v>1846</v>
      </c>
      <c r="C1202" s="6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hidden="1" x14ac:dyDescent="0.3">
      <c r="A1203" s="6" t="s">
        <v>401</v>
      </c>
      <c r="B1203" s="6" t="s">
        <v>1847</v>
      </c>
      <c r="C1203" s="6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hidden="1" x14ac:dyDescent="0.3">
      <c r="A1204" s="6" t="s">
        <v>401</v>
      </c>
      <c r="B1204" s="6" t="s">
        <v>1848</v>
      </c>
      <c r="C1204" s="6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hidden="1" x14ac:dyDescent="0.3">
      <c r="A1205" s="6" t="s">
        <v>401</v>
      </c>
      <c r="B1205" s="6" t="s">
        <v>1849</v>
      </c>
      <c r="C1205" s="6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hidden="1" x14ac:dyDescent="0.3">
      <c r="A1206" s="6" t="s">
        <v>1266</v>
      </c>
      <c r="B1206" s="6" t="s">
        <v>1850</v>
      </c>
      <c r="C1206" s="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hidden="1" x14ac:dyDescent="0.3">
      <c r="A1207" s="6" t="s">
        <v>1266</v>
      </c>
      <c r="B1207" s="6" t="s">
        <v>1851</v>
      </c>
      <c r="C1207" s="6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hidden="1" x14ac:dyDescent="0.3">
      <c r="A1208" s="6" t="s">
        <v>73</v>
      </c>
      <c r="B1208" s="6" t="s">
        <v>1852</v>
      </c>
      <c r="C1208" s="6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hidden="1" x14ac:dyDescent="0.3">
      <c r="A1209" s="6" t="s">
        <v>1853</v>
      </c>
      <c r="B1209" s="6" t="s">
        <v>1854</v>
      </c>
      <c r="C1209" s="6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hidden="1" x14ac:dyDescent="0.3">
      <c r="A1210" s="6" t="s">
        <v>1761</v>
      </c>
      <c r="B1210" s="6" t="s">
        <v>1855</v>
      </c>
      <c r="C1210" s="6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hidden="1" x14ac:dyDescent="0.3">
      <c r="A1211" s="6" t="s">
        <v>1082</v>
      </c>
      <c r="B1211" s="6" t="s">
        <v>1127</v>
      </c>
      <c r="C1211" s="6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hidden="1" x14ac:dyDescent="0.3">
      <c r="A1212" s="6" t="s">
        <v>1761</v>
      </c>
      <c r="B1212" s="6" t="s">
        <v>1856</v>
      </c>
      <c r="C1212" s="6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hidden="1" x14ac:dyDescent="0.3">
      <c r="A1213" s="6" t="s">
        <v>1828</v>
      </c>
      <c r="B1213" s="6" t="s">
        <v>1857</v>
      </c>
      <c r="C1213" s="6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hidden="1" x14ac:dyDescent="0.3">
      <c r="A1214" s="6" t="s">
        <v>1858</v>
      </c>
      <c r="B1214" s="6" t="s">
        <v>1859</v>
      </c>
      <c r="C1214" s="6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hidden="1" x14ac:dyDescent="0.3">
      <c r="A1215" s="6" t="s">
        <v>1685</v>
      </c>
      <c r="B1215" s="6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hidden="1" x14ac:dyDescent="0.3">
      <c r="A1216" s="6" t="s">
        <v>1350</v>
      </c>
      <c r="B1216" s="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hidden="1" x14ac:dyDescent="0.3">
      <c r="A1217" s="6" t="s">
        <v>73</v>
      </c>
      <c r="B1217" s="6" t="s">
        <v>1862</v>
      </c>
      <c r="C1217" s="6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hidden="1" x14ac:dyDescent="0.3">
      <c r="A1218" s="6" t="s">
        <v>1786</v>
      </c>
      <c r="B1218" s="6" t="s">
        <v>1863</v>
      </c>
      <c r="C1218" s="6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hidden="1" x14ac:dyDescent="0.3">
      <c r="A1219" s="6" t="s">
        <v>420</v>
      </c>
      <c r="B1219" s="6" t="s">
        <v>1864</v>
      </c>
      <c r="C1219" s="6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hidden="1" x14ac:dyDescent="0.3">
      <c r="A1220" s="6" t="s">
        <v>746</v>
      </c>
      <c r="B1220" s="6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hidden="1" x14ac:dyDescent="0.3">
      <c r="A1221" s="6" t="s">
        <v>1247</v>
      </c>
      <c r="B1221" s="6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hidden="1" x14ac:dyDescent="0.3">
      <c r="A1222" s="6" t="s">
        <v>1278</v>
      </c>
      <c r="B1222" s="6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hidden="1" x14ac:dyDescent="0.3">
      <c r="A1223" s="6" t="s">
        <v>1868</v>
      </c>
      <c r="B1223" s="6" t="s">
        <v>1869</v>
      </c>
      <c r="C1223" s="6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hidden="1" x14ac:dyDescent="0.3">
      <c r="A1224" s="6" t="s">
        <v>847</v>
      </c>
      <c r="B1224" s="6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hidden="1" x14ac:dyDescent="0.3">
      <c r="A1225" s="6" t="s">
        <v>318</v>
      </c>
      <c r="B1225" s="6" t="s">
        <v>1871</v>
      </c>
      <c r="C1225" s="6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hidden="1" x14ac:dyDescent="0.3">
      <c r="A1226" s="6" t="s">
        <v>1350</v>
      </c>
      <c r="B1226" s="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hidden="1" x14ac:dyDescent="0.3">
      <c r="A1227" s="6" t="s">
        <v>9</v>
      </c>
      <c r="B1227" s="6" t="s">
        <v>1873</v>
      </c>
      <c r="C1227" s="6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hidden="1" x14ac:dyDescent="0.3">
      <c r="A1228" s="6" t="s">
        <v>847</v>
      </c>
      <c r="B1228" s="6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hidden="1" x14ac:dyDescent="0.3">
      <c r="A1229" s="6" t="s">
        <v>1646</v>
      </c>
      <c r="B1229" s="6" t="s">
        <v>1875</v>
      </c>
      <c r="C1229" s="6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hidden="1" x14ac:dyDescent="0.3">
      <c r="A1230" s="6" t="s">
        <v>1720</v>
      </c>
      <c r="B1230" s="6" t="s">
        <v>1876</v>
      </c>
      <c r="C1230" s="6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hidden="1" x14ac:dyDescent="0.3">
      <c r="A1231" s="6" t="s">
        <v>1853</v>
      </c>
      <c r="B1231" s="6" t="s">
        <v>1877</v>
      </c>
      <c r="C1231" s="6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hidden="1" x14ac:dyDescent="0.3">
      <c r="A1232" s="6" t="s">
        <v>1697</v>
      </c>
      <c r="B1232" s="6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hidden="1" x14ac:dyDescent="0.3">
      <c r="A1233" s="6" t="s">
        <v>1350</v>
      </c>
      <c r="B1233" s="6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hidden="1" x14ac:dyDescent="0.3">
      <c r="A1234" s="6" t="s">
        <v>1750</v>
      </c>
      <c r="B1234" s="6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hidden="1" x14ac:dyDescent="0.3">
      <c r="A1235" s="6" t="s">
        <v>71</v>
      </c>
      <c r="B1235" s="6" t="s">
        <v>1881</v>
      </c>
      <c r="C1235" s="6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hidden="1" x14ac:dyDescent="0.3">
      <c r="A1236" s="6" t="s">
        <v>73</v>
      </c>
      <c r="B1236" s="6" t="s">
        <v>1882</v>
      </c>
      <c r="C1236" s="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hidden="1" x14ac:dyDescent="0.3">
      <c r="A1237" s="6" t="s">
        <v>393</v>
      </c>
      <c r="B1237" s="6" t="s">
        <v>1883</v>
      </c>
      <c r="C1237" s="6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hidden="1" x14ac:dyDescent="0.3">
      <c r="A1238" s="6" t="s">
        <v>1316</v>
      </c>
      <c r="B1238" s="6" t="s">
        <v>1884</v>
      </c>
      <c r="C1238" s="6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hidden="1" x14ac:dyDescent="0.3">
      <c r="A1239" s="6" t="s">
        <v>1316</v>
      </c>
      <c r="B1239" s="6" t="s">
        <v>1885</v>
      </c>
      <c r="C1239" s="6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hidden="1" x14ac:dyDescent="0.3">
      <c r="A1240" s="6" t="s">
        <v>1692</v>
      </c>
      <c r="B1240" s="6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hidden="1" x14ac:dyDescent="0.3">
      <c r="A1241" s="6" t="s">
        <v>847</v>
      </c>
      <c r="B1241" s="6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hidden="1" x14ac:dyDescent="0.3">
      <c r="A1242" s="6" t="s">
        <v>1888</v>
      </c>
      <c r="B1242" s="6" t="s">
        <v>1889</v>
      </c>
      <c r="C1242" s="6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hidden="1" x14ac:dyDescent="0.3">
      <c r="A1243" s="6" t="s">
        <v>73</v>
      </c>
      <c r="B1243" s="6" t="s">
        <v>1890</v>
      </c>
      <c r="C1243" s="6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hidden="1" x14ac:dyDescent="0.3">
      <c r="A1244" s="6" t="s">
        <v>1060</v>
      </c>
      <c r="B1244" s="6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hidden="1" x14ac:dyDescent="0.3">
      <c r="A1245" s="6" t="s">
        <v>73</v>
      </c>
      <c r="B1245" s="6" t="s">
        <v>1892</v>
      </c>
      <c r="C1245" s="6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hidden="1" x14ac:dyDescent="0.3">
      <c r="A1246" s="6" t="s">
        <v>73</v>
      </c>
      <c r="B1246" s="6" t="s">
        <v>1893</v>
      </c>
      <c r="C1246" s="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hidden="1" x14ac:dyDescent="0.3">
      <c r="A1247" s="6" t="s">
        <v>1699</v>
      </c>
      <c r="B1247" s="6" t="s">
        <v>1894</v>
      </c>
      <c r="C1247" s="6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hidden="1" x14ac:dyDescent="0.3">
      <c r="A1248" s="6" t="s">
        <v>1853</v>
      </c>
      <c r="B1248" s="6" t="s">
        <v>1895</v>
      </c>
      <c r="C1248" s="6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hidden="1" x14ac:dyDescent="0.3">
      <c r="A1249" s="6" t="s">
        <v>1405</v>
      </c>
      <c r="B1249" s="6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hidden="1" x14ac:dyDescent="0.3">
      <c r="A1250" s="6" t="s">
        <v>339</v>
      </c>
      <c r="B1250" s="6" t="s">
        <v>1897</v>
      </c>
      <c r="C1250" s="6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hidden="1" x14ac:dyDescent="0.3">
      <c r="A1251" s="6" t="s">
        <v>1697</v>
      </c>
      <c r="B1251" s="6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hidden="1" x14ac:dyDescent="0.3">
      <c r="A1252" s="6" t="s">
        <v>89</v>
      </c>
      <c r="B1252" s="6" t="s">
        <v>1899</v>
      </c>
      <c r="C1252" s="6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hidden="1" x14ac:dyDescent="0.3">
      <c r="A1253" s="6" t="s">
        <v>425</v>
      </c>
      <c r="B1253" s="6" t="s">
        <v>1900</v>
      </c>
      <c r="C1253" s="6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hidden="1" x14ac:dyDescent="0.3">
      <c r="A1254" s="6" t="s">
        <v>956</v>
      </c>
      <c r="B1254" s="6" t="s">
        <v>1901</v>
      </c>
      <c r="C1254" s="6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hidden="1" x14ac:dyDescent="0.3">
      <c r="A1255" s="6" t="s">
        <v>1637</v>
      </c>
      <c r="B1255" s="6" t="s">
        <v>1902</v>
      </c>
      <c r="C1255" s="6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hidden="1" x14ac:dyDescent="0.3">
      <c r="A1256" s="6" t="s">
        <v>295</v>
      </c>
      <c r="B1256" s="6" t="s">
        <v>1903</v>
      </c>
      <c r="C1256" s="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hidden="1" x14ac:dyDescent="0.3">
      <c r="A1257" s="6" t="s">
        <v>295</v>
      </c>
      <c r="B1257" s="6" t="s">
        <v>1904</v>
      </c>
      <c r="C1257" s="6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hidden="1" x14ac:dyDescent="0.3">
      <c r="A1258" s="6" t="s">
        <v>295</v>
      </c>
      <c r="B1258" s="6" t="s">
        <v>1905</v>
      </c>
      <c r="C1258" s="6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hidden="1" x14ac:dyDescent="0.3">
      <c r="A1259" s="6" t="s">
        <v>1685</v>
      </c>
      <c r="B1259" s="6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hidden="1" x14ac:dyDescent="0.3">
      <c r="A1260" s="6" t="s">
        <v>335</v>
      </c>
      <c r="B1260" s="6" t="s">
        <v>1907</v>
      </c>
      <c r="C1260" s="6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hidden="1" x14ac:dyDescent="0.3">
      <c r="A1261" s="6" t="s">
        <v>393</v>
      </c>
      <c r="B1261" s="6" t="s">
        <v>1908</v>
      </c>
      <c r="C1261" s="6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hidden="1" x14ac:dyDescent="0.3">
      <c r="A1262" s="6" t="s">
        <v>393</v>
      </c>
      <c r="B1262" s="6" t="s">
        <v>1909</v>
      </c>
      <c r="C1262" s="6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hidden="1" x14ac:dyDescent="0.3">
      <c r="A1263" s="6" t="s">
        <v>363</v>
      </c>
      <c r="B1263" s="6" t="s">
        <v>1910</v>
      </c>
      <c r="C1263" s="6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hidden="1" x14ac:dyDescent="0.3">
      <c r="A1264" s="6" t="s">
        <v>363</v>
      </c>
      <c r="B1264" s="6" t="s">
        <v>1911</v>
      </c>
      <c r="C1264" s="6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hidden="1" x14ac:dyDescent="0.3">
      <c r="A1265" s="6" t="s">
        <v>363</v>
      </c>
      <c r="B1265" s="6" t="s">
        <v>1912</v>
      </c>
      <c r="C1265" s="6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hidden="1" x14ac:dyDescent="0.3">
      <c r="A1266" s="6" t="s">
        <v>363</v>
      </c>
      <c r="B1266" s="6" t="s">
        <v>1913</v>
      </c>
      <c r="C1266" s="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hidden="1" x14ac:dyDescent="0.3">
      <c r="A1267" s="6" t="s">
        <v>516</v>
      </c>
      <c r="B1267" s="6" t="s">
        <v>1914</v>
      </c>
      <c r="C1267" s="6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hidden="1" x14ac:dyDescent="0.3">
      <c r="A1268" s="6" t="s">
        <v>367</v>
      </c>
      <c r="B1268" s="6" t="s">
        <v>1915</v>
      </c>
      <c r="C1268" s="6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hidden="1" x14ac:dyDescent="0.3">
      <c r="A1269" s="6" t="s">
        <v>1916</v>
      </c>
      <c r="B1269" s="6" t="s">
        <v>1917</v>
      </c>
      <c r="C1269" s="6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hidden="1" x14ac:dyDescent="0.3">
      <c r="A1270" s="6" t="s">
        <v>335</v>
      </c>
      <c r="B1270" s="6" t="s">
        <v>1918</v>
      </c>
      <c r="C1270" s="6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hidden="1" x14ac:dyDescent="0.3">
      <c r="A1271" s="6" t="s">
        <v>453</v>
      </c>
      <c r="B1271" s="6" t="s">
        <v>1919</v>
      </c>
      <c r="C1271" s="6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hidden="1" x14ac:dyDescent="0.3">
      <c r="A1272" s="6" t="s">
        <v>1720</v>
      </c>
      <c r="B1272" s="6" t="s">
        <v>1920</v>
      </c>
      <c r="C1272" s="6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hidden="1" x14ac:dyDescent="0.3">
      <c r="A1273" s="6" t="s">
        <v>1720</v>
      </c>
      <c r="B1273" s="6" t="s">
        <v>1921</v>
      </c>
      <c r="C1273" s="6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hidden="1" x14ac:dyDescent="0.3">
      <c r="A1274" s="6" t="s">
        <v>1630</v>
      </c>
      <c r="B1274" s="6" t="s">
        <v>1922</v>
      </c>
      <c r="C1274" s="6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hidden="1" x14ac:dyDescent="0.3">
      <c r="A1275" s="6" t="s">
        <v>1630</v>
      </c>
      <c r="B1275" s="6" t="s">
        <v>1923</v>
      </c>
      <c r="C1275" s="6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hidden="1" x14ac:dyDescent="0.3">
      <c r="A1276" s="6" t="s">
        <v>1630</v>
      </c>
      <c r="B1276" s="6" t="s">
        <v>1924</v>
      </c>
      <c r="C1276" s="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hidden="1" x14ac:dyDescent="0.3">
      <c r="A1277" s="6" t="s">
        <v>1630</v>
      </c>
      <c r="B1277" s="6" t="s">
        <v>1925</v>
      </c>
      <c r="C1277" s="6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hidden="1" x14ac:dyDescent="0.3">
      <c r="A1278" s="6" t="s">
        <v>1630</v>
      </c>
      <c r="B1278" s="6" t="s">
        <v>1926</v>
      </c>
      <c r="C1278" s="6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hidden="1" x14ac:dyDescent="0.3">
      <c r="A1279" s="6" t="s">
        <v>971</v>
      </c>
      <c r="B1279" s="6" t="s">
        <v>1927</v>
      </c>
      <c r="C1279" s="6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hidden="1" x14ac:dyDescent="0.3">
      <c r="A1280" s="6" t="s">
        <v>1363</v>
      </c>
      <c r="B1280" s="6" t="s">
        <v>1928</v>
      </c>
      <c r="C1280" s="6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hidden="1" x14ac:dyDescent="0.3">
      <c r="A1281" s="6" t="s">
        <v>1657</v>
      </c>
      <c r="B1281" s="6" t="s">
        <v>1929</v>
      </c>
      <c r="C1281" s="6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hidden="1" x14ac:dyDescent="0.3">
      <c r="A1282" s="6" t="s">
        <v>1720</v>
      </c>
      <c r="B1282" s="6" t="s">
        <v>1930</v>
      </c>
      <c r="C1282" s="6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hidden="1" x14ac:dyDescent="0.3">
      <c r="A1283" s="6" t="s">
        <v>1589</v>
      </c>
      <c r="B1283" s="6" t="s">
        <v>1931</v>
      </c>
      <c r="C1283" s="6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hidden="1" x14ac:dyDescent="0.3">
      <c r="A1284" s="6" t="s">
        <v>1726</v>
      </c>
      <c r="B1284" s="6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hidden="1" x14ac:dyDescent="0.3">
      <c r="A1285" s="6" t="s">
        <v>1077</v>
      </c>
      <c r="B1285" s="6" t="s">
        <v>1933</v>
      </c>
      <c r="C1285" s="6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hidden="1" x14ac:dyDescent="0.3">
      <c r="A1286" s="6" t="s">
        <v>1720</v>
      </c>
      <c r="B1286" s="6" t="s">
        <v>1934</v>
      </c>
      <c r="C1286" s="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hidden="1" x14ac:dyDescent="0.3">
      <c r="A1287" s="6" t="s">
        <v>1163</v>
      </c>
      <c r="B1287" s="6" t="s">
        <v>1935</v>
      </c>
      <c r="C1287" s="6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hidden="1" x14ac:dyDescent="0.3">
      <c r="A1288" s="6" t="s">
        <v>1936</v>
      </c>
      <c r="B1288" s="6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hidden="1" x14ac:dyDescent="0.3">
      <c r="A1289" s="6" t="s">
        <v>695</v>
      </c>
      <c r="B1289" s="6" t="s">
        <v>1938</v>
      </c>
      <c r="C1289" s="6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hidden="1" x14ac:dyDescent="0.3">
      <c r="A1290" s="6" t="s">
        <v>375</v>
      </c>
      <c r="B1290" s="6" t="s">
        <v>1939</v>
      </c>
      <c r="C1290" s="6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hidden="1" x14ac:dyDescent="0.3">
      <c r="A1291" s="6" t="s">
        <v>375</v>
      </c>
      <c r="B1291" s="6" t="s">
        <v>1940</v>
      </c>
      <c r="C1291" s="6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hidden="1" x14ac:dyDescent="0.3">
      <c r="A1292" s="6" t="s">
        <v>375</v>
      </c>
      <c r="B1292" s="6" t="s">
        <v>1941</v>
      </c>
      <c r="C1292" s="6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hidden="1" x14ac:dyDescent="0.3">
      <c r="A1293" s="6" t="s">
        <v>375</v>
      </c>
      <c r="B1293" s="6" t="s">
        <v>1942</v>
      </c>
      <c r="C1293" s="6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hidden="1" x14ac:dyDescent="0.3">
      <c r="A1294" s="6" t="s">
        <v>1943</v>
      </c>
      <c r="B1294" s="6" t="s">
        <v>1944</v>
      </c>
      <c r="C1294" s="6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hidden="1" x14ac:dyDescent="0.3">
      <c r="A1295" s="6" t="s">
        <v>393</v>
      </c>
      <c r="B1295" s="6" t="s">
        <v>1945</v>
      </c>
      <c r="C1295" s="6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hidden="1" x14ac:dyDescent="0.3">
      <c r="A1296" s="6" t="s">
        <v>378</v>
      </c>
      <c r="B1296" s="6" t="s">
        <v>1946</v>
      </c>
      <c r="C1296" s="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hidden="1" x14ac:dyDescent="0.3">
      <c r="A1297" s="6" t="s">
        <v>412</v>
      </c>
      <c r="B1297" s="6" t="s">
        <v>1947</v>
      </c>
      <c r="C1297" s="6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hidden="1" x14ac:dyDescent="0.3">
      <c r="A1298" s="6" t="s">
        <v>89</v>
      </c>
      <c r="B1298" s="6" t="s">
        <v>1948</v>
      </c>
      <c r="C1298" s="6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hidden="1" x14ac:dyDescent="0.3">
      <c r="A1299" s="6" t="s">
        <v>1949</v>
      </c>
      <c r="B1299" s="6" t="s">
        <v>1950</v>
      </c>
      <c r="C1299" s="6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hidden="1" x14ac:dyDescent="0.3">
      <c r="A1300" s="6" t="s">
        <v>1646</v>
      </c>
      <c r="B1300" s="6" t="s">
        <v>1951</v>
      </c>
      <c r="C1300" s="6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hidden="1" x14ac:dyDescent="0.3">
      <c r="A1301" s="6" t="s">
        <v>1743</v>
      </c>
      <c r="B1301" s="6" t="s">
        <v>1952</v>
      </c>
      <c r="C1301" s="6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hidden="1" x14ac:dyDescent="0.3">
      <c r="A1302" s="6" t="s">
        <v>1953</v>
      </c>
      <c r="B1302" s="6" t="s">
        <v>1954</v>
      </c>
      <c r="C1302" s="6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hidden="1" x14ac:dyDescent="0.3">
      <c r="A1303" s="6" t="s">
        <v>1955</v>
      </c>
      <c r="B1303" s="6" t="s">
        <v>1956</v>
      </c>
      <c r="C1303" s="6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hidden="1" x14ac:dyDescent="0.3">
      <c r="A1304" s="6" t="s">
        <v>1692</v>
      </c>
      <c r="B1304" s="6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hidden="1" x14ac:dyDescent="0.3">
      <c r="A1305" s="6" t="s">
        <v>1163</v>
      </c>
      <c r="B1305" s="6" t="s">
        <v>1958</v>
      </c>
      <c r="C1305" s="6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hidden="1" x14ac:dyDescent="0.3">
      <c r="A1306" s="6" t="s">
        <v>1077</v>
      </c>
      <c r="B1306" s="6" t="s">
        <v>1959</v>
      </c>
      <c r="C1306" s="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hidden="1" x14ac:dyDescent="0.3">
      <c r="A1307" s="6" t="s">
        <v>1453</v>
      </c>
      <c r="B1307" s="6" t="s">
        <v>1960</v>
      </c>
      <c r="C1307" s="6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hidden="1" x14ac:dyDescent="0.3">
      <c r="A1308" s="6" t="s">
        <v>1163</v>
      </c>
      <c r="B1308" s="6" t="s">
        <v>1961</v>
      </c>
      <c r="C1308" s="6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hidden="1" x14ac:dyDescent="0.3">
      <c r="A1309" s="6" t="s">
        <v>1163</v>
      </c>
      <c r="B1309" s="6" t="s">
        <v>1962</v>
      </c>
      <c r="C1309" s="6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hidden="1" x14ac:dyDescent="0.3">
      <c r="A1310" s="6" t="s">
        <v>1163</v>
      </c>
      <c r="B1310" s="6" t="s">
        <v>1963</v>
      </c>
      <c r="C1310" s="6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hidden="1" x14ac:dyDescent="0.3">
      <c r="A1311" s="6" t="s">
        <v>967</v>
      </c>
      <c r="B1311" s="6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hidden="1" x14ac:dyDescent="0.3">
      <c r="A1312" s="6" t="s">
        <v>1060</v>
      </c>
      <c r="B1312" s="6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hidden="1" x14ac:dyDescent="0.3">
      <c r="A1313" s="6" t="s">
        <v>1966</v>
      </c>
      <c r="B1313" s="6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hidden="1" x14ac:dyDescent="0.3">
      <c r="A1314" s="6" t="s">
        <v>413</v>
      </c>
      <c r="B1314" s="6" t="s">
        <v>1968</v>
      </c>
      <c r="C1314" s="6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hidden="1" x14ac:dyDescent="0.3">
      <c r="A1315" s="6" t="s">
        <v>73</v>
      </c>
      <c r="B1315" s="6" t="s">
        <v>1969</v>
      </c>
      <c r="C1315" s="6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hidden="1" x14ac:dyDescent="0.3">
      <c r="A1316" s="6" t="s">
        <v>1720</v>
      </c>
      <c r="B1316" s="6" t="s">
        <v>1970</v>
      </c>
      <c r="C1316" s="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hidden="1" x14ac:dyDescent="0.3">
      <c r="A1317" s="6" t="s">
        <v>311</v>
      </c>
      <c r="B1317" s="6" t="s">
        <v>1971</v>
      </c>
      <c r="C1317" s="6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hidden="1" x14ac:dyDescent="0.3">
      <c r="A1318" s="6" t="s">
        <v>1710</v>
      </c>
      <c r="B1318" s="6" t="s">
        <v>1972</v>
      </c>
      <c r="C1318" s="6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hidden="1" x14ac:dyDescent="0.3">
      <c r="A1319" s="6" t="s">
        <v>421</v>
      </c>
      <c r="B1319" s="6" t="s">
        <v>1973</v>
      </c>
      <c r="C1319" s="6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hidden="1" x14ac:dyDescent="0.3">
      <c r="A1320" s="6" t="s">
        <v>1853</v>
      </c>
      <c r="B1320" s="6" t="s">
        <v>1974</v>
      </c>
      <c r="C1320" s="6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hidden="1" x14ac:dyDescent="0.3">
      <c r="A1321" s="6" t="s">
        <v>1654</v>
      </c>
      <c r="B1321" s="6" t="s">
        <v>1975</v>
      </c>
      <c r="C1321" s="6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hidden="1" x14ac:dyDescent="0.3">
      <c r="A1322" s="6" t="s">
        <v>1841</v>
      </c>
      <c r="B1322" s="6" t="s">
        <v>1976</v>
      </c>
      <c r="C1322" s="6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hidden="1" x14ac:dyDescent="0.3">
      <c r="A1323" s="6" t="s">
        <v>393</v>
      </c>
      <c r="B1323" s="6" t="s">
        <v>1977</v>
      </c>
      <c r="C1323" s="6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hidden="1" x14ac:dyDescent="0.3">
      <c r="A1324" s="6" t="s">
        <v>393</v>
      </c>
      <c r="B1324" s="6" t="s">
        <v>1978</v>
      </c>
      <c r="C1324" s="6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hidden="1" x14ac:dyDescent="0.3">
      <c r="A1325" s="6" t="s">
        <v>393</v>
      </c>
      <c r="B1325" s="6" t="s">
        <v>1979</v>
      </c>
      <c r="C1325" s="6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hidden="1" x14ac:dyDescent="0.3">
      <c r="A1326" s="6" t="s">
        <v>1980</v>
      </c>
      <c r="B1326" s="6" t="s">
        <v>1981</v>
      </c>
      <c r="C1326" s="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hidden="1" x14ac:dyDescent="0.3">
      <c r="A1327" s="6" t="s">
        <v>1809</v>
      </c>
      <c r="B1327" s="6" t="s">
        <v>1982</v>
      </c>
      <c r="C1327" s="6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hidden="1" x14ac:dyDescent="0.3">
      <c r="A1328" s="6" t="s">
        <v>458</v>
      </c>
      <c r="B1328" s="6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hidden="1" x14ac:dyDescent="0.3">
      <c r="A1329" s="6" t="s">
        <v>458</v>
      </c>
      <c r="B1329" s="6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hidden="1" x14ac:dyDescent="0.3">
      <c r="A1330" s="6" t="s">
        <v>956</v>
      </c>
      <c r="B1330" s="6" t="s">
        <v>1985</v>
      </c>
      <c r="C1330" s="6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hidden="1" x14ac:dyDescent="0.3">
      <c r="A1331" s="6" t="s">
        <v>295</v>
      </c>
      <c r="B1331" s="6" t="s">
        <v>1986</v>
      </c>
      <c r="C1331" s="6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hidden="1" x14ac:dyDescent="0.3">
      <c r="A1332" s="6" t="s">
        <v>956</v>
      </c>
      <c r="B1332" s="6" t="s">
        <v>1987</v>
      </c>
      <c r="C1332" s="6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hidden="1" x14ac:dyDescent="0.3">
      <c r="A1333" s="6" t="s">
        <v>1405</v>
      </c>
      <c r="B1333" s="6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hidden="1" x14ac:dyDescent="0.3">
      <c r="A1334" s="6" t="s">
        <v>1989</v>
      </c>
      <c r="B1334" s="6" t="s">
        <v>1990</v>
      </c>
      <c r="C1334" s="6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hidden="1" x14ac:dyDescent="0.3">
      <c r="A1335" s="6" t="s">
        <v>1991</v>
      </c>
      <c r="B1335" s="6" t="s">
        <v>1992</v>
      </c>
      <c r="C1335" s="6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hidden="1" x14ac:dyDescent="0.3">
      <c r="A1336" s="6" t="s">
        <v>1991</v>
      </c>
      <c r="B1336" s="6" t="s">
        <v>1993</v>
      </c>
      <c r="C1336" s="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hidden="1" x14ac:dyDescent="0.3">
      <c r="A1337" s="6" t="s">
        <v>1991</v>
      </c>
      <c r="B1337" s="6" t="s">
        <v>1994</v>
      </c>
      <c r="C1337" s="6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hidden="1" x14ac:dyDescent="0.3">
      <c r="A1338" s="6" t="s">
        <v>1991</v>
      </c>
      <c r="B1338" s="6" t="s">
        <v>1995</v>
      </c>
      <c r="C1338" s="6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hidden="1" x14ac:dyDescent="0.3">
      <c r="A1339" s="6" t="s">
        <v>401</v>
      </c>
      <c r="B1339" s="6" t="s">
        <v>1996</v>
      </c>
      <c r="C1339" s="6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hidden="1" x14ac:dyDescent="0.3">
      <c r="A1340" s="6" t="s">
        <v>293</v>
      </c>
      <c r="B1340" s="6" t="s">
        <v>1997</v>
      </c>
      <c r="C1340" s="6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hidden="1" x14ac:dyDescent="0.3">
      <c r="A1341" s="6" t="s">
        <v>320</v>
      </c>
      <c r="B1341" s="6" t="s">
        <v>1998</v>
      </c>
      <c r="C1341" s="6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hidden="1" x14ac:dyDescent="0.3">
      <c r="A1342" s="6" t="s">
        <v>320</v>
      </c>
      <c r="B1342" s="6" t="s">
        <v>1999</v>
      </c>
      <c r="C1342" s="6">
        <v>7</v>
      </c>
      <c r="D1342" t="str">
        <f t="shared" si="20"/>
        <v>EPICO 3 Facility7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hidden="1" x14ac:dyDescent="0.3">
      <c r="A1343" s="6" t="s">
        <v>1980</v>
      </c>
      <c r="B1343" s="6" t="s">
        <v>2000</v>
      </c>
      <c r="C1343" s="6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hidden="1" x14ac:dyDescent="0.3">
      <c r="A1344" s="6" t="s">
        <v>420</v>
      </c>
      <c r="B1344" s="6" t="s">
        <v>2001</v>
      </c>
      <c r="C1344" s="6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hidden="1" x14ac:dyDescent="0.3">
      <c r="A1345" s="6" t="s">
        <v>1828</v>
      </c>
      <c r="B1345" s="6" t="s">
        <v>2002</v>
      </c>
      <c r="C1345" s="6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hidden="1" x14ac:dyDescent="0.3">
      <c r="A1346" s="6" t="s">
        <v>1980</v>
      </c>
      <c r="B1346" s="6" t="s">
        <v>2003</v>
      </c>
      <c r="C1346" s="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hidden="1" x14ac:dyDescent="0.3">
      <c r="A1347" s="6" t="s">
        <v>956</v>
      </c>
      <c r="B1347" s="6" t="s">
        <v>2004</v>
      </c>
      <c r="C1347" s="6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hidden="1" x14ac:dyDescent="0.3">
      <c r="A1348" s="6" t="s">
        <v>1594</v>
      </c>
      <c r="B1348" s="6" t="s">
        <v>2005</v>
      </c>
      <c r="C1348" s="6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hidden="1" x14ac:dyDescent="0.3">
      <c r="A1349" s="6" t="s">
        <v>1786</v>
      </c>
      <c r="B1349" s="6" t="s">
        <v>2006</v>
      </c>
      <c r="C1349" s="6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hidden="1" x14ac:dyDescent="0.3">
      <c r="A1350" s="6" t="s">
        <v>2007</v>
      </c>
      <c r="B1350" s="6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hidden="1" x14ac:dyDescent="0.3">
      <c r="A1351" s="6" t="s">
        <v>2009</v>
      </c>
      <c r="B1351" s="6" t="s">
        <v>2010</v>
      </c>
      <c r="C1351" s="6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hidden="1" x14ac:dyDescent="0.3">
      <c r="A1352" s="6" t="s">
        <v>342</v>
      </c>
      <c r="B1352" s="6" t="s">
        <v>2011</v>
      </c>
      <c r="C1352" s="6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hidden="1" x14ac:dyDescent="0.3">
      <c r="A1353" s="6" t="s">
        <v>335</v>
      </c>
      <c r="B1353" s="6" t="s">
        <v>2012</v>
      </c>
      <c r="C1353" s="6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hidden="1" x14ac:dyDescent="0.3">
      <c r="A1354" s="6" t="s">
        <v>2013</v>
      </c>
      <c r="B1354" s="6" t="s">
        <v>2014</v>
      </c>
      <c r="C1354" s="6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hidden="1" x14ac:dyDescent="0.3">
      <c r="A1355" s="6" t="s">
        <v>1562</v>
      </c>
      <c r="B1355" s="6" t="s">
        <v>2015</v>
      </c>
      <c r="C1355" s="6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hidden="1" x14ac:dyDescent="0.3">
      <c r="A1356" s="6" t="s">
        <v>1654</v>
      </c>
      <c r="B1356" s="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hidden="1" x14ac:dyDescent="0.3">
      <c r="A1357" s="6" t="s">
        <v>754</v>
      </c>
      <c r="B1357" s="6" t="s">
        <v>2016</v>
      </c>
      <c r="C1357" s="6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hidden="1" x14ac:dyDescent="0.3">
      <c r="A1358" s="6" t="s">
        <v>2017</v>
      </c>
      <c r="B1358" s="6" t="s">
        <v>2018</v>
      </c>
      <c r="C1358" s="6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hidden="1" x14ac:dyDescent="0.3">
      <c r="A1359" s="6" t="s">
        <v>363</v>
      </c>
      <c r="B1359" s="6" t="s">
        <v>2019</v>
      </c>
      <c r="C1359" s="6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hidden="1" x14ac:dyDescent="0.3">
      <c r="A1360" s="6" t="s">
        <v>1955</v>
      </c>
      <c r="B1360" s="6" t="s">
        <v>2020</v>
      </c>
      <c r="C1360" s="6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hidden="1" x14ac:dyDescent="0.3">
      <c r="A1361" s="6" t="s">
        <v>1720</v>
      </c>
      <c r="B1361" s="6" t="s">
        <v>2021</v>
      </c>
      <c r="C1361" s="6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hidden="1" x14ac:dyDescent="0.3">
      <c r="A1362" s="6" t="s">
        <v>421</v>
      </c>
      <c r="B1362" s="6" t="s">
        <v>2022</v>
      </c>
      <c r="C1362" s="6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hidden="1" x14ac:dyDescent="0.3">
      <c r="A1363" s="6" t="s">
        <v>420</v>
      </c>
      <c r="B1363" s="6" t="s">
        <v>2023</v>
      </c>
      <c r="C1363" s="6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hidden="1" x14ac:dyDescent="0.3">
      <c r="A1364" s="6" t="s">
        <v>393</v>
      </c>
      <c r="B1364" s="6" t="s">
        <v>2024</v>
      </c>
      <c r="C1364" s="6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hidden="1" x14ac:dyDescent="0.3">
      <c r="A1365" s="6" t="s">
        <v>425</v>
      </c>
      <c r="B1365" s="6" t="s">
        <v>2025</v>
      </c>
      <c r="C1365" s="6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hidden="1" x14ac:dyDescent="0.3">
      <c r="A1366" s="6" t="s">
        <v>754</v>
      </c>
      <c r="B1366" s="6" t="s">
        <v>2026</v>
      </c>
      <c r="C1366" s="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hidden="1" x14ac:dyDescent="0.3">
      <c r="A1367" s="6" t="s">
        <v>300</v>
      </c>
      <c r="B1367" s="6" t="s">
        <v>2027</v>
      </c>
      <c r="C1367" s="6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hidden="1" x14ac:dyDescent="0.3">
      <c r="A1368" s="6" t="s">
        <v>1337</v>
      </c>
      <c r="B1368" s="6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hidden="1" x14ac:dyDescent="0.3">
      <c r="A1369" s="6" t="s">
        <v>1828</v>
      </c>
      <c r="B1369" s="6" t="s">
        <v>2029</v>
      </c>
      <c r="C1369" s="6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hidden="1" x14ac:dyDescent="0.3">
      <c r="A1370" s="6" t="s">
        <v>1828</v>
      </c>
      <c r="B1370" s="6" t="s">
        <v>2030</v>
      </c>
      <c r="C1370" s="6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hidden="1" x14ac:dyDescent="0.3">
      <c r="A1371" s="6" t="s">
        <v>73</v>
      </c>
      <c r="B1371" s="6" t="s">
        <v>2031</v>
      </c>
      <c r="C1371" s="6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hidden="1" x14ac:dyDescent="0.3">
      <c r="A1372" s="6" t="s">
        <v>73</v>
      </c>
      <c r="B1372" s="6" t="s">
        <v>2032</v>
      </c>
      <c r="C1372" s="6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hidden="1" x14ac:dyDescent="0.3">
      <c r="A1373" s="6" t="s">
        <v>2033</v>
      </c>
      <c r="B1373" s="6" t="s">
        <v>2034</v>
      </c>
      <c r="C1373" s="6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hidden="1" x14ac:dyDescent="0.3">
      <c r="A1374" s="6" t="s">
        <v>1761</v>
      </c>
      <c r="B1374" s="6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hidden="1" x14ac:dyDescent="0.3">
      <c r="A1375" s="6" t="s">
        <v>695</v>
      </c>
      <c r="B1375" s="6" t="s">
        <v>2036</v>
      </c>
      <c r="C1375" s="6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hidden="1" x14ac:dyDescent="0.3">
      <c r="A1376" s="6" t="s">
        <v>956</v>
      </c>
      <c r="B1376" s="6" t="s">
        <v>2037</v>
      </c>
      <c r="C1376" s="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hidden="1" x14ac:dyDescent="0.3">
      <c r="A1377" s="6" t="s">
        <v>295</v>
      </c>
      <c r="B1377" s="6" t="s">
        <v>2038</v>
      </c>
      <c r="C1377" s="6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hidden="1" x14ac:dyDescent="0.3">
      <c r="A1378" s="6" t="s">
        <v>1853</v>
      </c>
      <c r="B1378" s="6" t="s">
        <v>2039</v>
      </c>
      <c r="C1378" s="6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hidden="1" x14ac:dyDescent="0.3">
      <c r="A1379" s="6" t="s">
        <v>401</v>
      </c>
      <c r="B1379" s="6" t="s">
        <v>2040</v>
      </c>
      <c r="C1379" s="6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hidden="1" x14ac:dyDescent="0.3">
      <c r="A1380" s="6" t="s">
        <v>1980</v>
      </c>
      <c r="B1380" s="6" t="s">
        <v>2041</v>
      </c>
      <c r="C1380" s="6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hidden="1" x14ac:dyDescent="0.3">
      <c r="A1381" s="6" t="s">
        <v>335</v>
      </c>
      <c r="B1381" s="6" t="s">
        <v>2042</v>
      </c>
      <c r="C1381" s="6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hidden="1" x14ac:dyDescent="0.3">
      <c r="A1382" s="6" t="s">
        <v>367</v>
      </c>
      <c r="B1382" s="6" t="s">
        <v>2043</v>
      </c>
      <c r="C1382" s="6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hidden="1" x14ac:dyDescent="0.3">
      <c r="A1383" s="6" t="s">
        <v>367</v>
      </c>
      <c r="B1383" s="6" t="s">
        <v>2044</v>
      </c>
      <c r="C1383" s="6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hidden="1" x14ac:dyDescent="0.3">
      <c r="A1384" s="6" t="s">
        <v>2045</v>
      </c>
      <c r="B1384" s="6" t="s">
        <v>2046</v>
      </c>
      <c r="C1384" s="6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hidden="1" x14ac:dyDescent="0.3">
      <c r="A1385" s="6" t="s">
        <v>389</v>
      </c>
      <c r="B1385" s="6" t="s">
        <v>2047</v>
      </c>
      <c r="C1385" s="6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hidden="1" x14ac:dyDescent="0.3">
      <c r="A1386" s="6" t="s">
        <v>73</v>
      </c>
      <c r="B1386" s="6" t="s">
        <v>2048</v>
      </c>
      <c r="C1386" s="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hidden="1" x14ac:dyDescent="0.3">
      <c r="A1387" s="6" t="s">
        <v>956</v>
      </c>
      <c r="B1387" s="6" t="s">
        <v>2049</v>
      </c>
      <c r="C1387" s="6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hidden="1" x14ac:dyDescent="0.3">
      <c r="A1388" s="6" t="s">
        <v>754</v>
      </c>
      <c r="B1388" s="6" t="s">
        <v>2050</v>
      </c>
      <c r="C1388" s="6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hidden="1" x14ac:dyDescent="0.3">
      <c r="A1389" s="6" t="s">
        <v>1396</v>
      </c>
      <c r="B1389" s="6" t="s">
        <v>2051</v>
      </c>
      <c r="C1389" s="6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hidden="1" x14ac:dyDescent="0.3">
      <c r="A1390" s="6" t="s">
        <v>73</v>
      </c>
      <c r="B1390" s="6" t="s">
        <v>2052</v>
      </c>
      <c r="C1390" s="6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hidden="1" x14ac:dyDescent="0.3">
      <c r="A1391" s="6" t="s">
        <v>956</v>
      </c>
      <c r="B1391" s="6" t="s">
        <v>2053</v>
      </c>
      <c r="C1391" s="6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hidden="1" x14ac:dyDescent="0.3">
      <c r="A1392" s="6" t="s">
        <v>305</v>
      </c>
      <c r="B1392" s="6" t="s">
        <v>2054</v>
      </c>
      <c r="C1392" s="6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hidden="1" x14ac:dyDescent="0.3">
      <c r="A1393" s="6" t="s">
        <v>71</v>
      </c>
      <c r="B1393" s="6" t="s">
        <v>2055</v>
      </c>
      <c r="C1393" s="6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hidden="1" x14ac:dyDescent="0.3">
      <c r="A1394" s="6" t="s">
        <v>1809</v>
      </c>
      <c r="B1394" s="6" t="s">
        <v>2056</v>
      </c>
      <c r="C1394" s="6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hidden="1" x14ac:dyDescent="0.3">
      <c r="A1395" s="6" t="s">
        <v>1980</v>
      </c>
      <c r="B1395" s="6" t="s">
        <v>2057</v>
      </c>
      <c r="C1395" s="6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hidden="1" x14ac:dyDescent="0.3">
      <c r="A1396" s="6" t="s">
        <v>1991</v>
      </c>
      <c r="B1396" s="6" t="s">
        <v>2058</v>
      </c>
      <c r="C1396" s="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hidden="1" x14ac:dyDescent="0.3">
      <c r="A1397" s="6" t="s">
        <v>1809</v>
      </c>
      <c r="B1397" s="6" t="s">
        <v>2059</v>
      </c>
      <c r="C1397" s="6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hidden="1" x14ac:dyDescent="0.3">
      <c r="A1398" s="6" t="s">
        <v>371</v>
      </c>
      <c r="B1398" s="6" t="s">
        <v>2060</v>
      </c>
      <c r="C1398" s="6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hidden="1" x14ac:dyDescent="0.3">
      <c r="A1399" s="6" t="s">
        <v>9</v>
      </c>
      <c r="B1399" s="6" t="s">
        <v>2061</v>
      </c>
      <c r="C1399" s="6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hidden="1" x14ac:dyDescent="0.3">
      <c r="A1400" s="6" t="s">
        <v>393</v>
      </c>
      <c r="B1400" s="6" t="s">
        <v>2062</v>
      </c>
      <c r="C1400" s="6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hidden="1" x14ac:dyDescent="0.3">
      <c r="A1401" s="6" t="s">
        <v>397</v>
      </c>
      <c r="B1401" s="6" t="s">
        <v>2063</v>
      </c>
      <c r="C1401" s="6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hidden="1" x14ac:dyDescent="0.3">
      <c r="A1402" s="6" t="s">
        <v>318</v>
      </c>
      <c r="B1402" s="6" t="s">
        <v>2064</v>
      </c>
      <c r="C1402" s="6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hidden="1" x14ac:dyDescent="0.3">
      <c r="A1403" s="6" t="s">
        <v>318</v>
      </c>
      <c r="B1403" s="6" t="s">
        <v>2065</v>
      </c>
      <c r="C1403" s="6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hidden="1" x14ac:dyDescent="0.3">
      <c r="A1404" s="6" t="s">
        <v>1396</v>
      </c>
      <c r="B1404" s="6" t="s">
        <v>2066</v>
      </c>
      <c r="C1404" s="6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hidden="1" x14ac:dyDescent="0.3">
      <c r="A1405" s="6" t="s">
        <v>1562</v>
      </c>
      <c r="B1405" s="6" t="s">
        <v>2067</v>
      </c>
      <c r="C1405" s="6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hidden="1" x14ac:dyDescent="0.3">
      <c r="A1406" s="6" t="s">
        <v>2068</v>
      </c>
      <c r="B1406" s="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hidden="1" x14ac:dyDescent="0.3">
      <c r="A1407" s="6" t="s">
        <v>9</v>
      </c>
      <c r="B1407" s="6" t="s">
        <v>2070</v>
      </c>
      <c r="D1407" t="str">
        <f t="shared" si="21"/>
        <v>Royal City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hidden="1" x14ac:dyDescent="0.3">
      <c r="A1408" s="6" t="s">
        <v>1623</v>
      </c>
      <c r="B1408" s="6" t="s">
        <v>2071</v>
      </c>
      <c r="C1408" s="6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hidden="1" x14ac:dyDescent="0.3">
      <c r="A1409" s="6" t="s">
        <v>1623</v>
      </c>
      <c r="B1409" s="6" t="s">
        <v>2072</v>
      </c>
      <c r="C1409" s="6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hidden="1" x14ac:dyDescent="0.3">
      <c r="A1410" s="6" t="s">
        <v>1792</v>
      </c>
      <c r="B1410" s="6" t="s">
        <v>2073</v>
      </c>
      <c r="C1410" s="6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hidden="1" x14ac:dyDescent="0.3">
      <c r="A1411" s="6" t="s">
        <v>1710</v>
      </c>
      <c r="B1411" s="6" t="s">
        <v>2074</v>
      </c>
      <c r="C1411" s="6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hidden="1" x14ac:dyDescent="0.3">
      <c r="A1412" s="6" t="s">
        <v>2075</v>
      </c>
      <c r="B1412" s="6" t="s">
        <v>2076</v>
      </c>
      <c r="C1412" s="6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hidden="1" x14ac:dyDescent="0.3">
      <c r="A1413" s="6" t="s">
        <v>1853</v>
      </c>
      <c r="B1413" s="6" t="s">
        <v>2077</v>
      </c>
      <c r="C1413" s="6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hidden="1" x14ac:dyDescent="0.3">
      <c r="A1414" s="6" t="s">
        <v>2078</v>
      </c>
      <c r="B1414" s="6" t="s">
        <v>2079</v>
      </c>
      <c r="C1414" s="6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hidden="1" x14ac:dyDescent="0.3">
      <c r="A1415" s="6" t="s">
        <v>1761</v>
      </c>
      <c r="B1415" s="6" t="s">
        <v>2080</v>
      </c>
      <c r="C1415" s="6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hidden="1" x14ac:dyDescent="0.3">
      <c r="A1416" s="6" t="s">
        <v>342</v>
      </c>
      <c r="B1416" s="6" t="s">
        <v>2081</v>
      </c>
      <c r="C1416" s="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hidden="1" x14ac:dyDescent="0.3">
      <c r="A1417" s="6" t="s">
        <v>1916</v>
      </c>
      <c r="B1417" s="6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hidden="1" x14ac:dyDescent="0.3">
      <c r="A1418" s="6" t="s">
        <v>1792</v>
      </c>
      <c r="B1418" s="6" t="s">
        <v>2083</v>
      </c>
      <c r="C1418" s="6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hidden="1" x14ac:dyDescent="0.3">
      <c r="A1419" s="6" t="s">
        <v>1792</v>
      </c>
      <c r="B1419" s="6" t="s">
        <v>2084</v>
      </c>
      <c r="C1419" s="6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hidden="1" x14ac:dyDescent="0.3">
      <c r="A1420" s="6" t="s">
        <v>2085</v>
      </c>
      <c r="B1420" s="6" t="s">
        <v>2086</v>
      </c>
      <c r="C1420" s="6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hidden="1" x14ac:dyDescent="0.3">
      <c r="A1421" s="6" t="s">
        <v>2085</v>
      </c>
      <c r="B1421" s="6" t="s">
        <v>2087</v>
      </c>
      <c r="C1421" s="6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hidden="1" x14ac:dyDescent="0.3">
      <c r="A1422" s="6" t="s">
        <v>2088</v>
      </c>
      <c r="B1422" s="6" t="s">
        <v>2089</v>
      </c>
      <c r="C1422" s="6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hidden="1" x14ac:dyDescent="0.3">
      <c r="A1423" s="6" t="s">
        <v>73</v>
      </c>
      <c r="B1423" s="6" t="s">
        <v>2090</v>
      </c>
      <c r="C1423" s="6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hidden="1" x14ac:dyDescent="0.3">
      <c r="A1424" s="6" t="s">
        <v>754</v>
      </c>
      <c r="B1424" s="6" t="s">
        <v>2091</v>
      </c>
      <c r="C1424" s="6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hidden="1" x14ac:dyDescent="0.3">
      <c r="A1425" s="6" t="s">
        <v>1589</v>
      </c>
      <c r="B1425" s="6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hidden="1" x14ac:dyDescent="0.3">
      <c r="A1426" s="6" t="s">
        <v>1562</v>
      </c>
      <c r="B1426" s="6" t="s">
        <v>2093</v>
      </c>
      <c r="C1426" s="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hidden="1" x14ac:dyDescent="0.3">
      <c r="A1427" s="6" t="s">
        <v>1720</v>
      </c>
      <c r="B1427" s="6" t="s">
        <v>2094</v>
      </c>
      <c r="C1427" s="6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hidden="1" x14ac:dyDescent="0.3">
      <c r="A1428" s="6" t="s">
        <v>1657</v>
      </c>
      <c r="B1428" s="6" t="s">
        <v>2095</v>
      </c>
      <c r="C1428" s="6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hidden="1" x14ac:dyDescent="0.3">
      <c r="A1429" s="6" t="s">
        <v>2096</v>
      </c>
      <c r="B1429" s="6" t="s">
        <v>2097</v>
      </c>
      <c r="C1429" s="6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hidden="1" x14ac:dyDescent="0.3">
      <c r="A1430" s="6" t="s">
        <v>2098</v>
      </c>
      <c r="B1430" s="6" t="s">
        <v>1291</v>
      </c>
      <c r="C1430" s="6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hidden="1" x14ac:dyDescent="0.3">
      <c r="A1431" s="6" t="s">
        <v>1980</v>
      </c>
      <c r="B1431" s="6" t="s">
        <v>2099</v>
      </c>
      <c r="C1431" s="6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hidden="1" x14ac:dyDescent="0.3">
      <c r="A1432" s="6" t="s">
        <v>956</v>
      </c>
      <c r="B1432" s="6" t="s">
        <v>2100</v>
      </c>
      <c r="C1432" s="6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hidden="1" x14ac:dyDescent="0.3">
      <c r="A1433" s="6" t="s">
        <v>378</v>
      </c>
      <c r="B1433" s="6" t="s">
        <v>2101</v>
      </c>
      <c r="C1433" s="6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hidden="1" x14ac:dyDescent="0.3">
      <c r="A1434" s="6" t="s">
        <v>73</v>
      </c>
      <c r="B1434" s="6" t="s">
        <v>2102</v>
      </c>
      <c r="C1434" s="6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hidden="1" x14ac:dyDescent="0.3">
      <c r="A1435" s="6" t="s">
        <v>2103</v>
      </c>
      <c r="B1435" s="6" t="s">
        <v>2104</v>
      </c>
      <c r="C1435" s="6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hidden="1" x14ac:dyDescent="0.3">
      <c r="A1436" s="6" t="s">
        <v>73</v>
      </c>
      <c r="B1436" s="6" t="s">
        <v>2105</v>
      </c>
      <c r="C1436" s="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hidden="1" x14ac:dyDescent="0.3">
      <c r="A1437" s="6" t="s">
        <v>73</v>
      </c>
      <c r="B1437" s="6" t="s">
        <v>2106</v>
      </c>
      <c r="C1437" s="6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hidden="1" x14ac:dyDescent="0.3">
      <c r="A1438" s="6" t="s">
        <v>2107</v>
      </c>
      <c r="B1438" s="6" t="s">
        <v>2108</v>
      </c>
      <c r="C1438" s="6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hidden="1" x14ac:dyDescent="0.3">
      <c r="A1439" s="6" t="s">
        <v>1828</v>
      </c>
      <c r="B1439" s="6" t="s">
        <v>2109</v>
      </c>
      <c r="C1439" s="6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hidden="1" x14ac:dyDescent="0.3">
      <c r="A1440" s="6" t="s">
        <v>1259</v>
      </c>
      <c r="B1440" s="6" t="s">
        <v>2110</v>
      </c>
      <c r="C1440" s="6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hidden="1" x14ac:dyDescent="0.3">
      <c r="A1441" s="6" t="s">
        <v>342</v>
      </c>
      <c r="B1441" s="6" t="s">
        <v>2111</v>
      </c>
      <c r="C1441" s="6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hidden="1" x14ac:dyDescent="0.3">
      <c r="A1442" s="6" t="s">
        <v>371</v>
      </c>
      <c r="B1442" s="6" t="s">
        <v>2112</v>
      </c>
      <c r="C1442" s="6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hidden="1" x14ac:dyDescent="0.3">
      <c r="A1443" s="6" t="s">
        <v>2113</v>
      </c>
      <c r="B1443" s="6" t="s">
        <v>2114</v>
      </c>
      <c r="C1443" s="6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hidden="1" x14ac:dyDescent="0.3">
      <c r="A1444" s="6" t="s">
        <v>2088</v>
      </c>
      <c r="B1444" s="6" t="s">
        <v>2115</v>
      </c>
      <c r="C1444" s="6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hidden="1" x14ac:dyDescent="0.3">
      <c r="A1445" s="6" t="s">
        <v>2116</v>
      </c>
      <c r="B1445" s="6" t="s">
        <v>2117</v>
      </c>
      <c r="C1445" s="6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hidden="1" x14ac:dyDescent="0.3">
      <c r="A1446" s="6" t="s">
        <v>393</v>
      </c>
      <c r="B1446" s="6" t="s">
        <v>2118</v>
      </c>
      <c r="C1446" s="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hidden="1" x14ac:dyDescent="0.3">
      <c r="A1447" s="6" t="s">
        <v>2119</v>
      </c>
      <c r="B1447" s="6" t="s">
        <v>2120</v>
      </c>
      <c r="C1447" s="6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hidden="1" x14ac:dyDescent="0.3">
      <c r="A1448" s="6" t="s">
        <v>358</v>
      </c>
      <c r="B1448" s="6" t="s">
        <v>2121</v>
      </c>
      <c r="C1448" s="6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hidden="1" x14ac:dyDescent="0.3">
      <c r="A1449" s="6" t="s">
        <v>2122</v>
      </c>
      <c r="B1449" s="6" t="s">
        <v>2123</v>
      </c>
      <c r="C1449" s="6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hidden="1" x14ac:dyDescent="0.3">
      <c r="A1450" s="6" t="s">
        <v>1657</v>
      </c>
      <c r="B1450" s="6" t="s">
        <v>2124</v>
      </c>
      <c r="C1450" s="6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hidden="1" x14ac:dyDescent="0.3">
      <c r="A1451" s="6" t="s">
        <v>73</v>
      </c>
      <c r="B1451" s="6" t="s">
        <v>2125</v>
      </c>
      <c r="C1451" s="6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hidden="1" x14ac:dyDescent="0.3">
      <c r="A1452" s="6" t="s">
        <v>313</v>
      </c>
      <c r="B1452" s="6" t="s">
        <v>2126</v>
      </c>
      <c r="C1452" s="6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hidden="1" x14ac:dyDescent="0.3">
      <c r="A1453" s="6" t="s">
        <v>73</v>
      </c>
      <c r="B1453" s="6" t="s">
        <v>2127</v>
      </c>
      <c r="C1453" s="6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hidden="1" x14ac:dyDescent="0.3">
      <c r="A1454" s="6" t="s">
        <v>71</v>
      </c>
      <c r="B1454" s="6" t="s">
        <v>2128</v>
      </c>
      <c r="C1454" s="6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hidden="1" x14ac:dyDescent="0.3">
      <c r="A1455" s="6" t="s">
        <v>378</v>
      </c>
      <c r="B1455" s="6" t="s">
        <v>2129</v>
      </c>
      <c r="C1455" s="6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hidden="1" x14ac:dyDescent="0.3">
      <c r="A1456" s="6" t="s">
        <v>375</v>
      </c>
      <c r="B1456" s="6" t="s">
        <v>2130</v>
      </c>
      <c r="C1456" s="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hidden="1" x14ac:dyDescent="0.3">
      <c r="A1457" s="6" t="s">
        <v>313</v>
      </c>
      <c r="B1457" s="6" t="s">
        <v>2131</v>
      </c>
      <c r="C1457" s="6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hidden="1" x14ac:dyDescent="0.3">
      <c r="A1458" s="6" t="s">
        <v>89</v>
      </c>
      <c r="B1458" s="6" t="s">
        <v>2132</v>
      </c>
      <c r="C1458" s="6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hidden="1" x14ac:dyDescent="0.3">
      <c r="A1459" s="6" t="s">
        <v>2133</v>
      </c>
      <c r="B1459" s="6" t="s">
        <v>2134</v>
      </c>
      <c r="C1459" s="6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hidden="1" x14ac:dyDescent="0.3">
      <c r="A1460" s="6" t="s">
        <v>342</v>
      </c>
      <c r="B1460" s="6" t="s">
        <v>2135</v>
      </c>
      <c r="C1460" s="6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hidden="1" x14ac:dyDescent="0.3">
      <c r="A1461" s="6" t="s">
        <v>754</v>
      </c>
      <c r="B1461" s="6" t="s">
        <v>2136</v>
      </c>
      <c r="C1461" s="6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hidden="1" x14ac:dyDescent="0.3">
      <c r="A1462" s="6" t="s">
        <v>412</v>
      </c>
      <c r="B1462" s="6" t="s">
        <v>2137</v>
      </c>
      <c r="C1462" s="6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hidden="1" x14ac:dyDescent="0.3">
      <c r="A1463" s="6" t="s">
        <v>412</v>
      </c>
      <c r="B1463" s="6" t="s">
        <v>2138</v>
      </c>
      <c r="C1463" s="6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hidden="1" x14ac:dyDescent="0.3">
      <c r="A1464" s="6" t="s">
        <v>412</v>
      </c>
      <c r="B1464" s="6" t="s">
        <v>2139</v>
      </c>
      <c r="C1464" s="6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hidden="1" x14ac:dyDescent="0.3">
      <c r="A1465" s="6" t="s">
        <v>73</v>
      </c>
      <c r="B1465" s="6" t="s">
        <v>2140</v>
      </c>
      <c r="C1465" s="6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hidden="1" x14ac:dyDescent="0.3">
      <c r="A1466" s="6" t="s">
        <v>956</v>
      </c>
      <c r="B1466" s="6" t="s">
        <v>2141</v>
      </c>
      <c r="C1466" s="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hidden="1" x14ac:dyDescent="0.3">
      <c r="A1467" s="6" t="s">
        <v>401</v>
      </c>
      <c r="B1467" s="6" t="s">
        <v>2142</v>
      </c>
      <c r="C1467" s="6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hidden="1" x14ac:dyDescent="0.3">
      <c r="A1468" s="6" t="s">
        <v>1792</v>
      </c>
      <c r="B1468" s="6" t="s">
        <v>2143</v>
      </c>
      <c r="C1468" s="6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hidden="1" x14ac:dyDescent="0.3">
      <c r="A1469" s="6" t="s">
        <v>2068</v>
      </c>
      <c r="B1469" s="6" t="s">
        <v>2144</v>
      </c>
      <c r="C1469" s="6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hidden="1" x14ac:dyDescent="0.3">
      <c r="A1470" s="6" t="s">
        <v>342</v>
      </c>
      <c r="B1470" s="6" t="s">
        <v>2145</v>
      </c>
      <c r="C1470" s="6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hidden="1" x14ac:dyDescent="0.3">
      <c r="A1471" s="6" t="s">
        <v>71</v>
      </c>
      <c r="B1471" s="6" t="s">
        <v>2146</v>
      </c>
      <c r="C1471" s="6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hidden="1" x14ac:dyDescent="0.3">
      <c r="A1472" s="6" t="s">
        <v>1259</v>
      </c>
      <c r="B1472" s="6" t="s">
        <v>2147</v>
      </c>
      <c r="C1472" s="6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hidden="1" x14ac:dyDescent="0.3">
      <c r="A1473" s="6" t="s">
        <v>2088</v>
      </c>
      <c r="B1473" s="6" t="s">
        <v>2148</v>
      </c>
      <c r="C1473" s="6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hidden="1" x14ac:dyDescent="0.3">
      <c r="A1474" s="6" t="s">
        <v>1259</v>
      </c>
      <c r="B1474" s="6" t="s">
        <v>2149</v>
      </c>
      <c r="C1474" s="6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hidden="1" x14ac:dyDescent="0.3">
      <c r="A1475" s="6" t="s">
        <v>1259</v>
      </c>
      <c r="B1475" s="6" t="s">
        <v>2150</v>
      </c>
      <c r="C1475" s="6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hidden="1" x14ac:dyDescent="0.3">
      <c r="A1476" s="6" t="s">
        <v>2151</v>
      </c>
      <c r="B1476" s="6" t="s">
        <v>2152</v>
      </c>
      <c r="C1476" s="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hidden="1" x14ac:dyDescent="0.3">
      <c r="A1477" s="6" t="s">
        <v>2151</v>
      </c>
      <c r="B1477" s="6" t="s">
        <v>2153</v>
      </c>
      <c r="C1477" s="6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hidden="1" x14ac:dyDescent="0.3">
      <c r="A1478" s="6" t="s">
        <v>378</v>
      </c>
      <c r="B1478" s="6" t="s">
        <v>2154</v>
      </c>
      <c r="C1478" s="6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hidden="1" x14ac:dyDescent="0.3">
      <c r="A1479" s="6" t="s">
        <v>421</v>
      </c>
      <c r="B1479" s="6" t="s">
        <v>2155</v>
      </c>
      <c r="C1479" s="6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hidden="1" x14ac:dyDescent="0.3">
      <c r="A1480" s="6" t="s">
        <v>1630</v>
      </c>
      <c r="B1480" s="6" t="s">
        <v>2156</v>
      </c>
      <c r="C1480" s="6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hidden="1" x14ac:dyDescent="0.3">
      <c r="A1481" s="6" t="s">
        <v>2157</v>
      </c>
      <c r="B1481" s="6" t="s">
        <v>2158</v>
      </c>
      <c r="C1481" s="6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hidden="1" x14ac:dyDescent="0.3">
      <c r="A1482" s="6" t="s">
        <v>754</v>
      </c>
      <c r="B1482" s="6" t="s">
        <v>2159</v>
      </c>
      <c r="C1482" s="6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hidden="1" x14ac:dyDescent="0.3">
      <c r="A1483" s="6" t="s">
        <v>320</v>
      </c>
      <c r="B1483" s="6" t="s">
        <v>2160</v>
      </c>
      <c r="C1483" s="6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hidden="1" x14ac:dyDescent="0.3">
      <c r="A1484" s="6" t="s">
        <v>1259</v>
      </c>
      <c r="B1484" s="6" t="s">
        <v>2161</v>
      </c>
      <c r="C1484" s="6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hidden="1" x14ac:dyDescent="0.3">
      <c r="A1485" s="6" t="s">
        <v>956</v>
      </c>
      <c r="B1485" s="6" t="s">
        <v>2162</v>
      </c>
      <c r="C1485" s="6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hidden="1" x14ac:dyDescent="0.3">
      <c r="A1486" s="6" t="s">
        <v>2163</v>
      </c>
      <c r="B1486" s="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hidden="1" x14ac:dyDescent="0.3">
      <c r="A1487" s="6" t="s">
        <v>956</v>
      </c>
      <c r="B1487" s="6" t="s">
        <v>2165</v>
      </c>
      <c r="C1487" s="6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hidden="1" x14ac:dyDescent="0.3">
      <c r="A1488" s="6" t="s">
        <v>358</v>
      </c>
      <c r="B1488" s="6" t="s">
        <v>2166</v>
      </c>
      <c r="C1488" s="6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hidden="1" x14ac:dyDescent="0.3">
      <c r="A1489" s="6" t="s">
        <v>401</v>
      </c>
      <c r="B1489" s="6" t="s">
        <v>2167</v>
      </c>
      <c r="C1489" s="6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hidden="1" x14ac:dyDescent="0.3">
      <c r="A1490" s="6" t="s">
        <v>401</v>
      </c>
      <c r="B1490" s="6" t="s">
        <v>2168</v>
      </c>
      <c r="C1490" s="6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hidden="1" x14ac:dyDescent="0.3">
      <c r="A1491" s="6" t="s">
        <v>346</v>
      </c>
      <c r="B1491" s="6" t="s">
        <v>2169</v>
      </c>
      <c r="C1491" s="6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hidden="1" x14ac:dyDescent="0.3">
      <c r="A1492" s="6" t="s">
        <v>393</v>
      </c>
      <c r="B1492" s="6" t="s">
        <v>2170</v>
      </c>
      <c r="C1492" s="6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hidden="1" x14ac:dyDescent="0.3">
      <c r="A1493" s="6" t="s">
        <v>1630</v>
      </c>
      <c r="B1493" s="6" t="s">
        <v>2171</v>
      </c>
      <c r="C1493" s="6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hidden="1" x14ac:dyDescent="0.3">
      <c r="A1494" s="6" t="s">
        <v>399</v>
      </c>
      <c r="B1494" s="6" t="s">
        <v>2172</v>
      </c>
      <c r="C1494" s="6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hidden="1" x14ac:dyDescent="0.3">
      <c r="A1495" s="6" t="s">
        <v>2173</v>
      </c>
      <c r="B1495" s="6" t="s">
        <v>2174</v>
      </c>
      <c r="C1495" s="6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hidden="1" x14ac:dyDescent="0.3">
      <c r="A1496" s="6" t="s">
        <v>2173</v>
      </c>
      <c r="B1496" s="6" t="s">
        <v>2175</v>
      </c>
      <c r="C1496" s="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hidden="1" x14ac:dyDescent="0.3">
      <c r="A1497" s="6" t="s">
        <v>2176</v>
      </c>
      <c r="B1497" s="6" t="s">
        <v>2177</v>
      </c>
      <c r="C1497" s="6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hidden="1" x14ac:dyDescent="0.3">
      <c r="A1498" s="6" t="s">
        <v>433</v>
      </c>
      <c r="B1498" s="6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hidden="1" x14ac:dyDescent="0.3">
      <c r="A1499" s="6" t="s">
        <v>2096</v>
      </c>
      <c r="B1499" s="6" t="s">
        <v>2179</v>
      </c>
      <c r="C1499" s="6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hidden="1" x14ac:dyDescent="0.3">
      <c r="A1500" s="6" t="s">
        <v>412</v>
      </c>
      <c r="B1500" s="6" t="s">
        <v>2180</v>
      </c>
      <c r="C1500" s="6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hidden="1" x14ac:dyDescent="0.3">
      <c r="A1501" s="6" t="s">
        <v>1396</v>
      </c>
      <c r="B1501" s="6" t="s">
        <v>2181</v>
      </c>
      <c r="C1501" s="6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hidden="1" x14ac:dyDescent="0.3">
      <c r="A1502" s="6" t="s">
        <v>1396</v>
      </c>
      <c r="B1502" s="6" t="s">
        <v>2182</v>
      </c>
      <c r="C1502" s="6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hidden="1" x14ac:dyDescent="0.3">
      <c r="A1503" s="6" t="s">
        <v>2183</v>
      </c>
      <c r="B1503" s="6" t="s">
        <v>2184</v>
      </c>
      <c r="C1503" s="6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hidden="1" x14ac:dyDescent="0.3">
      <c r="A1504" s="6" t="s">
        <v>2185</v>
      </c>
      <c r="B1504" s="6" t="s">
        <v>2186</v>
      </c>
      <c r="C1504" s="6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hidden="1" x14ac:dyDescent="0.3">
      <c r="A1505" s="6" t="s">
        <v>2187</v>
      </c>
      <c r="B1505" s="6" t="s">
        <v>2188</v>
      </c>
      <c r="C1505" s="6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hidden="1" x14ac:dyDescent="0.3">
      <c r="A1506" s="6" t="s">
        <v>425</v>
      </c>
      <c r="B1506" s="6" t="s">
        <v>2189</v>
      </c>
      <c r="C1506" s="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hidden="1" x14ac:dyDescent="0.3">
      <c r="A1507" s="6" t="s">
        <v>401</v>
      </c>
      <c r="B1507" s="6" t="s">
        <v>2190</v>
      </c>
      <c r="C1507" s="6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hidden="1" x14ac:dyDescent="0.3">
      <c r="A1508" s="6" t="s">
        <v>318</v>
      </c>
      <c r="B1508" s="6" t="s">
        <v>2191</v>
      </c>
      <c r="C1508" s="6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hidden="1" x14ac:dyDescent="0.3">
      <c r="A1509" s="6" t="s">
        <v>73</v>
      </c>
      <c r="B1509" s="6" t="s">
        <v>2192</v>
      </c>
      <c r="C1509" s="6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hidden="1" x14ac:dyDescent="0.3">
      <c r="A1510" s="6" t="s">
        <v>305</v>
      </c>
      <c r="B1510" s="6" t="s">
        <v>2193</v>
      </c>
      <c r="C1510" s="6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hidden="1" x14ac:dyDescent="0.3">
      <c r="A1511" s="6" t="s">
        <v>1630</v>
      </c>
      <c r="B1511" s="6" t="s">
        <v>2194</v>
      </c>
      <c r="C1511" s="6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hidden="1" x14ac:dyDescent="0.3">
      <c r="A1512" s="6" t="s">
        <v>1630</v>
      </c>
      <c r="B1512" s="6" t="s">
        <v>2195</v>
      </c>
      <c r="C1512" s="6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hidden="1" x14ac:dyDescent="0.3">
      <c r="A1513" s="6" t="s">
        <v>89</v>
      </c>
      <c r="B1513" s="6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hidden="1" x14ac:dyDescent="0.3">
      <c r="A1514" s="6" t="s">
        <v>367</v>
      </c>
      <c r="B1514" s="6" t="s">
        <v>2197</v>
      </c>
      <c r="C1514" s="6">
        <v>18</v>
      </c>
      <c r="D1514" t="str">
        <f t="shared" si="23"/>
        <v>New Giza Teaching Hospital18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hidden="1" x14ac:dyDescent="0.3">
      <c r="A1515" s="6" t="s">
        <v>89</v>
      </c>
      <c r="B1515" s="6" t="s">
        <v>2198</v>
      </c>
      <c r="C1515" s="6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hidden="1" x14ac:dyDescent="0.3">
      <c r="A1516" s="6" t="s">
        <v>2199</v>
      </c>
      <c r="B1516" s="6" t="s">
        <v>2200</v>
      </c>
      <c r="C1516" s="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hidden="1" x14ac:dyDescent="0.3">
      <c r="A1517" s="6" t="s">
        <v>2199</v>
      </c>
      <c r="B1517" s="6" t="s">
        <v>2201</v>
      </c>
      <c r="C1517" s="6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hidden="1" x14ac:dyDescent="0.3">
      <c r="A1518" s="6" t="s">
        <v>2199</v>
      </c>
      <c r="B1518" s="6" t="s">
        <v>2202</v>
      </c>
      <c r="C1518" s="6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hidden="1" x14ac:dyDescent="0.3">
      <c r="A1519" s="6" t="s">
        <v>2107</v>
      </c>
      <c r="B1519" s="6" t="s">
        <v>2203</v>
      </c>
      <c r="C1519" s="6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hidden="1" x14ac:dyDescent="0.3">
      <c r="A1520" s="6" t="s">
        <v>1259</v>
      </c>
      <c r="B1520" s="6" t="s">
        <v>2204</v>
      </c>
      <c r="C1520" s="6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hidden="1" x14ac:dyDescent="0.3">
      <c r="A1521" s="6" t="s">
        <v>89</v>
      </c>
      <c r="B1521" s="6" t="s">
        <v>2205</v>
      </c>
      <c r="C1521" s="6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hidden="1" x14ac:dyDescent="0.3">
      <c r="A1522" s="6" t="s">
        <v>378</v>
      </c>
      <c r="B1522" s="6" t="s">
        <v>2206</v>
      </c>
      <c r="C1522" s="6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hidden="1" x14ac:dyDescent="0.3">
      <c r="A1523" s="6" t="s">
        <v>1991</v>
      </c>
      <c r="B1523" s="6" t="s">
        <v>2207</v>
      </c>
      <c r="C1523" s="6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hidden="1" x14ac:dyDescent="0.3">
      <c r="A1524" s="6" t="s">
        <v>2208</v>
      </c>
      <c r="B1524" s="6" t="s">
        <v>2209</v>
      </c>
      <c r="C1524" s="6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hidden="1" x14ac:dyDescent="0.3">
      <c r="A1525" s="6" t="s">
        <v>2157</v>
      </c>
      <c r="B1525" s="6" t="s">
        <v>2210</v>
      </c>
      <c r="C1525" s="6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hidden="1" x14ac:dyDescent="0.3">
      <c r="A1526" s="6" t="s">
        <v>1828</v>
      </c>
      <c r="B1526" s="6" t="s">
        <v>2211</v>
      </c>
      <c r="C1526" s="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hidden="1" x14ac:dyDescent="0.3">
      <c r="A1527" s="6" t="s">
        <v>2212</v>
      </c>
      <c r="B1527" s="6" t="s">
        <v>2213</v>
      </c>
      <c r="C1527" s="6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hidden="1" x14ac:dyDescent="0.3">
      <c r="A1528" s="6" t="s">
        <v>2212</v>
      </c>
      <c r="B1528" s="6" t="s">
        <v>2214</v>
      </c>
      <c r="C1528" s="6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hidden="1" x14ac:dyDescent="0.3">
      <c r="A1529" s="6" t="s">
        <v>2212</v>
      </c>
      <c r="B1529" s="6" t="s">
        <v>2215</v>
      </c>
      <c r="C1529" s="6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hidden="1" x14ac:dyDescent="0.3">
      <c r="A1530" s="6" t="s">
        <v>425</v>
      </c>
      <c r="B1530" s="6" t="s">
        <v>2216</v>
      </c>
      <c r="C1530" s="6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hidden="1" x14ac:dyDescent="0.3">
      <c r="A1531" s="6" t="s">
        <v>1396</v>
      </c>
      <c r="B1531" s="6" t="s">
        <v>2217</v>
      </c>
      <c r="C1531" s="6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hidden="1" x14ac:dyDescent="0.3">
      <c r="A1532" s="6" t="s">
        <v>2218</v>
      </c>
      <c r="B1532" s="6" t="s">
        <v>2219</v>
      </c>
      <c r="C1532" s="6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hidden="1" x14ac:dyDescent="0.3">
      <c r="A1533" s="6" t="s">
        <v>524</v>
      </c>
      <c r="B1533" s="6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hidden="1" x14ac:dyDescent="0.3">
      <c r="A1534" s="6" t="s">
        <v>378</v>
      </c>
      <c r="B1534" s="6" t="s">
        <v>2221</v>
      </c>
      <c r="C1534" s="6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hidden="1" x14ac:dyDescent="0.3">
      <c r="A1535" s="6" t="s">
        <v>367</v>
      </c>
      <c r="B1535" s="6" t="s">
        <v>2222</v>
      </c>
      <c r="C1535" s="6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hidden="1" x14ac:dyDescent="0.3">
      <c r="A1536" s="6" t="s">
        <v>2223</v>
      </c>
      <c r="B1536" s="6" t="s">
        <v>2224</v>
      </c>
      <c r="C1536" s="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hidden="1" x14ac:dyDescent="0.3">
      <c r="A1537" s="6" t="s">
        <v>2223</v>
      </c>
      <c r="B1537" s="6" t="s">
        <v>2225</v>
      </c>
      <c r="C1537" s="6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hidden="1" x14ac:dyDescent="0.3">
      <c r="A1538" s="6" t="s">
        <v>2226</v>
      </c>
      <c r="B1538" s="6" t="s">
        <v>2227</v>
      </c>
      <c r="C1538" s="6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hidden="1" x14ac:dyDescent="0.3">
      <c r="A1539" s="6" t="s">
        <v>2113</v>
      </c>
      <c r="B1539" s="6" t="s">
        <v>2228</v>
      </c>
      <c r="C1539" s="6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hidden="1" x14ac:dyDescent="0.3">
      <c r="A1540" s="6" t="s">
        <v>695</v>
      </c>
      <c r="B1540" s="6" t="s">
        <v>2229</v>
      </c>
      <c r="C1540" s="6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hidden="1" x14ac:dyDescent="0.3">
      <c r="A1541" s="6" t="s">
        <v>367</v>
      </c>
      <c r="B1541" s="6" t="s">
        <v>2230</v>
      </c>
      <c r="C1541" s="6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hidden="1" x14ac:dyDescent="0.3">
      <c r="A1542" s="6" t="s">
        <v>367</v>
      </c>
      <c r="B1542" s="6" t="s">
        <v>2231</v>
      </c>
      <c r="C1542" s="6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hidden="1" x14ac:dyDescent="0.3">
      <c r="A1543" s="6" t="s">
        <v>2232</v>
      </c>
      <c r="B1543" s="6" t="s">
        <v>2233</v>
      </c>
      <c r="C1543" s="6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hidden="1" x14ac:dyDescent="0.3">
      <c r="A1544" s="6" t="s">
        <v>1630</v>
      </c>
      <c r="B1544" s="6" t="s">
        <v>2234</v>
      </c>
      <c r="C1544" s="6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hidden="1" x14ac:dyDescent="0.3">
      <c r="A1545" s="6" t="s">
        <v>2235</v>
      </c>
      <c r="B1545" s="6" t="s">
        <v>2236</v>
      </c>
      <c r="C1545" s="6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hidden="1" x14ac:dyDescent="0.3">
      <c r="A1546" s="6" t="s">
        <v>71</v>
      </c>
      <c r="B1546" s="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hidden="1" x14ac:dyDescent="0.3">
      <c r="A1547" s="6" t="s">
        <v>358</v>
      </c>
      <c r="B1547" s="6" t="s">
        <v>2238</v>
      </c>
      <c r="C1547" s="6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hidden="1" x14ac:dyDescent="0.3">
      <c r="A1548" s="6" t="s">
        <v>2239</v>
      </c>
      <c r="B1548" s="6" t="s">
        <v>2240</v>
      </c>
      <c r="C1548" s="6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hidden="1" x14ac:dyDescent="0.3">
      <c r="A1549" s="6" t="s">
        <v>367</v>
      </c>
      <c r="B1549" s="6" t="s">
        <v>2241</v>
      </c>
      <c r="C1549" s="6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hidden="1" x14ac:dyDescent="0.3">
      <c r="A1550" s="6" t="s">
        <v>2242</v>
      </c>
      <c r="B1550" s="6" t="s">
        <v>2243</v>
      </c>
      <c r="C1550" s="6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hidden="1" x14ac:dyDescent="0.3">
      <c r="A1551" s="6" t="s">
        <v>2244</v>
      </c>
      <c r="B1551" s="6" t="s">
        <v>2245</v>
      </c>
      <c r="C1551" s="6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hidden="1" x14ac:dyDescent="0.3">
      <c r="A1552" s="6" t="s">
        <v>2246</v>
      </c>
      <c r="B1552" s="6" t="s">
        <v>2247</v>
      </c>
      <c r="C1552" s="6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hidden="1" x14ac:dyDescent="0.3">
      <c r="A1553" s="6" t="s">
        <v>2017</v>
      </c>
      <c r="B1553" s="6" t="s">
        <v>2248</v>
      </c>
      <c r="C1553" s="6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hidden="1" x14ac:dyDescent="0.3">
      <c r="A1554" s="6" t="s">
        <v>1630</v>
      </c>
      <c r="B1554" s="6" t="s">
        <v>2249</v>
      </c>
      <c r="C1554" s="6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hidden="1" x14ac:dyDescent="0.3">
      <c r="A1555" s="6" t="s">
        <v>1630</v>
      </c>
      <c r="B1555" s="6" t="s">
        <v>2250</v>
      </c>
      <c r="C1555" s="6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hidden="1" x14ac:dyDescent="0.3">
      <c r="A1556" s="6" t="s">
        <v>1562</v>
      </c>
      <c r="B1556" s="6" t="s">
        <v>2251</v>
      </c>
      <c r="C1556" s="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hidden="1" x14ac:dyDescent="0.3">
      <c r="A1557" s="6" t="s">
        <v>795</v>
      </c>
      <c r="B1557" s="6" t="s">
        <v>2252</v>
      </c>
      <c r="C1557" s="6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hidden="1" x14ac:dyDescent="0.3">
      <c r="A1558" s="6" t="s">
        <v>2253</v>
      </c>
      <c r="B1558" s="6" t="s">
        <v>2254</v>
      </c>
      <c r="C1558" s="6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hidden="1" x14ac:dyDescent="0.3">
      <c r="A1559" s="6" t="s">
        <v>2157</v>
      </c>
      <c r="B1559" s="6" t="s">
        <v>2255</v>
      </c>
      <c r="C1559" s="6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hidden="1" x14ac:dyDescent="0.3">
      <c r="A1560" s="6" t="s">
        <v>2256</v>
      </c>
      <c r="B1560" s="6" t="s">
        <v>2257</v>
      </c>
      <c r="C1560" s="6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hidden="1" x14ac:dyDescent="0.3">
      <c r="A1561" s="6" t="s">
        <v>293</v>
      </c>
      <c r="B1561" s="6" t="s">
        <v>2258</v>
      </c>
      <c r="C1561" s="6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hidden="1" x14ac:dyDescent="0.3">
      <c r="A1562" s="6" t="s">
        <v>367</v>
      </c>
      <c r="B1562" s="6" t="s">
        <v>2259</v>
      </c>
      <c r="C1562" s="6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hidden="1" x14ac:dyDescent="0.3">
      <c r="A1563" s="6" t="s">
        <v>1720</v>
      </c>
      <c r="B1563" s="6" t="s">
        <v>2260</v>
      </c>
      <c r="C1563" s="6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hidden="1" x14ac:dyDescent="0.3">
      <c r="A1564" s="6" t="s">
        <v>313</v>
      </c>
      <c r="B1564" s="6" t="s">
        <v>2261</v>
      </c>
      <c r="C1564" s="6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hidden="1" x14ac:dyDescent="0.3">
      <c r="A1565" s="6" t="s">
        <v>2262</v>
      </c>
      <c r="B1565" s="6" t="s">
        <v>2263</v>
      </c>
      <c r="C1565" s="6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hidden="1" x14ac:dyDescent="0.3">
      <c r="A1566" s="6" t="s">
        <v>2157</v>
      </c>
      <c r="B1566" s="6" t="s">
        <v>2264</v>
      </c>
      <c r="C1566" s="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hidden="1" x14ac:dyDescent="0.3">
      <c r="A1567" s="6" t="s">
        <v>1654</v>
      </c>
      <c r="B1567" s="6" t="s">
        <v>2265</v>
      </c>
      <c r="C1567" s="6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hidden="1" x14ac:dyDescent="0.3">
      <c r="A1568" s="6" t="s">
        <v>795</v>
      </c>
      <c r="B1568" s="6" t="s">
        <v>2266</v>
      </c>
      <c r="C1568" s="6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hidden="1" x14ac:dyDescent="0.3">
      <c r="A1569" s="6" t="s">
        <v>2068</v>
      </c>
      <c r="B1569" s="6" t="s">
        <v>2267</v>
      </c>
      <c r="C1569" s="6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hidden="1" x14ac:dyDescent="0.3">
      <c r="A1570" s="6" t="s">
        <v>2268</v>
      </c>
      <c r="B1570" s="6" t="s">
        <v>2269</v>
      </c>
      <c r="C1570" s="6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hidden="1" x14ac:dyDescent="0.3">
      <c r="A1571" s="6" t="s">
        <v>73</v>
      </c>
      <c r="B1571" s="6" t="s">
        <v>2270</v>
      </c>
      <c r="C1571" s="6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hidden="1" x14ac:dyDescent="0.3">
      <c r="A1572" s="6" t="s">
        <v>2271</v>
      </c>
      <c r="B1572" s="6" t="s">
        <v>2272</v>
      </c>
      <c r="C1572" s="6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hidden="1" x14ac:dyDescent="0.3">
      <c r="A1573" s="6" t="s">
        <v>1991</v>
      </c>
      <c r="B1573" s="6" t="s">
        <v>2273</v>
      </c>
      <c r="C1573" s="6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hidden="1" x14ac:dyDescent="0.3">
      <c r="A1574" s="6" t="s">
        <v>313</v>
      </c>
      <c r="B1574" s="6" t="s">
        <v>2274</v>
      </c>
      <c r="C1574" s="6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hidden="1" x14ac:dyDescent="0.3">
      <c r="A1575" s="6" t="s">
        <v>363</v>
      </c>
      <c r="B1575" s="6" t="s">
        <v>2275</v>
      </c>
      <c r="C1575" s="6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hidden="1" x14ac:dyDescent="0.3">
      <c r="A1576" s="6" t="s">
        <v>1579</v>
      </c>
      <c r="B1576" s="6" t="s">
        <v>2276</v>
      </c>
      <c r="C1576" s="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hidden="1" x14ac:dyDescent="0.3">
      <c r="A1577" s="6" t="s">
        <v>2277</v>
      </c>
      <c r="B1577" s="6" t="s">
        <v>2278</v>
      </c>
      <c r="C1577" s="6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hidden="1" x14ac:dyDescent="0.3">
      <c r="A1578" s="6" t="s">
        <v>1888</v>
      </c>
      <c r="B1578" s="6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hidden="1" x14ac:dyDescent="0.3">
      <c r="A1579" s="6" t="s">
        <v>2280</v>
      </c>
      <c r="B1579" s="6" t="s">
        <v>2281</v>
      </c>
      <c r="C1579" s="6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hidden="1" x14ac:dyDescent="0.3">
      <c r="A1580" s="6" t="s">
        <v>363</v>
      </c>
      <c r="B1580" s="6" t="s">
        <v>2282</v>
      </c>
      <c r="C1580" s="6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hidden="1" x14ac:dyDescent="0.3">
      <c r="A1581" s="6" t="s">
        <v>375</v>
      </c>
      <c r="B1581" s="6" t="s">
        <v>2283</v>
      </c>
      <c r="C1581" s="6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hidden="1" x14ac:dyDescent="0.3">
      <c r="A1582" s="6" t="s">
        <v>2244</v>
      </c>
      <c r="B1582" s="6" t="s">
        <v>2284</v>
      </c>
      <c r="C1582" s="6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hidden="1" x14ac:dyDescent="0.3">
      <c r="A1583" s="6" t="s">
        <v>2285</v>
      </c>
      <c r="B1583" s="6" t="s">
        <v>2286</v>
      </c>
      <c r="C1583" s="6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hidden="1" x14ac:dyDescent="0.3">
      <c r="A1584" s="6" t="s">
        <v>1259</v>
      </c>
      <c r="B1584" s="6" t="s">
        <v>2287</v>
      </c>
      <c r="C1584" s="6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hidden="1" x14ac:dyDescent="0.3">
      <c r="A1585" s="6" t="s">
        <v>1841</v>
      </c>
      <c r="B1585" s="6" t="s">
        <v>2288</v>
      </c>
      <c r="C1585" s="6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hidden="1" x14ac:dyDescent="0.3">
      <c r="A1586" s="6" t="s">
        <v>295</v>
      </c>
      <c r="B1586" s="6" t="s">
        <v>2289</v>
      </c>
      <c r="C1586" s="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hidden="1" x14ac:dyDescent="0.3">
      <c r="A1587" s="6" t="s">
        <v>2290</v>
      </c>
      <c r="B1587" s="6" t="s">
        <v>2291</v>
      </c>
      <c r="C1587" s="6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hidden="1" x14ac:dyDescent="0.3">
      <c r="A1588" s="6" t="s">
        <v>2292</v>
      </c>
      <c r="B1588" s="6" t="s">
        <v>2293</v>
      </c>
      <c r="C1588" s="6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hidden="1" x14ac:dyDescent="0.3">
      <c r="A1589" s="6" t="s">
        <v>363</v>
      </c>
      <c r="B1589" s="6" t="s">
        <v>2294</v>
      </c>
      <c r="C1589" s="6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hidden="1" x14ac:dyDescent="0.3">
      <c r="A1590" s="6" t="s">
        <v>956</v>
      </c>
      <c r="B1590" s="6" t="s">
        <v>2295</v>
      </c>
      <c r="C1590" s="6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hidden="1" x14ac:dyDescent="0.3">
      <c r="A1591" s="6" t="s">
        <v>401</v>
      </c>
      <c r="B1591" s="6" t="s">
        <v>2296</v>
      </c>
      <c r="C1591" s="6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hidden="1" x14ac:dyDescent="0.3">
      <c r="A1592" s="6" t="s">
        <v>2068</v>
      </c>
      <c r="B1592" s="6" t="s">
        <v>2297</v>
      </c>
      <c r="C1592" s="6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hidden="1" x14ac:dyDescent="0.3">
      <c r="A1593" s="6" t="s">
        <v>2298</v>
      </c>
      <c r="B1593" s="6" t="s">
        <v>2299</v>
      </c>
      <c r="C1593" s="6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hidden="1" x14ac:dyDescent="0.3">
      <c r="A1594" s="6" t="s">
        <v>2157</v>
      </c>
      <c r="B1594" s="6" t="s">
        <v>2300</v>
      </c>
      <c r="C1594" s="6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hidden="1" x14ac:dyDescent="0.3">
      <c r="A1595" s="6" t="s">
        <v>2301</v>
      </c>
      <c r="B1595" s="6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hidden="1" x14ac:dyDescent="0.3">
      <c r="A1596" s="6" t="s">
        <v>2157</v>
      </c>
      <c r="B1596" s="6" t="s">
        <v>2303</v>
      </c>
      <c r="C1596" s="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hidden="1" x14ac:dyDescent="0.3">
      <c r="A1597" s="6" t="s">
        <v>2277</v>
      </c>
      <c r="B1597" s="6" t="s">
        <v>2304</v>
      </c>
      <c r="C1597" s="6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hidden="1" x14ac:dyDescent="0.3">
      <c r="A1598" s="6" t="s">
        <v>1943</v>
      </c>
      <c r="B1598" s="6" t="s">
        <v>2305</v>
      </c>
      <c r="C1598" s="6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hidden="1" x14ac:dyDescent="0.3">
      <c r="A1599" s="6" t="s">
        <v>2232</v>
      </c>
      <c r="B1599" s="6" t="s">
        <v>2306</v>
      </c>
      <c r="C1599" s="6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hidden="1" x14ac:dyDescent="0.3">
      <c r="A1600" s="6" t="s">
        <v>2307</v>
      </c>
      <c r="B1600" s="6" t="s">
        <v>2308</v>
      </c>
      <c r="C1600" s="6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hidden="1" x14ac:dyDescent="0.3">
      <c r="A1601" s="6" t="s">
        <v>2280</v>
      </c>
      <c r="B1601" s="6" t="s">
        <v>2309</v>
      </c>
      <c r="C1601" s="6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hidden="1" x14ac:dyDescent="0.3">
      <c r="A1602" s="6" t="s">
        <v>1623</v>
      </c>
      <c r="B1602" s="6" t="s">
        <v>2310</v>
      </c>
      <c r="C1602" s="6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hidden="1" x14ac:dyDescent="0.3">
      <c r="A1603" s="6" t="s">
        <v>2017</v>
      </c>
      <c r="B1603" s="6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hidden="1" x14ac:dyDescent="0.3">
      <c r="A1604" s="6" t="s">
        <v>2253</v>
      </c>
      <c r="B1604" s="6" t="s">
        <v>2312</v>
      </c>
      <c r="C1604" s="6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hidden="1" x14ac:dyDescent="0.3">
      <c r="A1605" s="6" t="s">
        <v>1936</v>
      </c>
      <c r="B1605" s="6" t="s">
        <v>2313</v>
      </c>
      <c r="C1605" s="6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hidden="1" x14ac:dyDescent="0.3">
      <c r="A1606" s="6" t="s">
        <v>2116</v>
      </c>
      <c r="B1606" s="6" t="s">
        <v>2314</v>
      </c>
      <c r="C1606" s="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hidden="1" x14ac:dyDescent="0.3">
      <c r="A1607" s="6" t="s">
        <v>393</v>
      </c>
      <c r="B1607" s="6" t="s">
        <v>2315</v>
      </c>
      <c r="C1607" s="6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hidden="1" x14ac:dyDescent="0.3">
      <c r="A1608" s="6" t="s">
        <v>313</v>
      </c>
      <c r="B1608" s="6" t="s">
        <v>2316</v>
      </c>
      <c r="C1608" s="6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hidden="1" x14ac:dyDescent="0.3">
      <c r="A1609" s="6" t="s">
        <v>2085</v>
      </c>
      <c r="B1609" s="6" t="s">
        <v>2317</v>
      </c>
      <c r="C1609" s="6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hidden="1" x14ac:dyDescent="0.3">
      <c r="A1610" s="6" t="s">
        <v>2318</v>
      </c>
      <c r="B1610" s="6" t="s">
        <v>2319</v>
      </c>
      <c r="C1610" s="6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hidden="1" x14ac:dyDescent="0.3">
      <c r="A1611" s="6" t="s">
        <v>1259</v>
      </c>
      <c r="B1611" s="6" t="s">
        <v>2320</v>
      </c>
      <c r="C1611" s="6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hidden="1" x14ac:dyDescent="0.3">
      <c r="A1612" s="6" t="s">
        <v>2292</v>
      </c>
      <c r="B1612" s="6" t="s">
        <v>2321</v>
      </c>
      <c r="C1612" s="6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hidden="1" x14ac:dyDescent="0.3">
      <c r="A1613" s="6" t="s">
        <v>73</v>
      </c>
      <c r="B1613" s="6" t="s">
        <v>2322</v>
      </c>
      <c r="C1613" s="6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hidden="1" x14ac:dyDescent="0.3">
      <c r="A1614" s="6" t="s">
        <v>1809</v>
      </c>
      <c r="B1614" s="6" t="s">
        <v>2323</v>
      </c>
      <c r="C1614" s="6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hidden="1" x14ac:dyDescent="0.3">
      <c r="A1615" s="6" t="s">
        <v>2324</v>
      </c>
      <c r="B1615" s="6" t="s">
        <v>2325</v>
      </c>
      <c r="C1615" s="6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hidden="1" x14ac:dyDescent="0.3">
      <c r="A1616" s="6" t="s">
        <v>320</v>
      </c>
      <c r="B1616" s="6" t="s">
        <v>2326</v>
      </c>
      <c r="C1616" s="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hidden="1" x14ac:dyDescent="0.3">
      <c r="A1617" s="6" t="s">
        <v>2327</v>
      </c>
      <c r="B1617" s="6" t="s">
        <v>2328</v>
      </c>
      <c r="C1617" s="6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hidden="1" x14ac:dyDescent="0.3">
      <c r="A1618" s="6" t="s">
        <v>795</v>
      </c>
      <c r="B1618" s="6" t="s">
        <v>2329</v>
      </c>
      <c r="C1618" s="6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hidden="1" x14ac:dyDescent="0.3">
      <c r="A1619" s="6" t="s">
        <v>2330</v>
      </c>
      <c r="B1619" s="6" t="s">
        <v>2331</v>
      </c>
      <c r="C1619" s="6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hidden="1" x14ac:dyDescent="0.3">
      <c r="A1620" s="6" t="s">
        <v>378</v>
      </c>
      <c r="B1620" s="6" t="s">
        <v>2332</v>
      </c>
      <c r="C1620" s="6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hidden="1" x14ac:dyDescent="0.3">
      <c r="A1621" s="6" t="s">
        <v>371</v>
      </c>
      <c r="B1621" s="6" t="s">
        <v>2333</v>
      </c>
      <c r="C1621" s="6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hidden="1" x14ac:dyDescent="0.3">
      <c r="A1622" s="6" t="s">
        <v>795</v>
      </c>
      <c r="B1622" s="6" t="s">
        <v>2334</v>
      </c>
      <c r="C1622" s="6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hidden="1" x14ac:dyDescent="0.3">
      <c r="A1623" s="6" t="s">
        <v>433</v>
      </c>
      <c r="B1623" s="6" t="s">
        <v>2335</v>
      </c>
      <c r="C1623" s="6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hidden="1" x14ac:dyDescent="0.3">
      <c r="A1624" s="6" t="s">
        <v>2324</v>
      </c>
      <c r="B1624" s="6" t="s">
        <v>2336</v>
      </c>
      <c r="C1624" s="6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hidden="1" x14ac:dyDescent="0.3">
      <c r="A1625" s="6" t="s">
        <v>71</v>
      </c>
      <c r="B1625" s="6" t="s">
        <v>2337</v>
      </c>
      <c r="C1625" s="6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hidden="1" x14ac:dyDescent="0.3">
      <c r="A1626" s="6" t="s">
        <v>1955</v>
      </c>
      <c r="B1626" s="6" t="s">
        <v>2338</v>
      </c>
      <c r="C1626" s="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hidden="1" x14ac:dyDescent="0.3">
      <c r="A1627" s="6" t="s">
        <v>1955</v>
      </c>
      <c r="B1627" s="6" t="s">
        <v>2339</v>
      </c>
      <c r="C1627" s="6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hidden="1" x14ac:dyDescent="0.3">
      <c r="A1628" s="6" t="s">
        <v>318</v>
      </c>
      <c r="B1628" s="6" t="s">
        <v>2340</v>
      </c>
      <c r="C1628" s="6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hidden="1" x14ac:dyDescent="0.3">
      <c r="A1629" s="6" t="s">
        <v>313</v>
      </c>
      <c r="B1629" s="6" t="s">
        <v>2341</v>
      </c>
      <c r="C1629" s="6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hidden="1" x14ac:dyDescent="0.3">
      <c r="A1630" s="6" t="s">
        <v>2342</v>
      </c>
      <c r="B1630" s="6" t="s">
        <v>2343</v>
      </c>
      <c r="C1630" s="6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hidden="1" x14ac:dyDescent="0.3">
      <c r="A1631" s="6" t="s">
        <v>363</v>
      </c>
      <c r="B1631" s="6" t="s">
        <v>2344</v>
      </c>
      <c r="C1631" s="6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hidden="1" x14ac:dyDescent="0.3">
      <c r="A1632" s="6" t="s">
        <v>1991</v>
      </c>
      <c r="B1632" s="6" t="s">
        <v>2345</v>
      </c>
      <c r="C1632" s="6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hidden="1" x14ac:dyDescent="0.3">
      <c r="A1633" s="6" t="s">
        <v>73</v>
      </c>
      <c r="B1633" s="6" t="s">
        <v>2346</v>
      </c>
      <c r="C1633" s="6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hidden="1" x14ac:dyDescent="0.3">
      <c r="A1634" s="6" t="s">
        <v>73</v>
      </c>
      <c r="B1634" s="6" t="s">
        <v>2347</v>
      </c>
      <c r="C1634" s="6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hidden="1" x14ac:dyDescent="0.3">
      <c r="A1635" s="6" t="s">
        <v>2157</v>
      </c>
      <c r="B1635" s="6" t="s">
        <v>2348</v>
      </c>
      <c r="C1635" s="6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hidden="1" x14ac:dyDescent="0.3">
      <c r="A1636" s="6" t="s">
        <v>2349</v>
      </c>
      <c r="B1636" s="6" t="s">
        <v>2350</v>
      </c>
      <c r="C1636" s="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hidden="1" x14ac:dyDescent="0.3">
      <c r="A1637" s="6" t="s">
        <v>2185</v>
      </c>
      <c r="B1637" s="6" t="s">
        <v>2351</v>
      </c>
      <c r="C1637" s="6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hidden="1" x14ac:dyDescent="0.3">
      <c r="A1638" s="6" t="s">
        <v>2185</v>
      </c>
      <c r="B1638" s="6" t="s">
        <v>2352</v>
      </c>
      <c r="C1638" s="6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hidden="1" x14ac:dyDescent="0.3">
      <c r="A1639" s="6" t="s">
        <v>2268</v>
      </c>
      <c r="B1639" s="6" t="s">
        <v>2353</v>
      </c>
      <c r="C1639" s="6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hidden="1" x14ac:dyDescent="0.3">
      <c r="A1640" s="6" t="s">
        <v>2354</v>
      </c>
      <c r="B1640" s="6" t="s">
        <v>2355</v>
      </c>
      <c r="C1640" s="6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hidden="1" x14ac:dyDescent="0.3">
      <c r="A1641" s="6" t="s">
        <v>2324</v>
      </c>
      <c r="B1641" s="6" t="s">
        <v>2356</v>
      </c>
      <c r="C1641" s="6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hidden="1" x14ac:dyDescent="0.3">
      <c r="A1642" s="6" t="s">
        <v>2116</v>
      </c>
      <c r="B1642" s="6" t="s">
        <v>2357</v>
      </c>
      <c r="C1642" s="6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hidden="1" x14ac:dyDescent="0.3">
      <c r="A1643" s="6" t="s">
        <v>89</v>
      </c>
      <c r="B1643" s="6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hidden="1" x14ac:dyDescent="0.3">
      <c r="A1644" s="6" t="s">
        <v>412</v>
      </c>
      <c r="B1644" s="6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hidden="1" x14ac:dyDescent="0.3">
      <c r="A1645" s="6" t="s">
        <v>412</v>
      </c>
      <c r="B1645" s="6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hidden="1" x14ac:dyDescent="0.3">
      <c r="A1646" s="6" t="s">
        <v>2017</v>
      </c>
      <c r="B1646" s="6" t="s">
        <v>2361</v>
      </c>
      <c r="C1646" s="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hidden="1" x14ac:dyDescent="0.3">
      <c r="A1647" s="6" t="s">
        <v>89</v>
      </c>
      <c r="B1647" s="6" t="s">
        <v>2362</v>
      </c>
      <c r="C1647" s="6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hidden="1" x14ac:dyDescent="0.3">
      <c r="A1648" s="6" t="s">
        <v>412</v>
      </c>
      <c r="B1648" s="6" t="s">
        <v>2363</v>
      </c>
      <c r="C1648" s="6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hidden="1" x14ac:dyDescent="0.3">
      <c r="A1649" s="6" t="s">
        <v>412</v>
      </c>
      <c r="B1649" s="6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hidden="1" x14ac:dyDescent="0.3">
      <c r="A1650" s="6" t="s">
        <v>1916</v>
      </c>
      <c r="B1650" s="6" t="s">
        <v>2365</v>
      </c>
      <c r="C1650" s="6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hidden="1" x14ac:dyDescent="0.3">
      <c r="A1651" s="6" t="s">
        <v>412</v>
      </c>
      <c r="B1651" s="6" t="s">
        <v>2366</v>
      </c>
      <c r="C1651" s="6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hidden="1" x14ac:dyDescent="0.3">
      <c r="A1652" s="6" t="s">
        <v>1888</v>
      </c>
      <c r="B1652" s="6" t="s">
        <v>2367</v>
      </c>
      <c r="C1652" s="6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hidden="1" x14ac:dyDescent="0.3">
      <c r="A1653" s="6" t="s">
        <v>73</v>
      </c>
      <c r="B1653" s="6" t="s">
        <v>2368</v>
      </c>
      <c r="C1653" s="6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hidden="1" x14ac:dyDescent="0.3">
      <c r="A1654" s="6" t="s">
        <v>1630</v>
      </c>
      <c r="B1654" s="6" t="s">
        <v>2369</v>
      </c>
      <c r="C1654" s="6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hidden="1" x14ac:dyDescent="0.3">
      <c r="A1655" s="6" t="s">
        <v>2370</v>
      </c>
      <c r="B1655" s="6" t="s">
        <v>2371</v>
      </c>
      <c r="C1655" s="6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hidden="1" x14ac:dyDescent="0.3">
      <c r="A1656" s="6" t="s">
        <v>2372</v>
      </c>
      <c r="B1656" s="6" t="s">
        <v>2373</v>
      </c>
      <c r="C1656" s="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hidden="1" x14ac:dyDescent="0.3">
      <c r="A1657" s="6" t="s">
        <v>795</v>
      </c>
      <c r="B1657" s="6" t="s">
        <v>2374</v>
      </c>
      <c r="C1657" s="6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hidden="1" x14ac:dyDescent="0.3">
      <c r="A1658" s="6" t="s">
        <v>371</v>
      </c>
      <c r="B1658" s="6" t="s">
        <v>2375</v>
      </c>
      <c r="C1658" s="6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hidden="1" x14ac:dyDescent="0.3">
      <c r="A1659" s="6" t="s">
        <v>2268</v>
      </c>
      <c r="B1659" s="6" t="s">
        <v>2376</v>
      </c>
      <c r="C1659" s="6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hidden="1" x14ac:dyDescent="0.3">
      <c r="A1660" s="6" t="s">
        <v>2377</v>
      </c>
      <c r="B1660" s="6" t="s">
        <v>2378</v>
      </c>
      <c r="C1660" s="6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hidden="1" x14ac:dyDescent="0.3">
      <c r="A1661" s="6" t="s">
        <v>433</v>
      </c>
      <c r="B1661" s="6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hidden="1" x14ac:dyDescent="0.3">
      <c r="A1662" s="6" t="s">
        <v>2372</v>
      </c>
      <c r="B1662" s="6" t="s">
        <v>2380</v>
      </c>
      <c r="C1662" s="6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hidden="1" x14ac:dyDescent="0.3">
      <c r="A1663" s="6" t="s">
        <v>378</v>
      </c>
      <c r="B1663" s="6" t="s">
        <v>2381</v>
      </c>
      <c r="C1663" s="6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hidden="1" x14ac:dyDescent="0.3">
      <c r="A1664" s="6" t="s">
        <v>2372</v>
      </c>
      <c r="B1664" s="6" t="s">
        <v>2382</v>
      </c>
      <c r="C1664" s="6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hidden="1" x14ac:dyDescent="0.3">
      <c r="A1665" s="6" t="s">
        <v>1589</v>
      </c>
      <c r="B1665" s="6" t="s">
        <v>2383</v>
      </c>
      <c r="C1665" s="6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hidden="1" x14ac:dyDescent="0.3">
      <c r="A1666" s="6" t="s">
        <v>1589</v>
      </c>
      <c r="B1666" s="6" t="s">
        <v>2384</v>
      </c>
      <c r="C1666" s="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hidden="1" x14ac:dyDescent="0.3">
      <c r="A1667" s="6" t="s">
        <v>406</v>
      </c>
      <c r="B1667" s="6" t="s">
        <v>2385</v>
      </c>
      <c r="C1667" s="6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hidden="1" x14ac:dyDescent="0.3">
      <c r="A1668" s="6" t="s">
        <v>1786</v>
      </c>
      <c r="B1668" s="6" t="s">
        <v>2386</v>
      </c>
      <c r="C1668" s="6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hidden="1" x14ac:dyDescent="0.3">
      <c r="A1669" s="6" t="s">
        <v>2387</v>
      </c>
      <c r="B1669" s="6" t="s">
        <v>2388</v>
      </c>
      <c r="C1669" s="6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hidden="1" x14ac:dyDescent="0.3">
      <c r="A1670" s="6" t="s">
        <v>2133</v>
      </c>
      <c r="B1670" s="6" t="s">
        <v>2389</v>
      </c>
      <c r="C1670" s="6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hidden="1" x14ac:dyDescent="0.3">
      <c r="A1671" s="6" t="s">
        <v>2349</v>
      </c>
      <c r="B1671" s="6" t="s">
        <v>2390</v>
      </c>
      <c r="C1671" s="6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hidden="1" x14ac:dyDescent="0.3">
      <c r="A1672" s="6" t="s">
        <v>1396</v>
      </c>
      <c r="B1672" s="6" t="s">
        <v>2391</v>
      </c>
      <c r="C1672" s="6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hidden="1" x14ac:dyDescent="0.3">
      <c r="A1673" s="6" t="s">
        <v>2392</v>
      </c>
      <c r="B1673" s="6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hidden="1" x14ac:dyDescent="0.3">
      <c r="A1674" s="6" t="s">
        <v>2292</v>
      </c>
      <c r="B1674" s="6" t="s">
        <v>2394</v>
      </c>
      <c r="C1674" s="6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hidden="1" x14ac:dyDescent="0.3">
      <c r="A1675" s="6" t="s">
        <v>2253</v>
      </c>
      <c r="B1675" s="6" t="s">
        <v>2395</v>
      </c>
      <c r="C1675" s="6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hidden="1" x14ac:dyDescent="0.3">
      <c r="A1676" s="6" t="s">
        <v>2256</v>
      </c>
      <c r="B1676" s="6" t="s">
        <v>2396</v>
      </c>
      <c r="C1676" s="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hidden="1" x14ac:dyDescent="0.3">
      <c r="A1677" s="6" t="s">
        <v>401</v>
      </c>
      <c r="B1677" s="6" t="s">
        <v>2397</v>
      </c>
      <c r="C1677" s="6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hidden="1" x14ac:dyDescent="0.3">
      <c r="A1678" s="6" t="s">
        <v>401</v>
      </c>
      <c r="B1678" s="6" t="s">
        <v>2398</v>
      </c>
      <c r="C1678" s="6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hidden="1" x14ac:dyDescent="0.3">
      <c r="A1679" s="6" t="s">
        <v>367</v>
      </c>
      <c r="B1679" s="6" t="s">
        <v>2399</v>
      </c>
      <c r="C1679" s="6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hidden="1" x14ac:dyDescent="0.3">
      <c r="A1680" s="6" t="s">
        <v>2268</v>
      </c>
      <c r="B1680" s="6" t="s">
        <v>2400</v>
      </c>
      <c r="C1680" s="6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hidden="1" x14ac:dyDescent="0.3">
      <c r="A1681" s="6" t="s">
        <v>1499</v>
      </c>
      <c r="B1681" s="6" t="s">
        <v>2401</v>
      </c>
      <c r="C1681" s="6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hidden="1" x14ac:dyDescent="0.3">
      <c r="A1682" s="6" t="s">
        <v>1991</v>
      </c>
      <c r="B1682" s="6" t="s">
        <v>2402</v>
      </c>
      <c r="C1682" s="6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hidden="1" x14ac:dyDescent="0.3">
      <c r="A1683" s="6" t="s">
        <v>2370</v>
      </c>
      <c r="B1683" s="6" t="s">
        <v>2403</v>
      </c>
      <c r="C1683" s="6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hidden="1" x14ac:dyDescent="0.3">
      <c r="A1684" s="6" t="s">
        <v>89</v>
      </c>
      <c r="B1684" s="6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hidden="1" x14ac:dyDescent="0.3">
      <c r="A1685" s="6" t="s">
        <v>2218</v>
      </c>
      <c r="B1685" s="6" t="s">
        <v>2405</v>
      </c>
      <c r="C1685" s="6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hidden="1" x14ac:dyDescent="0.3">
      <c r="A1686" s="6" t="s">
        <v>401</v>
      </c>
      <c r="B1686" s="6" t="s">
        <v>2406</v>
      </c>
      <c r="C1686" s="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hidden="1" x14ac:dyDescent="0.3">
      <c r="A1687" s="6" t="s">
        <v>956</v>
      </c>
      <c r="B1687" s="6" t="s">
        <v>2407</v>
      </c>
      <c r="C1687" s="6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hidden="1" x14ac:dyDescent="0.3">
      <c r="A1688" s="6" t="s">
        <v>410</v>
      </c>
      <c r="B1688" s="6" t="s">
        <v>2408</v>
      </c>
      <c r="C1688" s="6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hidden="1" x14ac:dyDescent="0.3">
      <c r="A1689" s="6" t="s">
        <v>2354</v>
      </c>
      <c r="B1689" s="6" t="s">
        <v>2409</v>
      </c>
      <c r="C1689" s="6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hidden="1" x14ac:dyDescent="0.3">
      <c r="A1690" s="6" t="s">
        <v>2410</v>
      </c>
      <c r="B1690" s="6" t="s">
        <v>2411</v>
      </c>
      <c r="C1690" s="6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hidden="1" x14ac:dyDescent="0.3">
      <c r="A1691" s="6" t="s">
        <v>2412</v>
      </c>
      <c r="B1691" s="6" t="s">
        <v>2413</v>
      </c>
      <c r="C1691" s="6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hidden="1" x14ac:dyDescent="0.3">
      <c r="A1692" s="6" t="s">
        <v>2096</v>
      </c>
      <c r="B1692" s="6" t="s">
        <v>2414</v>
      </c>
      <c r="C1692" s="6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hidden="1" x14ac:dyDescent="0.3">
      <c r="A1693" s="6" t="s">
        <v>2096</v>
      </c>
      <c r="B1693" s="6" t="s">
        <v>2415</v>
      </c>
      <c r="C1693" s="6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hidden="1" x14ac:dyDescent="0.3">
      <c r="A1694" s="6" t="s">
        <v>2416</v>
      </c>
      <c r="B1694" s="6" t="s">
        <v>2417</v>
      </c>
      <c r="C1694" s="6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hidden="1" x14ac:dyDescent="0.3">
      <c r="A1695" s="6" t="s">
        <v>287</v>
      </c>
      <c r="B1695" s="6" t="s">
        <v>2418</v>
      </c>
      <c r="C1695" s="6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hidden="1" x14ac:dyDescent="0.3">
      <c r="A1696" s="6" t="s">
        <v>1752</v>
      </c>
      <c r="B1696" s="6" t="s">
        <v>1181</v>
      </c>
      <c r="C1696" s="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hidden="1" x14ac:dyDescent="0.3">
      <c r="A1697" s="6" t="s">
        <v>305</v>
      </c>
      <c r="B1697" s="6" t="s">
        <v>2419</v>
      </c>
      <c r="C1697" s="6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hidden="1" x14ac:dyDescent="0.3">
      <c r="A1698" s="6" t="s">
        <v>2157</v>
      </c>
      <c r="B1698" s="6" t="s">
        <v>2420</v>
      </c>
      <c r="C1698" s="6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hidden="1" x14ac:dyDescent="0.3">
      <c r="A1699" s="6" t="s">
        <v>2157</v>
      </c>
      <c r="B1699" s="6" t="s">
        <v>2421</v>
      </c>
      <c r="C1699" s="6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hidden="1" x14ac:dyDescent="0.3">
      <c r="A1700" s="6" t="s">
        <v>401</v>
      </c>
      <c r="B1700" s="6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hidden="1" x14ac:dyDescent="0.3">
      <c r="A1701" s="6" t="s">
        <v>2349</v>
      </c>
      <c r="B1701" s="6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hidden="1" x14ac:dyDescent="0.3">
      <c r="A1702" s="6" t="s">
        <v>2068</v>
      </c>
      <c r="B1702" s="6" t="s">
        <v>2424</v>
      </c>
      <c r="C1702" s="6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hidden="1" x14ac:dyDescent="0.3">
      <c r="A1703" s="6" t="s">
        <v>2268</v>
      </c>
      <c r="B1703" s="6" t="s">
        <v>2425</v>
      </c>
      <c r="C1703" s="6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hidden="1" x14ac:dyDescent="0.3">
      <c r="A1704" s="6" t="s">
        <v>2426</v>
      </c>
      <c r="B1704" s="6" t="s">
        <v>2427</v>
      </c>
      <c r="C1704" s="6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hidden="1" x14ac:dyDescent="0.3">
      <c r="A1705" s="6" t="s">
        <v>1752</v>
      </c>
      <c r="B1705" s="6" t="s">
        <v>2428</v>
      </c>
      <c r="C1705" s="6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hidden="1" x14ac:dyDescent="0.3">
      <c r="A1706" s="6" t="s">
        <v>2157</v>
      </c>
      <c r="B1706" s="6" t="s">
        <v>2429</v>
      </c>
      <c r="C1706" s="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hidden="1" x14ac:dyDescent="0.3">
      <c r="A1707" s="6" t="s">
        <v>341</v>
      </c>
      <c r="B1707" s="6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hidden="1" x14ac:dyDescent="0.3">
      <c r="A1708" s="6" t="s">
        <v>1589</v>
      </c>
      <c r="B1708" s="6" t="s">
        <v>2431</v>
      </c>
      <c r="C1708" s="6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hidden="1" x14ac:dyDescent="0.3">
      <c r="A1709" s="6" t="s">
        <v>2318</v>
      </c>
      <c r="B1709" s="6" t="s">
        <v>2432</v>
      </c>
      <c r="C1709" s="6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hidden="1" x14ac:dyDescent="0.3">
      <c r="A1710" s="6" t="s">
        <v>1320</v>
      </c>
      <c r="B1710" s="6" t="s">
        <v>2433</v>
      </c>
      <c r="C1710" s="6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hidden="1" x14ac:dyDescent="0.3">
      <c r="A1711" s="6" t="s">
        <v>406</v>
      </c>
      <c r="B1711" s="6" t="s">
        <v>2434</v>
      </c>
      <c r="C1711" s="6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hidden="1" x14ac:dyDescent="0.3">
      <c r="A1712" s="6" t="s">
        <v>410</v>
      </c>
      <c r="B1712" s="6" t="s">
        <v>2435</v>
      </c>
      <c r="C1712" s="6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hidden="1" x14ac:dyDescent="0.3">
      <c r="A1713" s="6" t="s">
        <v>388</v>
      </c>
      <c r="B1713" s="6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hidden="1" x14ac:dyDescent="0.3">
      <c r="A1714" s="6" t="s">
        <v>2185</v>
      </c>
      <c r="B1714" s="6" t="s">
        <v>2437</v>
      </c>
      <c r="C1714" s="6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hidden="1" x14ac:dyDescent="0.3">
      <c r="A1715" s="6" t="s">
        <v>488</v>
      </c>
      <c r="B1715" s="6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hidden="1" x14ac:dyDescent="0.3">
      <c r="A1716" s="6" t="s">
        <v>2439</v>
      </c>
      <c r="B1716" s="6" t="s">
        <v>2440</v>
      </c>
      <c r="C1716" s="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hidden="1" x14ac:dyDescent="0.3">
      <c r="A1717" s="6" t="s">
        <v>2441</v>
      </c>
      <c r="B1717" s="6" t="s">
        <v>2442</v>
      </c>
      <c r="C1717" s="6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hidden="1" x14ac:dyDescent="0.3">
      <c r="A1718" s="6" t="s">
        <v>622</v>
      </c>
      <c r="B1718" s="6" t="s">
        <v>2443</v>
      </c>
      <c r="C1718" s="6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hidden="1" x14ac:dyDescent="0.3">
      <c r="A1719" s="6" t="s">
        <v>514</v>
      </c>
      <c r="B1719" s="6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hidden="1" x14ac:dyDescent="0.3">
      <c r="A1720" s="6" t="s">
        <v>1955</v>
      </c>
      <c r="B1720" s="6" t="s">
        <v>2445</v>
      </c>
      <c r="C1720" s="6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hidden="1" x14ac:dyDescent="0.3">
      <c r="A1721" s="6" t="s">
        <v>1792</v>
      </c>
      <c r="B1721" s="6" t="s">
        <v>2446</v>
      </c>
      <c r="C1721" s="6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hidden="1" x14ac:dyDescent="0.3">
      <c r="A1722" s="6" t="s">
        <v>488</v>
      </c>
      <c r="B1722" s="6" t="s">
        <v>2447</v>
      </c>
      <c r="C1722" s="6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hidden="1" x14ac:dyDescent="0.3">
      <c r="A1723" s="6" t="s">
        <v>2448</v>
      </c>
      <c r="B1723" s="6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hidden="1" x14ac:dyDescent="0.3">
      <c r="A1724" s="6" t="s">
        <v>1792</v>
      </c>
      <c r="B1724" s="6" t="s">
        <v>2450</v>
      </c>
      <c r="C1724" s="6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hidden="1" x14ac:dyDescent="0.3">
      <c r="A1725" s="6" t="s">
        <v>506</v>
      </c>
      <c r="B1725" s="6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hidden="1" x14ac:dyDescent="0.3">
      <c r="A1726" s="6" t="s">
        <v>2452</v>
      </c>
      <c r="B1726" s="6" t="s">
        <v>2453</v>
      </c>
      <c r="C1726" s="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hidden="1" x14ac:dyDescent="0.3">
      <c r="A1727" s="6" t="s">
        <v>341</v>
      </c>
      <c r="B1727" s="6" t="s">
        <v>2454</v>
      </c>
      <c r="C1727" s="6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hidden="1" x14ac:dyDescent="0.3">
      <c r="A1728" s="6" t="s">
        <v>2455</v>
      </c>
      <c r="B1728" s="6" t="s">
        <v>2456</v>
      </c>
      <c r="C1728" s="6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hidden="1" x14ac:dyDescent="0.3">
      <c r="A1729" s="6" t="s">
        <v>2457</v>
      </c>
      <c r="B1729" s="6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hidden="1" x14ac:dyDescent="0.3">
      <c r="A1730" s="6" t="s">
        <v>458</v>
      </c>
      <c r="B1730" s="6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hidden="1" x14ac:dyDescent="0.3">
      <c r="A1731" s="6" t="s">
        <v>458</v>
      </c>
      <c r="B1731" s="6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hidden="1" x14ac:dyDescent="0.3">
      <c r="A1732" s="6" t="s">
        <v>1980</v>
      </c>
      <c r="B1732" s="6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hidden="1" x14ac:dyDescent="0.3">
      <c r="A1733" s="6" t="s">
        <v>1389</v>
      </c>
      <c r="B1733" s="6" t="s">
        <v>2462</v>
      </c>
      <c r="C1733" s="6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hidden="1" x14ac:dyDescent="0.3">
      <c r="A1734" s="6" t="s">
        <v>2463</v>
      </c>
      <c r="B1734" s="6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hidden="1" x14ac:dyDescent="0.3">
      <c r="A1735" s="6" t="s">
        <v>500</v>
      </c>
      <c r="B1735" s="6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hidden="1" x14ac:dyDescent="0.3">
      <c r="A1736" s="6" t="s">
        <v>486</v>
      </c>
      <c r="B1736" s="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hidden="1" x14ac:dyDescent="0.3">
      <c r="A1737" s="6" t="s">
        <v>646</v>
      </c>
      <c r="B1737" s="6" t="s">
        <v>2467</v>
      </c>
      <c r="C1737" s="6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hidden="1" x14ac:dyDescent="0.3">
      <c r="A1738" s="6" t="s">
        <v>817</v>
      </c>
      <c r="B1738" s="6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hidden="1" x14ac:dyDescent="0.3">
      <c r="A1739" s="6" t="s">
        <v>2387</v>
      </c>
      <c r="B1739" s="6" t="s">
        <v>2469</v>
      </c>
      <c r="C1739" s="6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hidden="1" x14ac:dyDescent="0.3">
      <c r="A1740" s="6" t="s">
        <v>1809</v>
      </c>
      <c r="B1740" s="6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hidden="1" x14ac:dyDescent="0.3">
      <c r="A1741" s="6" t="s">
        <v>1043</v>
      </c>
      <c r="B1741" s="6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hidden="1" x14ac:dyDescent="0.3">
      <c r="A1742" s="6" t="s">
        <v>646</v>
      </c>
      <c r="B1742" s="6" t="s">
        <v>2472</v>
      </c>
      <c r="C1742" s="6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hidden="1" x14ac:dyDescent="0.3">
      <c r="A1743" s="6" t="s">
        <v>500</v>
      </c>
      <c r="B1743" s="6" t="s">
        <v>2473</v>
      </c>
      <c r="C1743" s="6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hidden="1" x14ac:dyDescent="0.3">
      <c r="A1744" s="6" t="s">
        <v>2474</v>
      </c>
      <c r="B1744" s="6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hidden="1" x14ac:dyDescent="0.3">
      <c r="A1745" s="6" t="s">
        <v>1295</v>
      </c>
      <c r="B1745" s="6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hidden="1" x14ac:dyDescent="0.3">
      <c r="A1746" s="6" t="s">
        <v>295</v>
      </c>
      <c r="B1746" s="6" t="s">
        <v>2477</v>
      </c>
      <c r="C1746" s="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hidden="1" x14ac:dyDescent="0.3">
      <c r="A1747" s="6" t="s">
        <v>2463</v>
      </c>
      <c r="B1747" s="6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hidden="1" x14ac:dyDescent="0.3">
      <c r="A1748" s="6" t="s">
        <v>1334</v>
      </c>
      <c r="B1748" s="6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hidden="1" x14ac:dyDescent="0.3">
      <c r="A1749" s="6" t="s">
        <v>2480</v>
      </c>
      <c r="B1749" s="6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hidden="1" x14ac:dyDescent="0.3">
      <c r="A1750" s="6" t="s">
        <v>2482</v>
      </c>
      <c r="B1750" s="6" t="s">
        <v>2483</v>
      </c>
      <c r="C1750" s="6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hidden="1" x14ac:dyDescent="0.3">
      <c r="A1751" s="6" t="s">
        <v>458</v>
      </c>
      <c r="B1751" s="6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hidden="1" x14ac:dyDescent="0.3">
      <c r="A1752" s="6" t="s">
        <v>500</v>
      </c>
      <c r="B1752" s="6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hidden="1" x14ac:dyDescent="0.3">
      <c r="A1753" s="6" t="s">
        <v>514</v>
      </c>
      <c r="B1753" s="6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hidden="1" x14ac:dyDescent="0.3">
      <c r="A1754" s="6" t="s">
        <v>2277</v>
      </c>
      <c r="B1754" s="6" t="s">
        <v>2487</v>
      </c>
      <c r="C1754" s="6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hidden="1" x14ac:dyDescent="0.3">
      <c r="A1755" s="6" t="s">
        <v>2488</v>
      </c>
      <c r="B1755" s="6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hidden="1" x14ac:dyDescent="0.3">
      <c r="A1756" s="6" t="s">
        <v>506</v>
      </c>
      <c r="B1756" s="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hidden="1" x14ac:dyDescent="0.3">
      <c r="A1757" s="6" t="s">
        <v>475</v>
      </c>
      <c r="B1757" s="6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hidden="1" x14ac:dyDescent="0.3">
      <c r="A1758" s="6" t="s">
        <v>1512</v>
      </c>
      <c r="B1758" s="6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hidden="1" x14ac:dyDescent="0.3">
      <c r="A1759" s="6" t="s">
        <v>2493</v>
      </c>
      <c r="B1759" s="6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hidden="1" x14ac:dyDescent="0.3">
      <c r="A1760" s="6" t="s">
        <v>1868</v>
      </c>
      <c r="B1760" s="6" t="s">
        <v>2495</v>
      </c>
      <c r="C1760" s="6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hidden="1" x14ac:dyDescent="0.3">
      <c r="A1761" s="6" t="s">
        <v>456</v>
      </c>
      <c r="B1761" s="6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hidden="1" x14ac:dyDescent="0.3">
      <c r="A1762" s="6" t="s">
        <v>475</v>
      </c>
      <c r="B1762" s="6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hidden="1" x14ac:dyDescent="0.3">
      <c r="A1763" s="6" t="s">
        <v>295</v>
      </c>
      <c r="B1763" s="6" t="s">
        <v>2498</v>
      </c>
      <c r="C1763" s="6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hidden="1" x14ac:dyDescent="0.3">
      <c r="A1764" s="6" t="s">
        <v>1766</v>
      </c>
      <c r="B1764" s="6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hidden="1" x14ac:dyDescent="0.3">
      <c r="A1765" s="6" t="s">
        <v>500</v>
      </c>
      <c r="B1765" s="6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hidden="1" x14ac:dyDescent="0.3">
      <c r="A1766" s="6" t="s">
        <v>1217</v>
      </c>
      <c r="B1766" s="6" t="s">
        <v>2501</v>
      </c>
      <c r="C1766" s="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hidden="1" x14ac:dyDescent="0.3">
      <c r="A1767" s="6" t="s">
        <v>2502</v>
      </c>
      <c r="B1767" s="6" t="s">
        <v>2503</v>
      </c>
      <c r="C1767" s="6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hidden="1" x14ac:dyDescent="0.3">
      <c r="A1768" s="6" t="s">
        <v>1520</v>
      </c>
      <c r="B1768" s="6" t="s">
        <v>2504</v>
      </c>
      <c r="C1768" s="6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hidden="1" x14ac:dyDescent="0.3">
      <c r="A1769" s="6" t="s">
        <v>589</v>
      </c>
      <c r="B1769" s="6" t="s">
        <v>2505</v>
      </c>
      <c r="C1769" s="6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hidden="1" x14ac:dyDescent="0.3">
      <c r="A1770" s="6" t="s">
        <v>2324</v>
      </c>
      <c r="B1770" s="6" t="s">
        <v>2506</v>
      </c>
      <c r="C1770" s="6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hidden="1" x14ac:dyDescent="0.3">
      <c r="A1771" s="6" t="s">
        <v>456</v>
      </c>
      <c r="B1771" s="6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hidden="1" x14ac:dyDescent="0.3">
      <c r="A1772" s="6" t="s">
        <v>500</v>
      </c>
      <c r="B1772" s="6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hidden="1" x14ac:dyDescent="0.3">
      <c r="A1773" s="6" t="s">
        <v>500</v>
      </c>
      <c r="B1773" s="6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hidden="1" x14ac:dyDescent="0.3">
      <c r="A1774" s="6" t="s">
        <v>2510</v>
      </c>
      <c r="B1774" s="6" t="s">
        <v>2511</v>
      </c>
      <c r="C1774" s="6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hidden="1" x14ac:dyDescent="0.3">
      <c r="A1775" s="6" t="s">
        <v>2122</v>
      </c>
      <c r="B1775" s="6" t="s">
        <v>2512</v>
      </c>
      <c r="C1775" s="6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hidden="1" x14ac:dyDescent="0.3">
      <c r="A1776" s="6" t="s">
        <v>1254</v>
      </c>
      <c r="B1776" s="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hidden="1" x14ac:dyDescent="0.3">
      <c r="A1777" s="6" t="s">
        <v>1574</v>
      </c>
      <c r="B1777" s="6" t="s">
        <v>2514</v>
      </c>
      <c r="C1777" s="6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hidden="1" x14ac:dyDescent="0.3">
      <c r="A1778" s="6" t="s">
        <v>500</v>
      </c>
      <c r="B1778" s="6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hidden="1" x14ac:dyDescent="0.3">
      <c r="A1779" s="6" t="s">
        <v>1657</v>
      </c>
      <c r="B1779" s="6" t="s">
        <v>2516</v>
      </c>
      <c r="C1779" s="6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hidden="1" x14ac:dyDescent="0.3">
      <c r="A1780" s="6" t="s">
        <v>1060</v>
      </c>
      <c r="B1780" s="6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hidden="1" x14ac:dyDescent="0.3">
      <c r="A1781" s="6" t="s">
        <v>1558</v>
      </c>
      <c r="B1781" s="6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hidden="1" x14ac:dyDescent="0.3">
      <c r="A1782" s="6" t="s">
        <v>506</v>
      </c>
      <c r="B1782" s="6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hidden="1" x14ac:dyDescent="0.3">
      <c r="A1783" s="6" t="s">
        <v>2520</v>
      </c>
      <c r="B1783" s="6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hidden="1" x14ac:dyDescent="0.3">
      <c r="A1784" s="6" t="s">
        <v>2199</v>
      </c>
      <c r="B1784" s="6" t="s">
        <v>2522</v>
      </c>
      <c r="C1784" s="6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hidden="1" x14ac:dyDescent="0.3">
      <c r="A1785" s="6" t="s">
        <v>2183</v>
      </c>
      <c r="B1785" s="6" t="s">
        <v>2523</v>
      </c>
      <c r="C1785" s="6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hidden="1" x14ac:dyDescent="0.3">
      <c r="A1786" s="6" t="s">
        <v>1202</v>
      </c>
      <c r="B1786" s="6" t="s">
        <v>2524</v>
      </c>
      <c r="C1786" s="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hidden="1" x14ac:dyDescent="0.3">
      <c r="A1787" s="6" t="s">
        <v>695</v>
      </c>
      <c r="B1787" s="6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hidden="1" x14ac:dyDescent="0.3">
      <c r="A1788" s="6" t="s">
        <v>2526</v>
      </c>
      <c r="B1788" s="6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hidden="1" x14ac:dyDescent="0.3">
      <c r="A1789" s="6" t="s">
        <v>1227</v>
      </c>
      <c r="B1789" s="6" t="s">
        <v>2527</v>
      </c>
      <c r="C1789" s="6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hidden="1" x14ac:dyDescent="0.3">
      <c r="A1790" s="6" t="s">
        <v>366</v>
      </c>
      <c r="B1790" s="6" t="s">
        <v>2528</v>
      </c>
      <c r="C1790" s="6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hidden="1" x14ac:dyDescent="0.3">
      <c r="A1791" s="6" t="s">
        <v>2529</v>
      </c>
      <c r="B1791" s="6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hidden="1" x14ac:dyDescent="0.3">
      <c r="A1792" s="6" t="s">
        <v>456</v>
      </c>
      <c r="B1792" s="6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hidden="1" x14ac:dyDescent="0.3">
      <c r="A1793" s="6" t="s">
        <v>1227</v>
      </c>
      <c r="B1793" s="6" t="s">
        <v>2532</v>
      </c>
      <c r="C1793" s="6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hidden="1" x14ac:dyDescent="0.3">
      <c r="A1794" s="6" t="s">
        <v>895</v>
      </c>
      <c r="B1794" s="6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hidden="1" x14ac:dyDescent="0.3">
      <c r="A1795" s="6" t="s">
        <v>2372</v>
      </c>
      <c r="B1795" s="6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hidden="1" x14ac:dyDescent="0.3">
      <c r="A1796" s="6" t="s">
        <v>1243</v>
      </c>
      <c r="B1796" s="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hidden="1" x14ac:dyDescent="0.3">
      <c r="A1797" s="6" t="s">
        <v>475</v>
      </c>
      <c r="B1797" s="6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hidden="1" x14ac:dyDescent="0.3">
      <c r="A1798" s="6" t="s">
        <v>651</v>
      </c>
      <c r="B1798" s="6" t="s">
        <v>2537</v>
      </c>
      <c r="C1798" s="6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hidden="1" x14ac:dyDescent="0.3">
      <c r="A1799" s="6" t="s">
        <v>2538</v>
      </c>
      <c r="B1799" s="6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hidden="1" x14ac:dyDescent="0.3">
      <c r="A1800" s="6" t="s">
        <v>2033</v>
      </c>
      <c r="B1800" s="6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hidden="1" x14ac:dyDescent="0.3">
      <c r="A1801" s="6" t="s">
        <v>1379</v>
      </c>
      <c r="B1801" s="6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hidden="1" x14ac:dyDescent="0.3">
      <c r="A1802" s="6" t="s">
        <v>475</v>
      </c>
      <c r="B1802" s="6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hidden="1" x14ac:dyDescent="0.3">
      <c r="A1803" s="6" t="s">
        <v>743</v>
      </c>
      <c r="B1803" s="6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hidden="1" x14ac:dyDescent="0.3">
      <c r="A1804" s="6" t="s">
        <v>967</v>
      </c>
      <c r="B1804" s="6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hidden="1" x14ac:dyDescent="0.3">
      <c r="A1805" s="6" t="s">
        <v>1809</v>
      </c>
      <c r="B1805" s="6" t="s">
        <v>2545</v>
      </c>
      <c r="C1805" s="6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hidden="1" x14ac:dyDescent="0.3">
      <c r="A1806" s="6" t="s">
        <v>456</v>
      </c>
      <c r="B1806" s="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hidden="1" x14ac:dyDescent="0.3">
      <c r="A1807" s="6" t="s">
        <v>1453</v>
      </c>
      <c r="B1807" s="6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hidden="1" x14ac:dyDescent="0.3">
      <c r="A1808" s="6" t="s">
        <v>500</v>
      </c>
      <c r="B1808" s="6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hidden="1" x14ac:dyDescent="0.3">
      <c r="A1809" s="6" t="s">
        <v>458</v>
      </c>
      <c r="B1809" s="6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hidden="1" x14ac:dyDescent="0.3">
      <c r="A1810" s="6" t="s">
        <v>2113</v>
      </c>
      <c r="B1810" s="6" t="s">
        <v>2549</v>
      </c>
      <c r="C1810" s="6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hidden="1" x14ac:dyDescent="0.3">
      <c r="A1811" s="6" t="s">
        <v>475</v>
      </c>
      <c r="B1811" s="6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hidden="1" x14ac:dyDescent="0.3">
      <c r="A1812" s="6" t="s">
        <v>475</v>
      </c>
      <c r="B1812" s="6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hidden="1" x14ac:dyDescent="0.3">
      <c r="A1813" s="6" t="s">
        <v>1254</v>
      </c>
      <c r="B1813" s="6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hidden="1" x14ac:dyDescent="0.3">
      <c r="A1814" s="6" t="s">
        <v>2448</v>
      </c>
      <c r="B1814" s="6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hidden="1" x14ac:dyDescent="0.3">
      <c r="A1815" s="6" t="s">
        <v>2554</v>
      </c>
      <c r="B1815" s="6" t="s">
        <v>2555</v>
      </c>
      <c r="C1815" s="6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hidden="1" x14ac:dyDescent="0.3">
      <c r="A1816" s="6" t="s">
        <v>2301</v>
      </c>
      <c r="B1816" s="6" t="s">
        <v>2556</v>
      </c>
      <c r="C1816" s="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hidden="1" x14ac:dyDescent="0.3">
      <c r="A1817" s="6" t="s">
        <v>2488</v>
      </c>
      <c r="B1817" s="6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hidden="1" x14ac:dyDescent="0.3">
      <c r="A1818" s="6" t="s">
        <v>646</v>
      </c>
      <c r="B1818" s="6" t="s">
        <v>2558</v>
      </c>
      <c r="C1818" s="6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hidden="1" x14ac:dyDescent="0.3">
      <c r="A1819" s="6" t="s">
        <v>1163</v>
      </c>
      <c r="B1819" s="6" t="s">
        <v>2559</v>
      </c>
      <c r="C1819" s="6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hidden="1" x14ac:dyDescent="0.3">
      <c r="A1820" s="6" t="s">
        <v>2280</v>
      </c>
      <c r="B1820" s="6" t="s">
        <v>2560</v>
      </c>
      <c r="C1820" s="6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hidden="1" x14ac:dyDescent="0.3">
      <c r="A1821" s="6" t="s">
        <v>514</v>
      </c>
      <c r="B1821" s="6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hidden="1" x14ac:dyDescent="0.3">
      <c r="A1822" s="6" t="s">
        <v>475</v>
      </c>
      <c r="B1822" s="6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hidden="1" x14ac:dyDescent="0.3">
      <c r="A1823" s="6" t="s">
        <v>1227</v>
      </c>
      <c r="B1823" s="6" t="s">
        <v>2563</v>
      </c>
      <c r="C1823" s="6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hidden="1" x14ac:dyDescent="0.3">
      <c r="A1824" s="6" t="s">
        <v>2103</v>
      </c>
      <c r="B1824" s="6" t="s">
        <v>2564</v>
      </c>
      <c r="C1824" s="6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hidden="1" x14ac:dyDescent="0.3">
      <c r="A1825" s="6" t="s">
        <v>458</v>
      </c>
      <c r="B1825" s="6" t="s">
        <v>2565</v>
      </c>
      <c r="C1825" s="6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hidden="1" x14ac:dyDescent="0.3">
      <c r="A1826" s="6" t="s">
        <v>401</v>
      </c>
      <c r="B1826" s="6" t="s">
        <v>2566</v>
      </c>
      <c r="C1826" s="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hidden="1" x14ac:dyDescent="0.3">
      <c r="A1827" s="6" t="s">
        <v>287</v>
      </c>
      <c r="B1827" s="6" t="s">
        <v>2567</v>
      </c>
      <c r="C1827" s="6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hidden="1" x14ac:dyDescent="0.3">
      <c r="A1828" s="6" t="s">
        <v>2568</v>
      </c>
      <c r="B1828" s="6" t="s">
        <v>2569</v>
      </c>
      <c r="C1828" s="6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hidden="1" x14ac:dyDescent="0.3">
      <c r="A1829" s="6" t="s">
        <v>705</v>
      </c>
      <c r="B1829" s="6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hidden="1" x14ac:dyDescent="0.3">
      <c r="A1830" s="6" t="s">
        <v>514</v>
      </c>
      <c r="B1830" s="6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hidden="1" x14ac:dyDescent="0.3">
      <c r="A1831" s="6" t="s">
        <v>754</v>
      </c>
      <c r="B1831" s="6" t="s">
        <v>2572</v>
      </c>
      <c r="C1831" s="6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hidden="1" x14ac:dyDescent="0.3">
      <c r="A1832" s="6" t="s">
        <v>514</v>
      </c>
      <c r="B1832" s="6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hidden="1" x14ac:dyDescent="0.3">
      <c r="A1833" s="6" t="s">
        <v>1100</v>
      </c>
      <c r="B1833" s="6" t="s">
        <v>2574</v>
      </c>
      <c r="C1833" s="6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hidden="1" x14ac:dyDescent="0.3">
      <c r="A1834" s="6" t="s">
        <v>456</v>
      </c>
      <c r="B1834" s="6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hidden="1" x14ac:dyDescent="0.3">
      <c r="A1835" s="6" t="s">
        <v>456</v>
      </c>
      <c r="B1835" s="6" t="s">
        <v>2576</v>
      </c>
      <c r="C1835" s="6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hidden="1" x14ac:dyDescent="0.3">
      <c r="A1836" s="6" t="s">
        <v>1473</v>
      </c>
      <c r="B1836" s="6" t="s">
        <v>2577</v>
      </c>
      <c r="C1836" s="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hidden="1" x14ac:dyDescent="0.3">
      <c r="A1837" s="6" t="s">
        <v>2578</v>
      </c>
      <c r="B1837" s="6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hidden="1" x14ac:dyDescent="0.3">
      <c r="A1838" s="6" t="s">
        <v>370</v>
      </c>
      <c r="B1838" s="6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hidden="1" x14ac:dyDescent="0.3">
      <c r="A1839" s="6" t="s">
        <v>2581</v>
      </c>
      <c r="B1839" s="6" t="s">
        <v>2582</v>
      </c>
      <c r="C1839" s="6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hidden="1" x14ac:dyDescent="0.3">
      <c r="A1840" s="6" t="s">
        <v>2583</v>
      </c>
      <c r="B1840" s="6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hidden="1" x14ac:dyDescent="0.3">
      <c r="A1841" s="6" t="s">
        <v>500</v>
      </c>
      <c r="B1841" s="6" t="s">
        <v>2585</v>
      </c>
      <c r="C1841" s="6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hidden="1" x14ac:dyDescent="0.3">
      <c r="A1842" s="6" t="s">
        <v>559</v>
      </c>
      <c r="B1842" s="6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hidden="1" x14ac:dyDescent="0.3">
      <c r="A1843" s="6" t="s">
        <v>9</v>
      </c>
      <c r="B1843" s="6" t="s">
        <v>2587</v>
      </c>
      <c r="C1843" s="6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hidden="1" x14ac:dyDescent="0.3">
      <c r="A1844" s="6" t="s">
        <v>89</v>
      </c>
      <c r="B1844" s="6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hidden="1" x14ac:dyDescent="0.3">
      <c r="A1845" s="6" t="s">
        <v>412</v>
      </c>
      <c r="B1845" s="6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hidden="1" x14ac:dyDescent="0.3">
      <c r="A1846" s="6" t="s">
        <v>2590</v>
      </c>
      <c r="B1846" s="6" t="s">
        <v>2591</v>
      </c>
      <c r="C1846" s="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hidden="1" x14ac:dyDescent="0.3">
      <c r="A1847" s="6" t="s">
        <v>2592</v>
      </c>
      <c r="B1847" s="6" t="s">
        <v>2593</v>
      </c>
      <c r="C1847" s="6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hidden="1" x14ac:dyDescent="0.3">
      <c r="A1848" s="6" t="s">
        <v>2271</v>
      </c>
      <c r="B1848" s="6" t="s">
        <v>2594</v>
      </c>
      <c r="C1848" s="6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hidden="1" x14ac:dyDescent="0.3">
      <c r="A1849" s="6" t="s">
        <v>1792</v>
      </c>
      <c r="B1849" s="6" t="s">
        <v>2595</v>
      </c>
      <c r="C1849" s="6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hidden="1" x14ac:dyDescent="0.3">
      <c r="A1850" s="6" t="s">
        <v>1792</v>
      </c>
      <c r="B1850" s="6" t="s">
        <v>2596</v>
      </c>
      <c r="C1850" s="6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hidden="1" x14ac:dyDescent="0.3">
      <c r="A1851" s="6" t="s">
        <v>2157</v>
      </c>
      <c r="B1851" s="6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hidden="1" x14ac:dyDescent="0.3">
      <c r="A1852" s="6" t="s">
        <v>2096</v>
      </c>
      <c r="B1852" s="6" t="s">
        <v>2598</v>
      </c>
      <c r="C1852" s="6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hidden="1" x14ac:dyDescent="0.3">
      <c r="A1853" s="6" t="s">
        <v>2113</v>
      </c>
      <c r="B1853" s="6" t="s">
        <v>2599</v>
      </c>
      <c r="C1853" s="6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hidden="1" x14ac:dyDescent="0.3">
      <c r="A1854" s="6" t="s">
        <v>412</v>
      </c>
      <c r="B1854" s="6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hidden="1" x14ac:dyDescent="0.3">
      <c r="A1855" s="6" t="s">
        <v>2601</v>
      </c>
      <c r="B1855" s="6" t="s">
        <v>2602</v>
      </c>
      <c r="C1855" s="6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hidden="1" x14ac:dyDescent="0.3">
      <c r="A1856" s="6" t="s">
        <v>1809</v>
      </c>
      <c r="B1856" s="6" t="s">
        <v>2603</v>
      </c>
      <c r="C1856" s="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hidden="1" x14ac:dyDescent="0.3">
      <c r="A1857" s="6" t="s">
        <v>2488</v>
      </c>
      <c r="B1857" s="6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hidden="1" x14ac:dyDescent="0.3">
      <c r="A1858" s="6" t="s">
        <v>1692</v>
      </c>
      <c r="B1858" s="6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hidden="1" x14ac:dyDescent="0.3">
      <c r="A1859" s="6" t="s">
        <v>1185</v>
      </c>
      <c r="B1859" s="6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hidden="1" x14ac:dyDescent="0.3">
      <c r="A1860" s="6" t="s">
        <v>1587</v>
      </c>
      <c r="B1860" s="6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hidden="1" x14ac:dyDescent="0.3">
      <c r="A1861" s="6" t="s">
        <v>1697</v>
      </c>
      <c r="B1861" s="6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hidden="1" x14ac:dyDescent="0.3">
      <c r="A1862" s="6" t="s">
        <v>967</v>
      </c>
      <c r="B1862" s="6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hidden="1" x14ac:dyDescent="0.3">
      <c r="A1863" s="6" t="s">
        <v>651</v>
      </c>
      <c r="B1863" s="6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hidden="1" x14ac:dyDescent="0.3">
      <c r="A1864" s="6" t="s">
        <v>1247</v>
      </c>
      <c r="B1864" s="6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hidden="1" x14ac:dyDescent="0.3">
      <c r="A1865" s="6" t="s">
        <v>2612</v>
      </c>
      <c r="B1865" s="6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hidden="1" x14ac:dyDescent="0.3">
      <c r="A1866" s="6" t="s">
        <v>746</v>
      </c>
      <c r="B1866" s="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hidden="1" x14ac:dyDescent="0.3">
      <c r="A1867" s="6" t="s">
        <v>1473</v>
      </c>
      <c r="B1867" s="6" t="s">
        <v>2615</v>
      </c>
      <c r="C1867" s="6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hidden="1" x14ac:dyDescent="0.3">
      <c r="A1868" s="6" t="s">
        <v>741</v>
      </c>
      <c r="B1868" s="6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hidden="1" x14ac:dyDescent="0.3">
      <c r="A1869" s="6" t="s">
        <v>705</v>
      </c>
      <c r="B1869" s="6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hidden="1" x14ac:dyDescent="0.3">
      <c r="A1870" s="6" t="s">
        <v>847</v>
      </c>
      <c r="B1870" s="6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hidden="1" x14ac:dyDescent="0.3">
      <c r="A1871" s="6" t="s">
        <v>2619</v>
      </c>
      <c r="B1871" s="6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hidden="1" x14ac:dyDescent="0.3">
      <c r="A1872" s="6" t="s">
        <v>500</v>
      </c>
      <c r="B1872" s="6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hidden="1" x14ac:dyDescent="0.3">
      <c r="A1873" s="6" t="s">
        <v>1077</v>
      </c>
      <c r="B1873" s="6" t="s">
        <v>2622</v>
      </c>
      <c r="C1873" s="6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hidden="1" x14ac:dyDescent="0.3">
      <c r="A1874" s="6" t="s">
        <v>1953</v>
      </c>
      <c r="B1874" s="6" t="s">
        <v>2623</v>
      </c>
      <c r="C1874" s="6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hidden="1" x14ac:dyDescent="0.3">
      <c r="A1875" s="6" t="s">
        <v>1225</v>
      </c>
      <c r="B1875" s="6" t="s">
        <v>2624</v>
      </c>
      <c r="C1875" s="6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hidden="1" x14ac:dyDescent="0.3">
      <c r="A1876" s="6" t="s">
        <v>1200</v>
      </c>
      <c r="B1876" s="6" t="s">
        <v>2625</v>
      </c>
      <c r="C1876" s="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hidden="1" x14ac:dyDescent="0.3">
      <c r="A1877" s="6" t="s">
        <v>2626</v>
      </c>
      <c r="B1877" s="6" t="s">
        <v>2627</v>
      </c>
      <c r="C1877" s="6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hidden="1" x14ac:dyDescent="0.3">
      <c r="A1878" s="6" t="s">
        <v>1704</v>
      </c>
      <c r="B1878" s="6" t="s">
        <v>2628</v>
      </c>
      <c r="C1878" s="6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hidden="1" x14ac:dyDescent="0.3">
      <c r="A1879" s="6" t="s">
        <v>1487</v>
      </c>
      <c r="B1879" s="6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hidden="1" x14ac:dyDescent="0.3">
      <c r="A1880" s="6" t="s">
        <v>1093</v>
      </c>
      <c r="B1880" s="6" t="s">
        <v>2630</v>
      </c>
      <c r="C1880" s="6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hidden="1" x14ac:dyDescent="0.3">
      <c r="A1881" s="6" t="s">
        <v>919</v>
      </c>
      <c r="B1881" s="6" t="s">
        <v>2631</v>
      </c>
      <c r="C1881" s="6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hidden="1" x14ac:dyDescent="0.3">
      <c r="A1882" s="6" t="s">
        <v>828</v>
      </c>
      <c r="B1882" s="6" t="s">
        <v>2632</v>
      </c>
      <c r="C1882" s="6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hidden="1" x14ac:dyDescent="0.3">
      <c r="A1883" s="6" t="s">
        <v>1473</v>
      </c>
      <c r="B1883" s="6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hidden="1" x14ac:dyDescent="0.3">
      <c r="A1884" s="6" t="s">
        <v>705</v>
      </c>
      <c r="B1884" s="6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hidden="1" x14ac:dyDescent="0.3">
      <c r="A1885" s="6" t="s">
        <v>1093</v>
      </c>
      <c r="B1885" s="6" t="s">
        <v>2635</v>
      </c>
      <c r="C1885" s="6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hidden="1" x14ac:dyDescent="0.3">
      <c r="A1886" s="6" t="s">
        <v>705</v>
      </c>
      <c r="B1886" s="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hidden="1" x14ac:dyDescent="0.3">
      <c r="A1887" s="6" t="s">
        <v>895</v>
      </c>
      <c r="B1887" s="6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hidden="1" x14ac:dyDescent="0.3">
      <c r="A1888" s="6" t="s">
        <v>456</v>
      </c>
      <c r="B1888" s="6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hidden="1" x14ac:dyDescent="0.3">
      <c r="A1889" s="6" t="s">
        <v>895</v>
      </c>
      <c r="B1889" s="6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hidden="1" x14ac:dyDescent="0.3">
      <c r="A1890" s="6" t="s">
        <v>895</v>
      </c>
      <c r="B1890" s="6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hidden="1" x14ac:dyDescent="0.3">
      <c r="A1891" s="6" t="s">
        <v>458</v>
      </c>
      <c r="B1891" s="6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hidden="1" x14ac:dyDescent="0.3">
      <c r="A1892" s="6" t="s">
        <v>456</v>
      </c>
      <c r="B1892" s="6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hidden="1" x14ac:dyDescent="0.3">
      <c r="A1893" s="6" t="s">
        <v>1308</v>
      </c>
      <c r="B1893" s="6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hidden="1" x14ac:dyDescent="0.3">
      <c r="A1894" s="6" t="s">
        <v>559</v>
      </c>
      <c r="B1894" s="6" t="s">
        <v>2644</v>
      </c>
      <c r="C1894" s="6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hidden="1" x14ac:dyDescent="0.3">
      <c r="A1895" s="6" t="s">
        <v>895</v>
      </c>
      <c r="B1895" s="6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hidden="1" x14ac:dyDescent="0.3">
      <c r="A1896" s="6" t="s">
        <v>895</v>
      </c>
      <c r="B1896" s="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hidden="1" x14ac:dyDescent="0.3">
      <c r="A1897" s="6" t="s">
        <v>456</v>
      </c>
      <c r="B1897" s="6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hidden="1" x14ac:dyDescent="0.3">
      <c r="A1898" s="6" t="s">
        <v>1060</v>
      </c>
      <c r="B1898" s="6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hidden="1" x14ac:dyDescent="0.3">
      <c r="A1899" s="6" t="s">
        <v>2520</v>
      </c>
      <c r="B1899" s="6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hidden="1" x14ac:dyDescent="0.3">
      <c r="A1900" s="6" t="s">
        <v>475</v>
      </c>
      <c r="B1900" s="6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hidden="1" x14ac:dyDescent="0.3">
      <c r="A1901" s="6" t="s">
        <v>475</v>
      </c>
      <c r="B1901" s="6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hidden="1" x14ac:dyDescent="0.3">
      <c r="A1902" s="6" t="s">
        <v>475</v>
      </c>
      <c r="B1902" s="6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hidden="1" x14ac:dyDescent="0.3">
      <c r="A1903" s="6" t="s">
        <v>895</v>
      </c>
      <c r="B1903" s="6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hidden="1" x14ac:dyDescent="0.3">
      <c r="A1904" s="6" t="s">
        <v>895</v>
      </c>
      <c r="B1904" s="6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hidden="1" x14ac:dyDescent="0.3">
      <c r="A1905" s="6" t="s">
        <v>1227</v>
      </c>
      <c r="B1905" s="6" t="s">
        <v>1083</v>
      </c>
      <c r="C1905" s="6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hidden="1" x14ac:dyDescent="0.3">
      <c r="A1906" s="6" t="s">
        <v>475</v>
      </c>
      <c r="B1906" s="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hidden="1" x14ac:dyDescent="0.3">
      <c r="A1907" s="6" t="s">
        <v>705</v>
      </c>
      <c r="B1907" s="6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hidden="1" x14ac:dyDescent="0.3">
      <c r="A1908" s="6" t="s">
        <v>705</v>
      </c>
      <c r="B1908" s="6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hidden="1" x14ac:dyDescent="0.3">
      <c r="A1909" s="6" t="s">
        <v>1043</v>
      </c>
      <c r="B1909" s="6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hidden="1" x14ac:dyDescent="0.3">
      <c r="A1910" s="6" t="s">
        <v>514</v>
      </c>
      <c r="B1910" s="6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hidden="1" x14ac:dyDescent="0.3">
      <c r="A1911" s="6" t="s">
        <v>651</v>
      </c>
      <c r="B1911" s="6" t="s">
        <v>2660</v>
      </c>
      <c r="C1911" s="6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hidden="1" x14ac:dyDescent="0.3">
      <c r="A1912" s="6" t="s">
        <v>514</v>
      </c>
      <c r="B1912" s="6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hidden="1" x14ac:dyDescent="0.3">
      <c r="A1913" s="6" t="s">
        <v>646</v>
      </c>
      <c r="B1913" s="6" t="s">
        <v>2662</v>
      </c>
      <c r="C1913" s="6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hidden="1" x14ac:dyDescent="0.3">
      <c r="A1914" s="6" t="s">
        <v>705</v>
      </c>
      <c r="B1914" s="6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hidden="1" x14ac:dyDescent="0.3">
      <c r="A1915" s="6" t="s">
        <v>628</v>
      </c>
      <c r="B1915" s="6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hidden="1" x14ac:dyDescent="0.3">
      <c r="A1916" s="6" t="s">
        <v>456</v>
      </c>
      <c r="B1916" s="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hidden="1" x14ac:dyDescent="0.3">
      <c r="A1917" s="6" t="s">
        <v>456</v>
      </c>
      <c r="B1917" s="6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hidden="1" x14ac:dyDescent="0.3">
      <c r="A1918" s="6" t="s">
        <v>458</v>
      </c>
      <c r="B1918" s="6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hidden="1" x14ac:dyDescent="0.3">
      <c r="A1919" s="6" t="s">
        <v>456</v>
      </c>
      <c r="B1919" s="6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hidden="1" x14ac:dyDescent="0.3">
      <c r="A1920" s="6" t="s">
        <v>743</v>
      </c>
      <c r="B1920" s="6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hidden="1" x14ac:dyDescent="0.3">
      <c r="A1921" s="6" t="s">
        <v>475</v>
      </c>
      <c r="B1921" s="6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hidden="1" x14ac:dyDescent="0.3">
      <c r="A1922" s="6" t="s">
        <v>475</v>
      </c>
      <c r="B1922" s="6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hidden="1" x14ac:dyDescent="0.3">
      <c r="A1923" s="6" t="s">
        <v>456</v>
      </c>
      <c r="B1923" s="6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hidden="1" x14ac:dyDescent="0.3">
      <c r="A1924" s="6" t="s">
        <v>514</v>
      </c>
      <c r="B1924" s="6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hidden="1" x14ac:dyDescent="0.3">
      <c r="A1925" s="6" t="s">
        <v>722</v>
      </c>
      <c r="B1925" s="6" t="s">
        <v>2674</v>
      </c>
      <c r="C1925" s="6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hidden="1" x14ac:dyDescent="0.3">
      <c r="A1926" s="6" t="s">
        <v>569</v>
      </c>
      <c r="B1926" s="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hidden="1" x14ac:dyDescent="0.3">
      <c r="A1927" s="6" t="s">
        <v>2676</v>
      </c>
      <c r="B1927" s="6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hidden="1" x14ac:dyDescent="0.3">
      <c r="A1928" s="6" t="s">
        <v>573</v>
      </c>
      <c r="B1928" s="6" t="s">
        <v>2678</v>
      </c>
      <c r="C1928" s="6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hidden="1" x14ac:dyDescent="0.3">
      <c r="A1929" s="6" t="s">
        <v>897</v>
      </c>
      <c r="B1929" s="6" t="s">
        <v>2679</v>
      </c>
      <c r="C1929" s="6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hidden="1" x14ac:dyDescent="0.3">
      <c r="A1930" s="6" t="s">
        <v>486</v>
      </c>
      <c r="B1930" s="6" t="s">
        <v>2680</v>
      </c>
      <c r="C1930" s="6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hidden="1" x14ac:dyDescent="0.3">
      <c r="A1931" s="6" t="s">
        <v>514</v>
      </c>
      <c r="B1931" s="6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hidden="1" x14ac:dyDescent="0.3">
      <c r="A1932" s="6" t="s">
        <v>500</v>
      </c>
      <c r="B1932" s="6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hidden="1" x14ac:dyDescent="0.3">
      <c r="A1933" s="6" t="s">
        <v>2683</v>
      </c>
      <c r="B1933" s="6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hidden="1" x14ac:dyDescent="0.3">
      <c r="A1934" s="6" t="s">
        <v>458</v>
      </c>
      <c r="B1934" s="6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hidden="1" x14ac:dyDescent="0.3">
      <c r="A1935" s="6" t="s">
        <v>458</v>
      </c>
      <c r="B1935" s="6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hidden="1" x14ac:dyDescent="0.3">
      <c r="A1936" s="6" t="s">
        <v>458</v>
      </c>
      <c r="B1936" s="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hidden="1" x14ac:dyDescent="0.3">
      <c r="A1937" s="6" t="s">
        <v>1331</v>
      </c>
      <c r="B1937" s="6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hidden="1" x14ac:dyDescent="0.3">
      <c r="A1938" s="6" t="s">
        <v>1295</v>
      </c>
      <c r="B1938" s="6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hidden="1" x14ac:dyDescent="0.3">
      <c r="A1939" s="6" t="s">
        <v>458</v>
      </c>
      <c r="B1939" s="6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hidden="1" x14ac:dyDescent="0.3">
      <c r="A1940" s="6" t="s">
        <v>569</v>
      </c>
      <c r="B1940" s="6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hidden="1" x14ac:dyDescent="0.3">
      <c r="A1941" s="6" t="s">
        <v>486</v>
      </c>
      <c r="B1941" s="6" t="s">
        <v>2692</v>
      </c>
      <c r="C1941" s="6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hidden="1" x14ac:dyDescent="0.3">
      <c r="A1942" s="6" t="s">
        <v>2683</v>
      </c>
      <c r="B1942" s="6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hidden="1" x14ac:dyDescent="0.3">
      <c r="A1943" s="6" t="s">
        <v>2694</v>
      </c>
      <c r="B1943" s="6" t="s">
        <v>2695</v>
      </c>
      <c r="C1943" s="6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hidden="1" x14ac:dyDescent="0.3">
      <c r="A1944" s="6" t="s">
        <v>511</v>
      </c>
      <c r="B1944" s="6" t="s">
        <v>2696</v>
      </c>
      <c r="C1944" s="6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hidden="1" x14ac:dyDescent="0.3">
      <c r="A1945" s="6" t="s">
        <v>2697</v>
      </c>
      <c r="B1945" s="6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hidden="1" x14ac:dyDescent="0.3">
      <c r="A1946" s="6" t="s">
        <v>488</v>
      </c>
      <c r="B1946" s="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hidden="1" x14ac:dyDescent="0.3">
      <c r="A1947" s="6" t="s">
        <v>456</v>
      </c>
      <c r="B1947" s="6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hidden="1" x14ac:dyDescent="0.3">
      <c r="A1948" s="6" t="s">
        <v>456</v>
      </c>
      <c r="B1948" s="6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hidden="1" x14ac:dyDescent="0.3">
      <c r="A1949" s="6" t="s">
        <v>456</v>
      </c>
      <c r="B1949" s="6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hidden="1" x14ac:dyDescent="0.3">
      <c r="A1950" s="6" t="s">
        <v>456</v>
      </c>
      <c r="B1950" s="6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hidden="1" x14ac:dyDescent="0.3">
      <c r="A1951" s="6" t="s">
        <v>475</v>
      </c>
      <c r="B1951" s="6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hidden="1" x14ac:dyDescent="0.3">
      <c r="A1952" s="6" t="s">
        <v>2474</v>
      </c>
      <c r="B1952" s="6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hidden="1" x14ac:dyDescent="0.3">
      <c r="A1953" s="6" t="s">
        <v>475</v>
      </c>
      <c r="B1953" s="6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hidden="1" x14ac:dyDescent="0.3">
      <c r="A1954" s="6" t="s">
        <v>448</v>
      </c>
      <c r="B1954" s="6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hidden="1" x14ac:dyDescent="0.3">
      <c r="A1955" s="6" t="s">
        <v>448</v>
      </c>
      <c r="B1955" s="6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hidden="1" x14ac:dyDescent="0.3">
      <c r="A1956" s="6" t="s">
        <v>448</v>
      </c>
      <c r="B1956" s="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hidden="1" x14ac:dyDescent="0.3">
      <c r="A1957" s="6" t="s">
        <v>448</v>
      </c>
      <c r="B1957" s="6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hidden="1" x14ac:dyDescent="0.3">
      <c r="A1958" s="6" t="s">
        <v>448</v>
      </c>
      <c r="B1958" s="6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hidden="1" x14ac:dyDescent="0.3">
      <c r="A1959" s="6" t="s">
        <v>448</v>
      </c>
      <c r="B1959" s="6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hidden="1" x14ac:dyDescent="0.3">
      <c r="A1960" s="6" t="s">
        <v>453</v>
      </c>
      <c r="B1960" s="6" t="s">
        <v>2713</v>
      </c>
      <c r="C1960" s="6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hidden="1" x14ac:dyDescent="0.3">
      <c r="A1961" s="6" t="s">
        <v>453</v>
      </c>
      <c r="B1961" s="6" t="s">
        <v>2714</v>
      </c>
      <c r="C1961" s="6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hidden="1" x14ac:dyDescent="0.3">
      <c r="A1962" s="6" t="s">
        <v>456</v>
      </c>
      <c r="B1962" s="6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hidden="1" x14ac:dyDescent="0.3">
      <c r="A1963" s="6" t="s">
        <v>456</v>
      </c>
      <c r="B1963" s="6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hidden="1" x14ac:dyDescent="0.3">
      <c r="A1964" s="6" t="s">
        <v>458</v>
      </c>
      <c r="B1964" s="6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hidden="1" x14ac:dyDescent="0.3">
      <c r="A1965" s="6" t="s">
        <v>458</v>
      </c>
      <c r="B1965" s="6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hidden="1" x14ac:dyDescent="0.3">
      <c r="A1966" s="6" t="s">
        <v>458</v>
      </c>
      <c r="B1966" s="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hidden="1" x14ac:dyDescent="0.3">
      <c r="A1967" s="6" t="s">
        <v>458</v>
      </c>
      <c r="B1967" s="6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hidden="1" x14ac:dyDescent="0.3">
      <c r="A1968" s="6" t="s">
        <v>456</v>
      </c>
      <c r="B1968" s="6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hidden="1" x14ac:dyDescent="0.3">
      <c r="A1969" s="6" t="s">
        <v>458</v>
      </c>
      <c r="B1969" s="6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hidden="1" x14ac:dyDescent="0.3">
      <c r="A1970" s="6" t="s">
        <v>458</v>
      </c>
      <c r="B1970" s="6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hidden="1" x14ac:dyDescent="0.3">
      <c r="A1971" s="6" t="s">
        <v>456</v>
      </c>
      <c r="B1971" s="6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hidden="1" x14ac:dyDescent="0.3">
      <c r="A1972" s="6" t="s">
        <v>456</v>
      </c>
      <c r="B1972" s="6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hidden="1" x14ac:dyDescent="0.3">
      <c r="A1973" s="6" t="s">
        <v>475</v>
      </c>
      <c r="B1973" s="6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hidden="1" x14ac:dyDescent="0.3">
      <c r="A1974" s="6" t="s">
        <v>475</v>
      </c>
      <c r="B1974" s="6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hidden="1" x14ac:dyDescent="0.3">
      <c r="A1975" s="6" t="s">
        <v>475</v>
      </c>
      <c r="B1975" s="6" t="s">
        <v>2728</v>
      </c>
      <c r="C1975" s="6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hidden="1" x14ac:dyDescent="0.3">
      <c r="A1976" s="6" t="s">
        <v>475</v>
      </c>
      <c r="B1976" s="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hidden="1" x14ac:dyDescent="0.3">
      <c r="A1977" s="6" t="s">
        <v>488</v>
      </c>
      <c r="B1977" s="6" t="s">
        <v>2730</v>
      </c>
      <c r="C1977" s="6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hidden="1" x14ac:dyDescent="0.3">
      <c r="A1978" s="6" t="s">
        <v>493</v>
      </c>
      <c r="B1978" s="6" t="s">
        <v>2731</v>
      </c>
      <c r="C1978" s="6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hidden="1" x14ac:dyDescent="0.3">
      <c r="A1979" s="6" t="s">
        <v>2676</v>
      </c>
      <c r="B1979" s="6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hidden="1" x14ac:dyDescent="0.3">
      <c r="A1980" s="6" t="s">
        <v>500</v>
      </c>
      <c r="B1980" s="6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hidden="1" x14ac:dyDescent="0.3">
      <c r="A1981" s="6" t="s">
        <v>500</v>
      </c>
      <c r="B1981" s="6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hidden="1" x14ac:dyDescent="0.3">
      <c r="A1982" s="6" t="s">
        <v>506</v>
      </c>
      <c r="B1982" s="6" t="s">
        <v>2735</v>
      </c>
      <c r="C1982" s="6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hidden="1" x14ac:dyDescent="0.3">
      <c r="A1983" s="6" t="s">
        <v>2452</v>
      </c>
      <c r="B1983" s="6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hidden="1" x14ac:dyDescent="0.3">
      <c r="A1984" s="6" t="s">
        <v>456</v>
      </c>
      <c r="B1984" s="6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hidden="1" x14ac:dyDescent="0.3">
      <c r="A1985" s="6" t="s">
        <v>519</v>
      </c>
      <c r="B1985" s="6" t="s">
        <v>2738</v>
      </c>
      <c r="C1985" s="6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hidden="1" x14ac:dyDescent="0.3">
      <c r="A1986" s="6" t="s">
        <v>519</v>
      </c>
      <c r="B1986" s="6" t="s">
        <v>2739</v>
      </c>
      <c r="C1986" s="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hidden="1" x14ac:dyDescent="0.3">
      <c r="A1987" s="6" t="s">
        <v>516</v>
      </c>
      <c r="B1987" s="6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hidden="1" x14ac:dyDescent="0.3">
      <c r="A1988" s="6" t="s">
        <v>519</v>
      </c>
      <c r="B1988" s="6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hidden="1" x14ac:dyDescent="0.3">
      <c r="A1989" s="6" t="s">
        <v>524</v>
      </c>
      <c r="B1989" s="6" t="s">
        <v>2742</v>
      </c>
      <c r="C1989" s="6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hidden="1" x14ac:dyDescent="0.3">
      <c r="A1990" s="6" t="s">
        <v>524</v>
      </c>
      <c r="B1990" s="6" t="s">
        <v>2743</v>
      </c>
      <c r="C1990" s="6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hidden="1" x14ac:dyDescent="0.3">
      <c r="A1991" s="6" t="s">
        <v>516</v>
      </c>
      <c r="B1991" s="6" t="s">
        <v>2744</v>
      </c>
      <c r="C1991" s="6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hidden="1" x14ac:dyDescent="0.3">
      <c r="A1992" s="6" t="s">
        <v>516</v>
      </c>
      <c r="B1992" s="6" t="s">
        <v>2745</v>
      </c>
      <c r="C1992" s="6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hidden="1" x14ac:dyDescent="0.3">
      <c r="A1993" s="6" t="s">
        <v>519</v>
      </c>
      <c r="B1993" s="6" t="s">
        <v>2746</v>
      </c>
      <c r="C1993" s="6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hidden="1" x14ac:dyDescent="0.3">
      <c r="A1994" s="6" t="s">
        <v>519</v>
      </c>
      <c r="B1994" s="6" t="s">
        <v>2747</v>
      </c>
      <c r="C1994" s="6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hidden="1" x14ac:dyDescent="0.3">
      <c r="A1995" s="6" t="s">
        <v>532</v>
      </c>
      <c r="B1995" s="6" t="s">
        <v>2748</v>
      </c>
      <c r="C1995" s="6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hidden="1" x14ac:dyDescent="0.3">
      <c r="A1996" s="6" t="s">
        <v>524</v>
      </c>
      <c r="B1996" s="6" t="s">
        <v>2749</v>
      </c>
      <c r="C1996" s="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hidden="1" x14ac:dyDescent="0.3">
      <c r="A1997" s="6" t="s">
        <v>524</v>
      </c>
      <c r="B1997" s="6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hidden="1" x14ac:dyDescent="0.3">
      <c r="A1998" s="6" t="s">
        <v>532</v>
      </c>
      <c r="B1998" s="6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hidden="1" x14ac:dyDescent="0.3">
      <c r="A1999" s="6" t="s">
        <v>516</v>
      </c>
      <c r="B1999" s="6" t="s">
        <v>2752</v>
      </c>
      <c r="D1999" t="str">
        <f t="shared" si="31"/>
        <v>Ismailiya East Substation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hidden="1" x14ac:dyDescent="0.3">
      <c r="A2000" s="6" t="s">
        <v>532</v>
      </c>
      <c r="B2000" s="6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hidden="1" x14ac:dyDescent="0.3">
      <c r="A2001" s="6" t="s">
        <v>532</v>
      </c>
      <c r="B2001" s="6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hidden="1" x14ac:dyDescent="0.3">
      <c r="A2002" s="6" t="s">
        <v>532</v>
      </c>
      <c r="B2002" s="6" t="s">
        <v>2755</v>
      </c>
      <c r="D2002" t="str">
        <f t="shared" si="31"/>
        <v>Al Mostathmreen GIS Substation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hidden="1" x14ac:dyDescent="0.3">
      <c r="A2003" s="6" t="s">
        <v>458</v>
      </c>
      <c r="B2003" s="6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hidden="1" x14ac:dyDescent="0.3">
      <c r="A2004" s="6" t="s">
        <v>458</v>
      </c>
      <c r="B2004" s="6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hidden="1" x14ac:dyDescent="0.3">
      <c r="A2005" s="6" t="s">
        <v>511</v>
      </c>
      <c r="B2005" s="6" t="s">
        <v>2758</v>
      </c>
      <c r="C2005" s="6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hidden="1" x14ac:dyDescent="0.3">
      <c r="A2006" s="6" t="s">
        <v>1331</v>
      </c>
      <c r="B2006" s="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hidden="1" x14ac:dyDescent="0.3">
      <c r="A2007" s="6" t="s">
        <v>8</v>
      </c>
      <c r="B2007" s="6" t="s">
        <v>2760</v>
      </c>
      <c r="D2007" t="str">
        <f t="shared" si="31"/>
        <v>Sodic Club House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hidden="1" x14ac:dyDescent="0.3">
      <c r="A2008" s="6" t="s">
        <v>511</v>
      </c>
      <c r="B2008" s="6" t="s">
        <v>2761</v>
      </c>
      <c r="C2008" s="6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hidden="1" x14ac:dyDescent="0.3">
      <c r="A2009" s="6" t="s">
        <v>567</v>
      </c>
      <c r="B2009" s="6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hidden="1" x14ac:dyDescent="0.3">
      <c r="A2010" s="6" t="s">
        <v>370</v>
      </c>
      <c r="B2010" s="6" t="s">
        <v>2763</v>
      </c>
      <c r="D2010" t="str">
        <f t="shared" si="31"/>
        <v>New Giza 2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hidden="1" x14ac:dyDescent="0.3">
      <c r="A2011" s="6" t="s">
        <v>370</v>
      </c>
      <c r="B2011" s="6" t="s">
        <v>2764</v>
      </c>
      <c r="D2011" t="str">
        <f t="shared" si="31"/>
        <v>New Giza 2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hidden="1" x14ac:dyDescent="0.3">
      <c r="A2012" s="6" t="s">
        <v>431</v>
      </c>
      <c r="B2012" s="6" t="s">
        <v>2765</v>
      </c>
      <c r="D2012" t="str">
        <f t="shared" si="31"/>
        <v>EMAAR-PKG#53-UPTOWN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hidden="1" x14ac:dyDescent="0.3">
      <c r="A2013" s="6" t="s">
        <v>432</v>
      </c>
      <c r="B2013" s="6" t="s">
        <v>2766</v>
      </c>
      <c r="D2013" t="str">
        <f t="shared" si="31"/>
        <v>EMAAR-PKG#62-UPTOWN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hidden="1" x14ac:dyDescent="0.3">
      <c r="A2014" s="6" t="s">
        <v>386</v>
      </c>
      <c r="B2014" s="6" t="s">
        <v>2767</v>
      </c>
      <c r="D2014" t="str">
        <f t="shared" si="31"/>
        <v>EMAAR-PKG#107-MARASSI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hidden="1" x14ac:dyDescent="0.3">
      <c r="A2015" s="6" t="s">
        <v>2452</v>
      </c>
      <c r="B2015" s="6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hidden="1" x14ac:dyDescent="0.3">
      <c r="A2016" s="6" t="s">
        <v>2452</v>
      </c>
      <c r="B2016" s="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hidden="1" x14ac:dyDescent="0.3">
      <c r="A2017" s="6" t="s">
        <v>569</v>
      </c>
      <c r="B2017" s="6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hidden="1" x14ac:dyDescent="0.3">
      <c r="A2018" s="6" t="s">
        <v>559</v>
      </c>
      <c r="B2018" s="6" t="s">
        <v>2771</v>
      </c>
      <c r="C2018" s="6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hidden="1" x14ac:dyDescent="0.3">
      <c r="A2019" s="6" t="s">
        <v>559</v>
      </c>
      <c r="B2019" s="6" t="s">
        <v>2772</v>
      </c>
      <c r="C2019" s="6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hidden="1" x14ac:dyDescent="0.3">
      <c r="A2020" s="6" t="s">
        <v>559</v>
      </c>
      <c r="B2020" s="6" t="s">
        <v>2773</v>
      </c>
      <c r="C2020" s="6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hidden="1" x14ac:dyDescent="0.3">
      <c r="A2021" s="6" t="s">
        <v>559</v>
      </c>
      <c r="B2021" s="6" t="s">
        <v>2774</v>
      </c>
      <c r="C2021" s="6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hidden="1" x14ac:dyDescent="0.3">
      <c r="A2022" s="6" t="s">
        <v>559</v>
      </c>
      <c r="B2022" s="6" t="s">
        <v>2775</v>
      </c>
      <c r="C2022" s="6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hidden="1" x14ac:dyDescent="0.3">
      <c r="A2023" s="6" t="s">
        <v>559</v>
      </c>
      <c r="B2023" s="6" t="s">
        <v>2776</v>
      </c>
      <c r="C2023" s="6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hidden="1" x14ac:dyDescent="0.3">
      <c r="A2024" s="6" t="s">
        <v>559</v>
      </c>
      <c r="B2024" s="6" t="s">
        <v>2777</v>
      </c>
      <c r="C2024" s="6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hidden="1" x14ac:dyDescent="0.3">
      <c r="A2025" s="6" t="s">
        <v>559</v>
      </c>
      <c r="B2025" s="6" t="s">
        <v>2778</v>
      </c>
      <c r="C2025" s="6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hidden="1" x14ac:dyDescent="0.3">
      <c r="A2026" s="6" t="s">
        <v>2779</v>
      </c>
      <c r="B2026" s="6" t="s">
        <v>2780</v>
      </c>
      <c r="D2026" t="str">
        <f t="shared" si="31"/>
        <v>Ismalia Bridge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hidden="1" x14ac:dyDescent="0.3">
      <c r="A2027" s="6" t="s">
        <v>2779</v>
      </c>
      <c r="B2027" s="6" t="s">
        <v>2781</v>
      </c>
      <c r="D2027" t="str">
        <f t="shared" si="31"/>
        <v>Ismalia Bridge</v>
      </c>
      <c r="E2027">
        <v>7011092</v>
      </c>
      <c r="F2027">
        <v>2940613.5</v>
      </c>
      <c r="G2027">
        <v>3300000</v>
      </c>
      <c r="H2027">
        <v>6240613.5</v>
      </c>
    </row>
    <row r="2028" spans="1:8" hidden="1" x14ac:dyDescent="0.3">
      <c r="A2028" s="6" t="s">
        <v>2779</v>
      </c>
      <c r="B2028" s="6" t="s">
        <v>2782</v>
      </c>
      <c r="D2028" t="str">
        <f t="shared" si="31"/>
        <v>Ismalia Bridge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hidden="1" x14ac:dyDescent="0.3">
      <c r="A2029" s="6" t="s">
        <v>458</v>
      </c>
      <c r="B2029" s="6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hidden="1" x14ac:dyDescent="0.3">
      <c r="A2030" s="6" t="s">
        <v>589</v>
      </c>
      <c r="B2030" s="6" t="s">
        <v>2784</v>
      </c>
      <c r="C2030" s="6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hidden="1" x14ac:dyDescent="0.3">
      <c r="A2031" s="6" t="s">
        <v>589</v>
      </c>
      <c r="B2031" s="6" t="s">
        <v>2785</v>
      </c>
      <c r="C2031" s="6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hidden="1" x14ac:dyDescent="0.3">
      <c r="A2032" s="6" t="s">
        <v>573</v>
      </c>
      <c r="B2032" s="6" t="s">
        <v>2786</v>
      </c>
      <c r="C2032" s="6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hidden="1" x14ac:dyDescent="0.3">
      <c r="A2033" s="6" t="s">
        <v>431</v>
      </c>
      <c r="B2033" s="6" t="s">
        <v>2787</v>
      </c>
      <c r="D2033" t="str">
        <f t="shared" si="31"/>
        <v>EMAAR-PKG#53-UPTOWN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hidden="1" x14ac:dyDescent="0.3">
      <c r="A2034" s="6" t="s">
        <v>524</v>
      </c>
      <c r="B2034" s="6" t="s">
        <v>2788</v>
      </c>
      <c r="D2034" t="str">
        <f t="shared" si="31"/>
        <v>Beni Suef Substation R61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hidden="1" x14ac:dyDescent="0.3">
      <c r="A2035" s="6" t="s">
        <v>9</v>
      </c>
      <c r="B2035" s="6" t="s">
        <v>2789</v>
      </c>
      <c r="C2035" s="6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hidden="1" x14ac:dyDescent="0.3">
      <c r="A2036" s="6" t="s">
        <v>386</v>
      </c>
      <c r="B2036" s="6" t="s">
        <v>2790</v>
      </c>
      <c r="D2036" t="str">
        <f t="shared" si="31"/>
        <v>EMAAR-PKG#107-MARASSI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hidden="1" x14ac:dyDescent="0.3">
      <c r="A2037" s="6" t="s">
        <v>567</v>
      </c>
      <c r="B2037" s="6" t="s">
        <v>2791</v>
      </c>
      <c r="D2037" t="str">
        <f t="shared" si="31"/>
        <v>Kayan 3 New Cairo Capital City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hidden="1" x14ac:dyDescent="0.3">
      <c r="A2038" s="6" t="s">
        <v>2792</v>
      </c>
      <c r="B2038" s="6" t="s">
        <v>2793</v>
      </c>
      <c r="C2038" s="6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hidden="1" x14ac:dyDescent="0.3">
      <c r="A2039" s="6" t="s">
        <v>2792</v>
      </c>
      <c r="B2039" s="6" t="s">
        <v>2794</v>
      </c>
      <c r="C2039" s="6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hidden="1" x14ac:dyDescent="0.3">
      <c r="A2040" s="6" t="s">
        <v>2795</v>
      </c>
      <c r="B2040" s="6" t="s">
        <v>2796</v>
      </c>
      <c r="C2040" s="6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hidden="1" x14ac:dyDescent="0.3">
      <c r="A2041" s="6" t="s">
        <v>488</v>
      </c>
      <c r="B2041" s="6" t="s">
        <v>2797</v>
      </c>
      <c r="C2041" s="6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hidden="1" x14ac:dyDescent="0.3">
      <c r="A2042" s="6" t="s">
        <v>490</v>
      </c>
      <c r="B2042" s="6" t="s">
        <v>2798</v>
      </c>
      <c r="C2042" s="6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hidden="1" x14ac:dyDescent="0.3">
      <c r="A2043" s="6" t="s">
        <v>506</v>
      </c>
      <c r="B2043" s="6" t="s">
        <v>2799</v>
      </c>
      <c r="C2043" s="6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hidden="1" x14ac:dyDescent="0.3">
      <c r="A2044" s="6" t="s">
        <v>506</v>
      </c>
      <c r="B2044" s="6" t="s">
        <v>2800</v>
      </c>
      <c r="C2044" s="6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hidden="1" x14ac:dyDescent="0.3">
      <c r="A2045" s="6" t="s">
        <v>506</v>
      </c>
      <c r="B2045" s="6" t="s">
        <v>2801</v>
      </c>
      <c r="C2045" s="6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hidden="1" x14ac:dyDescent="0.3">
      <c r="A2046" s="6" t="s">
        <v>758</v>
      </c>
      <c r="B2046" s="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hidden="1" x14ac:dyDescent="0.3">
      <c r="A2047" s="6" t="s">
        <v>2795</v>
      </c>
      <c r="B2047" s="6" t="s">
        <v>2803</v>
      </c>
      <c r="C2047" s="6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hidden="1" x14ac:dyDescent="0.3">
      <c r="A2048" s="6" t="s">
        <v>500</v>
      </c>
      <c r="B2048" s="6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hidden="1" x14ac:dyDescent="0.3">
      <c r="A2049" s="6" t="s">
        <v>458</v>
      </c>
      <c r="B2049" s="6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hidden="1" x14ac:dyDescent="0.3">
      <c r="A2050" s="6" t="s">
        <v>500</v>
      </c>
      <c r="B2050" s="6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hidden="1" x14ac:dyDescent="0.3">
      <c r="A2051" s="6" t="s">
        <v>500</v>
      </c>
      <c r="B2051" s="6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hidden="1" x14ac:dyDescent="0.3">
      <c r="A2052" s="6" t="s">
        <v>500</v>
      </c>
      <c r="B2052" s="6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hidden="1" x14ac:dyDescent="0.3">
      <c r="A2053" s="6" t="s">
        <v>500</v>
      </c>
      <c r="B2053" s="6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hidden="1" x14ac:dyDescent="0.3">
      <c r="A2054" s="6" t="s">
        <v>500</v>
      </c>
      <c r="B2054" s="6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hidden="1" x14ac:dyDescent="0.3">
      <c r="A2055" s="6" t="s">
        <v>500</v>
      </c>
      <c r="B2055" s="6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hidden="1" x14ac:dyDescent="0.3">
      <c r="A2056" s="6" t="s">
        <v>500</v>
      </c>
      <c r="B2056" s="6" t="s">
        <v>2812</v>
      </c>
      <c r="C2056" s="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hidden="1" x14ac:dyDescent="0.3">
      <c r="A2057" s="6" t="s">
        <v>876</v>
      </c>
      <c r="B2057" s="6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hidden="1" x14ac:dyDescent="0.3">
      <c r="A2058" s="6" t="s">
        <v>2814</v>
      </c>
      <c r="B2058" s="6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hidden="1" x14ac:dyDescent="0.3">
      <c r="A2059" s="6" t="s">
        <v>456</v>
      </c>
      <c r="B2059" s="6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hidden="1" x14ac:dyDescent="0.3">
      <c r="A2060" s="6" t="s">
        <v>524</v>
      </c>
      <c r="B2060" s="6" t="s">
        <v>2817</v>
      </c>
      <c r="D2060" t="str">
        <f t="shared" si="32"/>
        <v>Beni Suef Substation R61</v>
      </c>
      <c r="E2060">
        <v>27000000</v>
      </c>
      <c r="F2060">
        <v>26703000</v>
      </c>
      <c r="G2060">
        <v>0</v>
      </c>
      <c r="H2060">
        <v>26703000</v>
      </c>
    </row>
    <row r="2061" spans="1:8" hidden="1" x14ac:dyDescent="0.3">
      <c r="A2061" s="6" t="s">
        <v>567</v>
      </c>
      <c r="B2061" s="6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hidden="1" x14ac:dyDescent="0.3">
      <c r="A2062" s="6" t="s">
        <v>873</v>
      </c>
      <c r="B2062" s="6" t="s">
        <v>2819</v>
      </c>
      <c r="D2062" t="str">
        <f t="shared" si="32"/>
        <v>New Capital Tunnels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hidden="1" x14ac:dyDescent="0.3">
      <c r="A2063" s="6" t="s">
        <v>532</v>
      </c>
      <c r="B2063" s="6" t="s">
        <v>2820</v>
      </c>
      <c r="D2063" t="str">
        <f t="shared" si="32"/>
        <v>Al Mostathmreen GIS Substation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hidden="1" x14ac:dyDescent="0.3">
      <c r="A2064" s="6" t="s">
        <v>532</v>
      </c>
      <c r="B2064" s="6" t="s">
        <v>2821</v>
      </c>
      <c r="D2064" t="str">
        <f t="shared" si="32"/>
        <v>Al Mostathmreen GIS Substation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hidden="1" x14ac:dyDescent="0.3">
      <c r="A2065" s="6" t="s">
        <v>2694</v>
      </c>
      <c r="B2065" s="6" t="s">
        <v>2822</v>
      </c>
      <c r="C2065" s="6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hidden="1" x14ac:dyDescent="0.3">
      <c r="A2066" s="6" t="s">
        <v>456</v>
      </c>
      <c r="B2066" s="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hidden="1" x14ac:dyDescent="0.3">
      <c r="A2067" s="6" t="s">
        <v>2676</v>
      </c>
      <c r="B2067" s="6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hidden="1" x14ac:dyDescent="0.3">
      <c r="A2068" s="6" t="s">
        <v>432</v>
      </c>
      <c r="B2068" s="6" t="s">
        <v>2825</v>
      </c>
      <c r="D2068" t="str">
        <f t="shared" si="32"/>
        <v>EMAAR-PKG#62-UPTOWN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hidden="1" x14ac:dyDescent="0.3">
      <c r="A2069" s="6" t="s">
        <v>386</v>
      </c>
      <c r="B2069" s="6" t="s">
        <v>2826</v>
      </c>
      <c r="D2069" t="str">
        <f t="shared" si="32"/>
        <v>EMAAR-PKG#107-MARASSI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hidden="1" x14ac:dyDescent="0.3">
      <c r="A2070" s="6" t="s">
        <v>490</v>
      </c>
      <c r="B2070" s="6" t="s">
        <v>2827</v>
      </c>
      <c r="C2070" s="6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hidden="1" x14ac:dyDescent="0.3">
      <c r="A2071" s="6" t="s">
        <v>581</v>
      </c>
      <c r="B2071" s="6" t="s">
        <v>2828</v>
      </c>
      <c r="C2071" s="6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hidden="1" x14ac:dyDescent="0.3">
      <c r="A2072" s="6" t="s">
        <v>488</v>
      </c>
      <c r="B2072" s="6" t="s">
        <v>2829</v>
      </c>
      <c r="C2072" s="6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hidden="1" x14ac:dyDescent="0.3">
      <c r="A2073" s="6" t="s">
        <v>488</v>
      </c>
      <c r="B2073" s="6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hidden="1" x14ac:dyDescent="0.3">
      <c r="A2074" s="6" t="s">
        <v>431</v>
      </c>
      <c r="B2074" s="6" t="s">
        <v>2831</v>
      </c>
      <c r="D2074" t="str">
        <f t="shared" si="32"/>
        <v>EMAAR-PKG#53-UPTOWN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hidden="1" x14ac:dyDescent="0.3">
      <c r="A2075" s="6" t="s">
        <v>2832</v>
      </c>
      <c r="B2075" s="6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hidden="1" x14ac:dyDescent="0.3">
      <c r="A2076" s="6" t="s">
        <v>475</v>
      </c>
      <c r="B2076" s="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hidden="1" x14ac:dyDescent="0.3">
      <c r="A2077" s="6" t="s">
        <v>431</v>
      </c>
      <c r="B2077" s="6" t="s">
        <v>2835</v>
      </c>
      <c r="D2077" t="str">
        <f t="shared" si="32"/>
        <v>EMAAR-PKG#53-UPTOWN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hidden="1" x14ac:dyDescent="0.3">
      <c r="A2078" s="6" t="s">
        <v>431</v>
      </c>
      <c r="B2078" s="6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hidden="1" x14ac:dyDescent="0.3">
      <c r="A2079" s="6" t="s">
        <v>2832</v>
      </c>
      <c r="B2079" s="6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hidden="1" x14ac:dyDescent="0.3">
      <c r="A2080" s="6" t="s">
        <v>2683</v>
      </c>
      <c r="B2080" s="6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hidden="1" x14ac:dyDescent="0.3">
      <c r="A2081" s="6" t="s">
        <v>458</v>
      </c>
      <c r="B2081" s="6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hidden="1" x14ac:dyDescent="0.3">
      <c r="A2082" s="6" t="s">
        <v>646</v>
      </c>
      <c r="B2082" s="6" t="s">
        <v>2840</v>
      </c>
      <c r="C2082" s="6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hidden="1" x14ac:dyDescent="0.3">
      <c r="A2083" s="6" t="s">
        <v>646</v>
      </c>
      <c r="B2083" s="6" t="s">
        <v>2841</v>
      </c>
      <c r="C2083" s="6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hidden="1" x14ac:dyDescent="0.3">
      <c r="A2084" s="6" t="s">
        <v>646</v>
      </c>
      <c r="B2084" s="6" t="s">
        <v>2842</v>
      </c>
      <c r="C2084" s="6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hidden="1" x14ac:dyDescent="0.3">
      <c r="A2085" s="6" t="s">
        <v>646</v>
      </c>
      <c r="B2085" s="6" t="s">
        <v>2843</v>
      </c>
      <c r="C2085" s="6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hidden="1" x14ac:dyDescent="0.3">
      <c r="A2086" s="6" t="s">
        <v>646</v>
      </c>
      <c r="B2086" s="6" t="s">
        <v>2844</v>
      </c>
      <c r="C2086" s="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hidden="1" x14ac:dyDescent="0.3">
      <c r="A2087" s="6" t="s">
        <v>646</v>
      </c>
      <c r="B2087" s="6" t="s">
        <v>2845</v>
      </c>
      <c r="C2087" s="6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hidden="1" x14ac:dyDescent="0.3">
      <c r="A2088" s="6" t="s">
        <v>646</v>
      </c>
      <c r="B2088" s="6" t="s">
        <v>2846</v>
      </c>
      <c r="C2088" s="6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hidden="1" x14ac:dyDescent="0.3">
      <c r="A2089" s="6" t="s">
        <v>651</v>
      </c>
      <c r="B2089" s="6" t="s">
        <v>2847</v>
      </c>
      <c r="C2089" s="6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hidden="1" x14ac:dyDescent="0.3">
      <c r="A2090" s="6" t="s">
        <v>651</v>
      </c>
      <c r="B2090" s="6" t="s">
        <v>2848</v>
      </c>
      <c r="C2090" s="6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hidden="1" x14ac:dyDescent="0.3">
      <c r="A2091" s="6" t="s">
        <v>651</v>
      </c>
      <c r="B2091" s="6" t="s">
        <v>2849</v>
      </c>
      <c r="C2091" s="6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hidden="1" x14ac:dyDescent="0.3">
      <c r="A2092" s="6" t="s">
        <v>651</v>
      </c>
      <c r="B2092" s="6" t="s">
        <v>2850</v>
      </c>
      <c r="C2092" s="6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hidden="1" x14ac:dyDescent="0.3">
      <c r="A2093" s="6" t="s">
        <v>456</v>
      </c>
      <c r="B2093" s="6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hidden="1" x14ac:dyDescent="0.3">
      <c r="A2094" s="6" t="s">
        <v>622</v>
      </c>
      <c r="B2094" s="6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hidden="1" x14ac:dyDescent="0.3">
      <c r="A2095" s="6" t="s">
        <v>8</v>
      </c>
      <c r="B2095" s="6" t="s">
        <v>2853</v>
      </c>
      <c r="D2095" t="str">
        <f t="shared" si="32"/>
        <v>Sodic Club House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hidden="1" x14ac:dyDescent="0.3">
      <c r="A2096" s="6" t="s">
        <v>431</v>
      </c>
      <c r="B2096" s="6" t="s">
        <v>2854</v>
      </c>
      <c r="D2096" t="str">
        <f t="shared" si="32"/>
        <v>EMAAR-PKG#53-UPTOWN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hidden="1" x14ac:dyDescent="0.3">
      <c r="A2097" s="6" t="s">
        <v>628</v>
      </c>
      <c r="B2097" s="6" t="s">
        <v>2855</v>
      </c>
      <c r="C2097" s="6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hidden="1" x14ac:dyDescent="0.3">
      <c r="A2098" s="6" t="s">
        <v>486</v>
      </c>
      <c r="B2098" s="6" t="s">
        <v>2856</v>
      </c>
      <c r="C2098" s="6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hidden="1" x14ac:dyDescent="0.3">
      <c r="A2099" s="6" t="s">
        <v>486</v>
      </c>
      <c r="B2099" s="6" t="s">
        <v>2857</v>
      </c>
      <c r="C2099" s="6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hidden="1" x14ac:dyDescent="0.3">
      <c r="A2100" s="6" t="s">
        <v>674</v>
      </c>
      <c r="B2100" s="6" t="s">
        <v>2858</v>
      </c>
      <c r="C2100" s="6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hidden="1" x14ac:dyDescent="0.3">
      <c r="A2101" s="6" t="s">
        <v>674</v>
      </c>
      <c r="B2101" s="6" t="s">
        <v>2859</v>
      </c>
      <c r="C2101" s="6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hidden="1" x14ac:dyDescent="0.3">
      <c r="A2102" s="6" t="s">
        <v>674</v>
      </c>
      <c r="B2102" s="6" t="s">
        <v>2860</v>
      </c>
      <c r="C2102" s="6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hidden="1" x14ac:dyDescent="0.3">
      <c r="A2103" s="6" t="s">
        <v>674</v>
      </c>
      <c r="B2103" s="6" t="s">
        <v>2861</v>
      </c>
      <c r="C2103" s="6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hidden="1" x14ac:dyDescent="0.3">
      <c r="A2104" s="6" t="s">
        <v>679</v>
      </c>
      <c r="B2104" s="6" t="s">
        <v>2862</v>
      </c>
      <c r="C2104" s="6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hidden="1" x14ac:dyDescent="0.3">
      <c r="A2105" s="6" t="s">
        <v>679</v>
      </c>
      <c r="B2105" s="6" t="s">
        <v>2863</v>
      </c>
      <c r="C2105" s="6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hidden="1" x14ac:dyDescent="0.3">
      <c r="A2106" s="6" t="s">
        <v>679</v>
      </c>
      <c r="B2106" s="6" t="s">
        <v>2864</v>
      </c>
      <c r="C2106" s="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hidden="1" x14ac:dyDescent="0.3">
      <c r="A2107" s="6" t="s">
        <v>387</v>
      </c>
      <c r="B2107" s="6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hidden="1" x14ac:dyDescent="0.3">
      <c r="A2108" s="6" t="s">
        <v>567</v>
      </c>
      <c r="B2108" s="6" t="s">
        <v>2866</v>
      </c>
      <c r="D2108" t="str">
        <f t="shared" si="32"/>
        <v>Kayan 3 New Cairo Capital City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hidden="1" x14ac:dyDescent="0.3">
      <c r="A2109" s="6" t="s">
        <v>657</v>
      </c>
      <c r="B2109" s="6" t="s">
        <v>2867</v>
      </c>
      <c r="D2109" t="str">
        <f t="shared" si="32"/>
        <v>Bani Suef Old Substation</v>
      </c>
      <c r="E2109">
        <v>400000</v>
      </c>
      <c r="F2109">
        <v>395600</v>
      </c>
      <c r="G2109">
        <v>0</v>
      </c>
      <c r="H2109">
        <v>395600</v>
      </c>
    </row>
    <row r="2110" spans="1:8" hidden="1" x14ac:dyDescent="0.3">
      <c r="A2110" s="6" t="s">
        <v>475</v>
      </c>
      <c r="B2110" s="6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hidden="1" x14ac:dyDescent="0.3">
      <c r="A2111" s="6" t="s">
        <v>475</v>
      </c>
      <c r="B2111" s="6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hidden="1" x14ac:dyDescent="0.3">
      <c r="A2112" s="6" t="s">
        <v>475</v>
      </c>
      <c r="B2112" s="6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hidden="1" x14ac:dyDescent="0.3">
      <c r="A2113" s="6" t="s">
        <v>475</v>
      </c>
      <c r="B2113" s="6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hidden="1" x14ac:dyDescent="0.3">
      <c r="A2114" s="6" t="s">
        <v>475</v>
      </c>
      <c r="B2114" s="6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hidden="1" x14ac:dyDescent="0.3">
      <c r="A2115" s="6" t="s">
        <v>532</v>
      </c>
      <c r="B2115" s="6" t="s">
        <v>2873</v>
      </c>
      <c r="D2115" t="str">
        <f t="shared" ref="D2115:D2178" si="33">A2115&amp;C2115</f>
        <v>Al Mostathmreen GIS Substation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hidden="1" x14ac:dyDescent="0.3">
      <c r="A2116" s="6" t="s">
        <v>817</v>
      </c>
      <c r="B2116" s="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hidden="1" x14ac:dyDescent="0.3">
      <c r="A2117" s="6" t="s">
        <v>907</v>
      </c>
      <c r="B2117" s="6" t="s">
        <v>2875</v>
      </c>
      <c r="C2117" s="6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hidden="1" x14ac:dyDescent="0.3">
      <c r="A2118" s="6" t="s">
        <v>1331</v>
      </c>
      <c r="B2118" s="6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hidden="1" x14ac:dyDescent="0.3">
      <c r="A2119" s="6" t="s">
        <v>646</v>
      </c>
      <c r="B2119" s="6" t="s">
        <v>2877</v>
      </c>
      <c r="C2119" s="6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hidden="1" x14ac:dyDescent="0.3">
      <c r="A2120" s="6" t="s">
        <v>500</v>
      </c>
      <c r="B2120" s="6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hidden="1" x14ac:dyDescent="0.3">
      <c r="A2121" s="6" t="s">
        <v>651</v>
      </c>
      <c r="B2121" s="6" t="s">
        <v>2879</v>
      </c>
      <c r="C2121" s="6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hidden="1" x14ac:dyDescent="0.3">
      <c r="A2122" s="6" t="s">
        <v>559</v>
      </c>
      <c r="B2122" s="6" t="s">
        <v>2880</v>
      </c>
      <c r="C2122" s="6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hidden="1" x14ac:dyDescent="0.3">
      <c r="A2123" s="6" t="s">
        <v>705</v>
      </c>
      <c r="B2123" s="6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hidden="1" x14ac:dyDescent="0.3">
      <c r="A2124" s="6" t="s">
        <v>705</v>
      </c>
      <c r="B2124" s="6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hidden="1" x14ac:dyDescent="0.3">
      <c r="A2125" s="6" t="s">
        <v>705</v>
      </c>
      <c r="B2125" s="6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hidden="1" x14ac:dyDescent="0.3">
      <c r="A2126" s="6" t="s">
        <v>705</v>
      </c>
      <c r="B2126" s="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hidden="1" x14ac:dyDescent="0.3">
      <c r="A2127" s="6" t="s">
        <v>705</v>
      </c>
      <c r="B2127" s="6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hidden="1" x14ac:dyDescent="0.3">
      <c r="A2128" s="6" t="s">
        <v>705</v>
      </c>
      <c r="B2128" s="6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hidden="1" x14ac:dyDescent="0.3">
      <c r="A2129" s="6" t="s">
        <v>705</v>
      </c>
      <c r="B2129" s="6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hidden="1" x14ac:dyDescent="0.3">
      <c r="A2130" s="6" t="s">
        <v>705</v>
      </c>
      <c r="B2130" s="6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hidden="1" x14ac:dyDescent="0.3">
      <c r="A2131" s="6" t="s">
        <v>705</v>
      </c>
      <c r="B2131" s="6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hidden="1" x14ac:dyDescent="0.3">
      <c r="A2132" s="6" t="s">
        <v>705</v>
      </c>
      <c r="B2132" s="6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hidden="1" x14ac:dyDescent="0.3">
      <c r="A2133" s="6" t="s">
        <v>456</v>
      </c>
      <c r="B2133" s="6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hidden="1" x14ac:dyDescent="0.3">
      <c r="A2134" s="6" t="s">
        <v>458</v>
      </c>
      <c r="B2134" s="6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hidden="1" x14ac:dyDescent="0.3">
      <c r="A2135" s="6" t="s">
        <v>458</v>
      </c>
      <c r="B2135" s="6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hidden="1" x14ac:dyDescent="0.3">
      <c r="A2136" s="6" t="s">
        <v>456</v>
      </c>
      <c r="B2136" s="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hidden="1" x14ac:dyDescent="0.3">
      <c r="A2137" s="6" t="s">
        <v>456</v>
      </c>
      <c r="B2137" s="6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hidden="1" x14ac:dyDescent="0.3">
      <c r="A2138" s="6" t="s">
        <v>456</v>
      </c>
      <c r="B2138" s="6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hidden="1" x14ac:dyDescent="0.3">
      <c r="A2139" s="6" t="s">
        <v>2694</v>
      </c>
      <c r="B2139" s="6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hidden="1" x14ac:dyDescent="0.3">
      <c r="A2140" s="6" t="s">
        <v>722</v>
      </c>
      <c r="B2140" s="6" t="s">
        <v>2898</v>
      </c>
      <c r="C2140" s="6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hidden="1" x14ac:dyDescent="0.3">
      <c r="A2141" s="6" t="s">
        <v>722</v>
      </c>
      <c r="B2141" s="6" t="s">
        <v>2899</v>
      </c>
      <c r="C2141" s="6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hidden="1" x14ac:dyDescent="0.3">
      <c r="A2142" s="6" t="s">
        <v>722</v>
      </c>
      <c r="B2142" s="6" t="s">
        <v>2900</v>
      </c>
      <c r="C2142" s="6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hidden="1" x14ac:dyDescent="0.3">
      <c r="A2143" s="6" t="s">
        <v>722</v>
      </c>
      <c r="B2143" s="6" t="s">
        <v>2901</v>
      </c>
      <c r="C2143" s="6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hidden="1" x14ac:dyDescent="0.3">
      <c r="A2144" s="6" t="s">
        <v>722</v>
      </c>
      <c r="B2144" s="6" t="s">
        <v>2902</v>
      </c>
      <c r="C2144" s="6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hidden="1" x14ac:dyDescent="0.3">
      <c r="A2145" s="6" t="s">
        <v>722</v>
      </c>
      <c r="B2145" s="6" t="s">
        <v>2903</v>
      </c>
      <c r="C2145" s="6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hidden="1" x14ac:dyDescent="0.3">
      <c r="A2146" s="6" t="s">
        <v>722</v>
      </c>
      <c r="B2146" s="6" t="s">
        <v>2904</v>
      </c>
      <c r="C2146" s="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hidden="1" x14ac:dyDescent="0.3">
      <c r="A2147" s="6" t="s">
        <v>386</v>
      </c>
      <c r="B2147" s="6" t="s">
        <v>2905</v>
      </c>
      <c r="C2147" s="6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hidden="1" x14ac:dyDescent="0.3">
      <c r="A2148" s="6" t="s">
        <v>567</v>
      </c>
      <c r="B2148" s="6" t="s">
        <v>2906</v>
      </c>
      <c r="C2148" s="6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hidden="1" x14ac:dyDescent="0.3">
      <c r="A2149" s="6" t="s">
        <v>524</v>
      </c>
      <c r="B2149" s="6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hidden="1" x14ac:dyDescent="0.3">
      <c r="A2150" s="6" t="s">
        <v>741</v>
      </c>
      <c r="B2150" s="6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hidden="1" x14ac:dyDescent="0.3">
      <c r="A2151" s="6" t="s">
        <v>516</v>
      </c>
      <c r="B2151" s="6" t="s">
        <v>2909</v>
      </c>
      <c r="D2151" t="str">
        <f t="shared" si="33"/>
        <v>Ismailiya East Substation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hidden="1" x14ac:dyDescent="0.3">
      <c r="A2152" s="6" t="s">
        <v>754</v>
      </c>
      <c r="B2152" s="6" t="s">
        <v>2910</v>
      </c>
      <c r="C2152" s="6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hidden="1" x14ac:dyDescent="0.3">
      <c r="A2153" s="6" t="s">
        <v>615</v>
      </c>
      <c r="B2153" s="6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hidden="1" x14ac:dyDescent="0.3">
      <c r="A2154" s="6" t="s">
        <v>458</v>
      </c>
      <c r="B2154" s="6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hidden="1" x14ac:dyDescent="0.3">
      <c r="A2155" s="6" t="s">
        <v>641</v>
      </c>
      <c r="B2155" s="6" t="s">
        <v>2913</v>
      </c>
      <c r="D2155" t="str">
        <f t="shared" si="33"/>
        <v>Amal Bridge Lock &amp; Load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hidden="1" x14ac:dyDescent="0.3">
      <c r="A2156" s="6" t="s">
        <v>524</v>
      </c>
      <c r="B2156" s="6" t="s">
        <v>2914</v>
      </c>
      <c r="C2156" s="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hidden="1" x14ac:dyDescent="0.3">
      <c r="A2157" s="6" t="s">
        <v>2915</v>
      </c>
      <c r="B2157" s="6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hidden="1" x14ac:dyDescent="0.3">
      <c r="A2158" s="6" t="s">
        <v>651</v>
      </c>
      <c r="B2158" s="6" t="s">
        <v>2917</v>
      </c>
      <c r="C2158" s="6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hidden="1" x14ac:dyDescent="0.3">
      <c r="A2159" s="6" t="s">
        <v>486</v>
      </c>
      <c r="B2159" s="6" t="s">
        <v>2918</v>
      </c>
      <c r="C2159" s="6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hidden="1" x14ac:dyDescent="0.3">
      <c r="A2160" s="6" t="s">
        <v>646</v>
      </c>
      <c r="B2160" s="6" t="s">
        <v>2919</v>
      </c>
      <c r="C2160" s="6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hidden="1" x14ac:dyDescent="0.3">
      <c r="A2161" s="6" t="s">
        <v>328</v>
      </c>
      <c r="B2161" s="6" t="s">
        <v>2920</v>
      </c>
      <c r="C2161" s="6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hidden="1" x14ac:dyDescent="0.3">
      <c r="A2162" s="6" t="s">
        <v>646</v>
      </c>
      <c r="B2162" s="6" t="s">
        <v>2921</v>
      </c>
      <c r="C2162" s="6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hidden="1" x14ac:dyDescent="0.3">
      <c r="A2163" s="6" t="s">
        <v>1266</v>
      </c>
      <c r="B2163" s="6" t="s">
        <v>2922</v>
      </c>
      <c r="C2163" s="6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hidden="1" x14ac:dyDescent="0.3">
      <c r="A2164" s="6" t="s">
        <v>695</v>
      </c>
      <c r="B2164" s="6" t="s">
        <v>2923</v>
      </c>
      <c r="C2164" s="6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hidden="1" x14ac:dyDescent="0.3">
      <c r="A2165" s="6" t="s">
        <v>956</v>
      </c>
      <c r="B2165" s="6" t="s">
        <v>2924</v>
      </c>
      <c r="C2165" s="6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hidden="1" x14ac:dyDescent="0.3">
      <c r="A2166" s="6" t="s">
        <v>619</v>
      </c>
      <c r="B2166" s="6" t="s">
        <v>2925</v>
      </c>
      <c r="C2166" s="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hidden="1" x14ac:dyDescent="0.3">
      <c r="A2167" s="6" t="s">
        <v>500</v>
      </c>
      <c r="B2167" s="6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hidden="1" x14ac:dyDescent="0.3">
      <c r="A2168" s="6" t="s">
        <v>651</v>
      </c>
      <c r="B2168" s="6" t="s">
        <v>2927</v>
      </c>
      <c r="C2168" s="6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hidden="1" x14ac:dyDescent="0.3">
      <c r="A2169" s="6" t="s">
        <v>651</v>
      </c>
      <c r="B2169" s="6" t="s">
        <v>2928</v>
      </c>
      <c r="C2169" s="6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hidden="1" x14ac:dyDescent="0.3">
      <c r="A2170" s="6" t="s">
        <v>486</v>
      </c>
      <c r="B2170" s="6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hidden="1" x14ac:dyDescent="0.3">
      <c r="A2171" s="6" t="s">
        <v>679</v>
      </c>
      <c r="B2171" s="6" t="s">
        <v>2930</v>
      </c>
      <c r="C2171" s="6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hidden="1" x14ac:dyDescent="0.3">
      <c r="A2172" s="6" t="s">
        <v>786</v>
      </c>
      <c r="B2172" s="6" t="s">
        <v>2931</v>
      </c>
      <c r="C2172" s="6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hidden="1" x14ac:dyDescent="0.3">
      <c r="A2173" s="6" t="s">
        <v>786</v>
      </c>
      <c r="B2173" s="6" t="s">
        <v>2932</v>
      </c>
      <c r="C2173" s="6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hidden="1" x14ac:dyDescent="0.3">
      <c r="A2174" s="6" t="s">
        <v>786</v>
      </c>
      <c r="B2174" s="6" t="s">
        <v>2933</v>
      </c>
      <c r="C2174" s="6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hidden="1" x14ac:dyDescent="0.3">
      <c r="A2175" s="6" t="s">
        <v>786</v>
      </c>
      <c r="B2175" s="6" t="s">
        <v>2934</v>
      </c>
      <c r="C2175" s="6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hidden="1" x14ac:dyDescent="0.3">
      <c r="A2176" s="6" t="s">
        <v>8</v>
      </c>
      <c r="B2176" s="6" t="s">
        <v>2935</v>
      </c>
      <c r="C2176" s="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hidden="1" x14ac:dyDescent="0.3">
      <c r="A2177" s="6" t="s">
        <v>323</v>
      </c>
      <c r="B2177" s="6" t="s">
        <v>2936</v>
      </c>
      <c r="C2177" s="6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hidden="1" x14ac:dyDescent="0.3">
      <c r="A2178" s="6" t="s">
        <v>323</v>
      </c>
      <c r="B2178" s="6" t="s">
        <v>2937</v>
      </c>
      <c r="C2178" s="6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hidden="1" x14ac:dyDescent="0.3">
      <c r="A2179" s="6" t="s">
        <v>323</v>
      </c>
      <c r="B2179" s="6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hidden="1" x14ac:dyDescent="0.3">
      <c r="A2180" s="6" t="s">
        <v>323</v>
      </c>
      <c r="B2180" s="6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hidden="1" x14ac:dyDescent="0.3">
      <c r="A2181" s="6" t="s">
        <v>323</v>
      </c>
      <c r="B2181" s="6" t="s">
        <v>2940</v>
      </c>
      <c r="C2181" s="6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hidden="1" x14ac:dyDescent="0.3">
      <c r="A2182" s="6" t="s">
        <v>646</v>
      </c>
      <c r="B2182" s="6" t="s">
        <v>2941</v>
      </c>
      <c r="C2182" s="6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hidden="1" x14ac:dyDescent="0.3">
      <c r="A2183" s="6" t="s">
        <v>657</v>
      </c>
      <c r="B2183" s="6" t="s">
        <v>2942</v>
      </c>
      <c r="C2183" s="6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hidden="1" x14ac:dyDescent="0.3">
      <c r="A2184" s="6" t="s">
        <v>431</v>
      </c>
      <c r="B2184" s="6" t="s">
        <v>2943</v>
      </c>
      <c r="C2184" s="6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hidden="1" x14ac:dyDescent="0.3">
      <c r="A2185" s="6" t="s">
        <v>754</v>
      </c>
      <c r="B2185" s="6" t="s">
        <v>2944</v>
      </c>
      <c r="C2185" s="6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hidden="1" x14ac:dyDescent="0.3">
      <c r="A2186" s="6" t="s">
        <v>1510</v>
      </c>
      <c r="B2186" s="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hidden="1" x14ac:dyDescent="0.3">
      <c r="A2187" s="6" t="s">
        <v>695</v>
      </c>
      <c r="B2187" s="6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hidden="1" x14ac:dyDescent="0.3">
      <c r="A2188" s="6" t="s">
        <v>695</v>
      </c>
      <c r="B2188" s="6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hidden="1" x14ac:dyDescent="0.3">
      <c r="A2189" s="6" t="s">
        <v>2948</v>
      </c>
      <c r="B2189" s="6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hidden="1" x14ac:dyDescent="0.3">
      <c r="A2190" s="6" t="s">
        <v>646</v>
      </c>
      <c r="B2190" s="6" t="s">
        <v>2950</v>
      </c>
      <c r="C2190" s="6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hidden="1" x14ac:dyDescent="0.3">
      <c r="A2191" s="6" t="s">
        <v>873</v>
      </c>
      <c r="B2191" s="6" t="s">
        <v>2951</v>
      </c>
      <c r="C2191" s="6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hidden="1" x14ac:dyDescent="0.3">
      <c r="A2192" s="6" t="s">
        <v>722</v>
      </c>
      <c r="B2192" s="6" t="s">
        <v>2952</v>
      </c>
      <c r="C2192" s="6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hidden="1" x14ac:dyDescent="0.3">
      <c r="A2193" s="6" t="s">
        <v>651</v>
      </c>
      <c r="B2193" s="6" t="s">
        <v>2953</v>
      </c>
      <c r="C2193" s="6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hidden="1" x14ac:dyDescent="0.3">
      <c r="A2194" s="6" t="s">
        <v>820</v>
      </c>
      <c r="B2194" s="6" t="s">
        <v>2954</v>
      </c>
      <c r="C2194" s="6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hidden="1" x14ac:dyDescent="0.3">
      <c r="A2195" s="6" t="s">
        <v>820</v>
      </c>
      <c r="B2195" s="6" t="s">
        <v>2955</v>
      </c>
      <c r="C2195" s="6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hidden="1" x14ac:dyDescent="0.3">
      <c r="A2196" s="6" t="s">
        <v>679</v>
      </c>
      <c r="B2196" s="6" t="s">
        <v>2956</v>
      </c>
      <c r="C2196" s="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hidden="1" x14ac:dyDescent="0.3">
      <c r="A2197" s="6" t="s">
        <v>519</v>
      </c>
      <c r="B2197" s="6" t="s">
        <v>2957</v>
      </c>
      <c r="C2197" s="6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hidden="1" x14ac:dyDescent="0.3">
      <c r="A2198" s="6" t="s">
        <v>524</v>
      </c>
      <c r="B2198" s="6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hidden="1" x14ac:dyDescent="0.3">
      <c r="A2199" s="6" t="s">
        <v>651</v>
      </c>
      <c r="B2199" s="6" t="s">
        <v>2959</v>
      </c>
      <c r="C2199" s="6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hidden="1" x14ac:dyDescent="0.3">
      <c r="A2200" s="6" t="s">
        <v>646</v>
      </c>
      <c r="B2200" s="6" t="s">
        <v>2960</v>
      </c>
      <c r="C2200" s="6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hidden="1" x14ac:dyDescent="0.3">
      <c r="A2201" s="6" t="s">
        <v>824</v>
      </c>
      <c r="B2201" s="6" t="s">
        <v>2961</v>
      </c>
      <c r="C2201" s="6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hidden="1" x14ac:dyDescent="0.3">
      <c r="A2202" s="6" t="s">
        <v>646</v>
      </c>
      <c r="B2202" s="6" t="s">
        <v>2962</v>
      </c>
      <c r="C2202" s="6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hidden="1" x14ac:dyDescent="0.3">
      <c r="A2203" s="6" t="s">
        <v>824</v>
      </c>
      <c r="B2203" s="6" t="s">
        <v>2963</v>
      </c>
      <c r="C2203" s="6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hidden="1" x14ac:dyDescent="0.3">
      <c r="A2204" s="6" t="s">
        <v>824</v>
      </c>
      <c r="B2204" s="6" t="s">
        <v>2964</v>
      </c>
      <c r="C2204" s="6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hidden="1" x14ac:dyDescent="0.3">
      <c r="A2205" s="6" t="s">
        <v>722</v>
      </c>
      <c r="B2205" s="6" t="s">
        <v>2965</v>
      </c>
      <c r="C2205" s="6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hidden="1" x14ac:dyDescent="0.3">
      <c r="A2206" s="6" t="s">
        <v>573</v>
      </c>
      <c r="B2206" s="6" t="s">
        <v>2966</v>
      </c>
      <c r="C2206" s="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hidden="1" x14ac:dyDescent="0.3">
      <c r="A2207" s="6" t="s">
        <v>486</v>
      </c>
      <c r="B2207" s="6" t="s">
        <v>2967</v>
      </c>
      <c r="C2207" s="6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hidden="1" x14ac:dyDescent="0.3">
      <c r="A2208" s="6" t="s">
        <v>651</v>
      </c>
      <c r="B2208" s="6" t="s">
        <v>2968</v>
      </c>
      <c r="C2208" s="6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hidden="1" x14ac:dyDescent="0.3">
      <c r="A2209" s="6" t="s">
        <v>500</v>
      </c>
      <c r="B2209" s="6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hidden="1" x14ac:dyDescent="0.3">
      <c r="A2210" s="6" t="s">
        <v>524</v>
      </c>
      <c r="B2210" s="6" t="s">
        <v>2970</v>
      </c>
      <c r="C2210" s="6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hidden="1" x14ac:dyDescent="0.3">
      <c r="A2211" s="6" t="s">
        <v>895</v>
      </c>
      <c r="B2211" s="6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hidden="1" x14ac:dyDescent="0.3">
      <c r="A2212" s="6" t="s">
        <v>500</v>
      </c>
      <c r="B2212" s="6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hidden="1" x14ac:dyDescent="0.3">
      <c r="A2213" s="6" t="s">
        <v>646</v>
      </c>
      <c r="B2213" s="6" t="s">
        <v>2973</v>
      </c>
      <c r="C2213" s="6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hidden="1" x14ac:dyDescent="0.3">
      <c r="A2214" s="6" t="s">
        <v>646</v>
      </c>
      <c r="B2214" s="6" t="s">
        <v>2974</v>
      </c>
      <c r="C2214" s="6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hidden="1" x14ac:dyDescent="0.3">
      <c r="A2215" s="6" t="s">
        <v>795</v>
      </c>
      <c r="B2215" s="6" t="s">
        <v>2975</v>
      </c>
      <c r="C2215" s="6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hidden="1" x14ac:dyDescent="0.3">
      <c r="A2216" s="6" t="s">
        <v>795</v>
      </c>
      <c r="B2216" s="6" t="s">
        <v>2976</v>
      </c>
      <c r="C2216" s="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hidden="1" x14ac:dyDescent="0.3">
      <c r="A2217" s="6" t="s">
        <v>847</v>
      </c>
      <c r="B2217" s="6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hidden="1" x14ac:dyDescent="0.3">
      <c r="A2218" s="6" t="s">
        <v>847</v>
      </c>
      <c r="B2218" s="6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hidden="1" x14ac:dyDescent="0.3">
      <c r="A2219" s="6" t="s">
        <v>847</v>
      </c>
      <c r="B2219" s="6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hidden="1" x14ac:dyDescent="0.3">
      <c r="A2220" s="6" t="s">
        <v>847</v>
      </c>
      <c r="B2220" s="6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hidden="1" x14ac:dyDescent="0.3">
      <c r="A2221" s="6" t="s">
        <v>847</v>
      </c>
      <c r="B2221" s="6" t="s">
        <v>2981</v>
      </c>
      <c r="C2221" s="6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hidden="1" x14ac:dyDescent="0.3">
      <c r="A2222" s="6" t="s">
        <v>847</v>
      </c>
      <c r="B2222" s="6" t="s">
        <v>2982</v>
      </c>
      <c r="C2222" s="6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hidden="1" x14ac:dyDescent="0.3">
      <c r="A2223" s="6" t="s">
        <v>847</v>
      </c>
      <c r="B2223" s="6" t="s">
        <v>2983</v>
      </c>
      <c r="C2223" s="6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hidden="1" x14ac:dyDescent="0.3">
      <c r="A2224" s="6" t="s">
        <v>847</v>
      </c>
      <c r="B2224" s="6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hidden="1" x14ac:dyDescent="0.3">
      <c r="A2225" s="6" t="s">
        <v>847</v>
      </c>
      <c r="B2225" s="6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hidden="1" x14ac:dyDescent="0.3">
      <c r="A2226" s="6" t="s">
        <v>567</v>
      </c>
      <c r="B2226" s="6" t="s">
        <v>2986</v>
      </c>
      <c r="C2226" s="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hidden="1" x14ac:dyDescent="0.3">
      <c r="A2227" s="6" t="s">
        <v>420</v>
      </c>
      <c r="B2227" s="6" t="s">
        <v>2987</v>
      </c>
      <c r="C2227" s="6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hidden="1" x14ac:dyDescent="0.3">
      <c r="A2228" s="6" t="s">
        <v>420</v>
      </c>
      <c r="B2228" s="6" t="s">
        <v>2988</v>
      </c>
      <c r="C2228" s="6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hidden="1" x14ac:dyDescent="0.3">
      <c r="A2229" s="6" t="s">
        <v>420</v>
      </c>
      <c r="B2229" s="6" t="s">
        <v>2989</v>
      </c>
      <c r="C2229" s="6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hidden="1" x14ac:dyDescent="0.3">
      <c r="A2230" s="6" t="s">
        <v>1247</v>
      </c>
      <c r="B2230" s="6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hidden="1" x14ac:dyDescent="0.3">
      <c r="A2231" s="6" t="s">
        <v>519</v>
      </c>
      <c r="B2231" s="6" t="s">
        <v>2991</v>
      </c>
      <c r="C2231" s="6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hidden="1" x14ac:dyDescent="0.3">
      <c r="A2232" s="6" t="s">
        <v>500</v>
      </c>
      <c r="B2232" s="6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hidden="1" x14ac:dyDescent="0.3">
      <c r="A2233" s="6" t="s">
        <v>391</v>
      </c>
      <c r="B2233" s="6" t="s">
        <v>2993</v>
      </c>
      <c r="C2233" s="6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hidden="1" x14ac:dyDescent="0.3">
      <c r="A2234" s="6" t="s">
        <v>532</v>
      </c>
      <c r="B2234" s="6" t="s">
        <v>2994</v>
      </c>
      <c r="C2234" s="6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hidden="1" x14ac:dyDescent="0.3">
      <c r="A2235" s="6" t="s">
        <v>519</v>
      </c>
      <c r="B2235" s="6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hidden="1" x14ac:dyDescent="0.3">
      <c r="A2236" s="6" t="s">
        <v>881</v>
      </c>
      <c r="B2236" s="6" t="s">
        <v>2996</v>
      </c>
      <c r="C2236" s="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hidden="1" x14ac:dyDescent="0.3">
      <c r="A2237" s="6" t="s">
        <v>311</v>
      </c>
      <c r="B2237" s="6" t="s">
        <v>2997</v>
      </c>
      <c r="C2237" s="6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hidden="1" x14ac:dyDescent="0.3">
      <c r="A2238" s="6" t="s">
        <v>311</v>
      </c>
      <c r="B2238" s="6" t="s">
        <v>2998</v>
      </c>
      <c r="C2238" s="6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hidden="1" x14ac:dyDescent="0.3">
      <c r="A2239" s="6" t="s">
        <v>651</v>
      </c>
      <c r="B2239" s="6" t="s">
        <v>2999</v>
      </c>
      <c r="C2239" s="6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hidden="1" x14ac:dyDescent="0.3">
      <c r="A2240" s="6" t="s">
        <v>651</v>
      </c>
      <c r="B2240" s="6" t="s">
        <v>3000</v>
      </c>
      <c r="C2240" s="6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hidden="1" x14ac:dyDescent="0.3">
      <c r="A2241" s="6" t="s">
        <v>722</v>
      </c>
      <c r="B2241" s="6" t="s">
        <v>3001</v>
      </c>
      <c r="C2241" s="6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hidden="1" x14ac:dyDescent="0.3">
      <c r="A2242" s="6" t="s">
        <v>722</v>
      </c>
      <c r="B2242" s="6" t="s">
        <v>3002</v>
      </c>
      <c r="C2242" s="6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hidden="1" x14ac:dyDescent="0.3">
      <c r="A2243" s="6" t="s">
        <v>323</v>
      </c>
      <c r="B2243" s="6" t="s">
        <v>3003</v>
      </c>
      <c r="C2243" s="6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hidden="1" x14ac:dyDescent="0.3">
      <c r="A2244" s="6" t="s">
        <v>519</v>
      </c>
      <c r="B2244" s="6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hidden="1" x14ac:dyDescent="0.3">
      <c r="A2245" s="6" t="s">
        <v>646</v>
      </c>
      <c r="B2245" s="6" t="s">
        <v>3005</v>
      </c>
      <c r="C2245" s="6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hidden="1" x14ac:dyDescent="0.3">
      <c r="A2246" s="6" t="s">
        <v>646</v>
      </c>
      <c r="B2246" s="6" t="s">
        <v>3006</v>
      </c>
      <c r="C2246" s="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hidden="1" x14ac:dyDescent="0.3">
      <c r="A2247" s="6" t="s">
        <v>646</v>
      </c>
      <c r="B2247" s="6" t="s">
        <v>3007</v>
      </c>
      <c r="C2247" s="6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hidden="1" x14ac:dyDescent="0.3">
      <c r="A2248" s="6" t="s">
        <v>651</v>
      </c>
      <c r="B2248" s="6" t="s">
        <v>3008</v>
      </c>
      <c r="C2248" s="6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hidden="1" x14ac:dyDescent="0.3">
      <c r="A2249" s="6" t="s">
        <v>595</v>
      </c>
      <c r="B2249" s="6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hidden="1" x14ac:dyDescent="0.3">
      <c r="A2250" s="6" t="s">
        <v>3010</v>
      </c>
      <c r="B2250" s="6" t="s">
        <v>3011</v>
      </c>
      <c r="C2250" s="6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hidden="1" x14ac:dyDescent="0.3">
      <c r="A2251" s="6" t="s">
        <v>743</v>
      </c>
      <c r="B2251" s="6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hidden="1" x14ac:dyDescent="0.3">
      <c r="A2252" s="6" t="s">
        <v>907</v>
      </c>
      <c r="B2252" s="6" t="s">
        <v>3013</v>
      </c>
      <c r="C2252" s="6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hidden="1" x14ac:dyDescent="0.3">
      <c r="A2253" s="6" t="s">
        <v>567</v>
      </c>
      <c r="B2253" s="6" t="s">
        <v>3014</v>
      </c>
      <c r="C2253" s="6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hidden="1" x14ac:dyDescent="0.3">
      <c r="A2254" s="6" t="s">
        <v>9</v>
      </c>
      <c r="B2254" s="6" t="s">
        <v>3015</v>
      </c>
      <c r="C2254" s="6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hidden="1" x14ac:dyDescent="0.3">
      <c r="A2255" s="6" t="s">
        <v>524</v>
      </c>
      <c r="B2255" s="6" t="s">
        <v>3016</v>
      </c>
      <c r="C2255" s="6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hidden="1" x14ac:dyDescent="0.3">
      <c r="A2256" s="6" t="s">
        <v>506</v>
      </c>
      <c r="B2256" s="6" t="s">
        <v>3017</v>
      </c>
      <c r="C2256" s="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hidden="1" x14ac:dyDescent="0.3">
      <c r="A2257" s="6" t="s">
        <v>524</v>
      </c>
      <c r="B2257" s="6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hidden="1" x14ac:dyDescent="0.3">
      <c r="A2258" s="6" t="s">
        <v>2694</v>
      </c>
      <c r="B2258" s="6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hidden="1" x14ac:dyDescent="0.3">
      <c r="A2259" s="6" t="s">
        <v>387</v>
      </c>
      <c r="B2259" s="6" t="s">
        <v>3020</v>
      </c>
      <c r="C2259" s="6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hidden="1" x14ac:dyDescent="0.3">
      <c r="A2260" s="6" t="s">
        <v>895</v>
      </c>
      <c r="B2260" s="6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hidden="1" x14ac:dyDescent="0.3">
      <c r="A2261" s="6" t="s">
        <v>895</v>
      </c>
      <c r="B2261" s="6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hidden="1" x14ac:dyDescent="0.3">
      <c r="A2262" s="6" t="s">
        <v>895</v>
      </c>
      <c r="B2262" s="6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hidden="1" x14ac:dyDescent="0.3">
      <c r="A2263" s="6" t="s">
        <v>895</v>
      </c>
      <c r="B2263" s="6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hidden="1" x14ac:dyDescent="0.3">
      <c r="A2264" s="6" t="s">
        <v>895</v>
      </c>
      <c r="B2264" s="6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hidden="1" x14ac:dyDescent="0.3">
      <c r="A2265" s="6" t="s">
        <v>895</v>
      </c>
      <c r="B2265" s="6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hidden="1" x14ac:dyDescent="0.3">
      <c r="A2266" s="6" t="s">
        <v>895</v>
      </c>
      <c r="B2266" s="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hidden="1" x14ac:dyDescent="0.3">
      <c r="A2267" s="6" t="s">
        <v>895</v>
      </c>
      <c r="B2267" s="6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hidden="1" x14ac:dyDescent="0.3">
      <c r="A2268" s="6" t="s">
        <v>895</v>
      </c>
      <c r="B2268" s="6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hidden="1" x14ac:dyDescent="0.3">
      <c r="A2269" s="6" t="s">
        <v>895</v>
      </c>
      <c r="B2269" s="6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hidden="1" x14ac:dyDescent="0.3">
      <c r="A2270" s="6" t="s">
        <v>628</v>
      </c>
      <c r="B2270" s="6" t="s">
        <v>3031</v>
      </c>
      <c r="C2270" s="6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hidden="1" x14ac:dyDescent="0.3">
      <c r="A2271" s="6" t="s">
        <v>895</v>
      </c>
      <c r="B2271" s="6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hidden="1" x14ac:dyDescent="0.3">
      <c r="A2272" s="6" t="s">
        <v>895</v>
      </c>
      <c r="B2272" s="6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hidden="1" x14ac:dyDescent="0.3">
      <c r="A2273" s="6" t="s">
        <v>674</v>
      </c>
      <c r="B2273" s="6" t="s">
        <v>3034</v>
      </c>
      <c r="C2273" s="6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hidden="1" x14ac:dyDescent="0.3">
      <c r="A2274" s="6" t="s">
        <v>646</v>
      </c>
      <c r="B2274" s="6" t="s">
        <v>3035</v>
      </c>
      <c r="C2274" s="6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hidden="1" x14ac:dyDescent="0.3">
      <c r="A2275" s="6" t="s">
        <v>559</v>
      </c>
      <c r="B2275" s="6" t="s">
        <v>3036</v>
      </c>
      <c r="C2275" s="6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hidden="1" x14ac:dyDescent="0.3">
      <c r="A2276" s="6" t="s">
        <v>559</v>
      </c>
      <c r="B2276" s="6" t="s">
        <v>3037</v>
      </c>
      <c r="C2276" s="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hidden="1" x14ac:dyDescent="0.3">
      <c r="A2277" s="6" t="s">
        <v>486</v>
      </c>
      <c r="B2277" s="6" t="s">
        <v>3038</v>
      </c>
      <c r="C2277" s="6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hidden="1" x14ac:dyDescent="0.3">
      <c r="A2278" s="6" t="s">
        <v>391</v>
      </c>
      <c r="B2278" s="6" t="s">
        <v>3039</v>
      </c>
      <c r="C2278" s="6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hidden="1" x14ac:dyDescent="0.3">
      <c r="A2279" s="6" t="s">
        <v>391</v>
      </c>
      <c r="B2279" s="6" t="s">
        <v>3040</v>
      </c>
      <c r="C2279" s="6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hidden="1" x14ac:dyDescent="0.3">
      <c r="A2280" s="6" t="s">
        <v>448</v>
      </c>
      <c r="B2280" s="6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hidden="1" x14ac:dyDescent="0.3">
      <c r="A2281" s="6" t="s">
        <v>795</v>
      </c>
      <c r="B2281" s="6" t="s">
        <v>3042</v>
      </c>
      <c r="C2281" s="6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hidden="1" x14ac:dyDescent="0.3">
      <c r="A2282" s="6" t="s">
        <v>506</v>
      </c>
      <c r="B2282" s="6" t="s">
        <v>3043</v>
      </c>
      <c r="C2282" s="6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hidden="1" x14ac:dyDescent="0.3">
      <c r="A2283" s="6" t="s">
        <v>705</v>
      </c>
      <c r="B2283" s="6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hidden="1" x14ac:dyDescent="0.3">
      <c r="A2284" s="6" t="s">
        <v>705</v>
      </c>
      <c r="B2284" s="6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hidden="1" x14ac:dyDescent="0.3">
      <c r="A2285" s="6" t="s">
        <v>743</v>
      </c>
      <c r="B2285" s="6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hidden="1" x14ac:dyDescent="0.3">
      <c r="A2286" s="6" t="s">
        <v>1000</v>
      </c>
      <c r="B2286" s="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hidden="1" x14ac:dyDescent="0.3">
      <c r="A2287" s="6" t="s">
        <v>453</v>
      </c>
      <c r="B2287" s="6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hidden="1" x14ac:dyDescent="0.3">
      <c r="A2288" s="6" t="s">
        <v>919</v>
      </c>
      <c r="B2288" s="6" t="s">
        <v>916</v>
      </c>
      <c r="C2288" s="6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hidden="1" x14ac:dyDescent="0.3">
      <c r="A2289" s="6" t="s">
        <v>420</v>
      </c>
      <c r="B2289" s="6" t="s">
        <v>3049</v>
      </c>
      <c r="C2289" s="6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hidden="1" x14ac:dyDescent="0.3">
      <c r="A2290" s="6" t="s">
        <v>657</v>
      </c>
      <c r="B2290" s="6" t="s">
        <v>3050</v>
      </c>
      <c r="D2290" t="str">
        <f t="shared" si="35"/>
        <v>Bani Suef Old Substation</v>
      </c>
      <c r="E2290">
        <v>2949400.18</v>
      </c>
      <c r="F2290">
        <v>2738736.37</v>
      </c>
      <c r="G2290">
        <v>0</v>
      </c>
      <c r="H2290">
        <v>2738736.37</v>
      </c>
    </row>
    <row r="2291" spans="1:8" hidden="1" x14ac:dyDescent="0.3">
      <c r="A2291" s="6" t="s">
        <v>328</v>
      </c>
      <c r="B2291" s="6" t="s">
        <v>3051</v>
      </c>
      <c r="C2291" s="6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hidden="1" x14ac:dyDescent="0.3">
      <c r="A2292" s="6" t="s">
        <v>679</v>
      </c>
      <c r="B2292" s="6" t="s">
        <v>3052</v>
      </c>
      <c r="C2292" s="6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hidden="1" x14ac:dyDescent="0.3">
      <c r="A2293" s="6" t="s">
        <v>388</v>
      </c>
      <c r="B2293" s="6" t="s">
        <v>3053</v>
      </c>
      <c r="D2293" t="str">
        <f t="shared" si="35"/>
        <v>EMAAR-PKG#22-MARASSI</v>
      </c>
      <c r="E2293">
        <v>150622</v>
      </c>
      <c r="F2293">
        <v>739720.27</v>
      </c>
      <c r="G2293">
        <v>15499.05</v>
      </c>
      <c r="H2293">
        <v>755219.32</v>
      </c>
    </row>
    <row r="2294" spans="1:8" hidden="1" x14ac:dyDescent="0.3">
      <c r="A2294" s="6" t="s">
        <v>1247</v>
      </c>
      <c r="B2294" s="6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hidden="1" x14ac:dyDescent="0.3">
      <c r="A2295" s="6" t="s">
        <v>389</v>
      </c>
      <c r="B2295" s="6" t="s">
        <v>3055</v>
      </c>
      <c r="C2295" s="6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hidden="1" x14ac:dyDescent="0.3">
      <c r="A2296" s="6" t="s">
        <v>967</v>
      </c>
      <c r="B2296" s="6" t="s">
        <v>3056</v>
      </c>
      <c r="C2296" s="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hidden="1" x14ac:dyDescent="0.3">
      <c r="A2297" s="6" t="s">
        <v>967</v>
      </c>
      <c r="B2297" s="6" t="s">
        <v>3057</v>
      </c>
      <c r="C2297" s="6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hidden="1" x14ac:dyDescent="0.3">
      <c r="A2298" s="6" t="s">
        <v>971</v>
      </c>
      <c r="B2298" s="6" t="s">
        <v>3058</v>
      </c>
      <c r="C2298" s="6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hidden="1" x14ac:dyDescent="0.3">
      <c r="A2299" s="6" t="s">
        <v>971</v>
      </c>
      <c r="B2299" s="6" t="s">
        <v>3059</v>
      </c>
      <c r="C2299" s="6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hidden="1" x14ac:dyDescent="0.3">
      <c r="A2300" s="6" t="s">
        <v>971</v>
      </c>
      <c r="B2300" s="6" t="s">
        <v>3060</v>
      </c>
      <c r="C2300" s="6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hidden="1" x14ac:dyDescent="0.3">
      <c r="A2301" s="6" t="s">
        <v>971</v>
      </c>
      <c r="B2301" s="6" t="s">
        <v>3061</v>
      </c>
      <c r="C2301" s="6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hidden="1" x14ac:dyDescent="0.3">
      <c r="A2302" s="6" t="s">
        <v>971</v>
      </c>
      <c r="B2302" s="6" t="s">
        <v>3062</v>
      </c>
      <c r="C2302" s="6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hidden="1" x14ac:dyDescent="0.3">
      <c r="A2303" s="6" t="s">
        <v>971</v>
      </c>
      <c r="B2303" s="6" t="s">
        <v>3063</v>
      </c>
      <c r="C2303" s="6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hidden="1" x14ac:dyDescent="0.3">
      <c r="A2304" s="6" t="s">
        <v>971</v>
      </c>
      <c r="B2304" s="6" t="s">
        <v>3064</v>
      </c>
      <c r="C2304" s="6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hidden="1" x14ac:dyDescent="0.3">
      <c r="A2305" s="6" t="s">
        <v>516</v>
      </c>
      <c r="B2305" s="6" t="s">
        <v>3065</v>
      </c>
      <c r="C2305" s="6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hidden="1" x14ac:dyDescent="0.3">
      <c r="A2306" s="6" t="s">
        <v>516</v>
      </c>
      <c r="B2306" s="6" t="s">
        <v>3066</v>
      </c>
      <c r="C2306" s="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hidden="1" x14ac:dyDescent="0.3">
      <c r="A2307" s="6" t="s">
        <v>486</v>
      </c>
      <c r="B2307" s="6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hidden="1" x14ac:dyDescent="0.3">
      <c r="A2308" s="6" t="s">
        <v>980</v>
      </c>
      <c r="B2308" s="6" t="s">
        <v>3068</v>
      </c>
      <c r="C2308" s="6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hidden="1" x14ac:dyDescent="0.3">
      <c r="A2309" s="6" t="s">
        <v>722</v>
      </c>
      <c r="B2309" s="6" t="s">
        <v>3069</v>
      </c>
      <c r="C2309" s="6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hidden="1" x14ac:dyDescent="0.3">
      <c r="A2310" s="6" t="s">
        <v>1045</v>
      </c>
      <c r="B2310" s="6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hidden="1" x14ac:dyDescent="0.3">
      <c r="A2311" s="6" t="s">
        <v>1045</v>
      </c>
      <c r="B2311" s="6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hidden="1" x14ac:dyDescent="0.3">
      <c r="A2312" s="6" t="s">
        <v>328</v>
      </c>
      <c r="B2312" s="6" t="s">
        <v>3072</v>
      </c>
      <c r="C2312" s="6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hidden="1" x14ac:dyDescent="0.3">
      <c r="A2313" s="6" t="s">
        <v>323</v>
      </c>
      <c r="B2313" s="6" t="s">
        <v>3073</v>
      </c>
      <c r="C2313" s="6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hidden="1" x14ac:dyDescent="0.3">
      <c r="A2314" s="6" t="s">
        <v>743</v>
      </c>
      <c r="B2314" s="6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hidden="1" x14ac:dyDescent="0.3">
      <c r="A2315" s="6" t="s">
        <v>895</v>
      </c>
      <c r="B2315" s="6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hidden="1" x14ac:dyDescent="0.3">
      <c r="A2316" s="6" t="s">
        <v>971</v>
      </c>
      <c r="B2316" s="6" t="s">
        <v>3076</v>
      </c>
      <c r="C2316" s="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hidden="1" x14ac:dyDescent="0.3">
      <c r="A2317" s="6" t="s">
        <v>746</v>
      </c>
      <c r="B2317" s="6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hidden="1" x14ac:dyDescent="0.3">
      <c r="A2318" s="6" t="s">
        <v>743</v>
      </c>
      <c r="B2318" s="6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hidden="1" x14ac:dyDescent="0.3">
      <c r="A2319" s="6" t="s">
        <v>895</v>
      </c>
      <c r="B2319" s="6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hidden="1" x14ac:dyDescent="0.3">
      <c r="A2320" s="6" t="s">
        <v>9</v>
      </c>
      <c r="B2320" s="6" t="s">
        <v>3080</v>
      </c>
      <c r="C2320" s="6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hidden="1" x14ac:dyDescent="0.3">
      <c r="A2321" s="6" t="s">
        <v>9</v>
      </c>
      <c r="B2321" s="6" t="s">
        <v>3081</v>
      </c>
      <c r="C2321" s="6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hidden="1" x14ac:dyDescent="0.3">
      <c r="A2322" s="6" t="s">
        <v>749</v>
      </c>
      <c r="B2322" s="6" t="s">
        <v>3082</v>
      </c>
      <c r="C2322" s="6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hidden="1" x14ac:dyDescent="0.3">
      <c r="A2323" s="6" t="s">
        <v>641</v>
      </c>
      <c r="B2323" s="6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hidden="1" x14ac:dyDescent="0.3">
      <c r="A2324" s="6" t="s">
        <v>749</v>
      </c>
      <c r="B2324" s="6" t="s">
        <v>3084</v>
      </c>
      <c r="C2324" s="6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hidden="1" x14ac:dyDescent="0.3">
      <c r="A2325" s="6" t="s">
        <v>420</v>
      </c>
      <c r="B2325" s="6" t="s">
        <v>3085</v>
      </c>
      <c r="C2325" s="6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hidden="1" x14ac:dyDescent="0.3">
      <c r="A2326" s="6" t="s">
        <v>1043</v>
      </c>
      <c r="B2326" s="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hidden="1" x14ac:dyDescent="0.3">
      <c r="A2327" s="6" t="s">
        <v>1023</v>
      </c>
      <c r="B2327" s="6" t="s">
        <v>3087</v>
      </c>
      <c r="C2327" s="6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hidden="1" x14ac:dyDescent="0.3">
      <c r="A2328" s="6" t="s">
        <v>1023</v>
      </c>
      <c r="B2328" s="6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hidden="1" x14ac:dyDescent="0.3">
      <c r="A2329" s="6" t="s">
        <v>646</v>
      </c>
      <c r="B2329" s="6" t="s">
        <v>3089</v>
      </c>
      <c r="C2329" s="6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hidden="1" x14ac:dyDescent="0.3">
      <c r="A2330" s="6" t="s">
        <v>646</v>
      </c>
      <c r="B2330" s="6" t="s">
        <v>3090</v>
      </c>
      <c r="C2330" s="6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hidden="1" x14ac:dyDescent="0.3">
      <c r="A2331" s="6" t="s">
        <v>679</v>
      </c>
      <c r="B2331" s="6" t="s">
        <v>3091</v>
      </c>
      <c r="C2331" s="6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hidden="1" x14ac:dyDescent="0.3">
      <c r="A2332" s="6" t="s">
        <v>847</v>
      </c>
      <c r="B2332" s="6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hidden="1" x14ac:dyDescent="0.3">
      <c r="A2333" s="6" t="s">
        <v>323</v>
      </c>
      <c r="B2333" s="6" t="s">
        <v>3093</v>
      </c>
      <c r="C2333" s="6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hidden="1" x14ac:dyDescent="0.3">
      <c r="A2334" s="6" t="s">
        <v>705</v>
      </c>
      <c r="B2334" s="6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hidden="1" x14ac:dyDescent="0.3">
      <c r="A2335" s="6" t="s">
        <v>448</v>
      </c>
      <c r="B2335" s="6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hidden="1" x14ac:dyDescent="0.3">
      <c r="A2336" s="6" t="s">
        <v>741</v>
      </c>
      <c r="B2336" s="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hidden="1" x14ac:dyDescent="0.3">
      <c r="A2337" s="6" t="s">
        <v>651</v>
      </c>
      <c r="B2337" s="6" t="s">
        <v>3097</v>
      </c>
      <c r="C2337" s="6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hidden="1" x14ac:dyDescent="0.3">
      <c r="A2338" s="6" t="s">
        <v>1045</v>
      </c>
      <c r="B2338" s="6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hidden="1" x14ac:dyDescent="0.3">
      <c r="A2339" s="6" t="s">
        <v>3099</v>
      </c>
      <c r="B2339" s="6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hidden="1" x14ac:dyDescent="0.3">
      <c r="A2340" s="6" t="s">
        <v>741</v>
      </c>
      <c r="B2340" s="6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hidden="1" x14ac:dyDescent="0.3">
      <c r="A2341" s="6" t="s">
        <v>1000</v>
      </c>
      <c r="B2341" s="6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hidden="1" x14ac:dyDescent="0.3">
      <c r="A2342" s="6" t="s">
        <v>1052</v>
      </c>
      <c r="B2342" s="6" t="s">
        <v>3103</v>
      </c>
      <c r="C2342" s="6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hidden="1" x14ac:dyDescent="0.3">
      <c r="A2343" s="6" t="s">
        <v>1054</v>
      </c>
      <c r="B2343" s="6" t="s">
        <v>3104</v>
      </c>
      <c r="C2343" s="6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hidden="1" x14ac:dyDescent="0.3">
      <c r="A2344" s="6" t="s">
        <v>3105</v>
      </c>
      <c r="B2344" s="6" t="s">
        <v>3106</v>
      </c>
      <c r="C2344" s="6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hidden="1" x14ac:dyDescent="0.3">
      <c r="A2345" s="6" t="s">
        <v>1060</v>
      </c>
      <c r="B2345" s="6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hidden="1" x14ac:dyDescent="0.3">
      <c r="A2346" s="6" t="s">
        <v>1060</v>
      </c>
      <c r="B2346" s="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hidden="1" x14ac:dyDescent="0.3">
      <c r="A2347" s="6" t="s">
        <v>331</v>
      </c>
      <c r="B2347" s="6" t="s">
        <v>3108</v>
      </c>
      <c r="C2347" s="6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hidden="1" x14ac:dyDescent="0.3">
      <c r="A2348" s="6" t="s">
        <v>331</v>
      </c>
      <c r="B2348" s="6" t="s">
        <v>3109</v>
      </c>
      <c r="C2348" s="6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hidden="1" x14ac:dyDescent="0.3">
      <c r="A2349" s="6" t="s">
        <v>967</v>
      </c>
      <c r="B2349" s="6" t="s">
        <v>3110</v>
      </c>
      <c r="C2349" s="6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hidden="1" x14ac:dyDescent="0.3">
      <c r="A2350" s="6" t="s">
        <v>524</v>
      </c>
      <c r="B2350" s="6" t="s">
        <v>3111</v>
      </c>
      <c r="C2350" s="6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hidden="1" x14ac:dyDescent="0.3">
      <c r="A2351" s="6" t="s">
        <v>389</v>
      </c>
      <c r="B2351" s="6" t="s">
        <v>3112</v>
      </c>
      <c r="C2351" s="6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hidden="1" x14ac:dyDescent="0.3">
      <c r="A2352" s="6" t="s">
        <v>741</v>
      </c>
      <c r="B2352" s="6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hidden="1" x14ac:dyDescent="0.3">
      <c r="A2353" s="6" t="s">
        <v>971</v>
      </c>
      <c r="B2353" s="6" t="s">
        <v>3114</v>
      </c>
      <c r="C2353" s="6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hidden="1" x14ac:dyDescent="0.3">
      <c r="A2354" s="6" t="s">
        <v>519</v>
      </c>
      <c r="B2354" s="6" t="s">
        <v>3115</v>
      </c>
      <c r="C2354" s="6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hidden="1" x14ac:dyDescent="0.3">
      <c r="A2355" s="6" t="s">
        <v>1084</v>
      </c>
      <c r="B2355" s="6" t="s">
        <v>3116</v>
      </c>
      <c r="C2355" s="6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hidden="1" x14ac:dyDescent="0.3">
      <c r="A2356" s="6" t="s">
        <v>1086</v>
      </c>
      <c r="B2356" s="6" t="s">
        <v>3117</v>
      </c>
      <c r="C2356" s="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hidden="1" x14ac:dyDescent="0.3">
      <c r="A2357" s="6" t="s">
        <v>431</v>
      </c>
      <c r="B2357" s="6" t="s">
        <v>3118</v>
      </c>
      <c r="C2357" s="6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hidden="1" x14ac:dyDescent="0.3">
      <c r="A2358" s="6" t="s">
        <v>824</v>
      </c>
      <c r="B2358" s="6" t="s">
        <v>3119</v>
      </c>
      <c r="C2358" s="6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hidden="1" x14ac:dyDescent="0.3">
      <c r="A2359" s="6" t="s">
        <v>3120</v>
      </c>
      <c r="B2359" s="6" t="s">
        <v>3121</v>
      </c>
      <c r="C2359" s="6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hidden="1" x14ac:dyDescent="0.3">
      <c r="A2360" s="6" t="s">
        <v>967</v>
      </c>
      <c r="B2360" s="6" t="s">
        <v>3122</v>
      </c>
      <c r="C2360" s="6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hidden="1" x14ac:dyDescent="0.3">
      <c r="A2361" s="6" t="s">
        <v>3123</v>
      </c>
      <c r="B2361" s="6" t="s">
        <v>3124</v>
      </c>
      <c r="C2361" s="6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hidden="1" x14ac:dyDescent="0.3">
      <c r="A2362" s="6" t="s">
        <v>967</v>
      </c>
      <c r="B2362" s="6" t="s">
        <v>3125</v>
      </c>
      <c r="C2362" s="6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hidden="1" x14ac:dyDescent="0.3">
      <c r="A2363" s="6" t="s">
        <v>1060</v>
      </c>
      <c r="B2363" s="6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hidden="1" x14ac:dyDescent="0.3">
      <c r="A2364" s="6" t="s">
        <v>1060</v>
      </c>
      <c r="B2364" s="6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hidden="1" x14ac:dyDescent="0.3">
      <c r="A2365" s="6" t="s">
        <v>1060</v>
      </c>
      <c r="B2365" s="6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hidden="1" x14ac:dyDescent="0.3">
      <c r="A2366" s="6" t="s">
        <v>1060</v>
      </c>
      <c r="B2366" s="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hidden="1" x14ac:dyDescent="0.3">
      <c r="A2367" s="6" t="s">
        <v>1060</v>
      </c>
      <c r="B2367" s="6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hidden="1" x14ac:dyDescent="0.3">
      <c r="A2368" s="6" t="s">
        <v>1953</v>
      </c>
      <c r="B2368" s="6" t="s">
        <v>3130</v>
      </c>
      <c r="C2368" s="6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hidden="1" x14ac:dyDescent="0.3">
      <c r="A2369" s="6" t="s">
        <v>971</v>
      </c>
      <c r="B2369" s="6" t="s">
        <v>3131</v>
      </c>
      <c r="C2369" s="6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hidden="1" x14ac:dyDescent="0.3">
      <c r="A2370" s="6" t="s">
        <v>1185</v>
      </c>
      <c r="B2370" s="6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hidden="1" x14ac:dyDescent="0.3">
      <c r="A2371" s="6" t="s">
        <v>1185</v>
      </c>
      <c r="B2371" s="6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hidden="1" x14ac:dyDescent="0.3">
      <c r="A2372" s="6" t="s">
        <v>514</v>
      </c>
      <c r="B2372" s="6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hidden="1" x14ac:dyDescent="0.3">
      <c r="A2373" s="6" t="s">
        <v>1320</v>
      </c>
      <c r="B2373" s="6" t="s">
        <v>3135</v>
      </c>
      <c r="C2373" s="6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hidden="1" x14ac:dyDescent="0.3">
      <c r="A2374" s="6" t="s">
        <v>3136</v>
      </c>
      <c r="B2374" s="6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hidden="1" x14ac:dyDescent="0.3">
      <c r="A2375" s="6" t="s">
        <v>425</v>
      </c>
      <c r="B2375" s="6" t="s">
        <v>3138</v>
      </c>
      <c r="C2375" s="6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hidden="1" x14ac:dyDescent="0.3">
      <c r="A2376" s="6" t="s">
        <v>705</v>
      </c>
      <c r="B2376" s="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hidden="1" x14ac:dyDescent="0.3">
      <c r="A2377" s="6" t="s">
        <v>1093</v>
      </c>
      <c r="B2377" s="6" t="s">
        <v>1127</v>
      </c>
      <c r="C2377" s="6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hidden="1" x14ac:dyDescent="0.3">
      <c r="A2378" s="6" t="s">
        <v>802</v>
      </c>
      <c r="B2378" s="6" t="s">
        <v>3140</v>
      </c>
      <c r="C2378" s="6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hidden="1" x14ac:dyDescent="0.3">
      <c r="A2379" s="6" t="s">
        <v>722</v>
      </c>
      <c r="B2379" s="6" t="s">
        <v>3141</v>
      </c>
      <c r="C2379" s="6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hidden="1" x14ac:dyDescent="0.3">
      <c r="A2380" s="6" t="s">
        <v>967</v>
      </c>
      <c r="B2380" s="6" t="s">
        <v>3142</v>
      </c>
      <c r="C2380" s="6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hidden="1" x14ac:dyDescent="0.3">
      <c r="A2381" s="6" t="s">
        <v>1086</v>
      </c>
      <c r="B2381" s="6" t="s">
        <v>3143</v>
      </c>
      <c r="C2381" s="6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hidden="1" x14ac:dyDescent="0.3">
      <c r="A2382" s="6" t="s">
        <v>980</v>
      </c>
      <c r="B2382" s="6" t="s">
        <v>3144</v>
      </c>
      <c r="C2382" s="6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hidden="1" x14ac:dyDescent="0.3">
      <c r="A2383" s="6" t="s">
        <v>967</v>
      </c>
      <c r="B2383" s="6" t="s">
        <v>3145</v>
      </c>
      <c r="C2383" s="6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hidden="1" x14ac:dyDescent="0.3">
      <c r="A2384" s="6" t="s">
        <v>2482</v>
      </c>
      <c r="B2384" s="6" t="s">
        <v>1083</v>
      </c>
      <c r="C2384" s="6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hidden="1" x14ac:dyDescent="0.3">
      <c r="A2385" s="6" t="s">
        <v>3146</v>
      </c>
      <c r="B2385" s="6" t="s">
        <v>3147</v>
      </c>
      <c r="C2385" s="6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hidden="1" x14ac:dyDescent="0.3">
      <c r="A2386" s="6" t="s">
        <v>754</v>
      </c>
      <c r="B2386" s="6" t="s">
        <v>3148</v>
      </c>
      <c r="C2386" s="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hidden="1" x14ac:dyDescent="0.3">
      <c r="A2387" s="6" t="s">
        <v>754</v>
      </c>
      <c r="B2387" s="6" t="s">
        <v>3149</v>
      </c>
      <c r="C2387" s="6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hidden="1" x14ac:dyDescent="0.3">
      <c r="A2388" s="6" t="s">
        <v>475</v>
      </c>
      <c r="B2388" s="6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hidden="1" x14ac:dyDescent="0.3">
      <c r="A2389" s="6" t="s">
        <v>1289</v>
      </c>
      <c r="B2389" s="6" t="s">
        <v>3151</v>
      </c>
      <c r="C2389" s="6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hidden="1" x14ac:dyDescent="0.3">
      <c r="A2390" s="6" t="s">
        <v>331</v>
      </c>
      <c r="B2390" s="6" t="s">
        <v>3152</v>
      </c>
      <c r="C2390" s="6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hidden="1" x14ac:dyDescent="0.3">
      <c r="A2391" s="6" t="s">
        <v>795</v>
      </c>
      <c r="B2391" s="6" t="s">
        <v>3153</v>
      </c>
      <c r="C2391" s="6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hidden="1" x14ac:dyDescent="0.3">
      <c r="A2392" s="6" t="s">
        <v>705</v>
      </c>
      <c r="B2392" s="6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hidden="1" x14ac:dyDescent="0.3">
      <c r="A2393" s="6" t="s">
        <v>1045</v>
      </c>
      <c r="B2393" s="6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hidden="1" x14ac:dyDescent="0.3">
      <c r="A2394" s="6" t="s">
        <v>1045</v>
      </c>
      <c r="B2394" s="6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hidden="1" x14ac:dyDescent="0.3">
      <c r="A2395" s="6" t="s">
        <v>746</v>
      </c>
      <c r="B2395" s="6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hidden="1" x14ac:dyDescent="0.3">
      <c r="A2396" s="6" t="s">
        <v>420</v>
      </c>
      <c r="B2396" s="6" t="s">
        <v>3158</v>
      </c>
      <c r="C2396" s="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hidden="1" x14ac:dyDescent="0.3">
      <c r="A2397" s="6" t="s">
        <v>646</v>
      </c>
      <c r="B2397" s="6" t="s">
        <v>3159</v>
      </c>
      <c r="C2397" s="6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hidden="1" x14ac:dyDescent="0.3">
      <c r="A2398" s="6" t="s">
        <v>1202</v>
      </c>
      <c r="B2398" s="6" t="s">
        <v>3160</v>
      </c>
      <c r="C2398" s="6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hidden="1" x14ac:dyDescent="0.3">
      <c r="A2399" s="6" t="s">
        <v>1202</v>
      </c>
      <c r="B2399" s="6" t="s">
        <v>3161</v>
      </c>
      <c r="C2399" s="6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hidden="1" x14ac:dyDescent="0.3">
      <c r="A2400" s="6" t="s">
        <v>1202</v>
      </c>
      <c r="B2400" s="6" t="s">
        <v>3162</v>
      </c>
      <c r="C2400" s="6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hidden="1" x14ac:dyDescent="0.3">
      <c r="A2401" s="6" t="s">
        <v>948</v>
      </c>
      <c r="B2401" s="6" t="s">
        <v>3163</v>
      </c>
      <c r="C2401" s="6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hidden="1" x14ac:dyDescent="0.3">
      <c r="A2402" s="6" t="s">
        <v>339</v>
      </c>
      <c r="B2402" s="6" t="s">
        <v>3164</v>
      </c>
      <c r="C2402" s="6">
        <v>2</v>
      </c>
      <c r="D2402" t="str">
        <f t="shared" si="37"/>
        <v>IKEA Extension MoA2</v>
      </c>
      <c r="E2402">
        <v>535990.4</v>
      </c>
      <c r="F2402">
        <v>535990.4</v>
      </c>
      <c r="G2402">
        <v>0</v>
      </c>
      <c r="H2402">
        <v>535990.4</v>
      </c>
    </row>
    <row r="2403" spans="1:8" hidden="1" x14ac:dyDescent="0.3">
      <c r="A2403" s="6" t="s">
        <v>907</v>
      </c>
      <c r="B2403" s="6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hidden="1" x14ac:dyDescent="0.3">
      <c r="A2404" s="6" t="s">
        <v>705</v>
      </c>
      <c r="B2404" s="6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hidden="1" x14ac:dyDescent="0.3">
      <c r="A2405" s="6" t="s">
        <v>820</v>
      </c>
      <c r="B2405" s="6" t="s">
        <v>3167</v>
      </c>
      <c r="C2405" s="6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hidden="1" x14ac:dyDescent="0.3">
      <c r="A2406" s="6" t="s">
        <v>971</v>
      </c>
      <c r="B2406" s="6" t="s">
        <v>3168</v>
      </c>
      <c r="C2406" s="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hidden="1" x14ac:dyDescent="0.3">
      <c r="A2407" s="6" t="s">
        <v>1163</v>
      </c>
      <c r="B2407" s="6" t="s">
        <v>3169</v>
      </c>
      <c r="C2407" s="6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hidden="1" x14ac:dyDescent="0.3">
      <c r="A2408" s="6" t="s">
        <v>1163</v>
      </c>
      <c r="B2408" s="6" t="s">
        <v>3170</v>
      </c>
      <c r="C2408" s="6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hidden="1" x14ac:dyDescent="0.3">
      <c r="A2409" s="6" t="s">
        <v>1163</v>
      </c>
      <c r="B2409" s="6" t="s">
        <v>3171</v>
      </c>
      <c r="C2409" s="6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hidden="1" x14ac:dyDescent="0.3">
      <c r="A2410" s="6" t="s">
        <v>1163</v>
      </c>
      <c r="B2410" s="6" t="s">
        <v>3172</v>
      </c>
      <c r="C2410" s="6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hidden="1" x14ac:dyDescent="0.3">
      <c r="A2411" s="6" t="s">
        <v>1163</v>
      </c>
      <c r="B2411" s="6" t="s">
        <v>3173</v>
      </c>
      <c r="C2411" s="6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hidden="1" x14ac:dyDescent="0.3">
      <c r="A2412" s="6" t="s">
        <v>516</v>
      </c>
      <c r="B2412" s="6" t="s">
        <v>3174</v>
      </c>
      <c r="C2412" s="6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hidden="1" x14ac:dyDescent="0.3">
      <c r="A2413" s="6" t="s">
        <v>741</v>
      </c>
      <c r="B2413" s="6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hidden="1" x14ac:dyDescent="0.3">
      <c r="A2414" s="6" t="s">
        <v>2482</v>
      </c>
      <c r="B2414" s="6" t="s">
        <v>3176</v>
      </c>
      <c r="C2414" s="6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hidden="1" x14ac:dyDescent="0.3">
      <c r="A2415" s="6" t="s">
        <v>516</v>
      </c>
      <c r="B2415" s="6" t="s">
        <v>3177</v>
      </c>
      <c r="C2415" s="6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hidden="1" x14ac:dyDescent="0.3">
      <c r="A2416" s="6" t="s">
        <v>519</v>
      </c>
      <c r="B2416" s="6" t="s">
        <v>3178</v>
      </c>
      <c r="C2416" s="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hidden="1" x14ac:dyDescent="0.3">
      <c r="A2417" s="6" t="s">
        <v>722</v>
      </c>
      <c r="B2417" s="6" t="s">
        <v>3179</v>
      </c>
      <c r="C2417" s="6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hidden="1" x14ac:dyDescent="0.3">
      <c r="A2418" s="6" t="s">
        <v>722</v>
      </c>
      <c r="B2418" s="6" t="s">
        <v>3180</v>
      </c>
      <c r="C2418" s="6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hidden="1" x14ac:dyDescent="0.3">
      <c r="A2419" s="6" t="s">
        <v>1057</v>
      </c>
      <c r="B2419" s="6" t="s">
        <v>3181</v>
      </c>
      <c r="C2419" s="6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hidden="1" x14ac:dyDescent="0.3">
      <c r="A2420" s="6" t="s">
        <v>1000</v>
      </c>
      <c r="B2420" s="6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hidden="1" x14ac:dyDescent="0.3">
      <c r="A2421" s="6" t="s">
        <v>847</v>
      </c>
      <c r="B2421" s="6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hidden="1" x14ac:dyDescent="0.3">
      <c r="A2422" s="6" t="s">
        <v>674</v>
      </c>
      <c r="B2422" s="6" t="s">
        <v>3184</v>
      </c>
      <c r="C2422" s="6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hidden="1" x14ac:dyDescent="0.3">
      <c r="A2423" s="6" t="s">
        <v>300</v>
      </c>
      <c r="B2423" s="6" t="s">
        <v>3185</v>
      </c>
      <c r="C2423" s="6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hidden="1" x14ac:dyDescent="0.3">
      <c r="A2424" s="6" t="s">
        <v>348</v>
      </c>
      <c r="B2424" s="6" t="s">
        <v>3186</v>
      </c>
      <c r="C2424" s="6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hidden="1" x14ac:dyDescent="0.3">
      <c r="A2425" s="6" t="s">
        <v>348</v>
      </c>
      <c r="B2425" s="6" t="s">
        <v>3187</v>
      </c>
      <c r="C2425" s="6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hidden="1" x14ac:dyDescent="0.3">
      <c r="A2426" s="6" t="s">
        <v>348</v>
      </c>
      <c r="B2426" s="6" t="s">
        <v>3188</v>
      </c>
      <c r="C2426" s="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hidden="1" x14ac:dyDescent="0.3">
      <c r="A2427" s="6" t="s">
        <v>381</v>
      </c>
      <c r="B2427" s="6" t="s">
        <v>3189</v>
      </c>
      <c r="C2427" s="6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hidden="1" x14ac:dyDescent="0.3">
      <c r="A2428" s="6" t="s">
        <v>1202</v>
      </c>
      <c r="B2428" s="6" t="s">
        <v>3190</v>
      </c>
      <c r="C2428" s="6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hidden="1" x14ac:dyDescent="0.3">
      <c r="A2429" s="6" t="s">
        <v>1202</v>
      </c>
      <c r="B2429" s="6" t="s">
        <v>3191</v>
      </c>
      <c r="C2429" s="6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hidden="1" x14ac:dyDescent="0.3">
      <c r="A2430" s="6" t="s">
        <v>393</v>
      </c>
      <c r="B2430" s="6" t="s">
        <v>3192</v>
      </c>
      <c r="C2430" s="6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hidden="1" x14ac:dyDescent="0.3">
      <c r="A2431" s="6" t="s">
        <v>881</v>
      </c>
      <c r="B2431" s="6" t="s">
        <v>3193</v>
      </c>
      <c r="C2431" s="6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hidden="1" x14ac:dyDescent="0.3">
      <c r="A2432" s="6" t="s">
        <v>646</v>
      </c>
      <c r="B2432" s="6" t="s">
        <v>3194</v>
      </c>
      <c r="C2432" s="6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hidden="1" x14ac:dyDescent="0.3">
      <c r="A2433" s="6" t="s">
        <v>1200</v>
      </c>
      <c r="B2433" s="6" t="s">
        <v>1303</v>
      </c>
      <c r="C2433" s="6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hidden="1" x14ac:dyDescent="0.3">
      <c r="A2434" s="6" t="s">
        <v>1247</v>
      </c>
      <c r="B2434" s="6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hidden="1" x14ac:dyDescent="0.3">
      <c r="A2435" s="6" t="s">
        <v>741</v>
      </c>
      <c r="B2435" s="6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hidden="1" x14ac:dyDescent="0.3">
      <c r="A2436" s="6" t="s">
        <v>3136</v>
      </c>
      <c r="B2436" s="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hidden="1" x14ac:dyDescent="0.3">
      <c r="A2437" s="6" t="s">
        <v>1243</v>
      </c>
      <c r="B2437" s="6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hidden="1" x14ac:dyDescent="0.3">
      <c r="A2438" s="6" t="s">
        <v>3199</v>
      </c>
      <c r="B2438" s="6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hidden="1" x14ac:dyDescent="0.3">
      <c r="A2439" s="6" t="s">
        <v>1223</v>
      </c>
      <c r="B2439" s="6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hidden="1" x14ac:dyDescent="0.3">
      <c r="A2440" s="6" t="s">
        <v>1218</v>
      </c>
      <c r="B2440" s="6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hidden="1" x14ac:dyDescent="0.3">
      <c r="A2441" s="6" t="s">
        <v>1243</v>
      </c>
      <c r="B2441" s="6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hidden="1" x14ac:dyDescent="0.3">
      <c r="A2442" s="6" t="s">
        <v>1377</v>
      </c>
      <c r="B2442" s="6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hidden="1" x14ac:dyDescent="0.3">
      <c r="A2443" s="6" t="s">
        <v>361</v>
      </c>
      <c r="B2443" s="6" t="s">
        <v>3204</v>
      </c>
      <c r="C2443" s="6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hidden="1" x14ac:dyDescent="0.3">
      <c r="A2444" s="6" t="s">
        <v>980</v>
      </c>
      <c r="B2444" s="6" t="s">
        <v>3205</v>
      </c>
      <c r="C2444" s="6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hidden="1" x14ac:dyDescent="0.3">
      <c r="A2445" s="6" t="s">
        <v>982</v>
      </c>
      <c r="B2445" s="6" t="s">
        <v>3206</v>
      </c>
      <c r="C2445" s="6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hidden="1" x14ac:dyDescent="0.3">
      <c r="A2446" s="6" t="s">
        <v>516</v>
      </c>
      <c r="B2446" s="6" t="s">
        <v>3207</v>
      </c>
      <c r="C2446" s="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hidden="1" x14ac:dyDescent="0.3">
      <c r="A2447" s="6" t="s">
        <v>337</v>
      </c>
      <c r="B2447" s="6" t="s">
        <v>3208</v>
      </c>
      <c r="C2447" s="6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hidden="1" x14ac:dyDescent="0.3">
      <c r="A2448" s="6" t="s">
        <v>1320</v>
      </c>
      <c r="B2448" s="6" t="s">
        <v>3209</v>
      </c>
      <c r="C2448" s="6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hidden="1" x14ac:dyDescent="0.3">
      <c r="A2449" s="6" t="s">
        <v>393</v>
      </c>
      <c r="B2449" s="6" t="s">
        <v>3210</v>
      </c>
      <c r="C2449" s="6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hidden="1" x14ac:dyDescent="0.3">
      <c r="A2450" s="6" t="s">
        <v>393</v>
      </c>
      <c r="B2450" s="6" t="s">
        <v>3211</v>
      </c>
      <c r="C2450" s="6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hidden="1" x14ac:dyDescent="0.3">
      <c r="A2451" s="6" t="s">
        <v>393</v>
      </c>
      <c r="B2451" s="6" t="s">
        <v>3212</v>
      </c>
      <c r="C2451" s="6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hidden="1" x14ac:dyDescent="0.3">
      <c r="A2452" s="6" t="s">
        <v>393</v>
      </c>
      <c r="B2452" s="6" t="s">
        <v>3213</v>
      </c>
      <c r="C2452" s="6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hidden="1" x14ac:dyDescent="0.3">
      <c r="A2453" s="6" t="s">
        <v>3214</v>
      </c>
      <c r="B2453" s="6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hidden="1" x14ac:dyDescent="0.3">
      <c r="A2454" s="6" t="s">
        <v>3216</v>
      </c>
      <c r="B2454" s="6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hidden="1" x14ac:dyDescent="0.3">
      <c r="A2455" s="6" t="s">
        <v>3218</v>
      </c>
      <c r="B2455" s="6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hidden="1" x14ac:dyDescent="0.3">
      <c r="A2456" s="6" t="s">
        <v>1243</v>
      </c>
      <c r="B2456" s="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hidden="1" x14ac:dyDescent="0.3">
      <c r="A2457" s="6" t="s">
        <v>1243</v>
      </c>
      <c r="B2457" s="6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hidden="1" x14ac:dyDescent="0.3">
      <c r="A2458" s="6" t="s">
        <v>895</v>
      </c>
      <c r="B2458" s="6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hidden="1" x14ac:dyDescent="0.3">
      <c r="A2459" s="6" t="s">
        <v>722</v>
      </c>
      <c r="B2459" s="6" t="s">
        <v>3222</v>
      </c>
      <c r="C2459" s="6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hidden="1" x14ac:dyDescent="0.3">
      <c r="A2460" s="6" t="s">
        <v>722</v>
      </c>
      <c r="B2460" s="6" t="s">
        <v>3223</v>
      </c>
      <c r="C2460" s="6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hidden="1" x14ac:dyDescent="0.3">
      <c r="A2461" s="6" t="s">
        <v>722</v>
      </c>
      <c r="B2461" s="6" t="s">
        <v>3224</v>
      </c>
      <c r="C2461" s="6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hidden="1" x14ac:dyDescent="0.3">
      <c r="A2462" s="6" t="s">
        <v>754</v>
      </c>
      <c r="B2462" s="6" t="s">
        <v>3225</v>
      </c>
      <c r="C2462" s="6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hidden="1" x14ac:dyDescent="0.3">
      <c r="A2463" s="6" t="s">
        <v>820</v>
      </c>
      <c r="B2463" s="6" t="s">
        <v>3226</v>
      </c>
      <c r="C2463" s="6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hidden="1" x14ac:dyDescent="0.3">
      <c r="A2464" s="6" t="s">
        <v>1247</v>
      </c>
      <c r="B2464" s="6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hidden="1" x14ac:dyDescent="0.3">
      <c r="A2465" s="6" t="s">
        <v>1247</v>
      </c>
      <c r="B2465" s="6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hidden="1" x14ac:dyDescent="0.3">
      <c r="A2466" s="6" t="s">
        <v>743</v>
      </c>
      <c r="B2466" s="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hidden="1" x14ac:dyDescent="0.3">
      <c r="A2467" s="6" t="s">
        <v>1247</v>
      </c>
      <c r="B2467" s="6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hidden="1" x14ac:dyDescent="0.3">
      <c r="A2468" s="6" t="s">
        <v>741</v>
      </c>
      <c r="B2468" s="6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hidden="1" x14ac:dyDescent="0.3">
      <c r="A2469" s="6" t="s">
        <v>448</v>
      </c>
      <c r="B2469" s="6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hidden="1" x14ac:dyDescent="0.3">
      <c r="A2470" s="6" t="s">
        <v>1054</v>
      </c>
      <c r="B2470" s="6" t="s">
        <v>3233</v>
      </c>
      <c r="C2470" s="6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hidden="1" x14ac:dyDescent="0.3">
      <c r="A2471" s="6" t="s">
        <v>3234</v>
      </c>
      <c r="B2471" s="6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hidden="1" x14ac:dyDescent="0.3">
      <c r="A2472" s="6" t="s">
        <v>559</v>
      </c>
      <c r="B2472" s="6" t="s">
        <v>3236</v>
      </c>
      <c r="C2472" s="6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hidden="1" x14ac:dyDescent="0.3">
      <c r="A2473" s="6" t="s">
        <v>722</v>
      </c>
      <c r="B2473" s="6" t="s">
        <v>3237</v>
      </c>
      <c r="C2473" s="6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hidden="1" x14ac:dyDescent="0.3">
      <c r="A2474" s="6" t="s">
        <v>926</v>
      </c>
      <c r="B2474" s="6" t="s">
        <v>3238</v>
      </c>
      <c r="C2474" s="6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hidden="1" x14ac:dyDescent="0.3">
      <c r="A2475" s="6" t="s">
        <v>705</v>
      </c>
      <c r="B2475" s="6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hidden="1" x14ac:dyDescent="0.3">
      <c r="A2476" s="6" t="s">
        <v>1243</v>
      </c>
      <c r="B2476" s="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hidden="1" x14ac:dyDescent="0.3">
      <c r="A2477" s="6" t="s">
        <v>1266</v>
      </c>
      <c r="B2477" s="6" t="s">
        <v>3241</v>
      </c>
      <c r="C2477" s="6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hidden="1" x14ac:dyDescent="0.3">
      <c r="A2478" s="6" t="s">
        <v>1323</v>
      </c>
      <c r="B2478" s="6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hidden="1" x14ac:dyDescent="0.3">
      <c r="A2479" s="6" t="s">
        <v>847</v>
      </c>
      <c r="B2479" s="6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hidden="1" x14ac:dyDescent="0.3">
      <c r="A2480" s="6" t="s">
        <v>2676</v>
      </c>
      <c r="B2480" s="6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hidden="1" x14ac:dyDescent="0.3">
      <c r="A2481" s="6" t="s">
        <v>2676</v>
      </c>
      <c r="B2481" s="6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hidden="1" x14ac:dyDescent="0.3">
      <c r="A2482" s="6" t="s">
        <v>622</v>
      </c>
      <c r="B2482" s="6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hidden="1" x14ac:dyDescent="0.3">
      <c r="A2483" s="6" t="s">
        <v>1278</v>
      </c>
      <c r="B2483" s="6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hidden="1" x14ac:dyDescent="0.3">
      <c r="A2484" s="6" t="s">
        <v>1278</v>
      </c>
      <c r="B2484" s="6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hidden="1" x14ac:dyDescent="0.3">
      <c r="A2485" s="6" t="s">
        <v>1278</v>
      </c>
      <c r="B2485" s="6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hidden="1" x14ac:dyDescent="0.3">
      <c r="A2486" s="6" t="s">
        <v>1278</v>
      </c>
      <c r="B2486" s="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hidden="1" x14ac:dyDescent="0.3">
      <c r="A2487" s="6" t="s">
        <v>1278</v>
      </c>
      <c r="B2487" s="6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hidden="1" x14ac:dyDescent="0.3">
      <c r="A2488" s="6" t="s">
        <v>1147</v>
      </c>
      <c r="B2488" s="6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hidden="1" x14ac:dyDescent="0.3">
      <c r="A2489" s="6" t="s">
        <v>1082</v>
      </c>
      <c r="B2489" s="6" t="s">
        <v>1047</v>
      </c>
      <c r="C2489" s="6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hidden="1" x14ac:dyDescent="0.3">
      <c r="A2490" s="6" t="s">
        <v>3252</v>
      </c>
      <c r="B2490" s="6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hidden="1" x14ac:dyDescent="0.3">
      <c r="A2491" s="6" t="s">
        <v>1320</v>
      </c>
      <c r="B2491" s="6" t="s">
        <v>3254</v>
      </c>
      <c r="C2491" s="6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hidden="1" x14ac:dyDescent="0.3">
      <c r="A2492" s="6" t="s">
        <v>1331</v>
      </c>
      <c r="B2492" s="6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hidden="1" x14ac:dyDescent="0.3">
      <c r="A2493" s="6" t="s">
        <v>1247</v>
      </c>
      <c r="B2493" s="6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hidden="1" x14ac:dyDescent="0.3">
      <c r="A2494" s="6" t="s">
        <v>795</v>
      </c>
      <c r="B2494" s="6" t="s">
        <v>3257</v>
      </c>
      <c r="C2494" s="6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hidden="1" x14ac:dyDescent="0.3">
      <c r="A2495" s="6" t="s">
        <v>1254</v>
      </c>
      <c r="B2495" s="6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hidden="1" x14ac:dyDescent="0.3">
      <c r="A2496" s="6" t="s">
        <v>1300</v>
      </c>
      <c r="B2496" s="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hidden="1" x14ac:dyDescent="0.3">
      <c r="A2497" s="6" t="s">
        <v>1254</v>
      </c>
      <c r="B2497" s="6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hidden="1" x14ac:dyDescent="0.3">
      <c r="A2498" s="6" t="s">
        <v>1300</v>
      </c>
      <c r="B2498" s="6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hidden="1" x14ac:dyDescent="0.3">
      <c r="A2499" s="6" t="s">
        <v>1300</v>
      </c>
      <c r="B2499" s="6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hidden="1" x14ac:dyDescent="0.3">
      <c r="A2500" s="6" t="s">
        <v>331</v>
      </c>
      <c r="B2500" s="6" t="s">
        <v>3263</v>
      </c>
      <c r="C2500" s="6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hidden="1" x14ac:dyDescent="0.3">
      <c r="A2501" s="6" t="s">
        <v>393</v>
      </c>
      <c r="B2501" s="6" t="s">
        <v>3264</v>
      </c>
      <c r="C2501" s="6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hidden="1" x14ac:dyDescent="0.3">
      <c r="A2502" s="6" t="s">
        <v>458</v>
      </c>
      <c r="B2502" s="6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hidden="1" x14ac:dyDescent="0.3">
      <c r="A2503" s="6" t="s">
        <v>743</v>
      </c>
      <c r="B2503" s="6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hidden="1" x14ac:dyDescent="0.3">
      <c r="A2504" s="6" t="s">
        <v>722</v>
      </c>
      <c r="B2504" s="6" t="s">
        <v>3267</v>
      </c>
      <c r="C2504" s="6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hidden="1" x14ac:dyDescent="0.3">
      <c r="A2505" s="6" t="s">
        <v>1316</v>
      </c>
      <c r="B2505" s="6" t="s">
        <v>3268</v>
      </c>
      <c r="C2505" s="6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hidden="1" x14ac:dyDescent="0.3">
      <c r="A2506" s="6" t="s">
        <v>1316</v>
      </c>
      <c r="B2506" s="6" t="s">
        <v>3269</v>
      </c>
      <c r="C2506" s="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hidden="1" x14ac:dyDescent="0.3">
      <c r="A2507" s="6" t="s">
        <v>1699</v>
      </c>
      <c r="B2507" s="6" t="s">
        <v>3270</v>
      </c>
      <c r="C2507" s="6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hidden="1" x14ac:dyDescent="0.3">
      <c r="A2508" s="6" t="s">
        <v>490</v>
      </c>
      <c r="B2508" s="6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hidden="1" x14ac:dyDescent="0.3">
      <c r="A2509" s="6" t="s">
        <v>311</v>
      </c>
      <c r="B2509" s="6" t="s">
        <v>3272</v>
      </c>
      <c r="C2509" s="6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hidden="1" x14ac:dyDescent="0.3">
      <c r="A2510" s="6" t="s">
        <v>1247</v>
      </c>
      <c r="B2510" s="6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hidden="1" x14ac:dyDescent="0.3">
      <c r="A2511" s="6" t="s">
        <v>847</v>
      </c>
      <c r="B2511" s="6" t="s">
        <v>3274</v>
      </c>
      <c r="C2511" s="6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hidden="1" x14ac:dyDescent="0.3">
      <c r="A2512" s="6" t="s">
        <v>847</v>
      </c>
      <c r="B2512" s="6" t="s">
        <v>3275</v>
      </c>
      <c r="C2512" s="6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hidden="1" x14ac:dyDescent="0.3">
      <c r="A2513" s="6" t="s">
        <v>3276</v>
      </c>
      <c r="B2513" s="6" t="s">
        <v>3277</v>
      </c>
      <c r="C2513" s="6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hidden="1" x14ac:dyDescent="0.3">
      <c r="A2514" s="6" t="s">
        <v>982</v>
      </c>
      <c r="B2514" s="6" t="s">
        <v>3278</v>
      </c>
      <c r="C2514" s="6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hidden="1" x14ac:dyDescent="0.3">
      <c r="A2515" s="6" t="s">
        <v>795</v>
      </c>
      <c r="B2515" s="6" t="s">
        <v>3279</v>
      </c>
      <c r="C2515" s="6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hidden="1" x14ac:dyDescent="0.3">
      <c r="A2516" s="6" t="s">
        <v>1000</v>
      </c>
      <c r="B2516" s="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hidden="1" x14ac:dyDescent="0.3">
      <c r="A2517" s="6" t="s">
        <v>300</v>
      </c>
      <c r="B2517" s="6" t="s">
        <v>3281</v>
      </c>
      <c r="C2517" s="6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hidden="1" x14ac:dyDescent="0.3">
      <c r="A2518" s="6" t="s">
        <v>741</v>
      </c>
      <c r="B2518" s="6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hidden="1" x14ac:dyDescent="0.3">
      <c r="A2519" s="6" t="s">
        <v>743</v>
      </c>
      <c r="B2519" s="6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hidden="1" x14ac:dyDescent="0.3">
      <c r="A2520" s="6" t="s">
        <v>3284</v>
      </c>
      <c r="B2520" s="6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hidden="1" x14ac:dyDescent="0.3">
      <c r="A2521" s="6" t="s">
        <v>847</v>
      </c>
      <c r="B2521" s="6" t="s">
        <v>3286</v>
      </c>
      <c r="C2521" s="6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hidden="1" x14ac:dyDescent="0.3">
      <c r="A2522" s="6" t="s">
        <v>847</v>
      </c>
      <c r="B2522" s="6" t="s">
        <v>3287</v>
      </c>
      <c r="C2522" s="6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hidden="1" x14ac:dyDescent="0.3">
      <c r="A2523" s="6" t="s">
        <v>381</v>
      </c>
      <c r="B2523" s="6" t="s">
        <v>3288</v>
      </c>
      <c r="C2523" s="6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hidden="1" x14ac:dyDescent="0.3">
      <c r="A2524" s="6" t="s">
        <v>1300</v>
      </c>
      <c r="B2524" s="6" t="s">
        <v>3289</v>
      </c>
      <c r="C2524" s="6">
        <v>12</v>
      </c>
      <c r="D2524" t="str">
        <f t="shared" si="39"/>
        <v>Minis Building(Polyurethane)12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hidden="1" x14ac:dyDescent="0.3">
      <c r="A2525" s="6" t="s">
        <v>3290</v>
      </c>
      <c r="B2525" s="6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hidden="1" x14ac:dyDescent="0.3">
      <c r="A2526" s="6" t="s">
        <v>420</v>
      </c>
      <c r="B2526" s="6" t="s">
        <v>3291</v>
      </c>
      <c r="C2526" s="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hidden="1" x14ac:dyDescent="0.3">
      <c r="A2527" s="6" t="s">
        <v>847</v>
      </c>
      <c r="B2527" s="6" t="s">
        <v>3292</v>
      </c>
      <c r="C2527" s="6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hidden="1" x14ac:dyDescent="0.3">
      <c r="A2528" s="6" t="s">
        <v>847</v>
      </c>
      <c r="B2528" s="6" t="s">
        <v>3293</v>
      </c>
      <c r="C2528" s="6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hidden="1" x14ac:dyDescent="0.3">
      <c r="A2529" s="6" t="s">
        <v>982</v>
      </c>
      <c r="B2529" s="6" t="s">
        <v>3294</v>
      </c>
      <c r="C2529" s="6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hidden="1" x14ac:dyDescent="0.3">
      <c r="A2530" s="6" t="s">
        <v>1163</v>
      </c>
      <c r="B2530" s="6" t="s">
        <v>3295</v>
      </c>
      <c r="C2530" s="6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hidden="1" x14ac:dyDescent="0.3">
      <c r="A2531" s="6" t="s">
        <v>1163</v>
      </c>
      <c r="B2531" s="6" t="s">
        <v>3296</v>
      </c>
      <c r="C2531" s="6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hidden="1" x14ac:dyDescent="0.3">
      <c r="A2532" s="6" t="s">
        <v>622</v>
      </c>
      <c r="B2532" s="6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hidden="1" x14ac:dyDescent="0.3">
      <c r="A2533" s="6" t="s">
        <v>1350</v>
      </c>
      <c r="B2533" s="6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hidden="1" x14ac:dyDescent="0.3">
      <c r="A2534" s="6" t="s">
        <v>1350</v>
      </c>
      <c r="B2534" s="6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hidden="1" x14ac:dyDescent="0.3">
      <c r="A2535" s="6" t="s">
        <v>1086</v>
      </c>
      <c r="B2535" s="6" t="s">
        <v>3300</v>
      </c>
      <c r="C2535" s="6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hidden="1" x14ac:dyDescent="0.3">
      <c r="A2536" s="6" t="s">
        <v>795</v>
      </c>
      <c r="B2536" s="6" t="s">
        <v>3301</v>
      </c>
      <c r="C2536" s="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hidden="1" x14ac:dyDescent="0.3">
      <c r="A2537" s="6" t="s">
        <v>795</v>
      </c>
      <c r="B2537" s="6" t="s">
        <v>3302</v>
      </c>
      <c r="C2537" s="6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hidden="1" x14ac:dyDescent="0.3">
      <c r="A2538" s="6" t="s">
        <v>820</v>
      </c>
      <c r="B2538" s="6" t="s">
        <v>3303</v>
      </c>
      <c r="C2538" s="6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hidden="1" x14ac:dyDescent="0.3">
      <c r="A2539" s="6" t="s">
        <v>300</v>
      </c>
      <c r="B2539" s="6" t="s">
        <v>3304</v>
      </c>
      <c r="C2539" s="6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hidden="1" x14ac:dyDescent="0.3">
      <c r="A2540" s="6" t="s">
        <v>2948</v>
      </c>
      <c r="B2540" s="6" t="s">
        <v>3305</v>
      </c>
      <c r="C2540" s="6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hidden="1" x14ac:dyDescent="0.3">
      <c r="A2541" s="6" t="s">
        <v>1475</v>
      </c>
      <c r="B2541" s="6" t="s">
        <v>3306</v>
      </c>
      <c r="C2541" s="6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hidden="1" x14ac:dyDescent="0.3">
      <c r="A2542" s="6" t="s">
        <v>1043</v>
      </c>
      <c r="B2542" s="6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hidden="1" x14ac:dyDescent="0.3">
      <c r="A2543" s="6" t="s">
        <v>1077</v>
      </c>
      <c r="B2543" s="6" t="s">
        <v>3308</v>
      </c>
      <c r="C2543" s="6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hidden="1" x14ac:dyDescent="0.3">
      <c r="A2544" s="6" t="s">
        <v>1473</v>
      </c>
      <c r="B2544" s="6" t="s">
        <v>3309</v>
      </c>
      <c r="C2544" s="6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hidden="1" x14ac:dyDescent="0.3">
      <c r="A2545" s="6" t="s">
        <v>1473</v>
      </c>
      <c r="B2545" s="6" t="s">
        <v>3310</v>
      </c>
      <c r="C2545" s="6">
        <v>2</v>
      </c>
      <c r="D2545" t="str">
        <f t="shared" si="39"/>
        <v>Taval Sarai 522</v>
      </c>
      <c r="E2545">
        <v>125198.7</v>
      </c>
      <c r="F2545">
        <v>98529.87</v>
      </c>
      <c r="G2545">
        <v>0</v>
      </c>
      <c r="H2545">
        <v>98529.87</v>
      </c>
    </row>
    <row r="2546" spans="1:8" hidden="1" x14ac:dyDescent="0.3">
      <c r="A2546" s="6" t="s">
        <v>895</v>
      </c>
      <c r="B2546" s="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hidden="1" x14ac:dyDescent="0.3">
      <c r="A2547" s="6" t="s">
        <v>895</v>
      </c>
      <c r="B2547" s="6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hidden="1" x14ac:dyDescent="0.3">
      <c r="A2548" s="6" t="s">
        <v>722</v>
      </c>
      <c r="B2548" s="6" t="s">
        <v>3313</v>
      </c>
      <c r="C2548" s="6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hidden="1" x14ac:dyDescent="0.3">
      <c r="A2549" s="6" t="s">
        <v>1326</v>
      </c>
      <c r="B2549" s="6" t="s">
        <v>3314</v>
      </c>
      <c r="C2549" s="6">
        <v>7</v>
      </c>
      <c r="D2549" t="str">
        <f t="shared" si="39"/>
        <v>Ministries A17-A187</v>
      </c>
      <c r="E2549">
        <v>544424</v>
      </c>
      <c r="F2549">
        <v>460854.92</v>
      </c>
      <c r="G2549">
        <v>0</v>
      </c>
      <c r="H2549">
        <v>460854.92</v>
      </c>
    </row>
    <row r="2550" spans="1:8" hidden="1" x14ac:dyDescent="0.3">
      <c r="A2550" s="6" t="s">
        <v>1300</v>
      </c>
      <c r="B2550" s="6" t="s">
        <v>3315</v>
      </c>
      <c r="C2550" s="6">
        <v>15</v>
      </c>
      <c r="D2550" t="str">
        <f t="shared" si="39"/>
        <v>Minis Building(Polyurethane)15</v>
      </c>
      <c r="E2550">
        <v>19944.02</v>
      </c>
      <c r="F2550">
        <v>17210.18</v>
      </c>
      <c r="G2550">
        <v>0</v>
      </c>
      <c r="H2550">
        <v>17210.18</v>
      </c>
    </row>
    <row r="2551" spans="1:8" hidden="1" x14ac:dyDescent="0.3">
      <c r="A2551" s="6" t="s">
        <v>795</v>
      </c>
      <c r="B2551" s="6" t="s">
        <v>3316</v>
      </c>
      <c r="C2551" s="6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hidden="1" x14ac:dyDescent="0.3">
      <c r="A2552" s="6" t="s">
        <v>9</v>
      </c>
      <c r="B2552" s="6" t="s">
        <v>3317</v>
      </c>
      <c r="C2552" s="6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hidden="1" x14ac:dyDescent="0.3">
      <c r="A2553" s="6" t="s">
        <v>1396</v>
      </c>
      <c r="B2553" s="6" t="s">
        <v>3318</v>
      </c>
      <c r="C2553" s="6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hidden="1" x14ac:dyDescent="0.3">
      <c r="A2554" s="6" t="s">
        <v>1396</v>
      </c>
      <c r="B2554" s="6" t="s">
        <v>3319</v>
      </c>
      <c r="C2554" s="6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hidden="1" x14ac:dyDescent="0.3">
      <c r="A2555" s="6" t="s">
        <v>1396</v>
      </c>
      <c r="B2555" s="6" t="s">
        <v>3320</v>
      </c>
      <c r="C2555" s="6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hidden="1" x14ac:dyDescent="0.3">
      <c r="A2556" s="6" t="s">
        <v>1396</v>
      </c>
      <c r="B2556" s="6" t="s">
        <v>3321</v>
      </c>
      <c r="C2556" s="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hidden="1" x14ac:dyDescent="0.3">
      <c r="A2557" s="6" t="s">
        <v>1396</v>
      </c>
      <c r="B2557" s="6" t="s">
        <v>3322</v>
      </c>
      <c r="C2557" s="6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hidden="1" x14ac:dyDescent="0.3">
      <c r="A2558" s="6" t="s">
        <v>1396</v>
      </c>
      <c r="B2558" s="6" t="s">
        <v>3323</v>
      </c>
      <c r="C2558" s="6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hidden="1" x14ac:dyDescent="0.3">
      <c r="A2559" s="6" t="s">
        <v>1405</v>
      </c>
      <c r="B2559" s="6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hidden="1" x14ac:dyDescent="0.3">
      <c r="A2560" s="6" t="s">
        <v>1405</v>
      </c>
      <c r="B2560" s="6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hidden="1" x14ac:dyDescent="0.3">
      <c r="A2561" s="6" t="s">
        <v>746</v>
      </c>
      <c r="B2561" s="6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hidden="1" x14ac:dyDescent="0.3">
      <c r="A2562" s="6" t="s">
        <v>743</v>
      </c>
      <c r="B2562" s="6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hidden="1" x14ac:dyDescent="0.3">
      <c r="A2563" s="6" t="s">
        <v>348</v>
      </c>
      <c r="B2563" s="6" t="s">
        <v>3328</v>
      </c>
      <c r="C2563" s="6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hidden="1" x14ac:dyDescent="0.3">
      <c r="A2564" s="6" t="s">
        <v>348</v>
      </c>
      <c r="B2564" s="6" t="s">
        <v>3329</v>
      </c>
      <c r="C2564" s="6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hidden="1" x14ac:dyDescent="0.3">
      <c r="A2565" s="6" t="s">
        <v>2626</v>
      </c>
      <c r="B2565" s="6" t="s">
        <v>1083</v>
      </c>
      <c r="C2565" s="6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hidden="1" x14ac:dyDescent="0.3">
      <c r="A2566" s="6" t="s">
        <v>795</v>
      </c>
      <c r="B2566" s="6" t="s">
        <v>3330</v>
      </c>
      <c r="C2566" s="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hidden="1" x14ac:dyDescent="0.3">
      <c r="A2567" s="6" t="s">
        <v>311</v>
      </c>
      <c r="B2567" s="6" t="s">
        <v>3331</v>
      </c>
      <c r="C2567" s="6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hidden="1" x14ac:dyDescent="0.3">
      <c r="A2568" s="6" t="s">
        <v>3332</v>
      </c>
      <c r="B2568" s="6" t="s">
        <v>1047</v>
      </c>
      <c r="C2568" s="6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hidden="1" x14ac:dyDescent="0.3">
      <c r="A2569" s="6" t="s">
        <v>754</v>
      </c>
      <c r="B2569" s="6" t="s">
        <v>3333</v>
      </c>
      <c r="C2569" s="6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hidden="1" x14ac:dyDescent="0.3">
      <c r="A2570" s="6" t="s">
        <v>371</v>
      </c>
      <c r="B2570" s="6" t="s">
        <v>3334</v>
      </c>
      <c r="C2570" s="6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hidden="1" x14ac:dyDescent="0.3">
      <c r="A2571" s="6" t="s">
        <v>371</v>
      </c>
      <c r="B2571" s="6" t="s">
        <v>3335</v>
      </c>
      <c r="C2571" s="6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hidden="1" x14ac:dyDescent="0.3">
      <c r="A2572" s="6" t="s">
        <v>371</v>
      </c>
      <c r="B2572" s="6" t="s">
        <v>3336</v>
      </c>
      <c r="C2572" s="6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hidden="1" x14ac:dyDescent="0.3">
      <c r="A2573" s="6" t="s">
        <v>432</v>
      </c>
      <c r="B2573" s="6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hidden="1" x14ac:dyDescent="0.3">
      <c r="A2574" s="6" t="s">
        <v>674</v>
      </c>
      <c r="B2574" s="6" t="s">
        <v>3338</v>
      </c>
      <c r="C2574" s="6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hidden="1" x14ac:dyDescent="0.3">
      <c r="A2575" s="6" t="s">
        <v>1334</v>
      </c>
      <c r="B2575" s="6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hidden="1" x14ac:dyDescent="0.3">
      <c r="A2576" s="6" t="s">
        <v>1278</v>
      </c>
      <c r="B2576" s="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hidden="1" x14ac:dyDescent="0.3">
      <c r="A2577" s="6" t="s">
        <v>1163</v>
      </c>
      <c r="B2577" s="6" t="s">
        <v>3341</v>
      </c>
      <c r="C2577" s="6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hidden="1" x14ac:dyDescent="0.3">
      <c r="A2578" s="6" t="s">
        <v>746</v>
      </c>
      <c r="B2578" s="6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hidden="1" x14ac:dyDescent="0.3">
      <c r="A2579" s="6" t="s">
        <v>1247</v>
      </c>
      <c r="B2579" s="6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hidden="1" x14ac:dyDescent="0.3">
      <c r="A2580" s="6" t="s">
        <v>741</v>
      </c>
      <c r="B2580" s="6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hidden="1" x14ac:dyDescent="0.3">
      <c r="A2581" s="6" t="s">
        <v>754</v>
      </c>
      <c r="B2581" s="6" t="s">
        <v>3345</v>
      </c>
      <c r="C2581" s="6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hidden="1" x14ac:dyDescent="0.3">
      <c r="A2582" s="6" t="s">
        <v>300</v>
      </c>
      <c r="B2582" s="6" t="s">
        <v>3346</v>
      </c>
      <c r="C2582" s="6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hidden="1" x14ac:dyDescent="0.3">
      <c r="A2583" s="6" t="s">
        <v>1502</v>
      </c>
      <c r="B2583" s="6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hidden="1" x14ac:dyDescent="0.3">
      <c r="A2584" s="6" t="s">
        <v>381</v>
      </c>
      <c r="B2584" s="6" t="s">
        <v>3348</v>
      </c>
      <c r="C2584" s="6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hidden="1" x14ac:dyDescent="0.3">
      <c r="A2585" s="6" t="s">
        <v>387</v>
      </c>
      <c r="B2585" s="6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hidden="1" x14ac:dyDescent="0.3">
      <c r="A2586" s="6" t="s">
        <v>1202</v>
      </c>
      <c r="B2586" s="6" t="s">
        <v>3350</v>
      </c>
      <c r="C2586" s="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hidden="1" x14ac:dyDescent="0.3">
      <c r="A2587" s="6" t="s">
        <v>1163</v>
      </c>
      <c r="B2587" s="6" t="s">
        <v>3351</v>
      </c>
      <c r="C2587" s="6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hidden="1" x14ac:dyDescent="0.3">
      <c r="A2588" s="6" t="s">
        <v>741</v>
      </c>
      <c r="B2588" s="6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hidden="1" x14ac:dyDescent="0.3">
      <c r="A2589" s="6" t="s">
        <v>1453</v>
      </c>
      <c r="B2589" s="6" t="s">
        <v>3353</v>
      </c>
      <c r="C2589" s="6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hidden="1" x14ac:dyDescent="0.3">
      <c r="A2590" s="6" t="s">
        <v>1202</v>
      </c>
      <c r="B2590" s="6" t="s">
        <v>3354</v>
      </c>
      <c r="C2590" s="6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hidden="1" x14ac:dyDescent="0.3">
      <c r="A2591" s="6" t="s">
        <v>1289</v>
      </c>
      <c r="B2591" s="6" t="s">
        <v>3355</v>
      </c>
      <c r="C2591" s="6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hidden="1" x14ac:dyDescent="0.3">
      <c r="A2592" s="6" t="s">
        <v>1254</v>
      </c>
      <c r="B2592" s="6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hidden="1" x14ac:dyDescent="0.3">
      <c r="A2593" s="6" t="s">
        <v>1377</v>
      </c>
      <c r="B2593" s="6" t="s">
        <v>3357</v>
      </c>
      <c r="C2593" s="6">
        <v>3</v>
      </c>
      <c r="D2593" t="str">
        <f t="shared" si="40"/>
        <v>Mivida3</v>
      </c>
      <c r="E2593">
        <v>212130</v>
      </c>
      <c r="F2593">
        <v>210008.7</v>
      </c>
      <c r="G2593">
        <v>0</v>
      </c>
      <c r="H2593">
        <v>210008.69999999998</v>
      </c>
    </row>
    <row r="2594" spans="1:8" hidden="1" x14ac:dyDescent="0.3">
      <c r="A2594" s="6" t="s">
        <v>1473</v>
      </c>
      <c r="B2594" s="6" t="s">
        <v>3358</v>
      </c>
      <c r="C2594" s="6">
        <v>3</v>
      </c>
      <c r="D2594" t="str">
        <f t="shared" si="40"/>
        <v>Taval Sarai 523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hidden="1" x14ac:dyDescent="0.3">
      <c r="A2595" s="6" t="s">
        <v>982</v>
      </c>
      <c r="B2595" s="6" t="s">
        <v>3359</v>
      </c>
      <c r="C2595" s="6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hidden="1" x14ac:dyDescent="0.3">
      <c r="A2596" s="6" t="s">
        <v>3360</v>
      </c>
      <c r="B2596" s="6" t="s">
        <v>3361</v>
      </c>
      <c r="C2596" s="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hidden="1" x14ac:dyDescent="0.3">
      <c r="A2597" s="6" t="s">
        <v>657</v>
      </c>
      <c r="B2597" s="6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hidden="1" x14ac:dyDescent="0.3">
      <c r="A2598" s="6" t="s">
        <v>381</v>
      </c>
      <c r="B2598" s="6" t="s">
        <v>3363</v>
      </c>
      <c r="C2598" s="6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hidden="1" x14ac:dyDescent="0.3">
      <c r="A2599" s="6" t="s">
        <v>342</v>
      </c>
      <c r="B2599" s="6" t="s">
        <v>3364</v>
      </c>
      <c r="C2599" s="6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hidden="1" x14ac:dyDescent="0.3">
      <c r="A2600" s="6" t="s">
        <v>342</v>
      </c>
      <c r="B2600" s="6" t="s">
        <v>3365</v>
      </c>
      <c r="C2600" s="6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hidden="1" x14ac:dyDescent="0.3">
      <c r="A2601" s="6" t="s">
        <v>342</v>
      </c>
      <c r="B2601" s="6" t="s">
        <v>3366</v>
      </c>
      <c r="C2601" s="6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hidden="1" x14ac:dyDescent="0.3">
      <c r="A2602" s="6" t="s">
        <v>342</v>
      </c>
      <c r="B2602" s="6" t="s">
        <v>3367</v>
      </c>
      <c r="C2602" s="6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hidden="1" x14ac:dyDescent="0.3">
      <c r="A2603" s="6" t="s">
        <v>342</v>
      </c>
      <c r="B2603" s="6" t="s">
        <v>3368</v>
      </c>
      <c r="C2603" s="6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hidden="1" x14ac:dyDescent="0.3">
      <c r="A2604" s="6" t="s">
        <v>1122</v>
      </c>
      <c r="B2604" s="6" t="s">
        <v>3369</v>
      </c>
      <c r="C2604" s="6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hidden="1" x14ac:dyDescent="0.3">
      <c r="A2605" s="6" t="s">
        <v>1054</v>
      </c>
      <c r="B2605" s="6" t="s">
        <v>3370</v>
      </c>
      <c r="C2605" s="6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hidden="1" x14ac:dyDescent="0.3">
      <c r="A2606" s="6" t="s">
        <v>516</v>
      </c>
      <c r="B2606" s="6" t="s">
        <v>3371</v>
      </c>
      <c r="C2606" s="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hidden="1" x14ac:dyDescent="0.3">
      <c r="A2607" s="6" t="s">
        <v>516</v>
      </c>
      <c r="B2607" s="6" t="s">
        <v>3372</v>
      </c>
      <c r="C2607" s="6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hidden="1" x14ac:dyDescent="0.3">
      <c r="A2608" s="6" t="s">
        <v>1612</v>
      </c>
      <c r="B2608" s="6" t="s">
        <v>3373</v>
      </c>
      <c r="C2608" s="6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hidden="1" x14ac:dyDescent="0.3">
      <c r="A2609" s="6" t="s">
        <v>559</v>
      </c>
      <c r="B2609" s="6" t="s">
        <v>3374</v>
      </c>
      <c r="C2609" s="6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hidden="1" x14ac:dyDescent="0.3">
      <c r="A2610" s="6" t="s">
        <v>9</v>
      </c>
      <c r="B2610" s="6" t="s">
        <v>3375</v>
      </c>
      <c r="C2610" s="6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hidden="1" x14ac:dyDescent="0.3">
      <c r="A2611" s="6" t="s">
        <v>331</v>
      </c>
      <c r="B2611" s="6" t="s">
        <v>3376</v>
      </c>
      <c r="C2611" s="6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hidden="1" x14ac:dyDescent="0.3">
      <c r="A2612" s="6" t="s">
        <v>3377</v>
      </c>
      <c r="B2612" s="6" t="s">
        <v>3378</v>
      </c>
      <c r="C2612" s="6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hidden="1" x14ac:dyDescent="0.3">
      <c r="A2613" s="6" t="s">
        <v>3377</v>
      </c>
      <c r="B2613" s="6" t="s">
        <v>3379</v>
      </c>
      <c r="C2613" s="6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hidden="1" x14ac:dyDescent="0.3">
      <c r="A2614" s="6" t="s">
        <v>1389</v>
      </c>
      <c r="B2614" s="6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hidden="1" x14ac:dyDescent="0.3">
      <c r="A2615" s="6" t="s">
        <v>567</v>
      </c>
      <c r="B2615" s="6" t="s">
        <v>3381</v>
      </c>
      <c r="C2615" s="6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hidden="1" x14ac:dyDescent="0.3">
      <c r="A2616" s="6" t="s">
        <v>1243</v>
      </c>
      <c r="B2616" s="6" t="s">
        <v>3382</v>
      </c>
      <c r="C2616" s="6">
        <v>20</v>
      </c>
      <c r="D2616" t="str">
        <f t="shared" si="40"/>
        <v>Sodic East20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hidden="1" x14ac:dyDescent="0.3">
      <c r="A2617" s="6" t="s">
        <v>1499</v>
      </c>
      <c r="B2617" s="6" t="s">
        <v>3383</v>
      </c>
      <c r="C2617" s="6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hidden="1" x14ac:dyDescent="0.3">
      <c r="A2618" s="6" t="s">
        <v>1499</v>
      </c>
      <c r="B2618" s="6" t="s">
        <v>3384</v>
      </c>
      <c r="C2618" s="6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hidden="1" x14ac:dyDescent="0.3">
      <c r="A2619" s="6" t="s">
        <v>828</v>
      </c>
      <c r="B2619" s="6" t="s">
        <v>3385</v>
      </c>
      <c r="C2619" s="6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hidden="1" x14ac:dyDescent="0.3">
      <c r="A2620" s="6" t="s">
        <v>9</v>
      </c>
      <c r="B2620" s="6" t="s">
        <v>3386</v>
      </c>
      <c r="C2620" s="6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hidden="1" x14ac:dyDescent="0.3">
      <c r="A2621" s="6" t="s">
        <v>1254</v>
      </c>
      <c r="B2621" s="6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hidden="1" x14ac:dyDescent="0.3">
      <c r="A2622" s="6" t="s">
        <v>559</v>
      </c>
      <c r="B2622" s="6" t="s">
        <v>3388</v>
      </c>
      <c r="C2622" s="6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hidden="1" x14ac:dyDescent="0.3">
      <c r="A2623" s="6" t="s">
        <v>1520</v>
      </c>
      <c r="B2623" s="6" t="s">
        <v>1083</v>
      </c>
      <c r="C2623" s="6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hidden="1" x14ac:dyDescent="0.3">
      <c r="A2624" s="6" t="s">
        <v>1196</v>
      </c>
      <c r="B2624" s="6" t="s">
        <v>3389</v>
      </c>
      <c r="C2624" s="6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hidden="1" x14ac:dyDescent="0.3">
      <c r="A2625" s="6" t="s">
        <v>371</v>
      </c>
      <c r="B2625" s="6" t="s">
        <v>3390</v>
      </c>
      <c r="C2625" s="6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hidden="1" x14ac:dyDescent="0.3">
      <c r="A2626" s="6" t="s">
        <v>679</v>
      </c>
      <c r="B2626" s="6" t="s">
        <v>3391</v>
      </c>
      <c r="C2626" s="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hidden="1" x14ac:dyDescent="0.3">
      <c r="A2627" s="6" t="s">
        <v>361</v>
      </c>
      <c r="B2627" s="6" t="s">
        <v>3392</v>
      </c>
      <c r="C2627" s="6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hidden="1" x14ac:dyDescent="0.3">
      <c r="A2628" s="6" t="s">
        <v>895</v>
      </c>
      <c r="B2628" s="6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hidden="1" x14ac:dyDescent="0.3">
      <c r="A2629" s="6" t="s">
        <v>895</v>
      </c>
      <c r="B2629" s="6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hidden="1" x14ac:dyDescent="0.3">
      <c r="A2630" s="6" t="s">
        <v>919</v>
      </c>
      <c r="B2630" s="6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hidden="1" x14ac:dyDescent="0.3">
      <c r="A2631" s="6" t="s">
        <v>1377</v>
      </c>
      <c r="B2631" s="6" t="s">
        <v>3396</v>
      </c>
      <c r="C2631" s="6">
        <v>6</v>
      </c>
      <c r="D2631" t="str">
        <f t="shared" si="41"/>
        <v>Mivida6</v>
      </c>
      <c r="E2631">
        <v>168310</v>
      </c>
      <c r="F2631">
        <v>102218</v>
      </c>
      <c r="G2631">
        <v>0</v>
      </c>
      <c r="H2631">
        <v>102218</v>
      </c>
    </row>
    <row r="2632" spans="1:8" hidden="1" x14ac:dyDescent="0.3">
      <c r="A2632" s="6" t="s">
        <v>71</v>
      </c>
      <c r="B2632" s="6" t="s">
        <v>3397</v>
      </c>
      <c r="C2632" s="6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hidden="1" x14ac:dyDescent="0.3">
      <c r="A2633" s="6" t="s">
        <v>1300</v>
      </c>
      <c r="B2633" s="6" t="s">
        <v>3398</v>
      </c>
      <c r="C2633" s="6">
        <v>18</v>
      </c>
      <c r="D2633" t="str">
        <f t="shared" si="41"/>
        <v>Minis Building(Polyurethane)18</v>
      </c>
      <c r="E2633">
        <v>36617.1</v>
      </c>
      <c r="F2633">
        <v>165.95999999999998</v>
      </c>
      <c r="G2633">
        <v>0</v>
      </c>
      <c r="H2633">
        <v>32589.21</v>
      </c>
    </row>
    <row r="2634" spans="1:8" hidden="1" x14ac:dyDescent="0.3">
      <c r="A2634" s="6" t="s">
        <v>1254</v>
      </c>
      <c r="B2634" s="6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hidden="1" x14ac:dyDescent="0.3">
      <c r="A2635" s="6" t="s">
        <v>339</v>
      </c>
      <c r="B2635" s="6" t="s">
        <v>3400</v>
      </c>
      <c r="C2635" s="6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hidden="1" x14ac:dyDescent="0.3">
      <c r="A2636" s="6" t="s">
        <v>9</v>
      </c>
      <c r="B2636" s="6" t="s">
        <v>3401</v>
      </c>
      <c r="C2636" s="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hidden="1" x14ac:dyDescent="0.3">
      <c r="A2637" s="6" t="s">
        <v>339</v>
      </c>
      <c r="B2637" s="6" t="s">
        <v>3402</v>
      </c>
      <c r="C2637" s="6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hidden="1" x14ac:dyDescent="0.3">
      <c r="A2638" s="6" t="s">
        <v>1473</v>
      </c>
      <c r="B2638" s="6" t="s">
        <v>3403</v>
      </c>
      <c r="C2638" s="6">
        <v>8</v>
      </c>
      <c r="D2638" t="str">
        <f t="shared" si="41"/>
        <v>Taval Sarai 528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hidden="1" x14ac:dyDescent="0.3">
      <c r="A2639" s="6" t="s">
        <v>1243</v>
      </c>
      <c r="B2639" s="6" t="s">
        <v>3404</v>
      </c>
      <c r="C2639" s="6">
        <v>19</v>
      </c>
      <c r="D2639" t="str">
        <f t="shared" si="41"/>
        <v>Sodic East19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hidden="1" x14ac:dyDescent="0.3">
      <c r="A2640" s="6" t="s">
        <v>420</v>
      </c>
      <c r="B2640" s="6" t="s">
        <v>3405</v>
      </c>
      <c r="C2640" s="6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hidden="1" x14ac:dyDescent="0.3">
      <c r="A2641" s="6" t="s">
        <v>1710</v>
      </c>
      <c r="B2641" s="6" t="s">
        <v>3406</v>
      </c>
      <c r="C2641" s="6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hidden="1" x14ac:dyDescent="0.3">
      <c r="A2642" s="6" t="s">
        <v>1750</v>
      </c>
      <c r="B2642" s="6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hidden="1" x14ac:dyDescent="0.3">
      <c r="A2643" s="6" t="s">
        <v>2007</v>
      </c>
      <c r="B2643" s="6" t="s">
        <v>3408</v>
      </c>
      <c r="C2643" s="6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hidden="1" x14ac:dyDescent="0.3">
      <c r="A2644" s="6" t="s">
        <v>3409</v>
      </c>
      <c r="B2644" s="6" t="s">
        <v>3410</v>
      </c>
      <c r="C2644" s="6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hidden="1" x14ac:dyDescent="0.3">
      <c r="A2645" s="6" t="s">
        <v>1254</v>
      </c>
      <c r="B2645" s="6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hidden="1" x14ac:dyDescent="0.3">
      <c r="A2646" s="6" t="s">
        <v>1532</v>
      </c>
      <c r="B2646" s="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hidden="1" x14ac:dyDescent="0.3">
      <c r="A2647" s="6" t="s">
        <v>73</v>
      </c>
      <c r="B2647" s="6" t="s">
        <v>3413</v>
      </c>
      <c r="C2647" s="6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hidden="1" x14ac:dyDescent="0.3">
      <c r="A2648" s="6" t="s">
        <v>73</v>
      </c>
      <c r="B2648" s="6" t="s">
        <v>3414</v>
      </c>
      <c r="C2648" s="6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hidden="1" x14ac:dyDescent="0.3">
      <c r="A2649" s="6" t="s">
        <v>3415</v>
      </c>
      <c r="B2649" s="6" t="s">
        <v>3416</v>
      </c>
      <c r="C2649" s="6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hidden="1" x14ac:dyDescent="0.3">
      <c r="A2650" s="6" t="s">
        <v>300</v>
      </c>
      <c r="B2650" s="6" t="s">
        <v>3417</v>
      </c>
      <c r="C2650" s="6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hidden="1" x14ac:dyDescent="0.3">
      <c r="A2651" s="6" t="s">
        <v>2626</v>
      </c>
      <c r="B2651" s="6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hidden="1" x14ac:dyDescent="0.3">
      <c r="A2652" s="6" t="s">
        <v>1000</v>
      </c>
      <c r="B2652" s="6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hidden="1" x14ac:dyDescent="0.3">
      <c r="A2653" s="6" t="s">
        <v>1579</v>
      </c>
      <c r="B2653" s="6" t="s">
        <v>3419</v>
      </c>
      <c r="C2653" s="6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hidden="1" x14ac:dyDescent="0.3">
      <c r="A2654" s="6" t="s">
        <v>1122</v>
      </c>
      <c r="B2654" s="6" t="s">
        <v>3420</v>
      </c>
      <c r="C2654" s="6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hidden="1" x14ac:dyDescent="0.3">
      <c r="A2655" s="6" t="s">
        <v>982</v>
      </c>
      <c r="B2655" s="6" t="s">
        <v>3421</v>
      </c>
      <c r="C2655" s="6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hidden="1" x14ac:dyDescent="0.3">
      <c r="A2656" s="6" t="s">
        <v>1084</v>
      </c>
      <c r="B2656" s="6" t="s">
        <v>3422</v>
      </c>
      <c r="C2656" s="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hidden="1" x14ac:dyDescent="0.3">
      <c r="A2657" s="6" t="s">
        <v>3423</v>
      </c>
      <c r="B2657" s="6" t="s">
        <v>3424</v>
      </c>
      <c r="C2657" s="6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hidden="1" x14ac:dyDescent="0.3">
      <c r="A2658" s="6" t="s">
        <v>1194</v>
      </c>
      <c r="B2658" s="6" t="s">
        <v>916</v>
      </c>
      <c r="C2658" s="6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hidden="1" x14ac:dyDescent="0.3">
      <c r="A2659" s="6" t="s">
        <v>705</v>
      </c>
      <c r="B2659" s="6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hidden="1" x14ac:dyDescent="0.3">
      <c r="A2660" s="6" t="s">
        <v>1266</v>
      </c>
      <c r="B2660" s="6" t="s">
        <v>3426</v>
      </c>
      <c r="C2660" s="6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hidden="1" x14ac:dyDescent="0.3">
      <c r="A2661" s="6" t="s">
        <v>695</v>
      </c>
      <c r="B2661" s="6" t="s">
        <v>3427</v>
      </c>
      <c r="C2661" s="6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hidden="1" x14ac:dyDescent="0.3">
      <c r="A2662" s="6" t="s">
        <v>754</v>
      </c>
      <c r="B2662" s="6" t="s">
        <v>3428</v>
      </c>
      <c r="C2662" s="6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hidden="1" x14ac:dyDescent="0.3">
      <c r="A2663" s="6" t="s">
        <v>1077</v>
      </c>
      <c r="B2663" s="6" t="s">
        <v>3429</v>
      </c>
      <c r="C2663" s="6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hidden="1" x14ac:dyDescent="0.3">
      <c r="A2664" s="6" t="s">
        <v>1699</v>
      </c>
      <c r="B2664" s="6" t="s">
        <v>3430</v>
      </c>
      <c r="C2664" s="6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hidden="1" x14ac:dyDescent="0.3">
      <c r="A2665" s="6" t="s">
        <v>397</v>
      </c>
      <c r="B2665" s="6" t="s">
        <v>3431</v>
      </c>
      <c r="C2665" s="6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hidden="1" x14ac:dyDescent="0.3">
      <c r="A2666" s="6" t="s">
        <v>1587</v>
      </c>
      <c r="B2666" s="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hidden="1" x14ac:dyDescent="0.3">
      <c r="A2667" s="6" t="s">
        <v>3433</v>
      </c>
      <c r="B2667" s="6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hidden="1" x14ac:dyDescent="0.3">
      <c r="A2668" s="6" t="s">
        <v>1594</v>
      </c>
      <c r="B2668" s="6" t="s">
        <v>3435</v>
      </c>
      <c r="C2668" s="6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hidden="1" x14ac:dyDescent="0.3">
      <c r="A2669" s="6" t="s">
        <v>1532</v>
      </c>
      <c r="B2669" s="6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hidden="1" x14ac:dyDescent="0.3">
      <c r="A2670" s="6" t="s">
        <v>1118</v>
      </c>
      <c r="B2670" s="6" t="s">
        <v>3437</v>
      </c>
      <c r="C2670" s="6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hidden="1" x14ac:dyDescent="0.3">
      <c r="A2671" s="6" t="s">
        <v>393</v>
      </c>
      <c r="B2671" s="6" t="s">
        <v>3438</v>
      </c>
      <c r="C2671" s="6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hidden="1" x14ac:dyDescent="0.3">
      <c r="A2672" s="6" t="s">
        <v>393</v>
      </c>
      <c r="B2672" s="6" t="s">
        <v>3439</v>
      </c>
      <c r="C2672" s="6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hidden="1" x14ac:dyDescent="0.3">
      <c r="A2673" s="6" t="s">
        <v>950</v>
      </c>
      <c r="B2673" s="6" t="s">
        <v>3440</v>
      </c>
      <c r="C2673" s="6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hidden="1" x14ac:dyDescent="0.3">
      <c r="A2674" s="6" t="s">
        <v>1163</v>
      </c>
      <c r="B2674" s="6" t="s">
        <v>3441</v>
      </c>
      <c r="C2674" s="6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hidden="1" x14ac:dyDescent="0.3">
      <c r="A2675" s="6" t="s">
        <v>341</v>
      </c>
      <c r="B2675" s="6" t="s">
        <v>3442</v>
      </c>
      <c r="C2675" s="6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hidden="1" x14ac:dyDescent="0.3">
      <c r="A2676" s="6" t="s">
        <v>1363</v>
      </c>
      <c r="B2676" s="6" t="s">
        <v>3443</v>
      </c>
      <c r="C2676" s="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hidden="1" x14ac:dyDescent="0.3">
      <c r="A2677" s="6" t="s">
        <v>389</v>
      </c>
      <c r="B2677" s="6" t="s">
        <v>3444</v>
      </c>
      <c r="C2677" s="6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hidden="1" x14ac:dyDescent="0.3">
      <c r="A2678" s="6" t="s">
        <v>361</v>
      </c>
      <c r="B2678" s="6" t="s">
        <v>3445</v>
      </c>
      <c r="C2678" s="6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hidden="1" x14ac:dyDescent="0.3">
      <c r="A2679" s="6" t="s">
        <v>1623</v>
      </c>
      <c r="B2679" s="6" t="s">
        <v>3446</v>
      </c>
      <c r="C2679" s="6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hidden="1" x14ac:dyDescent="0.3">
      <c r="A2680" s="6" t="s">
        <v>393</v>
      </c>
      <c r="B2680" s="6" t="s">
        <v>3447</v>
      </c>
      <c r="C2680" s="6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hidden="1" x14ac:dyDescent="0.3">
      <c r="A2681" s="6" t="s">
        <v>1626</v>
      </c>
      <c r="B2681" s="6" t="s">
        <v>3448</v>
      </c>
      <c r="C2681" s="6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hidden="1" x14ac:dyDescent="0.3">
      <c r="A2682" s="6" t="s">
        <v>1630</v>
      </c>
      <c r="B2682" s="6" t="s">
        <v>3449</v>
      </c>
      <c r="C2682" s="6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hidden="1" x14ac:dyDescent="0.3">
      <c r="A2683" s="6" t="s">
        <v>1630</v>
      </c>
      <c r="B2683" s="6" t="s">
        <v>3450</v>
      </c>
      <c r="C2683" s="6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hidden="1" x14ac:dyDescent="0.3">
      <c r="A2684" s="6" t="s">
        <v>795</v>
      </c>
      <c r="B2684" s="6" t="s">
        <v>3451</v>
      </c>
      <c r="C2684" s="6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hidden="1" x14ac:dyDescent="0.3">
      <c r="A2685" s="6" t="s">
        <v>802</v>
      </c>
      <c r="B2685" s="6" t="s">
        <v>3452</v>
      </c>
      <c r="C2685" s="6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hidden="1" x14ac:dyDescent="0.3">
      <c r="A2686" s="6" t="s">
        <v>1574</v>
      </c>
      <c r="B2686" s="6" t="s">
        <v>3453</v>
      </c>
      <c r="C2686" s="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hidden="1" x14ac:dyDescent="0.3">
      <c r="A2687" s="6" t="s">
        <v>1163</v>
      </c>
      <c r="B2687" s="6" t="s">
        <v>3454</v>
      </c>
      <c r="C2687" s="6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hidden="1" x14ac:dyDescent="0.3">
      <c r="A2688" s="6" t="s">
        <v>1710</v>
      </c>
      <c r="B2688" s="6" t="s">
        <v>3455</v>
      </c>
      <c r="C2688" s="6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hidden="1" x14ac:dyDescent="0.3">
      <c r="A2689" s="6" t="s">
        <v>331</v>
      </c>
      <c r="B2689" s="6" t="s">
        <v>3456</v>
      </c>
      <c r="C2689" s="6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hidden="1" x14ac:dyDescent="0.3">
      <c r="A2690" s="6" t="s">
        <v>1473</v>
      </c>
      <c r="B2690" s="6" t="s">
        <v>3457</v>
      </c>
      <c r="C2690" s="6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hidden="1" x14ac:dyDescent="0.3">
      <c r="A2691" s="6" t="s">
        <v>1473</v>
      </c>
      <c r="B2691" s="6" t="s">
        <v>3458</v>
      </c>
      <c r="C2691" s="6">
        <v>11</v>
      </c>
      <c r="D2691" t="str">
        <f t="shared" ref="D2691:D2754" si="42">A2691&amp;C2691</f>
        <v>Taval Sarai 5211</v>
      </c>
      <c r="E2691">
        <v>340654</v>
      </c>
      <c r="F2691">
        <v>259739.51</v>
      </c>
      <c r="G2691">
        <v>0</v>
      </c>
      <c r="H2691">
        <v>259739.51</v>
      </c>
    </row>
    <row r="2692" spans="1:8" hidden="1" x14ac:dyDescent="0.3">
      <c r="A2692" s="6" t="s">
        <v>1637</v>
      </c>
      <c r="B2692" s="6" t="s">
        <v>3459</v>
      </c>
      <c r="C2692" s="6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hidden="1" x14ac:dyDescent="0.3">
      <c r="A2693" s="6" t="s">
        <v>3460</v>
      </c>
      <c r="B2693" s="6" t="s">
        <v>3461</v>
      </c>
      <c r="C2693" s="6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hidden="1" x14ac:dyDescent="0.3">
      <c r="A2694" s="6" t="s">
        <v>3460</v>
      </c>
      <c r="B2694" s="6" t="s">
        <v>3462</v>
      </c>
      <c r="C2694" s="6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hidden="1" x14ac:dyDescent="0.3">
      <c r="A2695" s="6" t="s">
        <v>1646</v>
      </c>
      <c r="B2695" s="6" t="s">
        <v>3463</v>
      </c>
      <c r="C2695" s="6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hidden="1" x14ac:dyDescent="0.3">
      <c r="A2696" s="6" t="s">
        <v>1646</v>
      </c>
      <c r="B2696" s="6" t="s">
        <v>3464</v>
      </c>
      <c r="C2696" s="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hidden="1" x14ac:dyDescent="0.3">
      <c r="A2697" s="6" t="s">
        <v>1646</v>
      </c>
      <c r="B2697" s="6" t="s">
        <v>3465</v>
      </c>
      <c r="C2697" s="6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hidden="1" x14ac:dyDescent="0.3">
      <c r="A2698" s="6" t="s">
        <v>1077</v>
      </c>
      <c r="B2698" s="6" t="s">
        <v>3466</v>
      </c>
      <c r="C2698" s="6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hidden="1" x14ac:dyDescent="0.3">
      <c r="A2699" s="6" t="s">
        <v>1612</v>
      </c>
      <c r="B2699" s="6" t="s">
        <v>3467</v>
      </c>
      <c r="C2699" s="6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hidden="1" x14ac:dyDescent="0.3">
      <c r="A2700" s="6" t="s">
        <v>1194</v>
      </c>
      <c r="B2700" s="6" t="s">
        <v>1127</v>
      </c>
      <c r="C2700" s="6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hidden="1" x14ac:dyDescent="0.3">
      <c r="A2701" s="6" t="s">
        <v>71</v>
      </c>
      <c r="B2701" s="6" t="s">
        <v>3468</v>
      </c>
      <c r="C2701" s="6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hidden="1" x14ac:dyDescent="0.3">
      <c r="A2702" s="6" t="s">
        <v>2392</v>
      </c>
      <c r="B2702" s="6" t="s">
        <v>3469</v>
      </c>
      <c r="C2702" s="6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hidden="1" x14ac:dyDescent="0.3">
      <c r="A2703" s="6" t="s">
        <v>9</v>
      </c>
      <c r="B2703" s="6" t="s">
        <v>3470</v>
      </c>
      <c r="C2703" s="6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hidden="1" x14ac:dyDescent="0.3">
      <c r="A2704" s="6" t="s">
        <v>9</v>
      </c>
      <c r="B2704" s="6" t="s">
        <v>3471</v>
      </c>
      <c r="C2704" s="6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hidden="1" x14ac:dyDescent="0.3">
      <c r="A2705" s="6" t="s">
        <v>9</v>
      </c>
      <c r="B2705" s="6" t="s">
        <v>3472</v>
      </c>
      <c r="C2705" s="6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hidden="1" x14ac:dyDescent="0.3">
      <c r="A2706" s="6" t="s">
        <v>1405</v>
      </c>
      <c r="B2706" s="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hidden="1" x14ac:dyDescent="0.3">
      <c r="A2707" s="6" t="s">
        <v>1714</v>
      </c>
      <c r="B2707" s="6" t="s">
        <v>3474</v>
      </c>
      <c r="C2707" s="6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hidden="1" x14ac:dyDescent="0.3">
      <c r="A2708" s="6" t="s">
        <v>342</v>
      </c>
      <c r="B2708" s="6" t="s">
        <v>3475</v>
      </c>
      <c r="C2708" s="6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hidden="1" x14ac:dyDescent="0.3">
      <c r="A2709" s="6" t="s">
        <v>348</v>
      </c>
      <c r="B2709" s="6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hidden="1" x14ac:dyDescent="0.3">
      <c r="A2710" s="6" t="s">
        <v>348</v>
      </c>
      <c r="B2710" s="6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hidden="1" x14ac:dyDescent="0.3">
      <c r="A2711" s="6" t="s">
        <v>1654</v>
      </c>
      <c r="B2711" s="6" t="s">
        <v>3478</v>
      </c>
      <c r="C2711" s="6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hidden="1" x14ac:dyDescent="0.3">
      <c r="A2712" s="6" t="s">
        <v>1654</v>
      </c>
      <c r="B2712" s="6" t="s">
        <v>3479</v>
      </c>
      <c r="C2712" s="6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hidden="1" x14ac:dyDescent="0.3">
      <c r="A2713" s="6" t="s">
        <v>1654</v>
      </c>
      <c r="B2713" s="6" t="s">
        <v>3480</v>
      </c>
      <c r="C2713" s="6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hidden="1" x14ac:dyDescent="0.3">
      <c r="A2714" s="6" t="s">
        <v>1657</v>
      </c>
      <c r="B2714" s="6" t="s">
        <v>3481</v>
      </c>
      <c r="C2714" s="6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hidden="1" x14ac:dyDescent="0.3">
      <c r="A2715" s="6" t="s">
        <v>71</v>
      </c>
      <c r="B2715" s="6" t="s">
        <v>3482</v>
      </c>
      <c r="C2715" s="6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hidden="1" x14ac:dyDescent="0.3">
      <c r="A2716" s="6" t="s">
        <v>1562</v>
      </c>
      <c r="B2716" s="6" t="s">
        <v>3483</v>
      </c>
      <c r="C2716" s="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hidden="1" x14ac:dyDescent="0.3">
      <c r="A2717" s="6" t="s">
        <v>1218</v>
      </c>
      <c r="B2717" s="6" t="s">
        <v>3484</v>
      </c>
      <c r="C2717" s="6">
        <v>14</v>
      </c>
      <c r="D2717" t="str">
        <f t="shared" si="42"/>
        <v>Multi Sport Hall14</v>
      </c>
      <c r="E2717">
        <v>98166</v>
      </c>
      <c r="F2717">
        <v>186499.29</v>
      </c>
      <c r="G2717">
        <v>0</v>
      </c>
      <c r="H2717">
        <v>186499.29</v>
      </c>
    </row>
    <row r="2718" spans="1:8" hidden="1" x14ac:dyDescent="0.3">
      <c r="A2718" s="6" t="s">
        <v>950</v>
      </c>
      <c r="B2718" s="6" t="s">
        <v>3485</v>
      </c>
      <c r="C2718" s="6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hidden="1" x14ac:dyDescent="0.3">
      <c r="A2719" s="6" t="s">
        <v>1278</v>
      </c>
      <c r="B2719" s="6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hidden="1" x14ac:dyDescent="0.3">
      <c r="A2720" s="6" t="s">
        <v>1266</v>
      </c>
      <c r="B2720" s="6" t="s">
        <v>3487</v>
      </c>
      <c r="C2720" s="6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hidden="1" x14ac:dyDescent="0.3">
      <c r="A2721" s="6" t="s">
        <v>1776</v>
      </c>
      <c r="B2721" s="6" t="s">
        <v>3488</v>
      </c>
      <c r="C2721" s="6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hidden="1" x14ac:dyDescent="0.3">
      <c r="A2722" s="6" t="s">
        <v>705</v>
      </c>
      <c r="B2722" s="6" t="s">
        <v>3489</v>
      </c>
      <c r="C2722" s="6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hidden="1" x14ac:dyDescent="0.3">
      <c r="A2723" s="6" t="s">
        <v>705</v>
      </c>
      <c r="B2723" s="6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hidden="1" x14ac:dyDescent="0.3">
      <c r="A2724" s="6" t="s">
        <v>1254</v>
      </c>
      <c r="B2724" s="6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hidden="1" x14ac:dyDescent="0.3">
      <c r="A2725" s="6" t="s">
        <v>341</v>
      </c>
      <c r="B2725" s="6" t="s">
        <v>3492</v>
      </c>
      <c r="C2725" s="6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hidden="1" x14ac:dyDescent="0.3">
      <c r="A2726" s="6" t="s">
        <v>378</v>
      </c>
      <c r="B2726" s="6" t="s">
        <v>3493</v>
      </c>
      <c r="C2726" s="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hidden="1" x14ac:dyDescent="0.3">
      <c r="A2727" s="6" t="s">
        <v>378</v>
      </c>
      <c r="B2727" s="6" t="s">
        <v>3494</v>
      </c>
      <c r="C2727" s="6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hidden="1" x14ac:dyDescent="0.3">
      <c r="A2728" s="6" t="s">
        <v>1612</v>
      </c>
      <c r="B2728" s="6" t="s">
        <v>3495</v>
      </c>
      <c r="C2728" s="6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hidden="1" x14ac:dyDescent="0.3">
      <c r="A2729" s="6" t="s">
        <v>1433</v>
      </c>
      <c r="B2729" s="6" t="s">
        <v>3496</v>
      </c>
      <c r="C2729" s="6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hidden="1" x14ac:dyDescent="0.3">
      <c r="A2730" s="6" t="s">
        <v>1699</v>
      </c>
      <c r="B2730" s="6" t="s">
        <v>3497</v>
      </c>
      <c r="C2730" s="6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hidden="1" x14ac:dyDescent="0.3">
      <c r="A2731" s="6" t="s">
        <v>1626</v>
      </c>
      <c r="B2731" s="6" t="s">
        <v>3498</v>
      </c>
      <c r="C2731" s="6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hidden="1" x14ac:dyDescent="0.3">
      <c r="A2732" s="6" t="s">
        <v>1589</v>
      </c>
      <c r="B2732" s="6" t="s">
        <v>3499</v>
      </c>
      <c r="C2732" s="6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hidden="1" x14ac:dyDescent="0.3">
      <c r="A2733" s="6" t="s">
        <v>3500</v>
      </c>
      <c r="B2733" s="6" t="s">
        <v>3501</v>
      </c>
      <c r="C2733" s="6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hidden="1" x14ac:dyDescent="0.3">
      <c r="A2734" s="6" t="s">
        <v>795</v>
      </c>
      <c r="B2734" s="6" t="s">
        <v>3502</v>
      </c>
      <c r="C2734" s="6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hidden="1" x14ac:dyDescent="0.3">
      <c r="A2735" s="6" t="s">
        <v>1278</v>
      </c>
      <c r="B2735" s="6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hidden="1" x14ac:dyDescent="0.3">
      <c r="A2736" s="6" t="s">
        <v>1556</v>
      </c>
      <c r="B2736" s="6" t="s">
        <v>3504</v>
      </c>
      <c r="C2736" s="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hidden="1" x14ac:dyDescent="0.3">
      <c r="A2737" s="6" t="s">
        <v>1752</v>
      </c>
      <c r="B2737" s="6" t="s">
        <v>3505</v>
      </c>
      <c r="C2737" s="6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hidden="1" x14ac:dyDescent="0.3">
      <c r="A2738" s="6" t="s">
        <v>73</v>
      </c>
      <c r="B2738" s="6" t="s">
        <v>3506</v>
      </c>
      <c r="C2738" s="6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hidden="1" x14ac:dyDescent="0.3">
      <c r="A2739" s="6" t="s">
        <v>1699</v>
      </c>
      <c r="B2739" s="6" t="s">
        <v>3507</v>
      </c>
      <c r="C2739" s="6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hidden="1" x14ac:dyDescent="0.3">
      <c r="A2740" s="6" t="s">
        <v>1396</v>
      </c>
      <c r="B2740" s="6" t="s">
        <v>3508</v>
      </c>
      <c r="C2740" s="6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hidden="1" x14ac:dyDescent="0.3">
      <c r="A2741" s="6" t="s">
        <v>646</v>
      </c>
      <c r="B2741" s="6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hidden="1" x14ac:dyDescent="0.3">
      <c r="A2742" s="6" t="s">
        <v>847</v>
      </c>
      <c r="B2742" s="6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hidden="1" x14ac:dyDescent="0.3">
      <c r="A2743" s="6" t="s">
        <v>1278</v>
      </c>
      <c r="B2743" s="6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hidden="1" x14ac:dyDescent="0.3">
      <c r="A2744" s="6" t="s">
        <v>1350</v>
      </c>
      <c r="B2744" s="6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hidden="1" x14ac:dyDescent="0.3">
      <c r="A2745" s="6" t="s">
        <v>3513</v>
      </c>
      <c r="B2745" s="6" t="s">
        <v>3514</v>
      </c>
      <c r="C2745" s="6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hidden="1" x14ac:dyDescent="0.3">
      <c r="A2746" s="6" t="s">
        <v>393</v>
      </c>
      <c r="B2746" s="6" t="s">
        <v>3515</v>
      </c>
      <c r="C2746" s="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hidden="1" x14ac:dyDescent="0.3">
      <c r="A2747" s="6" t="s">
        <v>303</v>
      </c>
      <c r="B2747" s="6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hidden="1" x14ac:dyDescent="0.3">
      <c r="A2748" s="6" t="s">
        <v>420</v>
      </c>
      <c r="B2748" s="6" t="s">
        <v>3517</v>
      </c>
      <c r="C2748" s="6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hidden="1" x14ac:dyDescent="0.3">
      <c r="A2749" s="6" t="s">
        <v>1720</v>
      </c>
      <c r="B2749" s="6" t="s">
        <v>3518</v>
      </c>
      <c r="C2749" s="6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hidden="1" x14ac:dyDescent="0.3">
      <c r="A2750" s="6" t="s">
        <v>705</v>
      </c>
      <c r="B2750" s="6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hidden="1" x14ac:dyDescent="0.3">
      <c r="A2751" s="6" t="s">
        <v>1473</v>
      </c>
      <c r="B2751" s="6" t="s">
        <v>3520</v>
      </c>
      <c r="C2751" s="6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hidden="1" x14ac:dyDescent="0.3">
      <c r="A2752" s="6" t="s">
        <v>705</v>
      </c>
      <c r="B2752" s="6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hidden="1" x14ac:dyDescent="0.3">
      <c r="A2753" s="6" t="s">
        <v>1562</v>
      </c>
      <c r="B2753" s="6" t="s">
        <v>3522</v>
      </c>
      <c r="C2753" s="6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hidden="1" x14ac:dyDescent="0.3">
      <c r="A2754" s="6" t="s">
        <v>1163</v>
      </c>
      <c r="B2754" s="6" t="s">
        <v>3523</v>
      </c>
      <c r="C2754" s="6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hidden="1" x14ac:dyDescent="0.3">
      <c r="A2755" s="6" t="s">
        <v>581</v>
      </c>
      <c r="B2755" s="6" t="s">
        <v>3524</v>
      </c>
      <c r="C2755" s="6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hidden="1" x14ac:dyDescent="0.3">
      <c r="A2756" s="6" t="s">
        <v>889</v>
      </c>
      <c r="B2756" s="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hidden="1" x14ac:dyDescent="0.3">
      <c r="A2757" s="6" t="s">
        <v>348</v>
      </c>
      <c r="B2757" s="6" t="s">
        <v>3525</v>
      </c>
      <c r="C2757" s="6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hidden="1" x14ac:dyDescent="0.3">
      <c r="A2758" s="6" t="s">
        <v>982</v>
      </c>
      <c r="B2758" s="6" t="s">
        <v>3526</v>
      </c>
      <c r="C2758" s="6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hidden="1" x14ac:dyDescent="0.3">
      <c r="A2759" s="6" t="s">
        <v>705</v>
      </c>
      <c r="B2759" s="6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hidden="1" x14ac:dyDescent="0.3">
      <c r="A2760" s="6" t="s">
        <v>71</v>
      </c>
      <c r="B2760" s="6" t="s">
        <v>3528</v>
      </c>
      <c r="C2760" s="6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hidden="1" x14ac:dyDescent="0.3">
      <c r="A2761" s="6" t="s">
        <v>299</v>
      </c>
      <c r="B2761" s="6" t="s">
        <v>3529</v>
      </c>
      <c r="C2761" s="6">
        <v>1</v>
      </c>
      <c r="D2761" t="str">
        <f t="shared" si="43"/>
        <v>Cement Factory-Beni Suef1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hidden="1" x14ac:dyDescent="0.3">
      <c r="A2762" s="6" t="s">
        <v>1405</v>
      </c>
      <c r="B2762" s="6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hidden="1" x14ac:dyDescent="0.3">
      <c r="A2763" s="6" t="s">
        <v>1405</v>
      </c>
      <c r="B2763" s="6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hidden="1" x14ac:dyDescent="0.3">
      <c r="A2764" s="6" t="s">
        <v>342</v>
      </c>
      <c r="B2764" s="6" t="s">
        <v>3532</v>
      </c>
      <c r="C2764" s="6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hidden="1" x14ac:dyDescent="0.3">
      <c r="A2765" s="6" t="s">
        <v>342</v>
      </c>
      <c r="B2765" s="6" t="s">
        <v>3533</v>
      </c>
      <c r="C2765" s="6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hidden="1" x14ac:dyDescent="0.3">
      <c r="A2766" s="6" t="s">
        <v>1761</v>
      </c>
      <c r="B2766" s="6" t="s">
        <v>3534</v>
      </c>
      <c r="C2766" s="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hidden="1" x14ac:dyDescent="0.3">
      <c r="A2767" s="6" t="s">
        <v>1766</v>
      </c>
      <c r="B2767" s="6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hidden="1" x14ac:dyDescent="0.3">
      <c r="A2768" s="6" t="s">
        <v>3536</v>
      </c>
      <c r="B2768" s="6" t="s">
        <v>3537</v>
      </c>
      <c r="C2768" s="6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hidden="1" x14ac:dyDescent="0.3">
      <c r="A2769" s="6" t="s">
        <v>3536</v>
      </c>
      <c r="B2769" s="6" t="s">
        <v>3538</v>
      </c>
      <c r="C2769" s="6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hidden="1" x14ac:dyDescent="0.3">
      <c r="A2770" s="6" t="s">
        <v>3539</v>
      </c>
      <c r="B2770" s="6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hidden="1" x14ac:dyDescent="0.3">
      <c r="A2771" s="6" t="s">
        <v>1185</v>
      </c>
      <c r="B2771" s="6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hidden="1" x14ac:dyDescent="0.3">
      <c r="A2772" s="6" t="s">
        <v>295</v>
      </c>
      <c r="B2772" s="6" t="s">
        <v>3542</v>
      </c>
      <c r="C2772" s="6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hidden="1" x14ac:dyDescent="0.3">
      <c r="A2773" s="6" t="s">
        <v>412</v>
      </c>
      <c r="B2773" s="6" t="s">
        <v>3543</v>
      </c>
      <c r="C2773" s="6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hidden="1" x14ac:dyDescent="0.3">
      <c r="A2774" s="6" t="s">
        <v>412</v>
      </c>
      <c r="B2774" s="6" t="s">
        <v>3544</v>
      </c>
      <c r="C2774" s="6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hidden="1" x14ac:dyDescent="0.3">
      <c r="A2775" s="6" t="s">
        <v>646</v>
      </c>
      <c r="B2775" s="6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hidden="1" x14ac:dyDescent="0.3">
      <c r="A2776" s="6" t="s">
        <v>705</v>
      </c>
      <c r="B2776" s="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hidden="1" x14ac:dyDescent="0.3">
      <c r="A2777" s="6" t="s">
        <v>1692</v>
      </c>
      <c r="B2777" s="6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hidden="1" x14ac:dyDescent="0.3">
      <c r="A2778" s="6" t="s">
        <v>1692</v>
      </c>
      <c r="B2778" s="6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hidden="1" x14ac:dyDescent="0.3">
      <c r="A2779" s="6" t="s">
        <v>3549</v>
      </c>
      <c r="B2779" s="6" t="s">
        <v>3550</v>
      </c>
      <c r="C2779" s="6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hidden="1" x14ac:dyDescent="0.3">
      <c r="A2780" s="6" t="s">
        <v>1594</v>
      </c>
      <c r="B2780" s="6" t="s">
        <v>3551</v>
      </c>
      <c r="C2780" s="6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hidden="1" x14ac:dyDescent="0.3">
      <c r="A2781" s="6" t="s">
        <v>1389</v>
      </c>
      <c r="B2781" s="6" t="s">
        <v>1127</v>
      </c>
      <c r="C2781" s="6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hidden="1" x14ac:dyDescent="0.3">
      <c r="A2782" s="6" t="s">
        <v>1786</v>
      </c>
      <c r="B2782" s="6" t="s">
        <v>3552</v>
      </c>
      <c r="C2782" s="6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hidden="1" x14ac:dyDescent="0.3">
      <c r="A2783" s="6" t="s">
        <v>393</v>
      </c>
      <c r="B2783" s="6" t="s">
        <v>3553</v>
      </c>
      <c r="C2783" s="6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hidden="1" x14ac:dyDescent="0.3">
      <c r="A2784" s="6" t="s">
        <v>1350</v>
      </c>
      <c r="B2784" s="6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hidden="1" x14ac:dyDescent="0.3">
      <c r="A2785" s="6" t="s">
        <v>1405</v>
      </c>
      <c r="B2785" s="6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hidden="1" x14ac:dyDescent="0.3">
      <c r="A2786" s="6" t="s">
        <v>1797</v>
      </c>
      <c r="B2786" s="6" t="s">
        <v>3556</v>
      </c>
      <c r="C2786" s="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hidden="1" x14ac:dyDescent="0.3">
      <c r="A2787" s="6" t="s">
        <v>1363</v>
      </c>
      <c r="B2787" s="6" t="s">
        <v>3557</v>
      </c>
      <c r="C2787" s="6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hidden="1" x14ac:dyDescent="0.3">
      <c r="A2788" s="6" t="s">
        <v>361</v>
      </c>
      <c r="B2788" s="6" t="s">
        <v>3558</v>
      </c>
      <c r="C2788" s="6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hidden="1" x14ac:dyDescent="0.3">
      <c r="A2789" s="6" t="s">
        <v>1453</v>
      </c>
      <c r="B2789" s="6" t="s">
        <v>3559</v>
      </c>
      <c r="C2789" s="6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hidden="1" x14ac:dyDescent="0.3">
      <c r="A2790" s="6" t="s">
        <v>89</v>
      </c>
      <c r="B2790" s="6" t="s">
        <v>3560</v>
      </c>
      <c r="C2790" s="6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hidden="1" x14ac:dyDescent="0.3">
      <c r="A2791" s="6" t="s">
        <v>89</v>
      </c>
      <c r="B2791" s="6" t="s">
        <v>3561</v>
      </c>
      <c r="C2791" s="6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hidden="1" x14ac:dyDescent="0.3">
      <c r="A2792" s="6" t="s">
        <v>89</v>
      </c>
      <c r="B2792" s="6" t="s">
        <v>3562</v>
      </c>
      <c r="C2792" s="6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hidden="1" x14ac:dyDescent="0.3">
      <c r="A2793" s="6" t="s">
        <v>89</v>
      </c>
      <c r="B2793" s="6" t="s">
        <v>3563</v>
      </c>
      <c r="C2793" s="6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hidden="1" x14ac:dyDescent="0.3">
      <c r="A2794" s="6" t="s">
        <v>425</v>
      </c>
      <c r="B2794" s="6" t="s">
        <v>3564</v>
      </c>
      <c r="C2794" s="6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hidden="1" x14ac:dyDescent="0.3">
      <c r="A2795" s="6" t="s">
        <v>1710</v>
      </c>
      <c r="B2795" s="6" t="s">
        <v>3565</v>
      </c>
      <c r="C2795" s="6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hidden="1" x14ac:dyDescent="0.3">
      <c r="A2796" s="6" t="s">
        <v>1726</v>
      </c>
      <c r="B2796" s="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hidden="1" x14ac:dyDescent="0.3">
      <c r="A2797" s="6" t="s">
        <v>1589</v>
      </c>
      <c r="B2797" s="6" t="s">
        <v>3567</v>
      </c>
      <c r="C2797" s="6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hidden="1" x14ac:dyDescent="0.3">
      <c r="A2798" s="6" t="s">
        <v>1692</v>
      </c>
      <c r="B2798" s="6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hidden="1" x14ac:dyDescent="0.3">
      <c r="A2799" s="6" t="s">
        <v>646</v>
      </c>
      <c r="B2799" s="6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hidden="1" x14ac:dyDescent="0.3">
      <c r="A2800" s="6" t="s">
        <v>646</v>
      </c>
      <c r="B2800" s="6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hidden="1" x14ac:dyDescent="0.3">
      <c r="A2801" s="6" t="s">
        <v>3571</v>
      </c>
      <c r="B2801" s="6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hidden="1" x14ac:dyDescent="0.3">
      <c r="A2802" s="6" t="s">
        <v>1685</v>
      </c>
      <c r="B2802" s="6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hidden="1" x14ac:dyDescent="0.3">
      <c r="A2803" s="6" t="s">
        <v>1278</v>
      </c>
      <c r="B2803" s="6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hidden="1" x14ac:dyDescent="0.3">
      <c r="A2804" s="6" t="s">
        <v>1278</v>
      </c>
      <c r="B2804" s="6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hidden="1" x14ac:dyDescent="0.3">
      <c r="A2805" s="6" t="s">
        <v>367</v>
      </c>
      <c r="B2805" s="6" t="s">
        <v>3576</v>
      </c>
      <c r="C2805" s="6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hidden="1" x14ac:dyDescent="0.3">
      <c r="A2806" s="6" t="s">
        <v>367</v>
      </c>
      <c r="B2806" s="6" t="s">
        <v>3577</v>
      </c>
      <c r="C2806" s="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hidden="1" x14ac:dyDescent="0.3">
      <c r="A2807" s="6" t="s">
        <v>3513</v>
      </c>
      <c r="B2807" s="6" t="s">
        <v>3578</v>
      </c>
      <c r="C2807" s="6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hidden="1" x14ac:dyDescent="0.3">
      <c r="A2808" s="6" t="s">
        <v>318</v>
      </c>
      <c r="B2808" s="6" t="s">
        <v>3579</v>
      </c>
      <c r="C2808" s="6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hidden="1" x14ac:dyDescent="0.3">
      <c r="A2809" s="6" t="s">
        <v>393</v>
      </c>
      <c r="B2809" s="6" t="s">
        <v>3580</v>
      </c>
      <c r="C2809" s="6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hidden="1" x14ac:dyDescent="0.3">
      <c r="A2810" s="6" t="s">
        <v>1574</v>
      </c>
      <c r="B2810" s="6" t="s">
        <v>3581</v>
      </c>
      <c r="C2810" s="6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hidden="1" x14ac:dyDescent="0.3">
      <c r="A2811" s="6" t="s">
        <v>71</v>
      </c>
      <c r="B2811" s="6" t="s">
        <v>3582</v>
      </c>
      <c r="C2811" s="6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hidden="1" x14ac:dyDescent="0.3">
      <c r="A2812" s="6" t="s">
        <v>1692</v>
      </c>
      <c r="B2812" s="6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hidden="1" x14ac:dyDescent="0.3">
      <c r="A2813" s="6" t="s">
        <v>1692</v>
      </c>
      <c r="B2813" s="6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hidden="1" x14ac:dyDescent="0.3">
      <c r="A2814" s="6" t="s">
        <v>1473</v>
      </c>
      <c r="B2814" s="6" t="s">
        <v>3585</v>
      </c>
      <c r="C2814" s="6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hidden="1" x14ac:dyDescent="0.3">
      <c r="A2815" s="6" t="s">
        <v>1473</v>
      </c>
      <c r="B2815" s="6" t="s">
        <v>3586</v>
      </c>
      <c r="C2815" s="6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hidden="1" x14ac:dyDescent="0.3">
      <c r="A2816" s="6" t="s">
        <v>3587</v>
      </c>
      <c r="B2816" s="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hidden="1" x14ac:dyDescent="0.3">
      <c r="A2817" s="6" t="s">
        <v>1692</v>
      </c>
      <c r="B2817" s="6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hidden="1" x14ac:dyDescent="0.3">
      <c r="A2818" s="6" t="s">
        <v>1579</v>
      </c>
      <c r="B2818" s="6" t="s">
        <v>3590</v>
      </c>
      <c r="C2818" s="6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hidden="1" x14ac:dyDescent="0.3">
      <c r="A2819" s="6" t="s">
        <v>401</v>
      </c>
      <c r="B2819" s="6" t="s">
        <v>3591</v>
      </c>
      <c r="C2819" s="6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hidden="1" x14ac:dyDescent="0.3">
      <c r="A2820" s="6" t="s">
        <v>401</v>
      </c>
      <c r="B2820" s="6" t="s">
        <v>3592</v>
      </c>
      <c r="C2820" s="6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hidden="1" x14ac:dyDescent="0.3">
      <c r="A2821" s="6" t="s">
        <v>401</v>
      </c>
      <c r="B2821" s="6" t="s">
        <v>3593</v>
      </c>
      <c r="C2821" s="6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hidden="1" x14ac:dyDescent="0.3">
      <c r="A2822" s="6" t="s">
        <v>401</v>
      </c>
      <c r="B2822" s="6" t="s">
        <v>3594</v>
      </c>
      <c r="C2822" s="6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hidden="1" x14ac:dyDescent="0.3">
      <c r="A2823" s="6" t="s">
        <v>401</v>
      </c>
      <c r="B2823" s="6" t="s">
        <v>3595</v>
      </c>
      <c r="C2823" s="6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hidden="1" x14ac:dyDescent="0.3">
      <c r="A2824" s="6" t="s">
        <v>401</v>
      </c>
      <c r="B2824" s="6" t="s">
        <v>3596</v>
      </c>
      <c r="C2824" s="6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hidden="1" x14ac:dyDescent="0.3">
      <c r="A2825" s="6" t="s">
        <v>393</v>
      </c>
      <c r="B2825" s="6" t="s">
        <v>3597</v>
      </c>
      <c r="C2825" s="6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hidden="1" x14ac:dyDescent="0.3">
      <c r="A2826" s="6" t="s">
        <v>1266</v>
      </c>
      <c r="B2826" s="6" t="s">
        <v>3598</v>
      </c>
      <c r="C2826" s="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hidden="1" x14ac:dyDescent="0.3">
      <c r="A2827" s="6" t="s">
        <v>1888</v>
      </c>
      <c r="B2827" s="6" t="s">
        <v>3599</v>
      </c>
      <c r="C2827" s="6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hidden="1" x14ac:dyDescent="0.3">
      <c r="A2828" s="6" t="s">
        <v>339</v>
      </c>
      <c r="B2828" s="6" t="s">
        <v>3600</v>
      </c>
      <c r="C2828" s="6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hidden="1" x14ac:dyDescent="0.3">
      <c r="A2829" s="6" t="s">
        <v>1953</v>
      </c>
      <c r="B2829" s="6" t="s">
        <v>3601</v>
      </c>
      <c r="C2829" s="6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hidden="1" x14ac:dyDescent="0.3">
      <c r="A2830" s="6" t="s">
        <v>1350</v>
      </c>
      <c r="B2830" s="6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hidden="1" x14ac:dyDescent="0.3">
      <c r="A2831" s="6" t="s">
        <v>71</v>
      </c>
      <c r="B2831" s="6" t="s">
        <v>3603</v>
      </c>
      <c r="C2831" s="6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hidden="1" x14ac:dyDescent="0.3">
      <c r="A2832" s="6" t="s">
        <v>1405</v>
      </c>
      <c r="B2832" s="6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hidden="1" x14ac:dyDescent="0.3">
      <c r="A2833" s="6" t="s">
        <v>335</v>
      </c>
      <c r="B2833" s="6" t="s">
        <v>3605</v>
      </c>
      <c r="C2833" s="6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hidden="1" x14ac:dyDescent="0.3">
      <c r="A2834" s="6" t="s">
        <v>3606</v>
      </c>
      <c r="B2834" s="6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hidden="1" x14ac:dyDescent="0.3">
      <c r="A2835" s="6" t="s">
        <v>3608</v>
      </c>
      <c r="B2835" s="6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hidden="1" x14ac:dyDescent="0.3">
      <c r="A2836" s="6" t="s">
        <v>3609</v>
      </c>
      <c r="B2836" s="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hidden="1" x14ac:dyDescent="0.3">
      <c r="A2837" s="6" t="s">
        <v>1630</v>
      </c>
      <c r="B2837" s="6" t="s">
        <v>3611</v>
      </c>
      <c r="C2837" s="6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hidden="1" x14ac:dyDescent="0.3">
      <c r="A2838" s="6" t="s">
        <v>1888</v>
      </c>
      <c r="B2838" s="6" t="s">
        <v>3612</v>
      </c>
      <c r="C2838" s="6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hidden="1" x14ac:dyDescent="0.3">
      <c r="A2839" s="6" t="s">
        <v>1023</v>
      </c>
      <c r="B2839" s="6" t="s">
        <v>3613</v>
      </c>
      <c r="C2839" s="6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hidden="1" x14ac:dyDescent="0.3">
      <c r="A2840" s="6" t="s">
        <v>1530</v>
      </c>
      <c r="B2840" s="6" t="s">
        <v>3614</v>
      </c>
      <c r="C2840" s="6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hidden="1" x14ac:dyDescent="0.3">
      <c r="A2841" s="6" t="s">
        <v>1692</v>
      </c>
      <c r="B2841" s="6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hidden="1" x14ac:dyDescent="0.3">
      <c r="A2842" s="6" t="s">
        <v>498</v>
      </c>
      <c r="B2842" s="6" t="s">
        <v>3616</v>
      </c>
      <c r="C2842" s="6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hidden="1" x14ac:dyDescent="0.3">
      <c r="A2843" s="6" t="s">
        <v>3617</v>
      </c>
      <c r="B2843" s="6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hidden="1" x14ac:dyDescent="0.3">
      <c r="A2844" s="6" t="s">
        <v>1278</v>
      </c>
      <c r="B2844" s="6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hidden="1" x14ac:dyDescent="0.3">
      <c r="A2845" s="6" t="s">
        <v>1316</v>
      </c>
      <c r="B2845" s="6" t="s">
        <v>3620</v>
      </c>
      <c r="C2845" s="6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hidden="1" x14ac:dyDescent="0.3">
      <c r="A2846" s="6" t="s">
        <v>1646</v>
      </c>
      <c r="B2846" s="6" t="s">
        <v>3621</v>
      </c>
      <c r="C2846" s="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hidden="1" x14ac:dyDescent="0.3">
      <c r="A2847" s="6" t="s">
        <v>73</v>
      </c>
      <c r="B2847" s="6" t="s">
        <v>3622</v>
      </c>
      <c r="C2847" s="6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hidden="1" x14ac:dyDescent="0.3">
      <c r="A2848" s="6" t="s">
        <v>1585</v>
      </c>
      <c r="B2848" s="6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hidden="1" x14ac:dyDescent="0.3">
      <c r="A2849" s="6" t="s">
        <v>3624</v>
      </c>
      <c r="B2849" s="6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hidden="1" x14ac:dyDescent="0.3">
      <c r="A2850" s="6" t="s">
        <v>1254</v>
      </c>
      <c r="B2850" s="6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hidden="1" x14ac:dyDescent="0.3">
      <c r="A2851" s="6" t="s">
        <v>73</v>
      </c>
      <c r="B2851" s="6" t="s">
        <v>3627</v>
      </c>
      <c r="C2851" s="6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hidden="1" x14ac:dyDescent="0.3">
      <c r="A2852" s="6" t="s">
        <v>1060</v>
      </c>
      <c r="B2852" s="6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hidden="1" x14ac:dyDescent="0.3">
      <c r="A2853" s="6" t="s">
        <v>3629</v>
      </c>
      <c r="B2853" s="6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hidden="1" x14ac:dyDescent="0.3">
      <c r="A2854" s="6" t="s">
        <v>3631</v>
      </c>
      <c r="B2854" s="6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hidden="1" x14ac:dyDescent="0.3">
      <c r="A2855" s="6" t="s">
        <v>1637</v>
      </c>
      <c r="B2855" s="6" t="s">
        <v>3633</v>
      </c>
      <c r="C2855" s="6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hidden="1" x14ac:dyDescent="0.3">
      <c r="A2856" s="6" t="s">
        <v>1637</v>
      </c>
      <c r="B2856" s="6" t="s">
        <v>3634</v>
      </c>
      <c r="C2856" s="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hidden="1" x14ac:dyDescent="0.3">
      <c r="A2857" s="6" t="s">
        <v>295</v>
      </c>
      <c r="B2857" s="6" t="s">
        <v>3635</v>
      </c>
      <c r="C2857" s="6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hidden="1" x14ac:dyDescent="0.3">
      <c r="A2858" s="6" t="s">
        <v>295</v>
      </c>
      <c r="B2858" s="6" t="s">
        <v>3636</v>
      </c>
      <c r="C2858" s="6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hidden="1" x14ac:dyDescent="0.3">
      <c r="A2859" s="6" t="s">
        <v>363</v>
      </c>
      <c r="B2859" s="6" t="s">
        <v>3637</v>
      </c>
      <c r="C2859" s="6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hidden="1" x14ac:dyDescent="0.3">
      <c r="A2860" s="6" t="s">
        <v>363</v>
      </c>
      <c r="B2860" s="6" t="s">
        <v>3638</v>
      </c>
      <c r="C2860" s="6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hidden="1" x14ac:dyDescent="0.3">
      <c r="A2861" s="6" t="s">
        <v>433</v>
      </c>
      <c r="B2861" s="6" t="s">
        <v>3639</v>
      </c>
      <c r="C2861" s="6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hidden="1" x14ac:dyDescent="0.3">
      <c r="A2862" s="6" t="s">
        <v>433</v>
      </c>
      <c r="B2862" s="6" t="s">
        <v>3640</v>
      </c>
      <c r="C2862" s="6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hidden="1" x14ac:dyDescent="0.3">
      <c r="A2863" s="6" t="s">
        <v>433</v>
      </c>
      <c r="B2863" s="6" t="s">
        <v>3641</v>
      </c>
      <c r="C2863" s="6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hidden="1" x14ac:dyDescent="0.3">
      <c r="A2864" s="6" t="s">
        <v>1405</v>
      </c>
      <c r="B2864" s="6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hidden="1" x14ac:dyDescent="0.3">
      <c r="A2865" s="6" t="s">
        <v>1405</v>
      </c>
      <c r="B2865" s="6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hidden="1" x14ac:dyDescent="0.3">
      <c r="A2866" s="6" t="s">
        <v>1953</v>
      </c>
      <c r="B2866" s="6" t="s">
        <v>3644</v>
      </c>
      <c r="C2866" s="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hidden="1" x14ac:dyDescent="0.3">
      <c r="A2867" s="6" t="s">
        <v>1916</v>
      </c>
      <c r="B2867" s="6" t="s">
        <v>3645</v>
      </c>
      <c r="C2867" s="6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hidden="1" x14ac:dyDescent="0.3">
      <c r="A2868" s="6" t="s">
        <v>1916</v>
      </c>
      <c r="B2868" s="6" t="s">
        <v>3646</v>
      </c>
      <c r="C2868" s="6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hidden="1" x14ac:dyDescent="0.3">
      <c r="A2869" s="6" t="s">
        <v>1574</v>
      </c>
      <c r="B2869" s="6" t="s">
        <v>3647</v>
      </c>
      <c r="C2869" s="6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hidden="1" x14ac:dyDescent="0.3">
      <c r="A2870" s="6" t="s">
        <v>453</v>
      </c>
      <c r="B2870" s="6" t="s">
        <v>3648</v>
      </c>
      <c r="C2870" s="6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hidden="1" x14ac:dyDescent="0.3">
      <c r="A2871" s="6" t="s">
        <v>1685</v>
      </c>
      <c r="B2871" s="6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hidden="1" x14ac:dyDescent="0.3">
      <c r="A2872" s="6" t="s">
        <v>1685</v>
      </c>
      <c r="B2872" s="6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hidden="1" x14ac:dyDescent="0.3">
      <c r="A2873" s="6" t="s">
        <v>1323</v>
      </c>
      <c r="B2873" s="6" t="s">
        <v>3650</v>
      </c>
      <c r="C2873" s="6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hidden="1" x14ac:dyDescent="0.3">
      <c r="A2874" s="6" t="s">
        <v>2017</v>
      </c>
      <c r="B2874" s="6" t="s">
        <v>3651</v>
      </c>
      <c r="C2874" s="6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hidden="1" x14ac:dyDescent="0.3">
      <c r="A2875" s="6" t="s">
        <v>1562</v>
      </c>
      <c r="B2875" s="6" t="s">
        <v>3652</v>
      </c>
      <c r="C2875" s="6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hidden="1" x14ac:dyDescent="0.3">
      <c r="A2876" s="6" t="s">
        <v>1630</v>
      </c>
      <c r="B2876" s="6" t="s">
        <v>3653</v>
      </c>
      <c r="C2876" s="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hidden="1" x14ac:dyDescent="0.3">
      <c r="A2877" s="6" t="s">
        <v>1630</v>
      </c>
      <c r="B2877" s="6" t="s">
        <v>3654</v>
      </c>
      <c r="C2877" s="6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hidden="1" x14ac:dyDescent="0.3">
      <c r="A2878" s="6" t="s">
        <v>73</v>
      </c>
      <c r="B2878" s="6" t="s">
        <v>3655</v>
      </c>
      <c r="C2878" s="6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hidden="1" x14ac:dyDescent="0.3">
      <c r="A2879" s="6" t="s">
        <v>1350</v>
      </c>
      <c r="B2879" s="6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hidden="1" x14ac:dyDescent="0.3">
      <c r="A2880" s="6" t="s">
        <v>967</v>
      </c>
      <c r="B2880" s="6" t="s">
        <v>3657</v>
      </c>
      <c r="C2880" s="6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hidden="1" x14ac:dyDescent="0.3">
      <c r="A2881" s="6" t="s">
        <v>393</v>
      </c>
      <c r="B2881" s="6" t="s">
        <v>3658</v>
      </c>
      <c r="C2881" s="6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hidden="1" x14ac:dyDescent="0.3">
      <c r="A2882" s="6" t="s">
        <v>1077</v>
      </c>
      <c r="B2882" s="6" t="s">
        <v>3659</v>
      </c>
      <c r="C2882" s="6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hidden="1" x14ac:dyDescent="0.3">
      <c r="A2883" s="6" t="s">
        <v>1077</v>
      </c>
      <c r="B2883" s="6" t="s">
        <v>3660</v>
      </c>
      <c r="C2883" s="6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hidden="1" x14ac:dyDescent="0.3">
      <c r="A2884" s="6" t="s">
        <v>1077</v>
      </c>
      <c r="B2884" s="6" t="s">
        <v>3661</v>
      </c>
      <c r="C2884" s="6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hidden="1" x14ac:dyDescent="0.3">
      <c r="A2885" s="6" t="s">
        <v>1077</v>
      </c>
      <c r="B2885" s="6" t="s">
        <v>3662</v>
      </c>
      <c r="C2885" s="6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hidden="1" x14ac:dyDescent="0.3">
      <c r="A2886" s="6" t="s">
        <v>1163</v>
      </c>
      <c r="B2886" s="6" t="s">
        <v>3663</v>
      </c>
      <c r="C2886" s="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hidden="1" x14ac:dyDescent="0.3">
      <c r="A2887" s="6" t="s">
        <v>375</v>
      </c>
      <c r="B2887" s="6" t="s">
        <v>3664</v>
      </c>
      <c r="C2887" s="6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hidden="1" x14ac:dyDescent="0.3">
      <c r="A2888" s="6" t="s">
        <v>375</v>
      </c>
      <c r="B2888" s="6" t="s">
        <v>3665</v>
      </c>
      <c r="C2888" s="6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hidden="1" x14ac:dyDescent="0.3">
      <c r="A2889" s="6" t="s">
        <v>375</v>
      </c>
      <c r="B2889" s="6" t="s">
        <v>3666</v>
      </c>
      <c r="C2889" s="6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hidden="1" x14ac:dyDescent="0.3">
      <c r="A2890" s="6" t="s">
        <v>847</v>
      </c>
      <c r="B2890" s="6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hidden="1" x14ac:dyDescent="0.3">
      <c r="A2891" s="6" t="s">
        <v>1043</v>
      </c>
      <c r="B2891" s="6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hidden="1" x14ac:dyDescent="0.3">
      <c r="A2892" s="6" t="s">
        <v>3669</v>
      </c>
      <c r="B2892" s="6" t="s">
        <v>3670</v>
      </c>
      <c r="C2892" s="6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hidden="1" x14ac:dyDescent="0.3">
      <c r="A2893" s="6" t="s">
        <v>393</v>
      </c>
      <c r="B2893" s="6" t="s">
        <v>3671</v>
      </c>
      <c r="C2893" s="6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hidden="1" x14ac:dyDescent="0.3">
      <c r="A2894" s="6" t="s">
        <v>1163</v>
      </c>
      <c r="B2894" s="6" t="s">
        <v>3672</v>
      </c>
      <c r="C2894" s="6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hidden="1" x14ac:dyDescent="0.3">
      <c r="A2895" s="6" t="s">
        <v>1853</v>
      </c>
      <c r="B2895" s="6" t="s">
        <v>3673</v>
      </c>
      <c r="C2895" s="6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hidden="1" x14ac:dyDescent="0.3">
      <c r="A2896" s="6" t="s">
        <v>71</v>
      </c>
      <c r="B2896" s="6" t="s">
        <v>3674</v>
      </c>
      <c r="C2896" s="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hidden="1" x14ac:dyDescent="0.3">
      <c r="A2897" s="6" t="s">
        <v>71</v>
      </c>
      <c r="B2897" s="6" t="s">
        <v>3675</v>
      </c>
      <c r="C2897" s="6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hidden="1" x14ac:dyDescent="0.3">
      <c r="A2898" s="6" t="s">
        <v>367</v>
      </c>
      <c r="B2898" s="6" t="s">
        <v>3676</v>
      </c>
      <c r="C2898" s="6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hidden="1" x14ac:dyDescent="0.3">
      <c r="A2899" s="6" t="s">
        <v>3677</v>
      </c>
      <c r="B2899" s="6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hidden="1" x14ac:dyDescent="0.3">
      <c r="A2900" s="6" t="s">
        <v>971</v>
      </c>
      <c r="B2900" s="6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hidden="1" x14ac:dyDescent="0.3">
      <c r="A2901" s="6" t="s">
        <v>1060</v>
      </c>
      <c r="B2901" s="6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hidden="1" x14ac:dyDescent="0.3">
      <c r="A2902" s="6" t="s">
        <v>1060</v>
      </c>
      <c r="B2902" s="6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hidden="1" x14ac:dyDescent="0.3">
      <c r="A2903" s="6" t="s">
        <v>1060</v>
      </c>
      <c r="B2903" s="6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hidden="1" x14ac:dyDescent="0.3">
      <c r="A2904" s="6" t="s">
        <v>393</v>
      </c>
      <c r="B2904" s="6" t="s">
        <v>3682</v>
      </c>
      <c r="C2904" s="6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hidden="1" x14ac:dyDescent="0.3">
      <c r="A2905" s="6" t="s">
        <v>1720</v>
      </c>
      <c r="B2905" s="6" t="s">
        <v>3683</v>
      </c>
      <c r="C2905" s="6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hidden="1" x14ac:dyDescent="0.3">
      <c r="A2906" s="6" t="s">
        <v>3684</v>
      </c>
      <c r="B2906" s="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hidden="1" x14ac:dyDescent="0.3">
      <c r="A2907" s="6" t="s">
        <v>3685</v>
      </c>
      <c r="B2907" s="6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hidden="1" x14ac:dyDescent="0.3">
      <c r="A2908" s="6" t="s">
        <v>1692</v>
      </c>
      <c r="B2908" s="6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hidden="1" x14ac:dyDescent="0.3">
      <c r="A2909" s="6" t="s">
        <v>1547</v>
      </c>
      <c r="B2909" s="6" t="s">
        <v>3688</v>
      </c>
      <c r="C2909" s="6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hidden="1" x14ac:dyDescent="0.3">
      <c r="A2910" s="6" t="s">
        <v>1853</v>
      </c>
      <c r="B2910" s="6" t="s">
        <v>3689</v>
      </c>
      <c r="C2910" s="6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hidden="1" x14ac:dyDescent="0.3">
      <c r="A2911" s="6" t="s">
        <v>3690</v>
      </c>
      <c r="B2911" s="6" t="s">
        <v>3691</v>
      </c>
      <c r="C2911" s="6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hidden="1" x14ac:dyDescent="0.3">
      <c r="A2912" s="6" t="s">
        <v>378</v>
      </c>
      <c r="B2912" s="6" t="s">
        <v>3692</v>
      </c>
      <c r="C2912" s="6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hidden="1" x14ac:dyDescent="0.3">
      <c r="A2913" s="6" t="s">
        <v>3693</v>
      </c>
      <c r="B2913" s="6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hidden="1" x14ac:dyDescent="0.3">
      <c r="A2914" s="6" t="s">
        <v>1654</v>
      </c>
      <c r="B2914" s="6" t="s">
        <v>3695</v>
      </c>
      <c r="C2914" s="6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hidden="1" x14ac:dyDescent="0.3">
      <c r="A2915" s="6" t="s">
        <v>1654</v>
      </c>
      <c r="B2915" s="6" t="s">
        <v>3696</v>
      </c>
      <c r="C2915" s="6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hidden="1" x14ac:dyDescent="0.3">
      <c r="A2916" s="6" t="s">
        <v>1841</v>
      </c>
      <c r="B2916" s="6" t="s">
        <v>3697</v>
      </c>
      <c r="C2916" s="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hidden="1" x14ac:dyDescent="0.3">
      <c r="A2917" s="6" t="s">
        <v>1841</v>
      </c>
      <c r="B2917" s="6" t="s">
        <v>3698</v>
      </c>
      <c r="C2917" s="6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hidden="1" x14ac:dyDescent="0.3">
      <c r="A2918" s="6" t="s">
        <v>3690</v>
      </c>
      <c r="B2918" s="6" t="s">
        <v>3699</v>
      </c>
      <c r="C2918" s="6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hidden="1" x14ac:dyDescent="0.3">
      <c r="A2919" s="6" t="s">
        <v>1841</v>
      </c>
      <c r="B2919" s="6" t="s">
        <v>3700</v>
      </c>
      <c r="C2919" s="6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hidden="1" x14ac:dyDescent="0.3">
      <c r="A2920" s="6" t="s">
        <v>1243</v>
      </c>
      <c r="B2920" s="6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hidden="1" x14ac:dyDescent="0.3">
      <c r="A2921" s="6" t="s">
        <v>393</v>
      </c>
      <c r="B2921" s="6" t="s">
        <v>3702</v>
      </c>
      <c r="C2921" s="6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hidden="1" x14ac:dyDescent="0.3">
      <c r="A2922" s="6" t="s">
        <v>397</v>
      </c>
      <c r="B2922" s="6" t="s">
        <v>3703</v>
      </c>
      <c r="C2922" s="6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hidden="1" x14ac:dyDescent="0.3">
      <c r="A2923" s="6" t="s">
        <v>412</v>
      </c>
      <c r="B2923" s="6" t="s">
        <v>3704</v>
      </c>
      <c r="C2923" s="6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hidden="1" x14ac:dyDescent="0.3">
      <c r="A2924" s="6" t="s">
        <v>795</v>
      </c>
      <c r="B2924" s="6" t="s">
        <v>3705</v>
      </c>
      <c r="C2924" s="6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hidden="1" x14ac:dyDescent="0.3">
      <c r="A2925" s="6" t="s">
        <v>1989</v>
      </c>
      <c r="B2925" s="6" t="s">
        <v>3706</v>
      </c>
      <c r="C2925" s="6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hidden="1" x14ac:dyDescent="0.3">
      <c r="A2926" s="6" t="s">
        <v>1720</v>
      </c>
      <c r="B2926" s="6" t="s">
        <v>3707</v>
      </c>
      <c r="C2926" s="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hidden="1" x14ac:dyDescent="0.3">
      <c r="A2927" s="6" t="s">
        <v>393</v>
      </c>
      <c r="B2927" s="6" t="s">
        <v>3708</v>
      </c>
      <c r="C2927" s="6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hidden="1" x14ac:dyDescent="0.3">
      <c r="A2928" s="6" t="s">
        <v>1991</v>
      </c>
      <c r="B2928" s="6" t="s">
        <v>3709</v>
      </c>
      <c r="C2928" s="6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hidden="1" x14ac:dyDescent="0.3">
      <c r="A2929" s="6" t="s">
        <v>1991</v>
      </c>
      <c r="B2929" s="6" t="s">
        <v>3710</v>
      </c>
      <c r="C2929" s="6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hidden="1" x14ac:dyDescent="0.3">
      <c r="A2930" s="6" t="s">
        <v>378</v>
      </c>
      <c r="B2930" s="6" t="s">
        <v>3711</v>
      </c>
      <c r="C2930" s="6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hidden="1" x14ac:dyDescent="0.3">
      <c r="A2931" s="6" t="s">
        <v>335</v>
      </c>
      <c r="B2931" s="6" t="s">
        <v>3712</v>
      </c>
      <c r="C2931" s="6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hidden="1" x14ac:dyDescent="0.3">
      <c r="A2932" s="6" t="s">
        <v>342</v>
      </c>
      <c r="B2932" s="6" t="s">
        <v>3713</v>
      </c>
      <c r="C2932" s="6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hidden="1" x14ac:dyDescent="0.3">
      <c r="A2933" s="6" t="s">
        <v>320</v>
      </c>
      <c r="B2933" s="6" t="s">
        <v>3714</v>
      </c>
      <c r="C2933" s="6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hidden="1" x14ac:dyDescent="0.3">
      <c r="A2934" s="6" t="s">
        <v>320</v>
      </c>
      <c r="B2934" s="6" t="s">
        <v>3715</v>
      </c>
      <c r="C2934" s="6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hidden="1" x14ac:dyDescent="0.3">
      <c r="A2935" s="6" t="s">
        <v>1594</v>
      </c>
      <c r="B2935" s="6" t="s">
        <v>3716</v>
      </c>
      <c r="C2935" s="6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hidden="1" x14ac:dyDescent="0.3">
      <c r="A2936" s="6" t="s">
        <v>3693</v>
      </c>
      <c r="B2936" s="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hidden="1" x14ac:dyDescent="0.3">
      <c r="A2937" s="6" t="s">
        <v>2392</v>
      </c>
      <c r="B2937" s="6" t="s">
        <v>3718</v>
      </c>
      <c r="C2937" s="6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hidden="1" x14ac:dyDescent="0.3">
      <c r="A2938" s="6" t="s">
        <v>2185</v>
      </c>
      <c r="B2938" s="6" t="s">
        <v>3719</v>
      </c>
      <c r="C2938" s="6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hidden="1" x14ac:dyDescent="0.3">
      <c r="A2939" s="6" t="s">
        <v>71</v>
      </c>
      <c r="B2939" s="6" t="s">
        <v>3720</v>
      </c>
      <c r="C2939" s="6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hidden="1" x14ac:dyDescent="0.3">
      <c r="A2940" s="6" t="s">
        <v>71</v>
      </c>
      <c r="B2940" s="6" t="s">
        <v>3721</v>
      </c>
      <c r="C2940" s="6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hidden="1" x14ac:dyDescent="0.3">
      <c r="A2941" s="6" t="s">
        <v>1623</v>
      </c>
      <c r="B2941" s="6" t="s">
        <v>3722</v>
      </c>
      <c r="C2941" s="6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hidden="1" x14ac:dyDescent="0.3">
      <c r="A2942" s="6" t="s">
        <v>2119</v>
      </c>
      <c r="B2942" s="6" t="s">
        <v>3723</v>
      </c>
      <c r="C2942" s="6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hidden="1" x14ac:dyDescent="0.3">
      <c r="A2943" s="6" t="s">
        <v>2009</v>
      </c>
      <c r="B2943" s="6" t="s">
        <v>3724</v>
      </c>
      <c r="C2943" s="6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hidden="1" x14ac:dyDescent="0.3">
      <c r="A2944" s="6" t="s">
        <v>346</v>
      </c>
      <c r="B2944" s="6" t="s">
        <v>3725</v>
      </c>
      <c r="C2944" s="6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hidden="1" x14ac:dyDescent="0.3">
      <c r="A2945" s="6" t="s">
        <v>89</v>
      </c>
      <c r="B2945" s="6" t="s">
        <v>3726</v>
      </c>
      <c r="C2945" s="6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hidden="1" x14ac:dyDescent="0.3">
      <c r="A2946" s="6" t="s">
        <v>2013</v>
      </c>
      <c r="B2946" s="6" t="s">
        <v>3727</v>
      </c>
      <c r="C2946" s="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hidden="1" x14ac:dyDescent="0.3">
      <c r="A2947" s="6" t="s">
        <v>401</v>
      </c>
      <c r="B2947" s="6" t="s">
        <v>3728</v>
      </c>
      <c r="C2947" s="6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hidden="1" x14ac:dyDescent="0.3">
      <c r="A2948" s="6" t="s">
        <v>71</v>
      </c>
      <c r="B2948" s="6" t="s">
        <v>3729</v>
      </c>
      <c r="C2948" s="6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hidden="1" x14ac:dyDescent="0.3">
      <c r="A2949" s="6" t="s">
        <v>341</v>
      </c>
      <c r="B2949" s="6" t="s">
        <v>3730</v>
      </c>
      <c r="C2949" s="6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hidden="1" x14ac:dyDescent="0.3">
      <c r="A2950" s="6" t="s">
        <v>401</v>
      </c>
      <c r="B2950" s="6" t="s">
        <v>3731</v>
      </c>
      <c r="C2950" s="6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hidden="1" x14ac:dyDescent="0.3">
      <c r="A2951" s="6" t="s">
        <v>2033</v>
      </c>
      <c r="B2951" s="6" t="s">
        <v>3732</v>
      </c>
      <c r="C2951" s="6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hidden="1" x14ac:dyDescent="0.3">
      <c r="A2952" s="6" t="s">
        <v>2033</v>
      </c>
      <c r="B2952" s="6" t="s">
        <v>3733</v>
      </c>
      <c r="C2952" s="6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hidden="1" x14ac:dyDescent="0.3">
      <c r="A2953" s="6" t="s">
        <v>1828</v>
      </c>
      <c r="B2953" s="6" t="s">
        <v>3734</v>
      </c>
      <c r="C2953" s="6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hidden="1" x14ac:dyDescent="0.3">
      <c r="A2954" s="6" t="s">
        <v>393</v>
      </c>
      <c r="B2954" s="6" t="s">
        <v>3735</v>
      </c>
      <c r="C2954" s="6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hidden="1" x14ac:dyDescent="0.3">
      <c r="A2955" s="6" t="s">
        <v>1980</v>
      </c>
      <c r="B2955" s="6" t="s">
        <v>3736</v>
      </c>
      <c r="C2955" s="6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hidden="1" x14ac:dyDescent="0.3">
      <c r="A2956" s="6" t="s">
        <v>421</v>
      </c>
      <c r="B2956" s="6" t="s">
        <v>3737</v>
      </c>
      <c r="C2956" s="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hidden="1" x14ac:dyDescent="0.3">
      <c r="A2957" s="6" t="s">
        <v>2244</v>
      </c>
      <c r="B2957" s="6" t="s">
        <v>3738</v>
      </c>
      <c r="C2957" s="6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hidden="1" x14ac:dyDescent="0.3">
      <c r="A2958" s="6" t="s">
        <v>71</v>
      </c>
      <c r="B2958" s="6" t="s">
        <v>3739</v>
      </c>
      <c r="C2958" s="6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hidden="1" x14ac:dyDescent="0.3">
      <c r="A2959" s="6" t="s">
        <v>2045</v>
      </c>
      <c r="B2959" s="6" t="s">
        <v>3740</v>
      </c>
      <c r="C2959" s="6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hidden="1" x14ac:dyDescent="0.3">
      <c r="A2960" s="6" t="s">
        <v>342</v>
      </c>
      <c r="B2960" s="6" t="s">
        <v>3741</v>
      </c>
      <c r="C2960" s="6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hidden="1" x14ac:dyDescent="0.3">
      <c r="A2961" s="6" t="s">
        <v>295</v>
      </c>
      <c r="B2961" s="6" t="s">
        <v>3742</v>
      </c>
      <c r="C2961" s="6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hidden="1" x14ac:dyDescent="0.3">
      <c r="A2962" s="6" t="s">
        <v>2103</v>
      </c>
      <c r="B2962" s="6" t="s">
        <v>3743</v>
      </c>
      <c r="C2962" s="6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hidden="1" x14ac:dyDescent="0.3">
      <c r="A2963" s="6" t="s">
        <v>1630</v>
      </c>
      <c r="B2963" s="6" t="s">
        <v>3744</v>
      </c>
      <c r="C2963" s="6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hidden="1" x14ac:dyDescent="0.3">
      <c r="A2964" s="6" t="s">
        <v>3745</v>
      </c>
      <c r="B2964" s="6" t="s">
        <v>3746</v>
      </c>
      <c r="C2964" s="6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hidden="1" x14ac:dyDescent="0.3">
      <c r="A2965" s="6" t="s">
        <v>956</v>
      </c>
      <c r="B2965" s="6" t="s">
        <v>3747</v>
      </c>
      <c r="C2965" s="6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hidden="1" x14ac:dyDescent="0.3">
      <c r="A2966" s="6" t="s">
        <v>956</v>
      </c>
      <c r="B2966" s="6" t="s">
        <v>3748</v>
      </c>
      <c r="C2966" s="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hidden="1" x14ac:dyDescent="0.3">
      <c r="A2967" s="6" t="s">
        <v>2119</v>
      </c>
      <c r="B2967" s="6" t="s">
        <v>3749</v>
      </c>
      <c r="C2967" s="6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hidden="1" x14ac:dyDescent="0.3">
      <c r="A2968" s="6" t="s">
        <v>1562</v>
      </c>
      <c r="B2968" s="6" t="s">
        <v>3750</v>
      </c>
      <c r="C2968" s="6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hidden="1" x14ac:dyDescent="0.3">
      <c r="A2969" s="6" t="s">
        <v>412</v>
      </c>
      <c r="B2969" s="6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hidden="1" x14ac:dyDescent="0.3">
      <c r="A2970" s="6" t="s">
        <v>73</v>
      </c>
      <c r="B2970" s="6" t="s">
        <v>3752</v>
      </c>
      <c r="C2970" s="6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hidden="1" x14ac:dyDescent="0.3">
      <c r="A2971" s="6" t="s">
        <v>3753</v>
      </c>
      <c r="B2971" s="6" t="s">
        <v>3754</v>
      </c>
      <c r="C2971" s="6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hidden="1" x14ac:dyDescent="0.3">
      <c r="A2972" s="6" t="s">
        <v>393</v>
      </c>
      <c r="B2972" s="6" t="s">
        <v>3755</v>
      </c>
      <c r="C2972" s="6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hidden="1" x14ac:dyDescent="0.3">
      <c r="A2973" s="6" t="s">
        <v>1562</v>
      </c>
      <c r="B2973" s="6" t="s">
        <v>3756</v>
      </c>
      <c r="C2973" s="6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hidden="1" x14ac:dyDescent="0.3">
      <c r="A2974" s="6" t="s">
        <v>342</v>
      </c>
      <c r="B2974" s="6" t="s">
        <v>3757</v>
      </c>
      <c r="C2974" s="6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hidden="1" x14ac:dyDescent="0.3">
      <c r="A2975" s="6" t="s">
        <v>1623</v>
      </c>
      <c r="B2975" s="6" t="s">
        <v>3758</v>
      </c>
      <c r="C2975" s="6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hidden="1" x14ac:dyDescent="0.3">
      <c r="A2976" s="6" t="s">
        <v>1623</v>
      </c>
      <c r="B2976" s="6" t="s">
        <v>3759</v>
      </c>
      <c r="C2976" s="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hidden="1" x14ac:dyDescent="0.3">
      <c r="A2977" s="6" t="s">
        <v>1980</v>
      </c>
      <c r="B2977" s="6" t="s">
        <v>3760</v>
      </c>
      <c r="C2977" s="6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hidden="1" x14ac:dyDescent="0.3">
      <c r="A2978" s="6" t="s">
        <v>2426</v>
      </c>
      <c r="B2978" s="6" t="s">
        <v>3761</v>
      </c>
      <c r="C2978" s="6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hidden="1" x14ac:dyDescent="0.3">
      <c r="A2979" s="6" t="s">
        <v>2426</v>
      </c>
      <c r="B2979" s="6" t="s">
        <v>3762</v>
      </c>
      <c r="C2979" s="6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hidden="1" x14ac:dyDescent="0.3">
      <c r="A2980" s="6" t="s">
        <v>2119</v>
      </c>
      <c r="B2980" s="6" t="s">
        <v>3763</v>
      </c>
      <c r="C2980" s="6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hidden="1" x14ac:dyDescent="0.3">
      <c r="A2981" s="6" t="s">
        <v>2157</v>
      </c>
      <c r="B2981" s="6" t="s">
        <v>3764</v>
      </c>
      <c r="C2981" s="6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hidden="1" x14ac:dyDescent="0.3">
      <c r="A2982" s="6" t="s">
        <v>2185</v>
      </c>
      <c r="B2982" s="6" t="s">
        <v>3765</v>
      </c>
      <c r="C2982" s="6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hidden="1" x14ac:dyDescent="0.3">
      <c r="A2983" s="6" t="s">
        <v>2119</v>
      </c>
      <c r="B2983" s="6" t="s">
        <v>3766</v>
      </c>
      <c r="C2983" s="6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hidden="1" x14ac:dyDescent="0.3">
      <c r="A2984" s="6" t="s">
        <v>3767</v>
      </c>
      <c r="B2984" s="6" t="s">
        <v>3768</v>
      </c>
      <c r="C2984" s="6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hidden="1" x14ac:dyDescent="0.3">
      <c r="A2985" s="6" t="s">
        <v>393</v>
      </c>
      <c r="B2985" s="6" t="s">
        <v>3769</v>
      </c>
      <c r="C2985" s="6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hidden="1" x14ac:dyDescent="0.3">
      <c r="A2986" s="6" t="s">
        <v>371</v>
      </c>
      <c r="B2986" s="6" t="s">
        <v>3770</v>
      </c>
      <c r="C2986" s="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hidden="1" x14ac:dyDescent="0.3">
      <c r="A2987" s="6" t="s">
        <v>371</v>
      </c>
      <c r="B2987" s="6" t="s">
        <v>3771</v>
      </c>
      <c r="C2987" s="6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hidden="1" x14ac:dyDescent="0.3">
      <c r="A2988" s="6" t="s">
        <v>313</v>
      </c>
      <c r="B2988" s="6" t="s">
        <v>3772</v>
      </c>
      <c r="C2988" s="6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hidden="1" x14ac:dyDescent="0.3">
      <c r="A2989" s="6" t="s">
        <v>287</v>
      </c>
      <c r="B2989" s="6" t="s">
        <v>3773</v>
      </c>
      <c r="C2989" s="6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hidden="1" x14ac:dyDescent="0.3">
      <c r="A2990" s="6" t="s">
        <v>2116</v>
      </c>
      <c r="B2990" s="6" t="s">
        <v>3774</v>
      </c>
      <c r="C2990" s="6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hidden="1" x14ac:dyDescent="0.3">
      <c r="A2991" s="6" t="s">
        <v>393</v>
      </c>
      <c r="B2991" s="6" t="s">
        <v>3775</v>
      </c>
      <c r="C2991" s="6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hidden="1" x14ac:dyDescent="0.3">
      <c r="A2992" s="6" t="s">
        <v>73</v>
      </c>
      <c r="B2992" s="6" t="s">
        <v>3776</v>
      </c>
      <c r="C2992" s="6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hidden="1" x14ac:dyDescent="0.3">
      <c r="A2993" s="6" t="s">
        <v>378</v>
      </c>
      <c r="B2993" s="6" t="s">
        <v>3777</v>
      </c>
      <c r="C2993" s="6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hidden="1" x14ac:dyDescent="0.3">
      <c r="A2994" s="6" t="s">
        <v>1991</v>
      </c>
      <c r="B2994" s="6" t="s">
        <v>3778</v>
      </c>
      <c r="C2994" s="6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hidden="1" x14ac:dyDescent="0.3">
      <c r="A2995" s="6" t="s">
        <v>89</v>
      </c>
      <c r="B2995" s="6" t="s">
        <v>3779</v>
      </c>
      <c r="C2995" s="6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hidden="1" x14ac:dyDescent="0.3">
      <c r="A2996" s="6" t="s">
        <v>2013</v>
      </c>
      <c r="B2996" s="6" t="s">
        <v>3780</v>
      </c>
      <c r="C2996" s="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hidden="1" x14ac:dyDescent="0.3">
      <c r="A2997" s="6" t="s">
        <v>1980</v>
      </c>
      <c r="B2997" s="6" t="s">
        <v>3781</v>
      </c>
      <c r="C2997" s="6">
        <v>15</v>
      </c>
      <c r="D2997" t="str">
        <f t="shared" si="46"/>
        <v>WADY EL-NATROUN BRIDGE(HST)15</v>
      </c>
      <c r="E2997">
        <v>1853290</v>
      </c>
      <c r="F2997">
        <v>1346373.51</v>
      </c>
      <c r="G2997">
        <v>0</v>
      </c>
      <c r="H2997">
        <v>1346373.51</v>
      </c>
    </row>
    <row r="2998" spans="1:8" hidden="1" x14ac:dyDescent="0.3">
      <c r="A2998" s="6" t="s">
        <v>342</v>
      </c>
      <c r="B2998" s="6" t="s">
        <v>3782</v>
      </c>
      <c r="C2998" s="6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hidden="1" x14ac:dyDescent="0.3">
      <c r="A2999" s="6" t="s">
        <v>956</v>
      </c>
      <c r="B2999" s="6" t="s">
        <v>3783</v>
      </c>
      <c r="C2999" s="6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hidden="1" x14ac:dyDescent="0.3">
      <c r="A3000" s="6" t="s">
        <v>367</v>
      </c>
      <c r="B3000" s="6" t="s">
        <v>3784</v>
      </c>
      <c r="C3000" s="6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hidden="1" x14ac:dyDescent="0.3">
      <c r="A3001" s="6" t="s">
        <v>3753</v>
      </c>
      <c r="B3001" s="6" t="s">
        <v>3785</v>
      </c>
      <c r="C3001" s="6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hidden="1" x14ac:dyDescent="0.3">
      <c r="A3002" s="6" t="s">
        <v>342</v>
      </c>
      <c r="B3002" s="6" t="s">
        <v>3786</v>
      </c>
      <c r="C3002" s="6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hidden="1" x14ac:dyDescent="0.3">
      <c r="A3003" s="6" t="s">
        <v>2068</v>
      </c>
      <c r="B3003" s="6" t="s">
        <v>3787</v>
      </c>
      <c r="C3003" s="6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hidden="1" x14ac:dyDescent="0.3">
      <c r="A3004" s="6" t="s">
        <v>2096</v>
      </c>
      <c r="B3004" s="6" t="s">
        <v>2635</v>
      </c>
      <c r="C3004" s="6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hidden="1" x14ac:dyDescent="0.3">
      <c r="A3005" s="6" t="s">
        <v>2085</v>
      </c>
      <c r="B3005" s="6" t="s">
        <v>3788</v>
      </c>
      <c r="C3005" s="6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hidden="1" x14ac:dyDescent="0.3">
      <c r="A3006" s="6" t="s">
        <v>2176</v>
      </c>
      <c r="B3006" s="6" t="s">
        <v>3789</v>
      </c>
      <c r="C3006" s="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hidden="1" x14ac:dyDescent="0.3">
      <c r="A3007" s="6" t="s">
        <v>754</v>
      </c>
      <c r="B3007" s="6" t="s">
        <v>3790</v>
      </c>
      <c r="C3007" s="6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hidden="1" x14ac:dyDescent="0.3">
      <c r="A3008" s="6" t="s">
        <v>295</v>
      </c>
      <c r="B3008" s="6" t="s">
        <v>3791</v>
      </c>
      <c r="C3008" s="6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hidden="1" x14ac:dyDescent="0.3">
      <c r="A3009" s="6" t="s">
        <v>73</v>
      </c>
      <c r="B3009" s="6" t="s">
        <v>3792</v>
      </c>
      <c r="C3009" s="6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hidden="1" x14ac:dyDescent="0.3">
      <c r="A3010" s="6" t="s">
        <v>320</v>
      </c>
      <c r="B3010" s="6" t="s">
        <v>3793</v>
      </c>
      <c r="C3010" s="6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hidden="1" x14ac:dyDescent="0.3">
      <c r="A3011" s="6" t="s">
        <v>2157</v>
      </c>
      <c r="B3011" s="6" t="s">
        <v>3794</v>
      </c>
      <c r="C3011" s="6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hidden="1" x14ac:dyDescent="0.3">
      <c r="A3012" s="6" t="s">
        <v>401</v>
      </c>
      <c r="B3012" s="6" t="s">
        <v>3795</v>
      </c>
      <c r="C3012" s="6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hidden="1" x14ac:dyDescent="0.3">
      <c r="A3013" s="6" t="s">
        <v>1259</v>
      </c>
      <c r="B3013" s="6" t="s">
        <v>3796</v>
      </c>
      <c r="C3013" s="6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hidden="1" x14ac:dyDescent="0.3">
      <c r="A3014" s="6" t="s">
        <v>956</v>
      </c>
      <c r="B3014" s="6" t="s">
        <v>3797</v>
      </c>
      <c r="C3014" s="6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hidden="1" x14ac:dyDescent="0.3">
      <c r="A3015" s="6" t="s">
        <v>1991</v>
      </c>
      <c r="B3015" s="6" t="s">
        <v>3798</v>
      </c>
      <c r="C3015" s="6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hidden="1" x14ac:dyDescent="0.3">
      <c r="A3016" s="6" t="s">
        <v>1991</v>
      </c>
      <c r="B3016" s="6" t="s">
        <v>3799</v>
      </c>
      <c r="C3016" s="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hidden="1" x14ac:dyDescent="0.3">
      <c r="A3017" s="6" t="s">
        <v>795</v>
      </c>
      <c r="B3017" s="6" t="s">
        <v>3800</v>
      </c>
      <c r="C3017" s="6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hidden="1" x14ac:dyDescent="0.3">
      <c r="A3018" s="6" t="s">
        <v>1259</v>
      </c>
      <c r="B3018" s="6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hidden="1" x14ac:dyDescent="0.3">
      <c r="A3019" s="6" t="s">
        <v>2068</v>
      </c>
      <c r="B3019" s="6" t="s">
        <v>3801</v>
      </c>
      <c r="C3019" s="6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hidden="1" x14ac:dyDescent="0.3">
      <c r="A3020" s="6" t="s">
        <v>1792</v>
      </c>
      <c r="B3020" s="6" t="s">
        <v>3802</v>
      </c>
      <c r="C3020" s="6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hidden="1" x14ac:dyDescent="0.3">
      <c r="A3021" s="6" t="s">
        <v>412</v>
      </c>
      <c r="B3021" s="6" t="s">
        <v>3803</v>
      </c>
      <c r="C3021" s="6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hidden="1" x14ac:dyDescent="0.3">
      <c r="A3022" s="6" t="s">
        <v>3804</v>
      </c>
      <c r="B3022" s="6" t="s">
        <v>3805</v>
      </c>
      <c r="C3022" s="6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hidden="1" x14ac:dyDescent="0.3">
      <c r="A3023" s="6" t="s">
        <v>956</v>
      </c>
      <c r="B3023" s="6" t="s">
        <v>3806</v>
      </c>
      <c r="C3023" s="6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hidden="1" x14ac:dyDescent="0.3">
      <c r="A3024" s="6" t="s">
        <v>1396</v>
      </c>
      <c r="B3024" s="6" t="s">
        <v>3807</v>
      </c>
      <c r="C3024" s="6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hidden="1" x14ac:dyDescent="0.3">
      <c r="A3025" s="6" t="s">
        <v>1396</v>
      </c>
      <c r="B3025" s="6" t="s">
        <v>3808</v>
      </c>
      <c r="C3025" s="6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hidden="1" x14ac:dyDescent="0.3">
      <c r="A3026" s="6" t="s">
        <v>1396</v>
      </c>
      <c r="B3026" s="6" t="s">
        <v>3809</v>
      </c>
      <c r="C3026" s="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hidden="1" x14ac:dyDescent="0.3">
      <c r="A3027" s="6" t="s">
        <v>2183</v>
      </c>
      <c r="B3027" s="6" t="s">
        <v>3810</v>
      </c>
      <c r="C3027" s="6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hidden="1" x14ac:dyDescent="0.3">
      <c r="A3028" s="6" t="s">
        <v>378</v>
      </c>
      <c r="B3028" s="6" t="s">
        <v>3811</v>
      </c>
      <c r="C3028" s="6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hidden="1" x14ac:dyDescent="0.3">
      <c r="A3029" s="6" t="s">
        <v>375</v>
      </c>
      <c r="B3029" s="6" t="s">
        <v>3812</v>
      </c>
      <c r="C3029" s="6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hidden="1" x14ac:dyDescent="0.3">
      <c r="A3030" s="6" t="s">
        <v>956</v>
      </c>
      <c r="B3030" s="6" t="s">
        <v>3813</v>
      </c>
      <c r="C3030" s="6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hidden="1" x14ac:dyDescent="0.3">
      <c r="A3031" s="6" t="s">
        <v>401</v>
      </c>
      <c r="B3031" s="6" t="s">
        <v>3814</v>
      </c>
      <c r="C3031" s="6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hidden="1" x14ac:dyDescent="0.3">
      <c r="A3032" s="6" t="s">
        <v>71</v>
      </c>
      <c r="B3032" s="6" t="s">
        <v>3815</v>
      </c>
      <c r="C3032" s="6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hidden="1" x14ac:dyDescent="0.3">
      <c r="A3033" s="6" t="s">
        <v>71</v>
      </c>
      <c r="B3033" s="6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hidden="1" x14ac:dyDescent="0.3">
      <c r="A3034" s="6" t="s">
        <v>320</v>
      </c>
      <c r="B3034" s="6" t="s">
        <v>3817</v>
      </c>
      <c r="C3034" s="6">
        <v>8</v>
      </c>
      <c r="D3034" t="str">
        <f t="shared" si="47"/>
        <v>EPICO 3 Facility8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hidden="1" x14ac:dyDescent="0.3">
      <c r="A3035" s="6" t="s">
        <v>956</v>
      </c>
      <c r="B3035" s="6" t="s">
        <v>3818</v>
      </c>
      <c r="C3035" s="6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hidden="1" x14ac:dyDescent="0.3">
      <c r="A3036" s="6" t="s">
        <v>320</v>
      </c>
      <c r="B3036" s="6" t="s">
        <v>3819</v>
      </c>
      <c r="C3036" s="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hidden="1" x14ac:dyDescent="0.3">
      <c r="A3037" s="6" t="s">
        <v>320</v>
      </c>
      <c r="B3037" s="6" t="s">
        <v>3820</v>
      </c>
      <c r="C3037" s="6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hidden="1" x14ac:dyDescent="0.3">
      <c r="A3038" s="6" t="s">
        <v>2246</v>
      </c>
      <c r="B3038" s="6" t="s">
        <v>3821</v>
      </c>
      <c r="C3038" s="6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hidden="1" x14ac:dyDescent="0.3">
      <c r="A3039" s="6" t="s">
        <v>2199</v>
      </c>
      <c r="B3039" s="6" t="s">
        <v>3822</v>
      </c>
      <c r="C3039" s="6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hidden="1" x14ac:dyDescent="0.3">
      <c r="A3040" s="6" t="s">
        <v>89</v>
      </c>
      <c r="B3040" s="6" t="s">
        <v>3823</v>
      </c>
      <c r="C3040" s="6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hidden="1" x14ac:dyDescent="0.3">
      <c r="A3041" s="6" t="s">
        <v>1786</v>
      </c>
      <c r="B3041" s="6" t="s">
        <v>3824</v>
      </c>
      <c r="C3041" s="6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hidden="1" x14ac:dyDescent="0.3">
      <c r="A3042" s="6" t="s">
        <v>1980</v>
      </c>
      <c r="B3042" s="6" t="s">
        <v>3825</v>
      </c>
      <c r="C3042" s="6">
        <v>16</v>
      </c>
      <c r="D3042" t="str">
        <f t="shared" si="47"/>
        <v>WADY EL-NATROUN BRIDGE(HST)16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hidden="1" x14ac:dyDescent="0.3">
      <c r="A3043" s="6" t="s">
        <v>2157</v>
      </c>
      <c r="B3043" s="6" t="s">
        <v>3826</v>
      </c>
      <c r="C3043" s="6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hidden="1" x14ac:dyDescent="0.3">
      <c r="A3044" s="6" t="s">
        <v>2199</v>
      </c>
      <c r="B3044" s="6" t="s">
        <v>3827</v>
      </c>
      <c r="C3044" s="6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hidden="1" x14ac:dyDescent="0.3">
      <c r="A3045" s="6" t="s">
        <v>1991</v>
      </c>
      <c r="B3045" s="6" t="s">
        <v>3828</v>
      </c>
      <c r="C3045" s="6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hidden="1" x14ac:dyDescent="0.3">
      <c r="A3046" s="6" t="s">
        <v>2157</v>
      </c>
      <c r="B3046" s="6" t="s">
        <v>3829</v>
      </c>
      <c r="C3046" s="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hidden="1" x14ac:dyDescent="0.3">
      <c r="A3047" s="6" t="s">
        <v>1630</v>
      </c>
      <c r="B3047" s="6" t="s">
        <v>3830</v>
      </c>
      <c r="C3047" s="6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hidden="1" x14ac:dyDescent="0.3">
      <c r="A3048" s="6" t="s">
        <v>2088</v>
      </c>
      <c r="B3048" s="6" t="s">
        <v>3831</v>
      </c>
      <c r="C3048" s="6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hidden="1" x14ac:dyDescent="0.3">
      <c r="A3049" s="6" t="s">
        <v>2256</v>
      </c>
      <c r="B3049" s="6" t="s">
        <v>3832</v>
      </c>
      <c r="C3049" s="6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hidden="1" x14ac:dyDescent="0.3">
      <c r="A3050" s="6" t="s">
        <v>2298</v>
      </c>
      <c r="B3050" s="6" t="s">
        <v>3833</v>
      </c>
      <c r="C3050" s="6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hidden="1" x14ac:dyDescent="0.3">
      <c r="A3051" s="6" t="s">
        <v>2096</v>
      </c>
      <c r="B3051" s="6" t="s">
        <v>3834</v>
      </c>
      <c r="C3051" s="6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hidden="1" x14ac:dyDescent="0.3">
      <c r="A3052" s="6" t="s">
        <v>2285</v>
      </c>
      <c r="B3052" s="6" t="s">
        <v>3835</v>
      </c>
      <c r="C3052" s="6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hidden="1" x14ac:dyDescent="0.3">
      <c r="A3053" s="6" t="s">
        <v>2113</v>
      </c>
      <c r="B3053" s="6" t="s">
        <v>3836</v>
      </c>
      <c r="C3053" s="6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hidden="1" x14ac:dyDescent="0.3">
      <c r="A3054" s="6" t="s">
        <v>2226</v>
      </c>
      <c r="B3054" s="6" t="s">
        <v>3837</v>
      </c>
      <c r="C3054" s="6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hidden="1" x14ac:dyDescent="0.3">
      <c r="A3055" s="6" t="s">
        <v>3838</v>
      </c>
      <c r="B3055" s="6" t="s">
        <v>3839</v>
      </c>
      <c r="C3055" s="6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hidden="1" x14ac:dyDescent="0.3">
      <c r="A3056" s="6" t="s">
        <v>2212</v>
      </c>
      <c r="B3056" s="6" t="s">
        <v>3840</v>
      </c>
      <c r="C3056" s="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hidden="1" x14ac:dyDescent="0.3">
      <c r="A3057" s="6" t="s">
        <v>2183</v>
      </c>
      <c r="B3057" s="6" t="s">
        <v>3841</v>
      </c>
      <c r="C3057" s="6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hidden="1" x14ac:dyDescent="0.3">
      <c r="A3058" s="6" t="s">
        <v>1562</v>
      </c>
      <c r="B3058" s="6" t="s">
        <v>3842</v>
      </c>
      <c r="C3058" s="6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hidden="1" x14ac:dyDescent="0.3">
      <c r="A3059" s="6" t="s">
        <v>2277</v>
      </c>
      <c r="B3059" s="6" t="s">
        <v>3843</v>
      </c>
      <c r="C3059" s="6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hidden="1" x14ac:dyDescent="0.3">
      <c r="A3060" s="6" t="s">
        <v>1991</v>
      </c>
      <c r="B3060" s="6" t="s">
        <v>3844</v>
      </c>
      <c r="C3060" s="6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hidden="1" x14ac:dyDescent="0.3">
      <c r="A3061" s="6" t="s">
        <v>378</v>
      </c>
      <c r="B3061" s="6" t="s">
        <v>3845</v>
      </c>
      <c r="C3061" s="6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hidden="1" x14ac:dyDescent="0.3">
      <c r="A3062" s="6" t="s">
        <v>1792</v>
      </c>
      <c r="B3062" s="6" t="s">
        <v>3846</v>
      </c>
      <c r="C3062" s="6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hidden="1" x14ac:dyDescent="0.3">
      <c r="A3063" s="6" t="s">
        <v>2223</v>
      </c>
      <c r="B3063" s="6" t="s">
        <v>3847</v>
      </c>
      <c r="C3063" s="6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hidden="1" x14ac:dyDescent="0.3">
      <c r="A3064" s="6" t="s">
        <v>2226</v>
      </c>
      <c r="B3064" s="6" t="s">
        <v>3848</v>
      </c>
      <c r="C3064" s="6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hidden="1" x14ac:dyDescent="0.3">
      <c r="A3065" s="6" t="s">
        <v>2232</v>
      </c>
      <c r="B3065" s="6" t="s">
        <v>3849</v>
      </c>
      <c r="C3065" s="6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hidden="1" x14ac:dyDescent="0.3">
      <c r="A3066" s="6" t="s">
        <v>73</v>
      </c>
      <c r="B3066" s="6" t="s">
        <v>3850</v>
      </c>
      <c r="C3066" s="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hidden="1" x14ac:dyDescent="0.3">
      <c r="A3067" s="6" t="s">
        <v>73</v>
      </c>
      <c r="B3067" s="6" t="s">
        <v>3851</v>
      </c>
      <c r="C3067" s="6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hidden="1" x14ac:dyDescent="0.3">
      <c r="A3068" s="6" t="s">
        <v>71</v>
      </c>
      <c r="B3068" s="6" t="s">
        <v>3852</v>
      </c>
      <c r="C3068" s="6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hidden="1" x14ac:dyDescent="0.3">
      <c r="A3069" s="6" t="s">
        <v>73</v>
      </c>
      <c r="B3069" s="6" t="s">
        <v>3853</v>
      </c>
      <c r="C3069" s="6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hidden="1" x14ac:dyDescent="0.3">
      <c r="A3070" s="6" t="s">
        <v>1259</v>
      </c>
      <c r="B3070" s="6" t="s">
        <v>3854</v>
      </c>
      <c r="C3070" s="6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hidden="1" x14ac:dyDescent="0.3">
      <c r="A3071" s="6" t="s">
        <v>2256</v>
      </c>
      <c r="B3071" s="6" t="s">
        <v>3855</v>
      </c>
      <c r="C3071" s="6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hidden="1" x14ac:dyDescent="0.3">
      <c r="A3072" s="6" t="s">
        <v>956</v>
      </c>
      <c r="B3072" s="6" t="s">
        <v>3856</v>
      </c>
      <c r="C3072" s="6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hidden="1" x14ac:dyDescent="0.3">
      <c r="A3073" s="6" t="s">
        <v>1657</v>
      </c>
      <c r="B3073" s="6" t="s">
        <v>3857</v>
      </c>
      <c r="C3073" s="6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hidden="1" x14ac:dyDescent="0.3">
      <c r="A3074" s="6" t="s">
        <v>3858</v>
      </c>
      <c r="B3074" s="6" t="s">
        <v>3859</v>
      </c>
      <c r="C3074" s="6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hidden="1" x14ac:dyDescent="0.3">
      <c r="A3075" s="6" t="s">
        <v>2290</v>
      </c>
      <c r="B3075" s="6" t="s">
        <v>3860</v>
      </c>
      <c r="C3075" s="6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hidden="1" x14ac:dyDescent="0.3">
      <c r="A3076" s="6" t="s">
        <v>401</v>
      </c>
      <c r="B3076" s="6" t="s">
        <v>3861</v>
      </c>
      <c r="C3076" s="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hidden="1" x14ac:dyDescent="0.3">
      <c r="A3077" s="6" t="s">
        <v>2199</v>
      </c>
      <c r="B3077" s="6" t="s">
        <v>3862</v>
      </c>
      <c r="C3077" s="6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hidden="1" x14ac:dyDescent="0.3">
      <c r="A3078" s="6" t="s">
        <v>1630</v>
      </c>
      <c r="B3078" s="6" t="s">
        <v>3863</v>
      </c>
      <c r="C3078" s="6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hidden="1" x14ac:dyDescent="0.3">
      <c r="A3079" s="6" t="s">
        <v>795</v>
      </c>
      <c r="B3079" s="6" t="s">
        <v>3864</v>
      </c>
      <c r="C3079" s="6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hidden="1" x14ac:dyDescent="0.3">
      <c r="A3080" s="6" t="s">
        <v>3838</v>
      </c>
      <c r="B3080" s="6" t="s">
        <v>3865</v>
      </c>
      <c r="C3080" s="6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hidden="1" x14ac:dyDescent="0.3">
      <c r="A3081" s="6" t="s">
        <v>393</v>
      </c>
      <c r="B3081" s="6" t="s">
        <v>3866</v>
      </c>
      <c r="C3081" s="6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hidden="1" x14ac:dyDescent="0.3">
      <c r="A3082" s="6" t="s">
        <v>348</v>
      </c>
      <c r="B3082" s="6" t="s">
        <v>3867</v>
      </c>
      <c r="C3082" s="6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hidden="1" x14ac:dyDescent="0.3">
      <c r="A3083" s="6" t="s">
        <v>3868</v>
      </c>
      <c r="B3083" s="6" t="s">
        <v>3869</v>
      </c>
      <c r="C3083" s="6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hidden="1" x14ac:dyDescent="0.3">
      <c r="A3084" s="6" t="s">
        <v>293</v>
      </c>
      <c r="B3084" s="6" t="s">
        <v>3870</v>
      </c>
      <c r="C3084" s="6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hidden="1" x14ac:dyDescent="0.3">
      <c r="A3085" s="6" t="s">
        <v>1991</v>
      </c>
      <c r="B3085" s="6" t="s">
        <v>3871</v>
      </c>
      <c r="C3085" s="6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hidden="1" x14ac:dyDescent="0.3">
      <c r="A3086" s="6" t="s">
        <v>1991</v>
      </c>
      <c r="B3086" s="6" t="s">
        <v>3872</v>
      </c>
      <c r="C3086" s="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hidden="1" x14ac:dyDescent="0.3">
      <c r="A3087" s="6" t="s">
        <v>2256</v>
      </c>
      <c r="B3087" s="6" t="s">
        <v>3873</v>
      </c>
      <c r="C3087" s="6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hidden="1" x14ac:dyDescent="0.3">
      <c r="A3088" s="6" t="s">
        <v>2601</v>
      </c>
      <c r="B3088" s="6" t="s">
        <v>3874</v>
      </c>
      <c r="C3088" s="6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hidden="1" x14ac:dyDescent="0.3">
      <c r="A3089" s="6" t="s">
        <v>1991</v>
      </c>
      <c r="B3089" s="6" t="s">
        <v>3875</v>
      </c>
      <c r="C3089" s="6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hidden="1" x14ac:dyDescent="0.3">
      <c r="A3090" s="6" t="s">
        <v>2324</v>
      </c>
      <c r="B3090" s="6" t="s">
        <v>3876</v>
      </c>
      <c r="C3090" s="6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hidden="1" x14ac:dyDescent="0.3">
      <c r="A3091" s="6" t="s">
        <v>2455</v>
      </c>
      <c r="B3091" s="6" t="s">
        <v>3877</v>
      </c>
      <c r="C3091" s="6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hidden="1" x14ac:dyDescent="0.3">
      <c r="A3092" s="6" t="s">
        <v>1955</v>
      </c>
      <c r="B3092" s="6" t="s">
        <v>3878</v>
      </c>
      <c r="C3092" s="6">
        <v>5</v>
      </c>
      <c r="D3092" t="str">
        <f t="shared" si="48"/>
        <v>Luxor North Axis Bridge-Off5</v>
      </c>
      <c r="E3092">
        <v>672192</v>
      </c>
      <c r="F3092">
        <v>672192</v>
      </c>
      <c r="G3092">
        <v>0</v>
      </c>
      <c r="H3092">
        <v>672192</v>
      </c>
    </row>
    <row r="3093" spans="1:8" hidden="1" x14ac:dyDescent="0.3">
      <c r="A3093" s="6" t="s">
        <v>375</v>
      </c>
      <c r="B3093" s="6" t="s">
        <v>3879</v>
      </c>
      <c r="C3093" s="6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hidden="1" x14ac:dyDescent="0.3">
      <c r="A3094" s="6" t="s">
        <v>3838</v>
      </c>
      <c r="B3094" s="6" t="s">
        <v>3880</v>
      </c>
      <c r="C3094" s="6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hidden="1" x14ac:dyDescent="0.3">
      <c r="A3095" s="6" t="s">
        <v>2096</v>
      </c>
      <c r="B3095" s="6" t="s">
        <v>3881</v>
      </c>
      <c r="C3095" s="6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hidden="1" x14ac:dyDescent="0.3">
      <c r="A3096" s="6" t="s">
        <v>2285</v>
      </c>
      <c r="B3096" s="6" t="s">
        <v>3882</v>
      </c>
      <c r="C3096" s="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hidden="1" x14ac:dyDescent="0.3">
      <c r="A3097" s="6" t="s">
        <v>2268</v>
      </c>
      <c r="B3097" s="6" t="s">
        <v>3883</v>
      </c>
      <c r="C3097" s="6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hidden="1" x14ac:dyDescent="0.3">
      <c r="A3098" s="6" t="s">
        <v>3884</v>
      </c>
      <c r="B3098" s="6" t="s">
        <v>3885</v>
      </c>
      <c r="C3098" s="6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hidden="1" x14ac:dyDescent="0.3">
      <c r="A3099" s="6" t="s">
        <v>287</v>
      </c>
      <c r="B3099" s="6" t="s">
        <v>3886</v>
      </c>
      <c r="C3099" s="6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hidden="1" x14ac:dyDescent="0.3">
      <c r="A3100" s="6" t="s">
        <v>371</v>
      </c>
      <c r="B3100" s="6" t="s">
        <v>3887</v>
      </c>
      <c r="C3100" s="6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hidden="1" x14ac:dyDescent="0.3">
      <c r="A3101" s="6" t="s">
        <v>1259</v>
      </c>
      <c r="B3101" s="6" t="s">
        <v>3888</v>
      </c>
      <c r="C3101" s="6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hidden="1" x14ac:dyDescent="0.3">
      <c r="A3102" s="6" t="s">
        <v>2116</v>
      </c>
      <c r="B3102" s="6" t="s">
        <v>3889</v>
      </c>
      <c r="C3102" s="6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hidden="1" x14ac:dyDescent="0.3">
      <c r="A3103" s="6" t="s">
        <v>295</v>
      </c>
      <c r="B3103" s="6" t="s">
        <v>3890</v>
      </c>
      <c r="C3103" s="6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hidden="1" x14ac:dyDescent="0.3">
      <c r="A3104" s="6" t="s">
        <v>3891</v>
      </c>
      <c r="B3104" s="6" t="s">
        <v>3892</v>
      </c>
      <c r="C3104" s="6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hidden="1" x14ac:dyDescent="0.3">
      <c r="A3105" s="6" t="s">
        <v>3893</v>
      </c>
      <c r="B3105" s="6" t="s">
        <v>3894</v>
      </c>
      <c r="C3105" s="6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hidden="1" x14ac:dyDescent="0.3">
      <c r="A3106" s="6" t="s">
        <v>2601</v>
      </c>
      <c r="B3106" s="6" t="s">
        <v>3895</v>
      </c>
      <c r="C3106" s="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hidden="1" x14ac:dyDescent="0.3">
      <c r="A3107" s="6" t="s">
        <v>3896</v>
      </c>
      <c r="B3107" s="6" t="s">
        <v>3897</v>
      </c>
      <c r="C3107" s="6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hidden="1" x14ac:dyDescent="0.3">
      <c r="A3108" s="6" t="s">
        <v>2349</v>
      </c>
      <c r="B3108" s="6" t="s">
        <v>3898</v>
      </c>
      <c r="C3108" s="6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hidden="1" x14ac:dyDescent="0.3">
      <c r="A3109" s="6" t="s">
        <v>2349</v>
      </c>
      <c r="B3109" s="6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hidden="1" x14ac:dyDescent="0.3">
      <c r="A3110" s="6" t="s">
        <v>367</v>
      </c>
      <c r="B3110" s="6" t="s">
        <v>3900</v>
      </c>
      <c r="C3110" s="6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hidden="1" x14ac:dyDescent="0.3">
      <c r="A3111" s="6" t="s">
        <v>2133</v>
      </c>
      <c r="B3111" s="6" t="s">
        <v>3901</v>
      </c>
      <c r="C3111" s="6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hidden="1" x14ac:dyDescent="0.3">
      <c r="A3112" s="6" t="s">
        <v>73</v>
      </c>
      <c r="B3112" s="6" t="s">
        <v>3902</v>
      </c>
      <c r="C3112" s="6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hidden="1" x14ac:dyDescent="0.3">
      <c r="A3113" s="6" t="s">
        <v>3903</v>
      </c>
      <c r="B3113" s="6" t="s">
        <v>3904</v>
      </c>
      <c r="C3113" s="6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hidden="1" x14ac:dyDescent="0.3">
      <c r="A3114" s="6" t="s">
        <v>2183</v>
      </c>
      <c r="B3114" s="6" t="s">
        <v>3905</v>
      </c>
      <c r="C3114" s="6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hidden="1" x14ac:dyDescent="0.3">
      <c r="A3115" s="6" t="s">
        <v>2157</v>
      </c>
      <c r="B3115" s="6" t="s">
        <v>3906</v>
      </c>
      <c r="C3115" s="6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hidden="1" x14ac:dyDescent="0.3">
      <c r="A3116" s="6" t="s">
        <v>73</v>
      </c>
      <c r="B3116" s="6" t="s">
        <v>3907</v>
      </c>
      <c r="C3116" s="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hidden="1" x14ac:dyDescent="0.3">
      <c r="A3117" s="6" t="s">
        <v>2017</v>
      </c>
      <c r="B3117" s="6" t="s">
        <v>3908</v>
      </c>
      <c r="C3117" s="6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hidden="1" x14ac:dyDescent="0.3">
      <c r="A3118" s="6" t="s">
        <v>3903</v>
      </c>
      <c r="B3118" s="6" t="s">
        <v>3909</v>
      </c>
      <c r="C3118" s="6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hidden="1" x14ac:dyDescent="0.3">
      <c r="A3119" s="6" t="s">
        <v>3910</v>
      </c>
      <c r="B3119" s="6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hidden="1" x14ac:dyDescent="0.3">
      <c r="A3120" s="6" t="s">
        <v>2183</v>
      </c>
      <c r="B3120" s="6" t="s">
        <v>3912</v>
      </c>
      <c r="C3120" s="6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hidden="1" x14ac:dyDescent="0.3">
      <c r="A3121" s="6" t="s">
        <v>342</v>
      </c>
      <c r="B3121" s="6" t="s">
        <v>3913</v>
      </c>
      <c r="C3121" s="6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hidden="1" x14ac:dyDescent="0.3">
      <c r="A3122" s="6" t="s">
        <v>2244</v>
      </c>
      <c r="B3122" s="6" t="s">
        <v>3914</v>
      </c>
      <c r="C3122" s="6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hidden="1" x14ac:dyDescent="0.3">
      <c r="A3123" s="6" t="s">
        <v>695</v>
      </c>
      <c r="B3123" s="6" t="s">
        <v>3915</v>
      </c>
      <c r="C3123" s="6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hidden="1" x14ac:dyDescent="0.3">
      <c r="A3124" s="6" t="s">
        <v>754</v>
      </c>
      <c r="B3124" s="6" t="s">
        <v>3916</v>
      </c>
      <c r="C3124" s="6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hidden="1" x14ac:dyDescent="0.3">
      <c r="A3125" s="6" t="s">
        <v>2301</v>
      </c>
      <c r="B3125" s="6" t="s">
        <v>3917</v>
      </c>
      <c r="C3125" s="6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hidden="1" x14ac:dyDescent="0.3">
      <c r="A3126" s="6" t="s">
        <v>2285</v>
      </c>
      <c r="B3126" s="6" t="s">
        <v>3918</v>
      </c>
      <c r="C3126" s="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hidden="1" x14ac:dyDescent="0.3">
      <c r="A3127" s="6" t="s">
        <v>2392</v>
      </c>
      <c r="B3127" s="6" t="s">
        <v>3919</v>
      </c>
      <c r="C3127" s="6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hidden="1" x14ac:dyDescent="0.3">
      <c r="A3128" s="6" t="s">
        <v>1630</v>
      </c>
      <c r="B3128" s="6" t="s">
        <v>3920</v>
      </c>
      <c r="C3128" s="6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hidden="1" x14ac:dyDescent="0.3">
      <c r="A3129" s="6" t="s">
        <v>2290</v>
      </c>
      <c r="B3129" s="6" t="s">
        <v>3921</v>
      </c>
      <c r="C3129" s="6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hidden="1" x14ac:dyDescent="0.3">
      <c r="A3130" s="6" t="s">
        <v>2324</v>
      </c>
      <c r="B3130" s="6" t="s">
        <v>3922</v>
      </c>
      <c r="C3130" s="6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hidden="1" x14ac:dyDescent="0.3">
      <c r="A3131" s="6" t="s">
        <v>1991</v>
      </c>
      <c r="B3131" s="6" t="s">
        <v>3923</v>
      </c>
      <c r="C3131" s="6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hidden="1" x14ac:dyDescent="0.3">
      <c r="A3132" s="6" t="s">
        <v>3903</v>
      </c>
      <c r="B3132" s="6" t="s">
        <v>3924</v>
      </c>
      <c r="C3132" s="6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hidden="1" x14ac:dyDescent="0.3">
      <c r="A3133" s="6" t="s">
        <v>1991</v>
      </c>
      <c r="B3133" s="6" t="s">
        <v>3925</v>
      </c>
      <c r="C3133" s="6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hidden="1" x14ac:dyDescent="0.3">
      <c r="A3134" s="6" t="s">
        <v>1991</v>
      </c>
      <c r="B3134" s="6" t="s">
        <v>3926</v>
      </c>
      <c r="C3134" s="6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hidden="1" x14ac:dyDescent="0.3">
      <c r="A3135" s="6" t="s">
        <v>2088</v>
      </c>
      <c r="B3135" s="6" t="s">
        <v>3927</v>
      </c>
      <c r="C3135" s="6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hidden="1" x14ac:dyDescent="0.3">
      <c r="A3136" s="6" t="s">
        <v>2327</v>
      </c>
      <c r="B3136" s="6" t="s">
        <v>3928</v>
      </c>
      <c r="C3136" s="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hidden="1" x14ac:dyDescent="0.3">
      <c r="A3137" s="6" t="s">
        <v>795</v>
      </c>
      <c r="B3137" s="6" t="s">
        <v>3929</v>
      </c>
      <c r="C3137" s="6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hidden="1" x14ac:dyDescent="0.3">
      <c r="A3138" s="6" t="s">
        <v>795</v>
      </c>
      <c r="B3138" s="6" t="s">
        <v>3930</v>
      </c>
      <c r="C3138" s="6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hidden="1" x14ac:dyDescent="0.3">
      <c r="A3139" s="6" t="s">
        <v>3931</v>
      </c>
      <c r="B3139" s="6" t="s">
        <v>3932</v>
      </c>
      <c r="C3139" s="6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hidden="1" x14ac:dyDescent="0.3">
      <c r="A3140" s="6" t="s">
        <v>371</v>
      </c>
      <c r="B3140" s="6" t="s">
        <v>3933</v>
      </c>
      <c r="C3140" s="6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hidden="1" x14ac:dyDescent="0.3">
      <c r="A3141" s="6" t="s">
        <v>1227</v>
      </c>
      <c r="B3141" s="6" t="s">
        <v>1127</v>
      </c>
      <c r="C3141" s="6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hidden="1" x14ac:dyDescent="0.3">
      <c r="A3142" s="6" t="s">
        <v>71</v>
      </c>
      <c r="B3142" s="6" t="s">
        <v>3934</v>
      </c>
      <c r="C3142" s="6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hidden="1" x14ac:dyDescent="0.3">
      <c r="A3143" s="6" t="s">
        <v>1809</v>
      </c>
      <c r="B3143" s="6" t="s">
        <v>3935</v>
      </c>
      <c r="C3143" s="6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hidden="1" x14ac:dyDescent="0.3">
      <c r="A3144" s="6" t="s">
        <v>73</v>
      </c>
      <c r="B3144" s="6" t="s">
        <v>3936</v>
      </c>
      <c r="C3144" s="6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hidden="1" x14ac:dyDescent="0.3">
      <c r="A3145" s="6" t="s">
        <v>71</v>
      </c>
      <c r="B3145" s="6" t="s">
        <v>3937</v>
      </c>
      <c r="C3145" s="6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hidden="1" x14ac:dyDescent="0.3">
      <c r="A3146" s="6" t="s">
        <v>2017</v>
      </c>
      <c r="B3146" s="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hidden="1" x14ac:dyDescent="0.3">
      <c r="A3147" s="6" t="s">
        <v>2277</v>
      </c>
      <c r="B3147" s="6" t="s">
        <v>3939</v>
      </c>
      <c r="C3147" s="6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hidden="1" x14ac:dyDescent="0.3">
      <c r="A3148" s="6" t="s">
        <v>3940</v>
      </c>
      <c r="B3148" s="6" t="s">
        <v>3941</v>
      </c>
      <c r="C3148" s="6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hidden="1" x14ac:dyDescent="0.3">
      <c r="A3149" s="6" t="s">
        <v>2185</v>
      </c>
      <c r="B3149" s="6" t="s">
        <v>3942</v>
      </c>
      <c r="C3149" s="6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hidden="1" x14ac:dyDescent="0.3">
      <c r="A3150" s="6" t="s">
        <v>1853</v>
      </c>
      <c r="B3150" s="6" t="s">
        <v>3943</v>
      </c>
      <c r="C3150" s="6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hidden="1" x14ac:dyDescent="0.3">
      <c r="A3151" s="6" t="s">
        <v>2113</v>
      </c>
      <c r="B3151" s="6" t="s">
        <v>3944</v>
      </c>
      <c r="C3151" s="6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hidden="1" x14ac:dyDescent="0.3">
      <c r="A3152" s="6" t="s">
        <v>401</v>
      </c>
      <c r="B3152" s="6" t="s">
        <v>3945</v>
      </c>
      <c r="C3152" s="6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hidden="1" x14ac:dyDescent="0.3">
      <c r="A3153" s="6" t="s">
        <v>2133</v>
      </c>
      <c r="B3153" s="6" t="s">
        <v>3946</v>
      </c>
      <c r="C3153" s="6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hidden="1" x14ac:dyDescent="0.3">
      <c r="A3154" s="6" t="s">
        <v>412</v>
      </c>
      <c r="B3154" s="6" t="s">
        <v>3947</v>
      </c>
      <c r="C3154" s="6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hidden="1" x14ac:dyDescent="0.3">
      <c r="A3155" s="6" t="s">
        <v>3838</v>
      </c>
      <c r="B3155" s="6" t="s">
        <v>3948</v>
      </c>
      <c r="C3155" s="6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hidden="1" x14ac:dyDescent="0.3">
      <c r="A3156" s="6" t="s">
        <v>346</v>
      </c>
      <c r="B3156" s="6" t="s">
        <v>3949</v>
      </c>
      <c r="C3156" s="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hidden="1" x14ac:dyDescent="0.3">
      <c r="A3157" s="6" t="s">
        <v>401</v>
      </c>
      <c r="B3157" s="6" t="s">
        <v>3950</v>
      </c>
      <c r="C3157" s="6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hidden="1" x14ac:dyDescent="0.3">
      <c r="A3158" s="6" t="s">
        <v>1955</v>
      </c>
      <c r="B3158" s="6" t="s">
        <v>3951</v>
      </c>
      <c r="C3158" s="6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hidden="1" x14ac:dyDescent="0.3">
      <c r="A3159" s="6" t="s">
        <v>1888</v>
      </c>
      <c r="B3159" s="6" t="s">
        <v>3952</v>
      </c>
      <c r="C3159" s="6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hidden="1" x14ac:dyDescent="0.3">
      <c r="A3160" s="6" t="s">
        <v>2232</v>
      </c>
      <c r="B3160" s="6" t="s">
        <v>3953</v>
      </c>
      <c r="C3160" s="6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hidden="1" x14ac:dyDescent="0.3">
      <c r="A3161" s="6" t="s">
        <v>305</v>
      </c>
      <c r="B3161" s="6" t="s">
        <v>3954</v>
      </c>
      <c r="C3161" s="6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hidden="1" x14ac:dyDescent="0.3">
      <c r="A3162" s="6" t="s">
        <v>2324</v>
      </c>
      <c r="B3162" s="6" t="s">
        <v>3955</v>
      </c>
      <c r="C3162" s="6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hidden="1" x14ac:dyDescent="0.3">
      <c r="A3163" s="6" t="s">
        <v>2232</v>
      </c>
      <c r="B3163" s="6" t="s">
        <v>3956</v>
      </c>
      <c r="C3163" s="6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hidden="1" x14ac:dyDescent="0.3">
      <c r="A3164" s="6" t="s">
        <v>378</v>
      </c>
      <c r="B3164" s="6" t="s">
        <v>3957</v>
      </c>
      <c r="C3164" s="6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hidden="1" x14ac:dyDescent="0.3">
      <c r="A3165" s="6" t="s">
        <v>378</v>
      </c>
      <c r="B3165" s="6" t="s">
        <v>3958</v>
      </c>
      <c r="C3165" s="6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hidden="1" x14ac:dyDescent="0.3">
      <c r="A3166" s="6" t="s">
        <v>956</v>
      </c>
      <c r="B3166" s="6" t="s">
        <v>3959</v>
      </c>
      <c r="C3166" s="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hidden="1" x14ac:dyDescent="0.3">
      <c r="A3167" s="6" t="s">
        <v>2330</v>
      </c>
      <c r="B3167" s="6" t="s">
        <v>3960</v>
      </c>
      <c r="C3167" s="6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hidden="1" x14ac:dyDescent="0.3">
      <c r="A3168" s="6" t="s">
        <v>1786</v>
      </c>
      <c r="B3168" s="6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hidden="1" x14ac:dyDescent="0.3">
      <c r="A3169" s="6" t="s">
        <v>401</v>
      </c>
      <c r="B3169" s="6" t="s">
        <v>3962</v>
      </c>
      <c r="C3169" s="6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hidden="1" x14ac:dyDescent="0.3">
      <c r="A3170" s="6" t="s">
        <v>401</v>
      </c>
      <c r="B3170" s="6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hidden="1" x14ac:dyDescent="0.3">
      <c r="A3171" s="6" t="s">
        <v>1991</v>
      </c>
      <c r="B3171" s="6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hidden="1" x14ac:dyDescent="0.3">
      <c r="A3172" s="6" t="s">
        <v>1630</v>
      </c>
      <c r="B3172" s="6" t="s">
        <v>3965</v>
      </c>
      <c r="C3172" s="6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hidden="1" x14ac:dyDescent="0.3">
      <c r="A3173" s="6" t="s">
        <v>1991</v>
      </c>
      <c r="B3173" s="6" t="s">
        <v>3966</v>
      </c>
      <c r="C3173" s="6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hidden="1" x14ac:dyDescent="0.3">
      <c r="A3174" s="6" t="s">
        <v>2133</v>
      </c>
      <c r="B3174" s="6" t="s">
        <v>3967</v>
      </c>
      <c r="C3174" s="6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hidden="1" x14ac:dyDescent="0.3">
      <c r="A3175" s="6" t="s">
        <v>2223</v>
      </c>
      <c r="B3175" s="6" t="s">
        <v>3968</v>
      </c>
      <c r="C3175" s="6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hidden="1" x14ac:dyDescent="0.3">
      <c r="A3176" s="6" t="s">
        <v>1786</v>
      </c>
      <c r="B3176" s="6" t="s">
        <v>3969</v>
      </c>
      <c r="C3176" s="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hidden="1" x14ac:dyDescent="0.3">
      <c r="A3177" s="6" t="s">
        <v>378</v>
      </c>
      <c r="B3177" s="6" t="s">
        <v>3970</v>
      </c>
      <c r="C3177" s="6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hidden="1" x14ac:dyDescent="0.3">
      <c r="A3178" s="6" t="s">
        <v>378</v>
      </c>
      <c r="B3178" s="6" t="s">
        <v>3971</v>
      </c>
      <c r="C3178" s="6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hidden="1" x14ac:dyDescent="0.3">
      <c r="A3179" s="6" t="s">
        <v>401</v>
      </c>
      <c r="B3179" s="6" t="s">
        <v>3972</v>
      </c>
      <c r="C3179" s="6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hidden="1" x14ac:dyDescent="0.3">
      <c r="A3180" s="6" t="s">
        <v>405</v>
      </c>
      <c r="B3180" s="6" t="s">
        <v>3973</v>
      </c>
      <c r="C3180" s="6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hidden="1" x14ac:dyDescent="0.3">
      <c r="A3181" s="6" t="s">
        <v>2324</v>
      </c>
      <c r="B3181" s="6" t="s">
        <v>3974</v>
      </c>
      <c r="C3181" s="6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hidden="1" x14ac:dyDescent="0.3">
      <c r="A3182" s="6" t="s">
        <v>1916</v>
      </c>
      <c r="B3182" s="6" t="s">
        <v>3975</v>
      </c>
      <c r="C3182" s="6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hidden="1" x14ac:dyDescent="0.3">
      <c r="A3183" s="6" t="s">
        <v>2218</v>
      </c>
      <c r="B3183" s="6" t="s">
        <v>3976</v>
      </c>
      <c r="C3183" s="6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hidden="1" x14ac:dyDescent="0.3">
      <c r="A3184" s="6" t="s">
        <v>308</v>
      </c>
      <c r="B3184" s="6" t="s">
        <v>3977</v>
      </c>
      <c r="C3184" s="6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hidden="1" x14ac:dyDescent="0.3">
      <c r="A3185" s="6" t="s">
        <v>287</v>
      </c>
      <c r="B3185" s="6" t="s">
        <v>3978</v>
      </c>
      <c r="C3185" s="6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hidden="1" x14ac:dyDescent="0.3">
      <c r="A3186" s="6" t="s">
        <v>2256</v>
      </c>
      <c r="B3186" s="6" t="s">
        <v>3979</v>
      </c>
      <c r="C3186" s="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hidden="1" x14ac:dyDescent="0.3">
      <c r="A3187" s="6" t="s">
        <v>421</v>
      </c>
      <c r="B3187" s="6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hidden="1" x14ac:dyDescent="0.3">
      <c r="A3188" s="6" t="s">
        <v>320</v>
      </c>
      <c r="B3188" s="6" t="s">
        <v>3981</v>
      </c>
      <c r="C3188" s="6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hidden="1" x14ac:dyDescent="0.3">
      <c r="A3189" s="6" t="s">
        <v>3982</v>
      </c>
      <c r="B3189" s="6" t="s">
        <v>3983</v>
      </c>
      <c r="C3189" s="6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hidden="1" x14ac:dyDescent="0.3">
      <c r="A3190" s="6" t="s">
        <v>2096</v>
      </c>
      <c r="B3190" s="6" t="s">
        <v>3984</v>
      </c>
      <c r="C3190" s="6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hidden="1" x14ac:dyDescent="0.3">
      <c r="A3191" s="6" t="s">
        <v>2416</v>
      </c>
      <c r="B3191" s="6" t="s">
        <v>3985</v>
      </c>
      <c r="C3191" s="6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hidden="1" x14ac:dyDescent="0.3">
      <c r="A3192" s="6" t="s">
        <v>1499</v>
      </c>
      <c r="B3192" s="6" t="s">
        <v>3986</v>
      </c>
      <c r="C3192" s="6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hidden="1" x14ac:dyDescent="0.3">
      <c r="A3193" s="6" t="s">
        <v>1499</v>
      </c>
      <c r="B3193" s="6" t="s">
        <v>3987</v>
      </c>
      <c r="C3193" s="6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hidden="1" x14ac:dyDescent="0.3">
      <c r="A3194" s="6" t="s">
        <v>2133</v>
      </c>
      <c r="B3194" s="6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hidden="1" x14ac:dyDescent="0.3">
      <c r="A3195" s="6" t="s">
        <v>2133</v>
      </c>
      <c r="B3195" s="6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hidden="1" x14ac:dyDescent="0.3">
      <c r="A3196" s="6" t="s">
        <v>2157</v>
      </c>
      <c r="B3196" s="6" t="s">
        <v>3990</v>
      </c>
      <c r="C3196" s="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hidden="1" x14ac:dyDescent="0.3">
      <c r="A3197" s="6" t="s">
        <v>2157</v>
      </c>
      <c r="B3197" s="6" t="s">
        <v>3991</v>
      </c>
      <c r="C3197" s="6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hidden="1" x14ac:dyDescent="0.3">
      <c r="A3198" s="6" t="s">
        <v>1630</v>
      </c>
      <c r="B3198" s="6" t="s">
        <v>3992</v>
      </c>
      <c r="C3198" s="6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hidden="1" x14ac:dyDescent="0.3">
      <c r="A3199" s="6" t="s">
        <v>2033</v>
      </c>
      <c r="B3199" s="6" t="s">
        <v>3993</v>
      </c>
      <c r="C3199" s="6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hidden="1" x14ac:dyDescent="0.3">
      <c r="A3200" s="6" t="s">
        <v>1714</v>
      </c>
      <c r="B3200" s="6" t="s">
        <v>3994</v>
      </c>
      <c r="C3200" s="6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hidden="1" x14ac:dyDescent="0.3">
      <c r="A3201" s="6" t="s">
        <v>2232</v>
      </c>
      <c r="B3201" s="6" t="s">
        <v>3995</v>
      </c>
      <c r="C3201" s="6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hidden="1" x14ac:dyDescent="0.3">
      <c r="A3202" s="6" t="s">
        <v>3903</v>
      </c>
      <c r="B3202" s="6" t="s">
        <v>3996</v>
      </c>
      <c r="C3202" s="6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hidden="1" x14ac:dyDescent="0.3">
      <c r="A3203" s="6" t="s">
        <v>2157</v>
      </c>
      <c r="B3203" s="6" t="s">
        <v>3997</v>
      </c>
      <c r="C3203" s="6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hidden="1" x14ac:dyDescent="0.3">
      <c r="A3204" s="6" t="s">
        <v>1657</v>
      </c>
      <c r="B3204" s="6" t="s">
        <v>3998</v>
      </c>
      <c r="C3204" s="6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hidden="1" x14ac:dyDescent="0.3">
      <c r="A3205" s="6" t="s">
        <v>1589</v>
      </c>
      <c r="B3205" s="6" t="s">
        <v>3999</v>
      </c>
      <c r="C3205" s="6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hidden="1" x14ac:dyDescent="0.3">
      <c r="A3206" s="6" t="s">
        <v>2157</v>
      </c>
      <c r="B3206" s="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hidden="1" x14ac:dyDescent="0.3">
      <c r="A3207" s="6" t="s">
        <v>1386</v>
      </c>
      <c r="B3207" s="6" t="s">
        <v>4001</v>
      </c>
      <c r="C3207" s="6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hidden="1" x14ac:dyDescent="0.3">
      <c r="A3208" s="6" t="s">
        <v>980</v>
      </c>
      <c r="B3208" s="6" t="s">
        <v>4002</v>
      </c>
      <c r="C3208" s="6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hidden="1" x14ac:dyDescent="0.3">
      <c r="A3209" s="6" t="s">
        <v>500</v>
      </c>
      <c r="B3209" s="6" t="s">
        <v>4003</v>
      </c>
      <c r="C3209" s="6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hidden="1" x14ac:dyDescent="0.3">
      <c r="A3210" s="6" t="s">
        <v>4004</v>
      </c>
      <c r="B3210" s="6" t="s">
        <v>4005</v>
      </c>
      <c r="C3210" s="6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hidden="1" x14ac:dyDescent="0.3">
      <c r="A3211" s="6" t="s">
        <v>506</v>
      </c>
      <c r="B3211" s="6" t="s">
        <v>4006</v>
      </c>
      <c r="C3211" s="6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hidden="1" x14ac:dyDescent="0.3">
      <c r="A3212" s="6" t="s">
        <v>458</v>
      </c>
      <c r="B3212" s="6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hidden="1" x14ac:dyDescent="0.3">
      <c r="A3213" s="6" t="s">
        <v>500</v>
      </c>
      <c r="B3213" s="6" t="s">
        <v>4008</v>
      </c>
      <c r="C3213" s="6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hidden="1" x14ac:dyDescent="0.3">
      <c r="A3214" s="6" t="s">
        <v>3120</v>
      </c>
      <c r="B3214" s="6" t="s">
        <v>4009</v>
      </c>
      <c r="C3214" s="6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hidden="1" x14ac:dyDescent="0.3">
      <c r="A3215" s="6" t="s">
        <v>1477</v>
      </c>
      <c r="B3215" s="6" t="s">
        <v>4010</v>
      </c>
      <c r="C3215" s="6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hidden="1" x14ac:dyDescent="0.3">
      <c r="A3216" s="6" t="s">
        <v>971</v>
      </c>
      <c r="B3216" s="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hidden="1" x14ac:dyDescent="0.3">
      <c r="A3217" s="6" t="s">
        <v>490</v>
      </c>
      <c r="B3217" s="6" t="s">
        <v>4012</v>
      </c>
      <c r="C3217" s="6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hidden="1" x14ac:dyDescent="0.3">
      <c r="A3218" s="6" t="s">
        <v>486</v>
      </c>
      <c r="B3218" s="6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hidden="1" x14ac:dyDescent="0.3">
      <c r="A3219" s="6" t="s">
        <v>559</v>
      </c>
      <c r="B3219" s="6" t="s">
        <v>4014</v>
      </c>
      <c r="C3219" s="6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hidden="1" x14ac:dyDescent="0.3">
      <c r="A3220" s="6" t="s">
        <v>1697</v>
      </c>
      <c r="B3220" s="6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hidden="1" x14ac:dyDescent="0.3">
      <c r="A3221" s="6" t="s">
        <v>458</v>
      </c>
      <c r="B3221" s="6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hidden="1" x14ac:dyDescent="0.3">
      <c r="A3222" s="6" t="s">
        <v>2208</v>
      </c>
      <c r="B3222" s="6" t="s">
        <v>4016</v>
      </c>
      <c r="C3222" s="6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hidden="1" x14ac:dyDescent="0.3">
      <c r="A3223" s="6" t="s">
        <v>847</v>
      </c>
      <c r="B3223" s="6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hidden="1" x14ac:dyDescent="0.3">
      <c r="A3224" s="6" t="s">
        <v>1697</v>
      </c>
      <c r="B3224" s="6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hidden="1" x14ac:dyDescent="0.3">
      <c r="A3225" s="6" t="s">
        <v>500</v>
      </c>
      <c r="B3225" s="6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hidden="1" x14ac:dyDescent="0.3">
      <c r="A3226" s="6" t="s">
        <v>4019</v>
      </c>
      <c r="B3226" s="6" t="s">
        <v>4020</v>
      </c>
      <c r="C3226" s="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hidden="1" x14ac:dyDescent="0.3">
      <c r="A3227" s="6" t="s">
        <v>651</v>
      </c>
      <c r="B3227" s="6" t="s">
        <v>4021</v>
      </c>
      <c r="C3227" s="6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hidden="1" x14ac:dyDescent="0.3">
      <c r="A3228" s="6" t="s">
        <v>646</v>
      </c>
      <c r="B3228" s="6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hidden="1" x14ac:dyDescent="0.3">
      <c r="A3229" s="6" t="s">
        <v>490</v>
      </c>
      <c r="B3229" s="6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hidden="1" x14ac:dyDescent="0.3">
      <c r="A3230" s="6" t="s">
        <v>502</v>
      </c>
      <c r="B3230" s="6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hidden="1" x14ac:dyDescent="0.3">
      <c r="A3231" s="6" t="s">
        <v>1225</v>
      </c>
      <c r="B3231" s="6" t="s">
        <v>4024</v>
      </c>
      <c r="C3231" s="6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hidden="1" x14ac:dyDescent="0.3">
      <c r="A3232" s="6" t="s">
        <v>500</v>
      </c>
      <c r="B3232" s="6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hidden="1" x14ac:dyDescent="0.3">
      <c r="A3233" s="6" t="s">
        <v>1809</v>
      </c>
      <c r="B3233" s="6" t="s">
        <v>4026</v>
      </c>
      <c r="C3233" s="6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hidden="1" x14ac:dyDescent="0.3">
      <c r="A3234" s="6" t="s">
        <v>433</v>
      </c>
      <c r="B3234" s="6" t="s">
        <v>4027</v>
      </c>
      <c r="C3234" s="6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hidden="1" x14ac:dyDescent="0.3">
      <c r="A3235" s="6" t="s">
        <v>289</v>
      </c>
      <c r="B3235" s="6" t="s">
        <v>4028</v>
      </c>
      <c r="C3235" s="6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hidden="1" x14ac:dyDescent="0.3">
      <c r="A3236" s="6" t="s">
        <v>1792</v>
      </c>
      <c r="B3236" s="6" t="s">
        <v>4029</v>
      </c>
      <c r="C3236" s="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hidden="1" x14ac:dyDescent="0.3">
      <c r="A3237" s="6" t="s">
        <v>1953</v>
      </c>
      <c r="B3237" s="6" t="s">
        <v>4030</v>
      </c>
      <c r="C3237" s="6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hidden="1" x14ac:dyDescent="0.3">
      <c r="A3238" s="6" t="s">
        <v>646</v>
      </c>
      <c r="B3238" s="6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hidden="1" x14ac:dyDescent="0.3">
      <c r="A3239" s="6" t="s">
        <v>341</v>
      </c>
      <c r="B3239" s="6" t="s">
        <v>4032</v>
      </c>
      <c r="C3239" s="6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hidden="1" x14ac:dyDescent="0.3">
      <c r="A3240" s="6" t="s">
        <v>456</v>
      </c>
      <c r="B3240" s="6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hidden="1" x14ac:dyDescent="0.3">
      <c r="A3241" s="6" t="s">
        <v>2185</v>
      </c>
      <c r="B3241" s="6" t="s">
        <v>4034</v>
      </c>
      <c r="C3241" s="6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hidden="1" x14ac:dyDescent="0.3">
      <c r="A3242" s="6" t="s">
        <v>2280</v>
      </c>
      <c r="B3242" s="6" t="s">
        <v>4035</v>
      </c>
      <c r="C3242" s="6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hidden="1" x14ac:dyDescent="0.3">
      <c r="A3243" s="6" t="s">
        <v>475</v>
      </c>
      <c r="B3243" s="6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hidden="1" x14ac:dyDescent="0.3">
      <c r="A3244" s="6" t="s">
        <v>89</v>
      </c>
      <c r="B3244" s="6" t="s">
        <v>4037</v>
      </c>
      <c r="C3244" s="6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hidden="1" x14ac:dyDescent="0.3">
      <c r="A3245" s="6" t="s">
        <v>1316</v>
      </c>
      <c r="B3245" s="6" t="s">
        <v>4038</v>
      </c>
      <c r="C3245" s="6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hidden="1" x14ac:dyDescent="0.3">
      <c r="A3246" s="6" t="s">
        <v>4039</v>
      </c>
      <c r="B3246" s="6" t="s">
        <v>4040</v>
      </c>
      <c r="C3246" s="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hidden="1" x14ac:dyDescent="0.3">
      <c r="A3247" s="6" t="s">
        <v>500</v>
      </c>
      <c r="B3247" s="6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hidden="1" x14ac:dyDescent="0.3">
      <c r="A3248" s="6" t="s">
        <v>1766</v>
      </c>
      <c r="B3248" s="6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hidden="1" x14ac:dyDescent="0.3">
      <c r="A3249" s="6" t="s">
        <v>475</v>
      </c>
      <c r="B3249" s="6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hidden="1" x14ac:dyDescent="0.3">
      <c r="A3250" s="6" t="s">
        <v>722</v>
      </c>
      <c r="B3250" s="6" t="s">
        <v>4044</v>
      </c>
      <c r="C3250" s="6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hidden="1" x14ac:dyDescent="0.3">
      <c r="A3251" s="6" t="s">
        <v>754</v>
      </c>
      <c r="B3251" s="6" t="s">
        <v>4045</v>
      </c>
      <c r="C3251" s="6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hidden="1" x14ac:dyDescent="0.3">
      <c r="A3252" s="6" t="s">
        <v>2694</v>
      </c>
      <c r="B3252" s="6" t="s">
        <v>4046</v>
      </c>
      <c r="C3252" s="6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hidden="1" x14ac:dyDescent="0.3">
      <c r="A3253" s="6" t="s">
        <v>1060</v>
      </c>
      <c r="B3253" s="6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hidden="1" x14ac:dyDescent="0.3">
      <c r="A3254" s="6" t="s">
        <v>559</v>
      </c>
      <c r="B3254" s="6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hidden="1" x14ac:dyDescent="0.3">
      <c r="A3255" s="6" t="s">
        <v>651</v>
      </c>
      <c r="B3255" s="6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hidden="1" x14ac:dyDescent="0.3">
      <c r="A3256" s="6" t="s">
        <v>4050</v>
      </c>
      <c r="B3256" s="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hidden="1" x14ac:dyDescent="0.3">
      <c r="A3257" s="6" t="s">
        <v>897</v>
      </c>
      <c r="B3257" s="6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hidden="1" x14ac:dyDescent="0.3">
      <c r="A3258" s="6" t="s">
        <v>2529</v>
      </c>
      <c r="B3258" s="6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hidden="1" x14ac:dyDescent="0.3">
      <c r="A3259" s="6" t="s">
        <v>897</v>
      </c>
      <c r="B3259" s="6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hidden="1" x14ac:dyDescent="0.3">
      <c r="A3260" s="6" t="s">
        <v>506</v>
      </c>
      <c r="B3260" s="6" t="s">
        <v>4055</v>
      </c>
      <c r="C3260" s="6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hidden="1" x14ac:dyDescent="0.3">
      <c r="A3261" s="6" t="s">
        <v>2185</v>
      </c>
      <c r="B3261" s="6" t="s">
        <v>4056</v>
      </c>
      <c r="C3261" s="6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hidden="1" x14ac:dyDescent="0.3">
      <c r="A3262" s="6" t="s">
        <v>475</v>
      </c>
      <c r="B3262" s="6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hidden="1" x14ac:dyDescent="0.3">
      <c r="A3263" s="6" t="s">
        <v>646</v>
      </c>
      <c r="B3263" s="6" t="s">
        <v>4058</v>
      </c>
      <c r="C3263" s="6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hidden="1" x14ac:dyDescent="0.3">
      <c r="A3264" s="6" t="s">
        <v>646</v>
      </c>
      <c r="B3264" s="6" t="s">
        <v>4059</v>
      </c>
      <c r="C3264" s="6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hidden="1" x14ac:dyDescent="0.3">
      <c r="A3265" s="6" t="s">
        <v>1953</v>
      </c>
      <c r="B3265" s="6" t="s">
        <v>4060</v>
      </c>
      <c r="C3265" s="6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hidden="1" x14ac:dyDescent="0.3">
      <c r="A3266" s="6" t="s">
        <v>456</v>
      </c>
      <c r="B3266" s="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hidden="1" x14ac:dyDescent="0.3">
      <c r="A3267" s="6" t="s">
        <v>4062</v>
      </c>
      <c r="B3267" s="6" t="s">
        <v>4063</v>
      </c>
      <c r="C3267" s="6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hidden="1" x14ac:dyDescent="0.3">
      <c r="A3268" s="6" t="s">
        <v>2113</v>
      </c>
      <c r="B3268" s="6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hidden="1" x14ac:dyDescent="0.3">
      <c r="A3269" s="6" t="s">
        <v>1477</v>
      </c>
      <c r="B3269" s="6" t="s">
        <v>4065</v>
      </c>
      <c r="C3269" s="6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hidden="1" x14ac:dyDescent="0.3">
      <c r="A3270" s="6" t="s">
        <v>2474</v>
      </c>
      <c r="B3270" s="6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hidden="1" x14ac:dyDescent="0.3">
      <c r="A3271" s="6" t="s">
        <v>4067</v>
      </c>
      <c r="B3271" s="6" t="s">
        <v>4068</v>
      </c>
      <c r="C3271" s="6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hidden="1" x14ac:dyDescent="0.3">
      <c r="A3272" s="6" t="s">
        <v>4069</v>
      </c>
      <c r="B3272" s="6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hidden="1" x14ac:dyDescent="0.3">
      <c r="A3273" s="6" t="s">
        <v>488</v>
      </c>
      <c r="B3273" s="6" t="s">
        <v>4071</v>
      </c>
      <c r="C3273" s="6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hidden="1" x14ac:dyDescent="0.3">
      <c r="A3274" s="6" t="s">
        <v>2122</v>
      </c>
      <c r="B3274" s="6" t="s">
        <v>4072</v>
      </c>
      <c r="C3274" s="6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hidden="1" x14ac:dyDescent="0.3">
      <c r="A3275" s="6" t="s">
        <v>502</v>
      </c>
      <c r="B3275" s="6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hidden="1" x14ac:dyDescent="0.3">
      <c r="A3276" s="6" t="s">
        <v>1254</v>
      </c>
      <c r="B3276" s="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hidden="1" x14ac:dyDescent="0.3">
      <c r="A3277" s="6" t="s">
        <v>2457</v>
      </c>
      <c r="B3277" s="6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hidden="1" x14ac:dyDescent="0.3">
      <c r="A3278" s="6" t="s">
        <v>456</v>
      </c>
      <c r="B3278" s="6" t="s">
        <v>4076</v>
      </c>
      <c r="C3278" s="6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hidden="1" x14ac:dyDescent="0.3">
      <c r="A3279" s="6" t="s">
        <v>2601</v>
      </c>
      <c r="B3279" s="6" t="s">
        <v>4077</v>
      </c>
      <c r="C3279" s="6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hidden="1" x14ac:dyDescent="0.3">
      <c r="A3280" s="6" t="s">
        <v>456</v>
      </c>
      <c r="B3280" s="6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hidden="1" x14ac:dyDescent="0.3">
      <c r="A3281" s="6" t="s">
        <v>1093</v>
      </c>
      <c r="B3281" s="6" t="s">
        <v>2483</v>
      </c>
      <c r="C3281" s="6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hidden="1" x14ac:dyDescent="0.3">
      <c r="A3282" s="6" t="s">
        <v>1792</v>
      </c>
      <c r="B3282" s="6" t="s">
        <v>4079</v>
      </c>
      <c r="C3282" s="6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hidden="1" x14ac:dyDescent="0.3">
      <c r="A3283" s="6" t="s">
        <v>486</v>
      </c>
      <c r="B3283" s="6" t="s">
        <v>4080</v>
      </c>
      <c r="C3283" s="6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hidden="1" x14ac:dyDescent="0.3">
      <c r="A3284" s="6" t="s">
        <v>456</v>
      </c>
      <c r="B3284" s="6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hidden="1" x14ac:dyDescent="0.3">
      <c r="A3285" s="6" t="s">
        <v>2277</v>
      </c>
      <c r="B3285" s="6" t="s">
        <v>4081</v>
      </c>
      <c r="C3285" s="6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hidden="1" x14ac:dyDescent="0.3">
      <c r="A3286" s="6" t="s">
        <v>1692</v>
      </c>
      <c r="B3286" s="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hidden="1" x14ac:dyDescent="0.3">
      <c r="A3287" s="6" t="s">
        <v>500</v>
      </c>
      <c r="B3287" s="6" t="s">
        <v>4083</v>
      </c>
      <c r="C3287" s="6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hidden="1" x14ac:dyDescent="0.3">
      <c r="A3288" s="6" t="s">
        <v>1200</v>
      </c>
      <c r="B3288" s="6" t="s">
        <v>4084</v>
      </c>
      <c r="C3288" s="6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hidden="1" x14ac:dyDescent="0.3">
      <c r="A3289" s="6" t="s">
        <v>651</v>
      </c>
      <c r="B3289" s="6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hidden="1" x14ac:dyDescent="0.3">
      <c r="A3290" s="6" t="s">
        <v>741</v>
      </c>
      <c r="B3290" s="6" t="s">
        <v>4086</v>
      </c>
      <c r="C3290" s="6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hidden="1" x14ac:dyDescent="0.3">
      <c r="A3291" s="6" t="s">
        <v>722</v>
      </c>
      <c r="B3291" s="6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hidden="1" x14ac:dyDescent="0.3">
      <c r="A3292" s="6" t="s">
        <v>1259</v>
      </c>
      <c r="B3292" s="6" t="s">
        <v>4088</v>
      </c>
      <c r="C3292" s="6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hidden="1" x14ac:dyDescent="0.3">
      <c r="A3293" s="6" t="s">
        <v>828</v>
      </c>
      <c r="B3293" s="6" t="s">
        <v>4089</v>
      </c>
      <c r="C3293" s="6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hidden="1" x14ac:dyDescent="0.3">
      <c r="A3294" s="6" t="s">
        <v>458</v>
      </c>
      <c r="B3294" s="6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hidden="1" x14ac:dyDescent="0.3">
      <c r="A3295" s="6" t="s">
        <v>2045</v>
      </c>
      <c r="B3295" s="6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hidden="1" x14ac:dyDescent="0.3">
      <c r="A3296" s="6" t="s">
        <v>2271</v>
      </c>
      <c r="B3296" s="6" t="s">
        <v>4092</v>
      </c>
      <c r="C3296" s="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hidden="1" x14ac:dyDescent="0.3">
      <c r="A3297" s="6" t="s">
        <v>646</v>
      </c>
      <c r="B3297" s="6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hidden="1" x14ac:dyDescent="0.3">
      <c r="A3298" s="6" t="s">
        <v>1953</v>
      </c>
      <c r="B3298" s="6" t="s">
        <v>4094</v>
      </c>
      <c r="C3298" s="6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hidden="1" x14ac:dyDescent="0.3">
      <c r="A3299" s="6" t="s">
        <v>847</v>
      </c>
      <c r="B3299" s="6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hidden="1" x14ac:dyDescent="0.3">
      <c r="A3300" s="6" t="s">
        <v>500</v>
      </c>
      <c r="B3300" s="6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hidden="1" x14ac:dyDescent="0.3">
      <c r="A3301" s="6" t="s">
        <v>1278</v>
      </c>
      <c r="B3301" s="6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hidden="1" x14ac:dyDescent="0.3">
      <c r="A3302" s="6" t="s">
        <v>1194</v>
      </c>
      <c r="B3302" s="6" t="s">
        <v>4097</v>
      </c>
      <c r="C3302" s="6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hidden="1" x14ac:dyDescent="0.3">
      <c r="A3303" s="6" t="s">
        <v>2113</v>
      </c>
      <c r="B3303" s="6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hidden="1" x14ac:dyDescent="0.3">
      <c r="A3304" s="6" t="s">
        <v>458</v>
      </c>
      <c r="B3304" s="6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hidden="1" x14ac:dyDescent="0.3">
      <c r="A3305" s="6" t="s">
        <v>651</v>
      </c>
      <c r="B3305" s="6" t="s">
        <v>4100</v>
      </c>
      <c r="C3305" s="6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hidden="1" x14ac:dyDescent="0.3">
      <c r="A3306" s="6" t="s">
        <v>458</v>
      </c>
      <c r="B3306" s="6" t="s">
        <v>4101</v>
      </c>
      <c r="C3306" s="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hidden="1" x14ac:dyDescent="0.3">
      <c r="A3307" s="6" t="s">
        <v>456</v>
      </c>
      <c r="B3307" s="6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hidden="1" x14ac:dyDescent="0.3">
      <c r="A3308" s="6" t="s">
        <v>456</v>
      </c>
      <c r="B3308" s="6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hidden="1" x14ac:dyDescent="0.3">
      <c r="A3309" s="6" t="s">
        <v>3629</v>
      </c>
      <c r="B3309" s="6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hidden="1" x14ac:dyDescent="0.3">
      <c r="A3310" s="6" t="s">
        <v>895</v>
      </c>
      <c r="B3310" s="6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hidden="1" x14ac:dyDescent="0.3">
      <c r="A3311" s="6" t="s">
        <v>1743</v>
      </c>
      <c r="B3311" s="6" t="s">
        <v>4106</v>
      </c>
      <c r="C3311" s="6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hidden="1" x14ac:dyDescent="0.3">
      <c r="A3312" s="6" t="s">
        <v>458</v>
      </c>
      <c r="B3312" s="6" t="s">
        <v>4107</v>
      </c>
      <c r="C3312" s="6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hidden="1" x14ac:dyDescent="0.3">
      <c r="A3313" s="6" t="s">
        <v>1021</v>
      </c>
      <c r="B3313" s="6" t="s">
        <v>4108</v>
      </c>
      <c r="C3313" s="6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hidden="1" x14ac:dyDescent="0.3">
      <c r="A3314" s="6" t="s">
        <v>514</v>
      </c>
      <c r="B3314" s="6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hidden="1" x14ac:dyDescent="0.3">
      <c r="A3315" s="6" t="s">
        <v>1792</v>
      </c>
      <c r="B3315" s="6" t="s">
        <v>4110</v>
      </c>
      <c r="C3315" s="6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hidden="1" x14ac:dyDescent="0.3">
      <c r="A3316" s="6" t="s">
        <v>651</v>
      </c>
      <c r="B3316" s="6" t="s">
        <v>4111</v>
      </c>
      <c r="C3316" s="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hidden="1" x14ac:dyDescent="0.3">
      <c r="A3317" s="6" t="s">
        <v>458</v>
      </c>
      <c r="B3317" s="6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hidden="1" x14ac:dyDescent="0.3">
      <c r="A3318" s="6" t="s">
        <v>1738</v>
      </c>
      <c r="B3318" s="6" t="s">
        <v>4113</v>
      </c>
      <c r="C3318" s="6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hidden="1" x14ac:dyDescent="0.3">
      <c r="A3319" s="6" t="s">
        <v>1743</v>
      </c>
      <c r="B3319" s="6" t="s">
        <v>4114</v>
      </c>
      <c r="C3319" s="6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hidden="1" x14ac:dyDescent="0.3">
      <c r="A3320" s="6" t="s">
        <v>1953</v>
      </c>
      <c r="B3320" s="6" t="s">
        <v>4115</v>
      </c>
      <c r="C3320" s="6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hidden="1" x14ac:dyDescent="0.3">
      <c r="A3321" s="6" t="s">
        <v>2612</v>
      </c>
      <c r="B3321" s="6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hidden="1" x14ac:dyDescent="0.3">
      <c r="A3322" s="6" t="s">
        <v>1766</v>
      </c>
      <c r="B3322" s="6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hidden="1" x14ac:dyDescent="0.3">
      <c r="A3323" s="6" t="s">
        <v>2697</v>
      </c>
      <c r="B3323" s="6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hidden="1" x14ac:dyDescent="0.3">
      <c r="A3324" s="6" t="s">
        <v>1694</v>
      </c>
      <c r="B3324" s="6" t="s">
        <v>4119</v>
      </c>
      <c r="C3324" s="6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hidden="1" x14ac:dyDescent="0.3">
      <c r="A3325" s="6" t="s">
        <v>567</v>
      </c>
      <c r="B3325" s="6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hidden="1" x14ac:dyDescent="0.3">
      <c r="A3326" s="6" t="s">
        <v>484</v>
      </c>
      <c r="B3326" s="6" t="s">
        <v>4121</v>
      </c>
      <c r="C3326" s="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hidden="1" x14ac:dyDescent="0.3">
      <c r="A3327" s="6" t="s">
        <v>458</v>
      </c>
      <c r="B3327" s="6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hidden="1" x14ac:dyDescent="0.3">
      <c r="A3328" s="6" t="s">
        <v>475</v>
      </c>
      <c r="B3328" s="6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hidden="1" x14ac:dyDescent="0.3">
      <c r="A3329" s="6" t="s">
        <v>982</v>
      </c>
      <c r="B3329" s="6" t="s">
        <v>4124</v>
      </c>
      <c r="C3329" s="6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hidden="1" x14ac:dyDescent="0.3">
      <c r="A3330" s="6" t="s">
        <v>741</v>
      </c>
      <c r="B3330" s="6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hidden="1" x14ac:dyDescent="0.3">
      <c r="A3331" s="6" t="s">
        <v>1122</v>
      </c>
      <c r="B3331" s="6" t="s">
        <v>4126</v>
      </c>
      <c r="C3331" s="6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hidden="1" x14ac:dyDescent="0.3">
      <c r="A3332" s="6" t="s">
        <v>475</v>
      </c>
      <c r="B3332" s="6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hidden="1" x14ac:dyDescent="0.3">
      <c r="A3333" s="6" t="s">
        <v>1953</v>
      </c>
      <c r="B3333" s="6" t="s">
        <v>4128</v>
      </c>
      <c r="C3333" s="6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hidden="1" x14ac:dyDescent="0.3">
      <c r="A3334" s="6" t="s">
        <v>567</v>
      </c>
      <c r="B3334" s="6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hidden="1" x14ac:dyDescent="0.3">
      <c r="A3335" s="6" t="s">
        <v>1841</v>
      </c>
      <c r="B3335" s="6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hidden="1" x14ac:dyDescent="0.3">
      <c r="A3336" s="6" t="s">
        <v>458</v>
      </c>
      <c r="B3336" s="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hidden="1" x14ac:dyDescent="0.3">
      <c r="A3337" s="6" t="s">
        <v>366</v>
      </c>
      <c r="B3337" s="6" t="s">
        <v>4132</v>
      </c>
      <c r="C3337" s="6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hidden="1" x14ac:dyDescent="0.3">
      <c r="A3338" s="6" t="s">
        <v>1259</v>
      </c>
      <c r="B3338" s="6" t="s">
        <v>4133</v>
      </c>
      <c r="C3338" s="6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hidden="1" x14ac:dyDescent="0.3">
      <c r="A3339" s="6" t="s">
        <v>2387</v>
      </c>
      <c r="B3339" s="6" t="s">
        <v>4134</v>
      </c>
      <c r="C3339" s="6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hidden="1" x14ac:dyDescent="0.3">
      <c r="A3340" s="6" t="s">
        <v>2085</v>
      </c>
      <c r="B3340" s="6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hidden="1" x14ac:dyDescent="0.3">
      <c r="A3341" s="6" t="s">
        <v>2590</v>
      </c>
      <c r="B3341" s="6" t="s">
        <v>4136</v>
      </c>
      <c r="C3341" s="6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hidden="1" x14ac:dyDescent="0.3">
      <c r="A3342" s="6" t="s">
        <v>4137</v>
      </c>
      <c r="B3342" s="6" t="s">
        <v>4138</v>
      </c>
      <c r="C3342" s="6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hidden="1" x14ac:dyDescent="0.3">
      <c r="A3343" s="6" t="s">
        <v>401</v>
      </c>
      <c r="B3343" s="6" t="s">
        <v>4139</v>
      </c>
      <c r="C3343" s="6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hidden="1" x14ac:dyDescent="0.3">
      <c r="A3344" s="6" t="s">
        <v>2246</v>
      </c>
      <c r="B3344" s="6" t="s">
        <v>4140</v>
      </c>
      <c r="C3344" s="6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hidden="1" x14ac:dyDescent="0.3">
      <c r="A3345" s="6" t="s">
        <v>2318</v>
      </c>
      <c r="B3345" s="6" t="s">
        <v>4141</v>
      </c>
      <c r="C3345" s="6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hidden="1" x14ac:dyDescent="0.3">
      <c r="A3346" s="6" t="s">
        <v>295</v>
      </c>
      <c r="B3346" s="6" t="s">
        <v>4142</v>
      </c>
      <c r="C3346" s="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hidden="1" x14ac:dyDescent="0.3">
      <c r="A3347" s="6" t="s">
        <v>3868</v>
      </c>
      <c r="B3347" s="6" t="s">
        <v>4143</v>
      </c>
      <c r="C3347" s="6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hidden="1" x14ac:dyDescent="0.3">
      <c r="A3348" s="6" t="s">
        <v>89</v>
      </c>
      <c r="B3348" s="6" t="s">
        <v>4144</v>
      </c>
      <c r="C3348" s="6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hidden="1" x14ac:dyDescent="0.3">
      <c r="A3349" s="6" t="s">
        <v>2173</v>
      </c>
      <c r="B3349" s="6" t="s">
        <v>4145</v>
      </c>
      <c r="C3349" s="6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hidden="1" x14ac:dyDescent="0.3">
      <c r="A3350" s="6" t="s">
        <v>1396</v>
      </c>
      <c r="B3350" s="6" t="s">
        <v>4146</v>
      </c>
      <c r="C3350" s="6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hidden="1" x14ac:dyDescent="0.3">
      <c r="A3351" s="6" t="s">
        <v>1743</v>
      </c>
      <c r="B3351" s="6" t="s">
        <v>4147</v>
      </c>
      <c r="C3351" s="6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hidden="1" x14ac:dyDescent="0.3">
      <c r="A3352" s="6" t="s">
        <v>2113</v>
      </c>
      <c r="B3352" s="6" t="s">
        <v>4148</v>
      </c>
      <c r="C3352" s="6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hidden="1" x14ac:dyDescent="0.3">
      <c r="A3353" s="6" t="s">
        <v>2113</v>
      </c>
      <c r="B3353" s="6" t="s">
        <v>4149</v>
      </c>
      <c r="C3353" s="6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hidden="1" x14ac:dyDescent="0.3">
      <c r="A3354" s="6" t="s">
        <v>2113</v>
      </c>
      <c r="B3354" s="6" t="s">
        <v>4150</v>
      </c>
      <c r="C3354" s="6">
        <v>3</v>
      </c>
      <c r="D3354" t="str">
        <f t="shared" si="52"/>
        <v>U3 &amp; U53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hidden="1" x14ac:dyDescent="0.3">
      <c r="A3355" s="6" t="s">
        <v>2113</v>
      </c>
      <c r="B3355" s="6" t="s">
        <v>4151</v>
      </c>
      <c r="C3355" s="6">
        <v>2</v>
      </c>
      <c r="D3355" t="str">
        <f t="shared" si="52"/>
        <v>U3 &amp; U52</v>
      </c>
      <c r="E3355">
        <v>439984.49</v>
      </c>
      <c r="F3355">
        <v>0</v>
      </c>
      <c r="G3355">
        <v>0</v>
      </c>
      <c r="H3355">
        <v>439984.49</v>
      </c>
    </row>
    <row r="3356" spans="1:8" hidden="1" x14ac:dyDescent="0.3">
      <c r="A3356" s="6" t="s">
        <v>433</v>
      </c>
      <c r="B3356" s="6" t="s">
        <v>4152</v>
      </c>
      <c r="C3356" s="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hidden="1" x14ac:dyDescent="0.3">
      <c r="A3357" s="6" t="s">
        <v>2157</v>
      </c>
      <c r="B3357" s="6" t="s">
        <v>4153</v>
      </c>
      <c r="C3357" s="6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hidden="1" x14ac:dyDescent="0.3">
      <c r="A3358" s="6" t="s">
        <v>2601</v>
      </c>
      <c r="B3358" s="6" t="s">
        <v>4154</v>
      </c>
      <c r="C3358" s="6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hidden="1" x14ac:dyDescent="0.3">
      <c r="A3359" s="6" t="s">
        <v>341</v>
      </c>
      <c r="B3359" s="6" t="s">
        <v>4155</v>
      </c>
      <c r="C3359" s="6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hidden="1" x14ac:dyDescent="0.3">
      <c r="A3360" s="6" t="s">
        <v>754</v>
      </c>
      <c r="B3360" s="6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hidden="1" x14ac:dyDescent="0.3">
      <c r="A3361" s="6" t="s">
        <v>1405</v>
      </c>
      <c r="B3361" s="6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hidden="1" x14ac:dyDescent="0.3">
      <c r="A3362" s="6" t="s">
        <v>3624</v>
      </c>
      <c r="B3362" s="6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hidden="1" x14ac:dyDescent="0.3">
      <c r="A3363" s="6" t="s">
        <v>705</v>
      </c>
      <c r="B3363" s="6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hidden="1" x14ac:dyDescent="0.3">
      <c r="A3364" s="6" t="s">
        <v>2529</v>
      </c>
      <c r="B3364" s="6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hidden="1" x14ac:dyDescent="0.3">
      <c r="A3365" s="6" t="s">
        <v>3629</v>
      </c>
      <c r="B3365" s="6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hidden="1" x14ac:dyDescent="0.3">
      <c r="A3366" s="6" t="s">
        <v>1405</v>
      </c>
      <c r="B3366" s="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hidden="1" x14ac:dyDescent="0.3">
      <c r="A3367" s="6" t="s">
        <v>559</v>
      </c>
      <c r="B3367" s="6" t="s">
        <v>4161</v>
      </c>
      <c r="C3367" s="6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hidden="1" x14ac:dyDescent="0.3">
      <c r="A3368" s="6" t="s">
        <v>1966</v>
      </c>
      <c r="B3368" s="6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hidden="1" x14ac:dyDescent="0.3">
      <c r="A3369" s="6" t="s">
        <v>754</v>
      </c>
      <c r="B3369" s="6" t="s">
        <v>4163</v>
      </c>
      <c r="C3369" s="6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hidden="1" x14ac:dyDescent="0.3">
      <c r="A3370" s="6" t="s">
        <v>1254</v>
      </c>
      <c r="B3370" s="6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hidden="1" x14ac:dyDescent="0.3">
      <c r="A3371" s="6" t="s">
        <v>1202</v>
      </c>
      <c r="B3371" s="6" t="s">
        <v>4165</v>
      </c>
      <c r="C3371" s="6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hidden="1" x14ac:dyDescent="0.3">
      <c r="A3372" s="6" t="s">
        <v>341</v>
      </c>
      <c r="B3372" s="6" t="s">
        <v>4166</v>
      </c>
      <c r="C3372" s="6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hidden="1" x14ac:dyDescent="0.3">
      <c r="A3373" s="6" t="s">
        <v>1331</v>
      </c>
      <c r="B3373" s="6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hidden="1" x14ac:dyDescent="0.3">
      <c r="A3374" s="6" t="s">
        <v>705</v>
      </c>
      <c r="B3374" s="6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hidden="1" x14ac:dyDescent="0.3">
      <c r="A3375" s="6" t="s">
        <v>828</v>
      </c>
      <c r="B3375" s="6" t="s">
        <v>4169</v>
      </c>
      <c r="C3375" s="6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hidden="1" x14ac:dyDescent="0.3">
      <c r="A3376" s="6" t="s">
        <v>3332</v>
      </c>
      <c r="B3376" s="6" t="s">
        <v>4170</v>
      </c>
      <c r="C3376" s="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hidden="1" x14ac:dyDescent="0.3">
      <c r="A3377" s="6" t="s">
        <v>1300</v>
      </c>
      <c r="B3377" s="6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hidden="1" x14ac:dyDescent="0.3">
      <c r="A3378" s="6" t="s">
        <v>3252</v>
      </c>
      <c r="B3378" s="6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hidden="1" x14ac:dyDescent="0.3">
      <c r="A3379" s="6" t="s">
        <v>1334</v>
      </c>
      <c r="B3379" s="6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hidden="1" x14ac:dyDescent="0.3">
      <c r="A3380" s="6" t="s">
        <v>1389</v>
      </c>
      <c r="B3380" s="6" t="s">
        <v>4174</v>
      </c>
      <c r="C3380" s="6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hidden="1" x14ac:dyDescent="0.3">
      <c r="A3381" s="6" t="s">
        <v>1497</v>
      </c>
      <c r="B3381" s="6" t="s">
        <v>4175</v>
      </c>
      <c r="C3381" s="6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hidden="1" x14ac:dyDescent="0.3">
      <c r="A3382" s="6" t="s">
        <v>4176</v>
      </c>
      <c r="B3382" s="6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hidden="1" x14ac:dyDescent="0.3">
      <c r="A3383" s="6" t="s">
        <v>1254</v>
      </c>
      <c r="B3383" s="6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hidden="1" x14ac:dyDescent="0.3">
      <c r="A3384" s="6" t="s">
        <v>289</v>
      </c>
      <c r="B3384" s="6" t="s">
        <v>4179</v>
      </c>
      <c r="C3384" s="6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hidden="1" x14ac:dyDescent="0.3">
      <c r="A3385" s="6" t="s">
        <v>500</v>
      </c>
      <c r="B3385" s="6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hidden="1" x14ac:dyDescent="0.3">
      <c r="A3386" s="6" t="s">
        <v>1254</v>
      </c>
      <c r="B3386" s="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hidden="1" x14ac:dyDescent="0.3">
      <c r="A3387" s="6" t="s">
        <v>1254</v>
      </c>
      <c r="B3387" s="6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hidden="1" x14ac:dyDescent="0.3">
      <c r="A3388" s="6" t="s">
        <v>488</v>
      </c>
      <c r="B3388" s="6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hidden="1" x14ac:dyDescent="0.3">
      <c r="A3389" s="6" t="s">
        <v>1060</v>
      </c>
      <c r="B3389" s="6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hidden="1" x14ac:dyDescent="0.3">
      <c r="A3390" s="6" t="s">
        <v>1071</v>
      </c>
      <c r="B3390" s="6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hidden="1" x14ac:dyDescent="0.3">
      <c r="A3391" s="6" t="s">
        <v>4186</v>
      </c>
      <c r="B3391" s="6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hidden="1" x14ac:dyDescent="0.3">
      <c r="A3392" s="6" t="s">
        <v>2795</v>
      </c>
      <c r="B3392" s="6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hidden="1" x14ac:dyDescent="0.3">
      <c r="A3393" s="6" t="s">
        <v>475</v>
      </c>
      <c r="B3393" s="6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hidden="1" x14ac:dyDescent="0.3">
      <c r="A3394" s="6" t="s">
        <v>705</v>
      </c>
      <c r="B3394" s="6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hidden="1" x14ac:dyDescent="0.3">
      <c r="A3395" s="6" t="s">
        <v>895</v>
      </c>
      <c r="B3395" s="6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hidden="1" x14ac:dyDescent="0.3">
      <c r="A3396" s="6" t="s">
        <v>895</v>
      </c>
      <c r="B3396" s="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hidden="1" x14ac:dyDescent="0.3">
      <c r="A3397" s="6" t="s">
        <v>475</v>
      </c>
      <c r="B3397" s="6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hidden="1" x14ac:dyDescent="0.3">
      <c r="A3398" s="6" t="s">
        <v>475</v>
      </c>
      <c r="B3398" s="6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hidden="1" x14ac:dyDescent="0.3">
      <c r="A3399" s="6" t="s">
        <v>475</v>
      </c>
      <c r="B3399" s="6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hidden="1" x14ac:dyDescent="0.3">
      <c r="A3400" s="6" t="s">
        <v>1043</v>
      </c>
      <c r="B3400" s="6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hidden="1" x14ac:dyDescent="0.3">
      <c r="A3401" s="6" t="s">
        <v>559</v>
      </c>
      <c r="B3401" s="6" t="s">
        <v>4197</v>
      </c>
      <c r="C3401" s="6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hidden="1" x14ac:dyDescent="0.3">
      <c r="A3402" s="6" t="s">
        <v>3631</v>
      </c>
      <c r="B3402" s="6" t="s">
        <v>4198</v>
      </c>
      <c r="C3402" s="6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hidden="1" x14ac:dyDescent="0.3">
      <c r="A3403" s="6" t="s">
        <v>500</v>
      </c>
      <c r="B3403" s="6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hidden="1" x14ac:dyDescent="0.3">
      <c r="A3404" s="6" t="s">
        <v>4200</v>
      </c>
      <c r="B3404" s="6" t="s">
        <v>4201</v>
      </c>
      <c r="C3404" s="6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hidden="1" x14ac:dyDescent="0.3">
      <c r="A3405" s="6" t="s">
        <v>646</v>
      </c>
      <c r="B3405" s="6" t="s">
        <v>4202</v>
      </c>
      <c r="C3405" s="6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hidden="1" x14ac:dyDescent="0.3">
      <c r="A3406" s="6" t="s">
        <v>895</v>
      </c>
      <c r="B3406" s="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hidden="1" x14ac:dyDescent="0.3">
      <c r="A3407" s="6" t="s">
        <v>2676</v>
      </c>
      <c r="B3407" s="6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hidden="1" x14ac:dyDescent="0.3">
      <c r="A3408" s="6" t="s">
        <v>646</v>
      </c>
      <c r="B3408" s="6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hidden="1" x14ac:dyDescent="0.3">
      <c r="A3409" s="6" t="s">
        <v>514</v>
      </c>
      <c r="B3409" s="6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hidden="1" x14ac:dyDescent="0.3">
      <c r="A3410" s="6" t="s">
        <v>456</v>
      </c>
      <c r="B3410" s="6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hidden="1" x14ac:dyDescent="0.3">
      <c r="A3411" s="6" t="s">
        <v>456</v>
      </c>
      <c r="B3411" s="6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hidden="1" x14ac:dyDescent="0.3">
      <c r="A3412" s="6" t="s">
        <v>458</v>
      </c>
      <c r="B3412" s="6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hidden="1" x14ac:dyDescent="0.3">
      <c r="A3413" s="6" t="s">
        <v>475</v>
      </c>
      <c r="B3413" s="6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hidden="1" x14ac:dyDescent="0.3">
      <c r="A3414" s="6" t="s">
        <v>458</v>
      </c>
      <c r="B3414" s="6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hidden="1" x14ac:dyDescent="0.3">
      <c r="A3415" s="6" t="s">
        <v>456</v>
      </c>
      <c r="B3415" s="6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hidden="1" x14ac:dyDescent="0.3">
      <c r="A3416" s="6" t="s">
        <v>2694</v>
      </c>
      <c r="B3416" s="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hidden="1" x14ac:dyDescent="0.3">
      <c r="A3417" s="6" t="s">
        <v>722</v>
      </c>
      <c r="B3417" s="6" t="s">
        <v>4214</v>
      </c>
      <c r="C3417" s="6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hidden="1" x14ac:dyDescent="0.3">
      <c r="A3418" s="6" t="s">
        <v>493</v>
      </c>
      <c r="B3418" s="6" t="s">
        <v>4215</v>
      </c>
      <c r="C3418" s="6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hidden="1" x14ac:dyDescent="0.3">
      <c r="A3419" s="6" t="s">
        <v>490</v>
      </c>
      <c r="B3419" s="6" t="s">
        <v>4216</v>
      </c>
      <c r="C3419" s="6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hidden="1" x14ac:dyDescent="0.3">
      <c r="A3420" s="6" t="s">
        <v>458</v>
      </c>
      <c r="B3420" s="6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hidden="1" x14ac:dyDescent="0.3">
      <c r="A3421" s="6" t="s">
        <v>500</v>
      </c>
      <c r="B3421" s="6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hidden="1" x14ac:dyDescent="0.3">
      <c r="A3422" s="6" t="s">
        <v>502</v>
      </c>
      <c r="B3422" s="6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hidden="1" x14ac:dyDescent="0.3">
      <c r="A3423" s="6" t="s">
        <v>4219</v>
      </c>
      <c r="B3423" s="6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hidden="1" x14ac:dyDescent="0.3">
      <c r="A3424" s="6" t="s">
        <v>456</v>
      </c>
      <c r="B3424" s="6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hidden="1" x14ac:dyDescent="0.3">
      <c r="A3425" s="6" t="s">
        <v>456</v>
      </c>
      <c r="B3425" s="6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hidden="1" x14ac:dyDescent="0.3">
      <c r="A3426" s="6" t="s">
        <v>456</v>
      </c>
      <c r="B3426" s="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hidden="1" x14ac:dyDescent="0.3">
      <c r="A3427" s="6" t="s">
        <v>758</v>
      </c>
      <c r="B3427" s="6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hidden="1" x14ac:dyDescent="0.3">
      <c r="A3428" s="6" t="s">
        <v>496</v>
      </c>
      <c r="B3428" s="6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hidden="1" x14ac:dyDescent="0.3">
      <c r="A3429" s="6" t="s">
        <v>3284</v>
      </c>
      <c r="B3429" s="6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hidden="1" x14ac:dyDescent="0.3">
      <c r="A3430" s="6" t="s">
        <v>4226</v>
      </c>
      <c r="B3430" s="6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hidden="1" x14ac:dyDescent="0.3">
      <c r="A3431" s="6" t="s">
        <v>4228</v>
      </c>
      <c r="B3431" s="6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hidden="1" x14ac:dyDescent="0.3">
      <c r="A3432" s="6" t="s">
        <v>514</v>
      </c>
      <c r="B3432" s="6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hidden="1" x14ac:dyDescent="0.3">
      <c r="A3433" s="6" t="s">
        <v>4176</v>
      </c>
      <c r="B3433" s="6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hidden="1" x14ac:dyDescent="0.3">
      <c r="A3434" s="6" t="s">
        <v>1331</v>
      </c>
      <c r="B3434" s="6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hidden="1" x14ac:dyDescent="0.3">
      <c r="A3435" s="6" t="s">
        <v>569</v>
      </c>
      <c r="B3435" s="6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hidden="1" x14ac:dyDescent="0.3">
      <c r="A3436" s="6" t="s">
        <v>500</v>
      </c>
      <c r="B3436" s="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hidden="1" x14ac:dyDescent="0.3">
      <c r="A3437" s="6" t="s">
        <v>2520</v>
      </c>
      <c r="B3437" s="6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hidden="1" x14ac:dyDescent="0.3">
      <c r="A3438" s="6" t="s">
        <v>500</v>
      </c>
      <c r="B3438" s="6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hidden="1" x14ac:dyDescent="0.3">
      <c r="A3439" s="6" t="s">
        <v>458</v>
      </c>
      <c r="B3439" s="6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hidden="1" x14ac:dyDescent="0.3">
      <c r="A3440" s="6" t="s">
        <v>581</v>
      </c>
      <c r="B3440" s="6" t="s">
        <v>4233</v>
      </c>
      <c r="C3440" s="6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hidden="1" x14ac:dyDescent="0.3">
      <c r="A3441" s="6" t="s">
        <v>2457</v>
      </c>
      <c r="B3441" s="6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hidden="1" x14ac:dyDescent="0.3">
      <c r="A3442" s="6" t="s">
        <v>486</v>
      </c>
      <c r="B3442" s="6" t="s">
        <v>4235</v>
      </c>
      <c r="C3442" s="6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hidden="1" x14ac:dyDescent="0.3">
      <c r="A3443" s="6" t="s">
        <v>646</v>
      </c>
      <c r="B3443" s="6" t="s">
        <v>4236</v>
      </c>
      <c r="C3443" s="6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hidden="1" x14ac:dyDescent="0.3">
      <c r="A3444" s="6" t="s">
        <v>646</v>
      </c>
      <c r="B3444" s="6" t="s">
        <v>4237</v>
      </c>
      <c r="C3444" s="6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hidden="1" x14ac:dyDescent="0.3">
      <c r="A3445" s="6" t="s">
        <v>514</v>
      </c>
      <c r="B3445" s="6" t="s">
        <v>4238</v>
      </c>
      <c r="C3445" s="6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hidden="1" x14ac:dyDescent="0.3">
      <c r="A3446" s="6" t="s">
        <v>514</v>
      </c>
      <c r="B3446" s="6" t="s">
        <v>4239</v>
      </c>
      <c r="C3446" s="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hidden="1" x14ac:dyDescent="0.3">
      <c r="A3447" s="6" t="s">
        <v>506</v>
      </c>
      <c r="B3447" s="6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hidden="1" x14ac:dyDescent="0.3">
      <c r="A3448" s="6" t="s">
        <v>506</v>
      </c>
      <c r="B3448" s="6" t="s">
        <v>4241</v>
      </c>
      <c r="C3448" s="6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hidden="1" x14ac:dyDescent="0.3">
      <c r="A3449" s="6" t="s">
        <v>386</v>
      </c>
      <c r="B3449" s="6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hidden="1" x14ac:dyDescent="0.3">
      <c r="A3450" s="6" t="s">
        <v>569</v>
      </c>
      <c r="B3450" s="6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hidden="1" x14ac:dyDescent="0.3">
      <c r="A3451" s="6" t="s">
        <v>456</v>
      </c>
      <c r="B3451" s="6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hidden="1" x14ac:dyDescent="0.3">
      <c r="A3452" s="6" t="s">
        <v>475</v>
      </c>
      <c r="B3452" s="6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hidden="1" x14ac:dyDescent="0.3">
      <c r="A3453" s="6" t="s">
        <v>448</v>
      </c>
      <c r="B3453" s="6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hidden="1" x14ac:dyDescent="0.3">
      <c r="A3454" s="6" t="s">
        <v>448</v>
      </c>
      <c r="B3454" s="6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hidden="1" x14ac:dyDescent="0.3">
      <c r="A3455" s="6" t="s">
        <v>448</v>
      </c>
      <c r="B3455" s="6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hidden="1" x14ac:dyDescent="0.3">
      <c r="A3456" s="6" t="s">
        <v>456</v>
      </c>
      <c r="B3456" s="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hidden="1" x14ac:dyDescent="0.3">
      <c r="A3457" s="6" t="s">
        <v>458</v>
      </c>
      <c r="B3457" s="6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hidden="1" x14ac:dyDescent="0.3">
      <c r="A3458" s="6" t="s">
        <v>456</v>
      </c>
      <c r="B3458" s="6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hidden="1" x14ac:dyDescent="0.3">
      <c r="A3459" s="6" t="s">
        <v>458</v>
      </c>
      <c r="B3459" s="6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hidden="1" x14ac:dyDescent="0.3">
      <c r="A3460" s="6" t="s">
        <v>458</v>
      </c>
      <c r="B3460" s="6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hidden="1" x14ac:dyDescent="0.3">
      <c r="A3461" s="6" t="s">
        <v>456</v>
      </c>
      <c r="B3461" s="6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hidden="1" x14ac:dyDescent="0.3">
      <c r="A3462" s="6" t="s">
        <v>458</v>
      </c>
      <c r="B3462" s="6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hidden="1" x14ac:dyDescent="0.3">
      <c r="A3463" s="6" t="s">
        <v>456</v>
      </c>
      <c r="B3463" s="6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hidden="1" x14ac:dyDescent="0.3">
      <c r="A3464" s="6" t="s">
        <v>458</v>
      </c>
      <c r="B3464" s="6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hidden="1" x14ac:dyDescent="0.3">
      <c r="A3465" s="6" t="s">
        <v>458</v>
      </c>
      <c r="B3465" s="6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hidden="1" x14ac:dyDescent="0.3">
      <c r="A3466" s="6" t="s">
        <v>458</v>
      </c>
      <c r="B3466" s="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hidden="1" x14ac:dyDescent="0.3">
      <c r="A3467" s="6" t="s">
        <v>458</v>
      </c>
      <c r="B3467" s="6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hidden="1" x14ac:dyDescent="0.3">
      <c r="A3468" s="6" t="s">
        <v>475</v>
      </c>
      <c r="B3468" s="6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hidden="1" x14ac:dyDescent="0.3">
      <c r="A3469" s="6" t="s">
        <v>475</v>
      </c>
      <c r="B3469" s="6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hidden="1" x14ac:dyDescent="0.3">
      <c r="A3470" s="6" t="s">
        <v>475</v>
      </c>
      <c r="B3470" s="6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hidden="1" x14ac:dyDescent="0.3">
      <c r="A3471" s="6" t="s">
        <v>488</v>
      </c>
      <c r="B3471" s="6" t="s">
        <v>4264</v>
      </c>
      <c r="C3471" s="6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hidden="1" x14ac:dyDescent="0.3">
      <c r="A3472" s="6" t="s">
        <v>488</v>
      </c>
      <c r="B3472" s="6" t="s">
        <v>4265</v>
      </c>
      <c r="C3472" s="6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hidden="1" x14ac:dyDescent="0.3">
      <c r="A3473" s="6" t="s">
        <v>488</v>
      </c>
      <c r="B3473" s="6" t="s">
        <v>4266</v>
      </c>
      <c r="C3473" s="6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hidden="1" x14ac:dyDescent="0.3">
      <c r="A3474" s="6" t="s">
        <v>490</v>
      </c>
      <c r="B3474" s="6" t="s">
        <v>4267</v>
      </c>
      <c r="C3474" s="6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hidden="1" x14ac:dyDescent="0.3">
      <c r="A3475" s="6" t="s">
        <v>490</v>
      </c>
      <c r="B3475" s="6" t="s">
        <v>4268</v>
      </c>
      <c r="C3475" s="6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hidden="1" x14ac:dyDescent="0.3">
      <c r="A3476" s="6" t="s">
        <v>493</v>
      </c>
      <c r="B3476" s="6" t="s">
        <v>4269</v>
      </c>
      <c r="C3476" s="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hidden="1" x14ac:dyDescent="0.3">
      <c r="A3477" s="6" t="s">
        <v>506</v>
      </c>
      <c r="B3477" s="6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hidden="1" x14ac:dyDescent="0.3">
      <c r="A3478" s="6" t="s">
        <v>506</v>
      </c>
      <c r="B3478" s="6" t="s">
        <v>4271</v>
      </c>
      <c r="C3478" s="6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hidden="1" x14ac:dyDescent="0.3">
      <c r="A3479" s="6" t="s">
        <v>838</v>
      </c>
      <c r="B3479" s="6" t="s">
        <v>4272</v>
      </c>
      <c r="C3479" s="6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hidden="1" x14ac:dyDescent="0.3">
      <c r="A3480" s="6" t="s">
        <v>500</v>
      </c>
      <c r="B3480" s="6" t="s">
        <v>4273</v>
      </c>
      <c r="C3480" s="6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hidden="1" x14ac:dyDescent="0.3">
      <c r="A3481" s="6" t="s">
        <v>2694</v>
      </c>
      <c r="B3481" s="6" t="s">
        <v>4274</v>
      </c>
      <c r="C3481" s="6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hidden="1" x14ac:dyDescent="0.3">
      <c r="A3482" s="6" t="s">
        <v>2694</v>
      </c>
      <c r="B3482" s="6" t="s">
        <v>4275</v>
      </c>
      <c r="C3482" s="6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hidden="1" x14ac:dyDescent="0.3">
      <c r="A3483" s="6" t="s">
        <v>511</v>
      </c>
      <c r="B3483" s="6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hidden="1" x14ac:dyDescent="0.3">
      <c r="A3484" s="6" t="s">
        <v>569</v>
      </c>
      <c r="B3484" s="6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hidden="1" x14ac:dyDescent="0.3">
      <c r="A3485" s="6" t="s">
        <v>524</v>
      </c>
      <c r="B3485" s="6" t="s">
        <v>4278</v>
      </c>
      <c r="D3485" t="str">
        <f t="shared" si="54"/>
        <v>Beni Suef Substation R61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hidden="1" x14ac:dyDescent="0.3">
      <c r="A3486" s="6" t="s">
        <v>524</v>
      </c>
      <c r="B3486" s="6" t="s">
        <v>4279</v>
      </c>
      <c r="D3486" t="str">
        <f t="shared" si="54"/>
        <v>Beni Suef Substation R61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hidden="1" x14ac:dyDescent="0.3">
      <c r="A3487" s="6" t="s">
        <v>519</v>
      </c>
      <c r="B3487" s="6" t="s">
        <v>4280</v>
      </c>
      <c r="C3487" s="6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hidden="1" x14ac:dyDescent="0.3">
      <c r="A3488" s="6" t="s">
        <v>524</v>
      </c>
      <c r="B3488" s="6" t="s">
        <v>4281</v>
      </c>
      <c r="C3488" s="6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hidden="1" x14ac:dyDescent="0.3">
      <c r="A3489" s="6" t="s">
        <v>519</v>
      </c>
      <c r="B3489" s="6" t="s">
        <v>4282</v>
      </c>
      <c r="C3489" s="6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hidden="1" x14ac:dyDescent="0.3">
      <c r="A3490" s="6" t="s">
        <v>519</v>
      </c>
      <c r="B3490" s="6" t="s">
        <v>4283</v>
      </c>
      <c r="C3490" s="6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hidden="1" x14ac:dyDescent="0.3">
      <c r="A3491" s="6" t="s">
        <v>524</v>
      </c>
      <c r="B3491" s="6" t="s">
        <v>4284</v>
      </c>
      <c r="C3491" s="6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hidden="1" x14ac:dyDescent="0.3">
      <c r="A3492" s="6" t="s">
        <v>516</v>
      </c>
      <c r="B3492" s="6" t="s">
        <v>4285</v>
      </c>
      <c r="C3492" s="6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hidden="1" x14ac:dyDescent="0.3">
      <c r="A3493" s="6" t="s">
        <v>516</v>
      </c>
      <c r="B3493" s="6" t="s">
        <v>4286</v>
      </c>
      <c r="C3493" s="6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hidden="1" x14ac:dyDescent="0.3">
      <c r="A3494" s="6" t="s">
        <v>532</v>
      </c>
      <c r="B3494" s="6" t="s">
        <v>4287</v>
      </c>
      <c r="C3494" s="6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hidden="1" x14ac:dyDescent="0.3">
      <c r="A3495" s="6" t="s">
        <v>532</v>
      </c>
      <c r="B3495" s="6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hidden="1" x14ac:dyDescent="0.3">
      <c r="A3496" s="6" t="s">
        <v>532</v>
      </c>
      <c r="B3496" s="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hidden="1" x14ac:dyDescent="0.3">
      <c r="A3497" s="6" t="s">
        <v>532</v>
      </c>
      <c r="B3497" s="6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hidden="1" x14ac:dyDescent="0.3">
      <c r="A3498" s="6" t="s">
        <v>532</v>
      </c>
      <c r="B3498" s="6" t="s">
        <v>4291</v>
      </c>
      <c r="D3498" t="str">
        <f t="shared" si="54"/>
        <v>Al Mostathmreen GIS Substation</v>
      </c>
      <c r="E3498">
        <v>568387</v>
      </c>
      <c r="F3498">
        <v>423448.22</v>
      </c>
      <c r="G3498">
        <v>85258.1</v>
      </c>
      <c r="H3498">
        <v>508706.32</v>
      </c>
    </row>
    <row r="3499" spans="1:8" hidden="1" x14ac:dyDescent="0.3">
      <c r="A3499" s="6" t="s">
        <v>511</v>
      </c>
      <c r="B3499" s="6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hidden="1" x14ac:dyDescent="0.3">
      <c r="A3500" s="6" t="s">
        <v>506</v>
      </c>
      <c r="B3500" s="6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hidden="1" x14ac:dyDescent="0.3">
      <c r="A3501" s="6" t="s">
        <v>456</v>
      </c>
      <c r="B3501" s="6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hidden="1" x14ac:dyDescent="0.3">
      <c r="A3502" s="6" t="s">
        <v>511</v>
      </c>
      <c r="B3502" s="6" t="s">
        <v>4295</v>
      </c>
      <c r="C3502" s="6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hidden="1" x14ac:dyDescent="0.3">
      <c r="A3503" s="6" t="s">
        <v>612</v>
      </c>
      <c r="B3503" s="6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hidden="1" x14ac:dyDescent="0.3">
      <c r="A3504" s="6" t="s">
        <v>8</v>
      </c>
      <c r="B3504" s="6" t="s">
        <v>4297</v>
      </c>
      <c r="D3504" t="str">
        <f t="shared" si="54"/>
        <v>Sodic Club House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hidden="1" x14ac:dyDescent="0.3">
      <c r="A3505" s="6" t="s">
        <v>511</v>
      </c>
      <c r="B3505" s="6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hidden="1" x14ac:dyDescent="0.3">
      <c r="A3506" s="6" t="s">
        <v>511</v>
      </c>
      <c r="B3506" s="6" t="s">
        <v>4299</v>
      </c>
      <c r="C3506" s="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hidden="1" x14ac:dyDescent="0.3">
      <c r="A3507" s="6" t="s">
        <v>370</v>
      </c>
      <c r="B3507" s="6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hidden="1" x14ac:dyDescent="0.3">
      <c r="A3508" s="6" t="s">
        <v>370</v>
      </c>
      <c r="B3508" s="6" t="s">
        <v>4301</v>
      </c>
      <c r="C3508" s="6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hidden="1" x14ac:dyDescent="0.3">
      <c r="A3509" s="6" t="s">
        <v>432</v>
      </c>
      <c r="B3509" s="6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hidden="1" x14ac:dyDescent="0.3">
      <c r="A3510" s="6" t="s">
        <v>432</v>
      </c>
      <c r="B3510" s="6" t="s">
        <v>4303</v>
      </c>
      <c r="D3510" t="str">
        <f t="shared" si="54"/>
        <v>EMAAR-PKG#62-UPTOWN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hidden="1" x14ac:dyDescent="0.3">
      <c r="A3511" s="6" t="s">
        <v>386</v>
      </c>
      <c r="B3511" s="6" t="s">
        <v>4304</v>
      </c>
      <c r="D3511" t="str">
        <f t="shared" si="54"/>
        <v>EMAAR-PKG#107-MARASSI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hidden="1" x14ac:dyDescent="0.3">
      <c r="A3512" s="6" t="s">
        <v>569</v>
      </c>
      <c r="B3512" s="6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hidden="1" x14ac:dyDescent="0.3">
      <c r="A3513" s="6" t="s">
        <v>559</v>
      </c>
      <c r="B3513" s="6" t="s">
        <v>4306</v>
      </c>
      <c r="C3513" s="6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hidden="1" x14ac:dyDescent="0.3">
      <c r="A3514" s="6" t="s">
        <v>559</v>
      </c>
      <c r="B3514" s="6" t="s">
        <v>4307</v>
      </c>
      <c r="C3514" s="6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hidden="1" x14ac:dyDescent="0.3">
      <c r="A3515" s="6" t="s">
        <v>456</v>
      </c>
      <c r="B3515" s="6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hidden="1" x14ac:dyDescent="0.3">
      <c r="A3516" s="6" t="s">
        <v>370</v>
      </c>
      <c r="B3516" s="6" t="s">
        <v>4309</v>
      </c>
      <c r="D3516" t="str">
        <f t="shared" si="54"/>
        <v>New Giza 2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hidden="1" x14ac:dyDescent="0.3">
      <c r="A3517" s="6" t="s">
        <v>2779</v>
      </c>
      <c r="B3517" s="6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hidden="1" x14ac:dyDescent="0.3">
      <c r="A3518" s="6" t="s">
        <v>589</v>
      </c>
      <c r="B3518" s="6" t="s">
        <v>4311</v>
      </c>
      <c r="C3518" s="6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hidden="1" x14ac:dyDescent="0.3">
      <c r="A3519" s="6" t="s">
        <v>514</v>
      </c>
      <c r="B3519" s="6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hidden="1" x14ac:dyDescent="0.3">
      <c r="A3520" s="6" t="s">
        <v>498</v>
      </c>
      <c r="B3520" s="6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hidden="1" x14ac:dyDescent="0.3">
      <c r="A3521" s="6" t="s">
        <v>4314</v>
      </c>
      <c r="B3521" s="6" t="s">
        <v>4315</v>
      </c>
      <c r="D3521" t="str">
        <f t="shared" si="54"/>
        <v>Wall - New Giza</v>
      </c>
      <c r="E3521">
        <v>612721</v>
      </c>
      <c r="F3521">
        <v>664733.66</v>
      </c>
      <c r="G3521">
        <v>0</v>
      </c>
      <c r="H3521">
        <v>664733.66</v>
      </c>
    </row>
    <row r="3522" spans="1:8" hidden="1" x14ac:dyDescent="0.3">
      <c r="A3522" s="6" t="s">
        <v>9</v>
      </c>
      <c r="B3522" s="6" t="s">
        <v>4316</v>
      </c>
      <c r="C3522" s="6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hidden="1" x14ac:dyDescent="0.3">
      <c r="A3523" s="6" t="s">
        <v>9</v>
      </c>
      <c r="B3523" s="6" t="s">
        <v>4317</v>
      </c>
      <c r="C3523" s="6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hidden="1" x14ac:dyDescent="0.3">
      <c r="A3524" s="6" t="s">
        <v>9</v>
      </c>
      <c r="B3524" s="6" t="s">
        <v>4318</v>
      </c>
      <c r="C3524" s="6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hidden="1" x14ac:dyDescent="0.3">
      <c r="A3525" s="6" t="s">
        <v>9</v>
      </c>
      <c r="B3525" s="6" t="s">
        <v>4319</v>
      </c>
      <c r="C3525" s="6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hidden="1" x14ac:dyDescent="0.3">
      <c r="A3526" s="6" t="s">
        <v>4320</v>
      </c>
      <c r="B3526" s="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hidden="1" x14ac:dyDescent="0.3">
      <c r="A3527" s="6" t="s">
        <v>2792</v>
      </c>
      <c r="B3527" s="6" t="s">
        <v>4322</v>
      </c>
      <c r="C3527" s="6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hidden="1" x14ac:dyDescent="0.3">
      <c r="A3528" s="6" t="s">
        <v>2792</v>
      </c>
      <c r="B3528" s="6" t="s">
        <v>4323</v>
      </c>
      <c r="C3528" s="6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hidden="1" x14ac:dyDescent="0.3">
      <c r="A3529" s="6" t="s">
        <v>488</v>
      </c>
      <c r="B3529" s="6" t="s">
        <v>4324</v>
      </c>
      <c r="C3529" s="6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hidden="1" x14ac:dyDescent="0.3">
      <c r="A3530" s="6" t="s">
        <v>490</v>
      </c>
      <c r="B3530" s="6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hidden="1" x14ac:dyDescent="0.3">
      <c r="A3531" s="6" t="s">
        <v>509</v>
      </c>
      <c r="B3531" s="6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hidden="1" x14ac:dyDescent="0.3">
      <c r="A3532" s="6" t="s">
        <v>456</v>
      </c>
      <c r="B3532" s="6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hidden="1" x14ac:dyDescent="0.3">
      <c r="A3533" s="6" t="s">
        <v>456</v>
      </c>
      <c r="B3533" s="6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hidden="1" x14ac:dyDescent="0.3">
      <c r="A3534" s="6" t="s">
        <v>500</v>
      </c>
      <c r="B3534" s="6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hidden="1" x14ac:dyDescent="0.3">
      <c r="A3535" s="6" t="s">
        <v>500</v>
      </c>
      <c r="B3535" s="6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hidden="1" x14ac:dyDescent="0.3">
      <c r="A3536" s="6" t="s">
        <v>2676</v>
      </c>
      <c r="B3536" s="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hidden="1" x14ac:dyDescent="0.3">
      <c r="A3537" s="6" t="s">
        <v>4332</v>
      </c>
      <c r="B3537" s="6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hidden="1" x14ac:dyDescent="0.3">
      <c r="A3538" s="6" t="s">
        <v>615</v>
      </c>
      <c r="B3538" s="6" t="s">
        <v>4334</v>
      </c>
      <c r="C3538" s="6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hidden="1" x14ac:dyDescent="0.3">
      <c r="A3539" s="6" t="s">
        <v>532</v>
      </c>
      <c r="B3539" s="6" t="s">
        <v>4335</v>
      </c>
      <c r="D3539" t="str">
        <f t="shared" si="55"/>
        <v>Al Mostathmreen GIS Substation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hidden="1" x14ac:dyDescent="0.3">
      <c r="A3540" s="6" t="s">
        <v>532</v>
      </c>
      <c r="B3540" s="6" t="s">
        <v>4336</v>
      </c>
      <c r="D3540" t="str">
        <f t="shared" si="55"/>
        <v>Al Mostathmreen GIS Substation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hidden="1" x14ac:dyDescent="0.3">
      <c r="A3541" s="6" t="s">
        <v>532</v>
      </c>
      <c r="B3541" s="6" t="s">
        <v>4337</v>
      </c>
      <c r="D3541" t="str">
        <f t="shared" si="55"/>
        <v>Al Mostathmreen GIS Substation</v>
      </c>
      <c r="E3541">
        <v>333395</v>
      </c>
      <c r="F3541">
        <v>248379.27</v>
      </c>
      <c r="G3541">
        <v>50009.25</v>
      </c>
      <c r="H3541">
        <v>298388.52</v>
      </c>
    </row>
    <row r="3542" spans="1:8" hidden="1" x14ac:dyDescent="0.3">
      <c r="A3542" s="6" t="s">
        <v>2694</v>
      </c>
      <c r="B3542" s="6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hidden="1" x14ac:dyDescent="0.3">
      <c r="A3543" s="6" t="s">
        <v>386</v>
      </c>
      <c r="B3543" s="6" t="s">
        <v>4339</v>
      </c>
      <c r="D3543" t="str">
        <f t="shared" si="55"/>
        <v>EMAAR-PKG#107-MARASSI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hidden="1" x14ac:dyDescent="0.3">
      <c r="A3544" s="6" t="s">
        <v>595</v>
      </c>
      <c r="B3544" s="6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hidden="1" x14ac:dyDescent="0.3">
      <c r="A3545" s="6" t="s">
        <v>488</v>
      </c>
      <c r="B3545" s="6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hidden="1" x14ac:dyDescent="0.3">
      <c r="A3546" s="6" t="s">
        <v>628</v>
      </c>
      <c r="B3546" s="6" t="s">
        <v>4342</v>
      </c>
      <c r="C3546" s="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hidden="1" x14ac:dyDescent="0.3">
      <c r="A3547" s="6" t="s">
        <v>3284</v>
      </c>
      <c r="B3547" s="6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hidden="1" x14ac:dyDescent="0.3">
      <c r="A3548" s="6" t="s">
        <v>559</v>
      </c>
      <c r="B3548" s="6" t="s">
        <v>4344</v>
      </c>
      <c r="C3548" s="6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hidden="1" x14ac:dyDescent="0.3">
      <c r="A3549" s="6" t="s">
        <v>559</v>
      </c>
      <c r="B3549" s="6" t="s">
        <v>4345</v>
      </c>
      <c r="C3549" s="6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hidden="1" x14ac:dyDescent="0.3">
      <c r="A3550" s="6" t="s">
        <v>453</v>
      </c>
      <c r="B3550" s="6" t="s">
        <v>4346</v>
      </c>
      <c r="C3550" s="6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hidden="1" x14ac:dyDescent="0.3">
      <c r="A3551" s="6" t="s">
        <v>559</v>
      </c>
      <c r="B3551" s="6" t="s">
        <v>4347</v>
      </c>
      <c r="C3551" s="6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hidden="1" x14ac:dyDescent="0.3">
      <c r="A3552" s="6" t="s">
        <v>567</v>
      </c>
      <c r="B3552" s="6" t="s">
        <v>4348</v>
      </c>
      <c r="D3552" t="str">
        <f t="shared" si="55"/>
        <v>Kayan 3 New Cairo Capital City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hidden="1" x14ac:dyDescent="0.3">
      <c r="A3553" s="6" t="s">
        <v>524</v>
      </c>
      <c r="B3553" s="6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hidden="1" x14ac:dyDescent="0.3">
      <c r="A3554" s="6" t="s">
        <v>532</v>
      </c>
      <c r="B3554" s="6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hidden="1" x14ac:dyDescent="0.3">
      <c r="A3555" s="6" t="s">
        <v>458</v>
      </c>
      <c r="B3555" s="6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hidden="1" x14ac:dyDescent="0.3">
      <c r="A3556" s="6" t="s">
        <v>754</v>
      </c>
      <c r="B3556" s="6" t="s">
        <v>4352</v>
      </c>
      <c r="C3556" s="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hidden="1" x14ac:dyDescent="0.3">
      <c r="A3557" s="6" t="s">
        <v>646</v>
      </c>
      <c r="B3557" s="6" t="s">
        <v>4353</v>
      </c>
      <c r="C3557" s="6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hidden="1" x14ac:dyDescent="0.3">
      <c r="A3558" s="6" t="s">
        <v>651</v>
      </c>
      <c r="B3558" s="6" t="s">
        <v>4354</v>
      </c>
      <c r="C3558" s="6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hidden="1" x14ac:dyDescent="0.3">
      <c r="A3559" s="6" t="s">
        <v>431</v>
      </c>
      <c r="B3559" s="6" t="s">
        <v>4355</v>
      </c>
      <c r="D3559" t="str">
        <f t="shared" si="55"/>
        <v>EMAAR-PKG#53-UPTOWN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hidden="1" x14ac:dyDescent="0.3">
      <c r="A3560" s="6" t="s">
        <v>432</v>
      </c>
      <c r="B3560" s="6" t="s">
        <v>4356</v>
      </c>
      <c r="D3560" t="str">
        <f t="shared" si="55"/>
        <v>EMAAR-PKG#62-UPTOWN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hidden="1" x14ac:dyDescent="0.3">
      <c r="A3561" s="6" t="s">
        <v>486</v>
      </c>
      <c r="B3561" s="6" t="s">
        <v>4357</v>
      </c>
      <c r="C3561" s="6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hidden="1" x14ac:dyDescent="0.3">
      <c r="A3562" s="6" t="s">
        <v>486</v>
      </c>
      <c r="B3562" s="6" t="s">
        <v>4358</v>
      </c>
      <c r="C3562" s="6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hidden="1" x14ac:dyDescent="0.3">
      <c r="A3563" s="6" t="s">
        <v>486</v>
      </c>
      <c r="B3563" s="6" t="s">
        <v>4359</v>
      </c>
      <c r="C3563" s="6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hidden="1" x14ac:dyDescent="0.3">
      <c r="A3564" s="6" t="s">
        <v>486</v>
      </c>
      <c r="B3564" s="6" t="s">
        <v>4360</v>
      </c>
      <c r="C3564" s="6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hidden="1" x14ac:dyDescent="0.3">
      <c r="A3565" s="6" t="s">
        <v>486</v>
      </c>
      <c r="B3565" s="6" t="s">
        <v>4361</v>
      </c>
      <c r="C3565" s="6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hidden="1" x14ac:dyDescent="0.3">
      <c r="A3566" s="6" t="s">
        <v>2792</v>
      </c>
      <c r="B3566" s="6" t="s">
        <v>4362</v>
      </c>
      <c r="C3566" s="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hidden="1" x14ac:dyDescent="0.3">
      <c r="A3567" s="6" t="s">
        <v>674</v>
      </c>
      <c r="B3567" s="6" t="s">
        <v>4363</v>
      </c>
      <c r="C3567" s="6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hidden="1" x14ac:dyDescent="0.3">
      <c r="A3568" s="6" t="s">
        <v>493</v>
      </c>
      <c r="B3568" s="6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hidden="1" x14ac:dyDescent="0.3">
      <c r="A3569" s="6" t="s">
        <v>657</v>
      </c>
      <c r="B3569" s="6" t="s">
        <v>4365</v>
      </c>
      <c r="D3569" t="str">
        <f t="shared" si="55"/>
        <v>Bani Suef Old Substation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hidden="1" x14ac:dyDescent="0.3">
      <c r="A3570" s="6" t="s">
        <v>490</v>
      </c>
      <c r="B3570" s="6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hidden="1" x14ac:dyDescent="0.3">
      <c r="A3571" s="6" t="s">
        <v>490</v>
      </c>
      <c r="B3571" s="6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hidden="1" x14ac:dyDescent="0.3">
      <c r="A3572" s="6" t="s">
        <v>4332</v>
      </c>
      <c r="B3572" s="6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hidden="1" x14ac:dyDescent="0.3">
      <c r="A3573" s="6" t="s">
        <v>493</v>
      </c>
      <c r="B3573" s="6" t="s">
        <v>4369</v>
      </c>
      <c r="C3573" s="6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hidden="1" x14ac:dyDescent="0.3">
      <c r="A3574" s="6" t="s">
        <v>486</v>
      </c>
      <c r="B3574" s="6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hidden="1" x14ac:dyDescent="0.3">
      <c r="A3575" s="6" t="s">
        <v>475</v>
      </c>
      <c r="B3575" s="6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hidden="1" x14ac:dyDescent="0.3">
      <c r="A3576" s="6" t="s">
        <v>475</v>
      </c>
      <c r="B3576" s="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hidden="1" x14ac:dyDescent="0.3">
      <c r="A3577" s="6" t="s">
        <v>8</v>
      </c>
      <c r="B3577" s="6" t="s">
        <v>4373</v>
      </c>
      <c r="C3577" s="6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hidden="1" x14ac:dyDescent="0.3">
      <c r="A3578" s="6" t="s">
        <v>8</v>
      </c>
      <c r="B3578" s="6" t="s">
        <v>4374</v>
      </c>
      <c r="D3578" t="str">
        <f t="shared" si="55"/>
        <v>Sodic Club House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hidden="1" x14ac:dyDescent="0.3">
      <c r="A3579" s="6" t="s">
        <v>500</v>
      </c>
      <c r="B3579" s="6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hidden="1" x14ac:dyDescent="0.3">
      <c r="A3580" s="6" t="s">
        <v>2694</v>
      </c>
      <c r="B3580" s="6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hidden="1" x14ac:dyDescent="0.3">
      <c r="A3581" s="6" t="s">
        <v>486</v>
      </c>
      <c r="B3581" s="6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hidden="1" x14ac:dyDescent="0.3">
      <c r="A3582" s="6" t="s">
        <v>532</v>
      </c>
      <c r="B3582" s="6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hidden="1" x14ac:dyDescent="0.3">
      <c r="A3583" s="6" t="s">
        <v>705</v>
      </c>
      <c r="B3583" s="6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hidden="1" x14ac:dyDescent="0.3">
      <c r="A3584" s="6" t="s">
        <v>705</v>
      </c>
      <c r="B3584" s="6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hidden="1" x14ac:dyDescent="0.3">
      <c r="A3585" s="6" t="s">
        <v>705</v>
      </c>
      <c r="B3585" s="6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hidden="1" x14ac:dyDescent="0.3">
      <c r="A3586" s="6" t="s">
        <v>705</v>
      </c>
      <c r="B3586" s="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hidden="1" x14ac:dyDescent="0.3">
      <c r="A3587" s="6" t="s">
        <v>705</v>
      </c>
      <c r="B3587" s="6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hidden="1" x14ac:dyDescent="0.3">
      <c r="A3588" s="6" t="s">
        <v>705</v>
      </c>
      <c r="B3588" s="6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hidden="1" x14ac:dyDescent="0.3">
      <c r="A3589" s="6" t="s">
        <v>705</v>
      </c>
      <c r="B3589" s="6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hidden="1" x14ac:dyDescent="0.3">
      <c r="A3590" s="6" t="s">
        <v>705</v>
      </c>
      <c r="B3590" s="6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hidden="1" x14ac:dyDescent="0.3">
      <c r="A3591" s="6" t="s">
        <v>705</v>
      </c>
      <c r="B3591" s="6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hidden="1" x14ac:dyDescent="0.3">
      <c r="A3592" s="6" t="s">
        <v>500</v>
      </c>
      <c r="B3592" s="6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hidden="1" x14ac:dyDescent="0.3">
      <c r="A3593" s="6" t="s">
        <v>4389</v>
      </c>
      <c r="B3593" s="6" t="s">
        <v>4390</v>
      </c>
      <c r="C3593" s="6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hidden="1" x14ac:dyDescent="0.3">
      <c r="A3594" s="6" t="s">
        <v>722</v>
      </c>
      <c r="B3594" s="6" t="s">
        <v>4391</v>
      </c>
      <c r="C3594" s="6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hidden="1" x14ac:dyDescent="0.3">
      <c r="A3595" s="6" t="s">
        <v>722</v>
      </c>
      <c r="B3595" s="6" t="s">
        <v>4392</v>
      </c>
      <c r="C3595" s="6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hidden="1" x14ac:dyDescent="0.3">
      <c r="A3596" s="6" t="s">
        <v>722</v>
      </c>
      <c r="B3596" s="6" t="s">
        <v>4393</v>
      </c>
      <c r="C3596" s="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hidden="1" x14ac:dyDescent="0.3">
      <c r="A3597" s="6" t="s">
        <v>722</v>
      </c>
      <c r="B3597" s="6" t="s">
        <v>4394</v>
      </c>
      <c r="C3597" s="6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hidden="1" x14ac:dyDescent="0.3">
      <c r="A3598" s="6" t="s">
        <v>722</v>
      </c>
      <c r="B3598" s="6" t="s">
        <v>4395</v>
      </c>
      <c r="C3598" s="6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hidden="1" x14ac:dyDescent="0.3">
      <c r="A3599" s="6" t="s">
        <v>722</v>
      </c>
      <c r="B3599" s="6" t="s">
        <v>4396</v>
      </c>
      <c r="C3599" s="6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hidden="1" x14ac:dyDescent="0.3">
      <c r="A3600" s="6" t="s">
        <v>722</v>
      </c>
      <c r="B3600" s="6" t="s">
        <v>4397</v>
      </c>
      <c r="C3600" s="6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hidden="1" x14ac:dyDescent="0.3">
      <c r="A3601" s="6" t="s">
        <v>722</v>
      </c>
      <c r="B3601" s="6" t="s">
        <v>4398</v>
      </c>
      <c r="C3601" s="6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hidden="1" x14ac:dyDescent="0.3">
      <c r="A3602" s="6" t="s">
        <v>722</v>
      </c>
      <c r="B3602" s="6" t="s">
        <v>4399</v>
      </c>
      <c r="C3602" s="6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hidden="1" x14ac:dyDescent="0.3">
      <c r="A3603" s="6" t="s">
        <v>722</v>
      </c>
      <c r="B3603" s="6" t="s">
        <v>4400</v>
      </c>
      <c r="C3603" s="6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hidden="1" x14ac:dyDescent="0.3">
      <c r="A3604" s="6" t="s">
        <v>722</v>
      </c>
      <c r="B3604" s="6" t="s">
        <v>4401</v>
      </c>
      <c r="C3604" s="6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hidden="1" x14ac:dyDescent="0.3">
      <c r="A3605" s="6" t="s">
        <v>387</v>
      </c>
      <c r="B3605" s="6" t="s">
        <v>4402</v>
      </c>
      <c r="C3605" s="6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hidden="1" x14ac:dyDescent="0.3">
      <c r="A3606" s="6" t="s">
        <v>628</v>
      </c>
      <c r="B3606" s="6" t="s">
        <v>4403</v>
      </c>
      <c r="C3606" s="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hidden="1" x14ac:dyDescent="0.3">
      <c r="A3607" s="6" t="s">
        <v>907</v>
      </c>
      <c r="B3607" s="6" t="s">
        <v>4404</v>
      </c>
      <c r="C3607" s="6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hidden="1" x14ac:dyDescent="0.3">
      <c r="A3608" s="6" t="s">
        <v>9</v>
      </c>
      <c r="B3608" s="6" t="s">
        <v>4405</v>
      </c>
      <c r="D3608" t="str">
        <f t="shared" si="56"/>
        <v>Royal City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hidden="1" x14ac:dyDescent="0.3">
      <c r="A3609" s="6" t="s">
        <v>431</v>
      </c>
      <c r="B3609" s="6" t="s">
        <v>4406</v>
      </c>
      <c r="D3609" t="str">
        <f t="shared" si="56"/>
        <v>EMAAR-PKG#53-UPTOWN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hidden="1" x14ac:dyDescent="0.3">
      <c r="A3610" s="6" t="s">
        <v>907</v>
      </c>
      <c r="B3610" s="6" t="s">
        <v>4407</v>
      </c>
      <c r="C3610" s="6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hidden="1" x14ac:dyDescent="0.3">
      <c r="A3611" s="6" t="s">
        <v>1000</v>
      </c>
      <c r="B3611" s="6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hidden="1" x14ac:dyDescent="0.3">
      <c r="A3612" s="6" t="s">
        <v>749</v>
      </c>
      <c r="B3612" s="6" t="s">
        <v>4409</v>
      </c>
      <c r="C3612" s="6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hidden="1" x14ac:dyDescent="0.3">
      <c r="A3613" s="6" t="s">
        <v>749</v>
      </c>
      <c r="B3613" s="6" t="s">
        <v>4410</v>
      </c>
      <c r="C3613" s="6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hidden="1" x14ac:dyDescent="0.3">
      <c r="A3614" s="6" t="s">
        <v>431</v>
      </c>
      <c r="B3614" s="6" t="s">
        <v>4411</v>
      </c>
      <c r="C3614" s="6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hidden="1" x14ac:dyDescent="0.3">
      <c r="A3615" s="6" t="s">
        <v>754</v>
      </c>
      <c r="B3615" s="6" t="s">
        <v>4412</v>
      </c>
      <c r="C3615" s="6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hidden="1" x14ac:dyDescent="0.3">
      <c r="A3616" s="6" t="s">
        <v>2694</v>
      </c>
      <c r="B3616" s="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hidden="1" x14ac:dyDescent="0.3">
      <c r="A3617" s="6" t="s">
        <v>475</v>
      </c>
      <c r="B3617" s="6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hidden="1" x14ac:dyDescent="0.3">
      <c r="A3618" s="6" t="s">
        <v>873</v>
      </c>
      <c r="B3618" s="6" t="s">
        <v>4415</v>
      </c>
      <c r="C3618" s="6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hidden="1" x14ac:dyDescent="0.3">
      <c r="A3619" s="6" t="s">
        <v>2915</v>
      </c>
      <c r="B3619" s="6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hidden="1" x14ac:dyDescent="0.3">
      <c r="A3620" s="6" t="s">
        <v>758</v>
      </c>
      <c r="B3620" s="6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hidden="1" x14ac:dyDescent="0.3">
      <c r="A3621" s="6" t="s">
        <v>387</v>
      </c>
      <c r="B3621" s="6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hidden="1" x14ac:dyDescent="0.3">
      <c r="A3622" s="6" t="s">
        <v>651</v>
      </c>
      <c r="B3622" s="6" t="s">
        <v>4419</v>
      </c>
      <c r="C3622" s="6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hidden="1" x14ac:dyDescent="0.3">
      <c r="A3623" s="6" t="s">
        <v>749</v>
      </c>
      <c r="B3623" s="6" t="s">
        <v>4420</v>
      </c>
      <c r="C3623" s="6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hidden="1" x14ac:dyDescent="0.3">
      <c r="A3624" s="6" t="s">
        <v>651</v>
      </c>
      <c r="B3624" s="6" t="s">
        <v>4421</v>
      </c>
      <c r="C3624" s="6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hidden="1" x14ac:dyDescent="0.3">
      <c r="A3625" s="6" t="s">
        <v>500</v>
      </c>
      <c r="B3625" s="6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hidden="1" x14ac:dyDescent="0.3">
      <c r="A3626" s="6" t="s">
        <v>431</v>
      </c>
      <c r="B3626" s="6" t="s">
        <v>4423</v>
      </c>
      <c r="C3626" s="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hidden="1" x14ac:dyDescent="0.3">
      <c r="A3627" s="6" t="s">
        <v>567</v>
      </c>
      <c r="B3627" s="6" t="s">
        <v>4424</v>
      </c>
      <c r="C3627" s="6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hidden="1" x14ac:dyDescent="0.3">
      <c r="A3628" s="6" t="s">
        <v>519</v>
      </c>
      <c r="B3628" s="6" t="s">
        <v>4425</v>
      </c>
      <c r="C3628" s="6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hidden="1" x14ac:dyDescent="0.3">
      <c r="A3629" s="6" t="s">
        <v>524</v>
      </c>
      <c r="B3629" s="6" t="s">
        <v>4426</v>
      </c>
      <c r="C3629" s="6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hidden="1" x14ac:dyDescent="0.3">
      <c r="A3630" s="6" t="s">
        <v>651</v>
      </c>
      <c r="B3630" s="6" t="s">
        <v>4427</v>
      </c>
      <c r="C3630" s="6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hidden="1" x14ac:dyDescent="0.3">
      <c r="A3631" s="6" t="s">
        <v>651</v>
      </c>
      <c r="B3631" s="6" t="s">
        <v>4428</v>
      </c>
      <c r="C3631" s="6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hidden="1" x14ac:dyDescent="0.3">
      <c r="A3632" s="6" t="s">
        <v>651</v>
      </c>
      <c r="B3632" s="6" t="s">
        <v>4429</v>
      </c>
      <c r="C3632" s="6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hidden="1" x14ac:dyDescent="0.3">
      <c r="A3633" s="6" t="s">
        <v>646</v>
      </c>
      <c r="B3633" s="6" t="s">
        <v>4430</v>
      </c>
      <c r="C3633" s="6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hidden="1" x14ac:dyDescent="0.3">
      <c r="A3634" s="6" t="s">
        <v>500</v>
      </c>
      <c r="B3634" s="6" t="s">
        <v>4431</v>
      </c>
      <c r="C3634" s="6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hidden="1" x14ac:dyDescent="0.3">
      <c r="A3635" s="6" t="s">
        <v>500</v>
      </c>
      <c r="B3635" s="6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hidden="1" x14ac:dyDescent="0.3">
      <c r="A3636" s="6" t="s">
        <v>651</v>
      </c>
      <c r="B3636" s="6" t="s">
        <v>4433</v>
      </c>
      <c r="C3636" s="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hidden="1" x14ac:dyDescent="0.3">
      <c r="A3637" s="6" t="s">
        <v>323</v>
      </c>
      <c r="B3637" s="6" t="s">
        <v>4434</v>
      </c>
      <c r="C3637" s="6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hidden="1" x14ac:dyDescent="0.3">
      <c r="A3638" s="6" t="s">
        <v>795</v>
      </c>
      <c r="B3638" s="6" t="s">
        <v>4435</v>
      </c>
      <c r="C3638" s="6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hidden="1" x14ac:dyDescent="0.3">
      <c r="A3639" s="6" t="s">
        <v>500</v>
      </c>
      <c r="B3639" s="6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hidden="1" x14ac:dyDescent="0.3">
      <c r="A3640" s="6" t="s">
        <v>500</v>
      </c>
      <c r="B3640" s="6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hidden="1" x14ac:dyDescent="0.3">
      <c r="A3641" s="6" t="s">
        <v>754</v>
      </c>
      <c r="B3641" s="6" t="s">
        <v>4438</v>
      </c>
      <c r="C3641" s="6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hidden="1" x14ac:dyDescent="0.3">
      <c r="A3642" s="6" t="s">
        <v>695</v>
      </c>
      <c r="B3642" s="6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hidden="1" x14ac:dyDescent="0.3">
      <c r="A3643" s="6" t="s">
        <v>754</v>
      </c>
      <c r="B3643" s="6" t="s">
        <v>4440</v>
      </c>
      <c r="C3643" s="6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hidden="1" x14ac:dyDescent="0.3">
      <c r="A3644" s="6" t="s">
        <v>567</v>
      </c>
      <c r="B3644" s="6" t="s">
        <v>4441</v>
      </c>
      <c r="C3644" s="6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hidden="1" x14ac:dyDescent="0.3">
      <c r="A3645" s="6" t="s">
        <v>4442</v>
      </c>
      <c r="B3645" s="6" t="s">
        <v>4443</v>
      </c>
      <c r="C3645" s="6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hidden="1" x14ac:dyDescent="0.3">
      <c r="A3646" s="6" t="s">
        <v>646</v>
      </c>
      <c r="B3646" s="6" t="s">
        <v>4444</v>
      </c>
      <c r="C3646" s="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hidden="1" x14ac:dyDescent="0.3">
      <c r="A3647" s="6" t="s">
        <v>646</v>
      </c>
      <c r="B3647" s="6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hidden="1" x14ac:dyDescent="0.3">
      <c r="A3648" s="6" t="s">
        <v>722</v>
      </c>
      <c r="B3648" s="6" t="s">
        <v>4446</v>
      </c>
      <c r="C3648" s="6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hidden="1" x14ac:dyDescent="0.3">
      <c r="A3649" s="6" t="s">
        <v>646</v>
      </c>
      <c r="B3649" s="6" t="s">
        <v>4447</v>
      </c>
      <c r="C3649" s="6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hidden="1" x14ac:dyDescent="0.3">
      <c r="A3650" s="6" t="s">
        <v>651</v>
      </c>
      <c r="B3650" s="6" t="s">
        <v>4448</v>
      </c>
      <c r="C3650" s="6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hidden="1" x14ac:dyDescent="0.3">
      <c r="A3651" s="6" t="s">
        <v>820</v>
      </c>
      <c r="B3651" s="6" t="s">
        <v>4449</v>
      </c>
      <c r="C3651" s="6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hidden="1" x14ac:dyDescent="0.3">
      <c r="A3652" s="6" t="s">
        <v>532</v>
      </c>
      <c r="B3652" s="6" t="s">
        <v>4450</v>
      </c>
      <c r="C3652" s="6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hidden="1" x14ac:dyDescent="0.3">
      <c r="A3653" s="6" t="s">
        <v>722</v>
      </c>
      <c r="B3653" s="6" t="s">
        <v>4451</v>
      </c>
      <c r="C3653" s="6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hidden="1" x14ac:dyDescent="0.3">
      <c r="A3654" s="6" t="s">
        <v>749</v>
      </c>
      <c r="B3654" s="6" t="s">
        <v>4452</v>
      </c>
      <c r="C3654" s="6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hidden="1" x14ac:dyDescent="0.3">
      <c r="A3655" s="6" t="s">
        <v>651</v>
      </c>
      <c r="B3655" s="6" t="s">
        <v>4453</v>
      </c>
      <c r="C3655" s="6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hidden="1" x14ac:dyDescent="0.3">
      <c r="A3656" s="6" t="s">
        <v>847</v>
      </c>
      <c r="B3656" s="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hidden="1" x14ac:dyDescent="0.3">
      <c r="A3657" s="6" t="s">
        <v>486</v>
      </c>
      <c r="B3657" s="6" t="s">
        <v>4454</v>
      </c>
      <c r="C3657" s="6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hidden="1" x14ac:dyDescent="0.3">
      <c r="A3658" s="6" t="s">
        <v>651</v>
      </c>
      <c r="B3658" s="6" t="s">
        <v>4455</v>
      </c>
      <c r="C3658" s="6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hidden="1" x14ac:dyDescent="0.3">
      <c r="A3659" s="6" t="s">
        <v>651</v>
      </c>
      <c r="B3659" s="6" t="s">
        <v>4456</v>
      </c>
      <c r="C3659" s="6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hidden="1" x14ac:dyDescent="0.3">
      <c r="A3660" s="6" t="s">
        <v>895</v>
      </c>
      <c r="B3660" s="6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hidden="1" x14ac:dyDescent="0.3">
      <c r="A3661" s="6" t="s">
        <v>519</v>
      </c>
      <c r="B3661" s="6" t="s">
        <v>4458</v>
      </c>
      <c r="C3661" s="6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hidden="1" x14ac:dyDescent="0.3">
      <c r="A3662" s="6" t="s">
        <v>646</v>
      </c>
      <c r="B3662" s="6" t="s">
        <v>4459</v>
      </c>
      <c r="C3662" s="6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hidden="1" x14ac:dyDescent="0.3">
      <c r="A3663" s="6" t="s">
        <v>646</v>
      </c>
      <c r="B3663" s="6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hidden="1" x14ac:dyDescent="0.3">
      <c r="A3664" s="6" t="s">
        <v>516</v>
      </c>
      <c r="B3664" s="6" t="s">
        <v>4461</v>
      </c>
      <c r="D3664" t="str">
        <f t="shared" si="57"/>
        <v>Ismailiya East Substation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hidden="1" x14ac:dyDescent="0.3">
      <c r="A3665" s="6" t="s">
        <v>722</v>
      </c>
      <c r="B3665" s="6" t="s">
        <v>4462</v>
      </c>
      <c r="C3665" s="6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hidden="1" x14ac:dyDescent="0.3">
      <c r="A3666" s="6" t="s">
        <v>722</v>
      </c>
      <c r="B3666" s="6" t="s">
        <v>4463</v>
      </c>
      <c r="C3666" s="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hidden="1" x14ac:dyDescent="0.3">
      <c r="A3667" s="6" t="s">
        <v>847</v>
      </c>
      <c r="B3667" s="6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hidden="1" x14ac:dyDescent="0.3">
      <c r="A3668" s="6" t="s">
        <v>847</v>
      </c>
      <c r="B3668" s="6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hidden="1" x14ac:dyDescent="0.3">
      <c r="A3669" s="6" t="s">
        <v>847</v>
      </c>
      <c r="B3669" s="6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hidden="1" x14ac:dyDescent="0.3">
      <c r="A3670" s="6" t="s">
        <v>847</v>
      </c>
      <c r="B3670" s="6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hidden="1" x14ac:dyDescent="0.3">
      <c r="A3671" s="6" t="s">
        <v>847</v>
      </c>
      <c r="B3671" s="6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hidden="1" x14ac:dyDescent="0.3">
      <c r="A3672" s="6" t="s">
        <v>847</v>
      </c>
      <c r="B3672" s="6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hidden="1" x14ac:dyDescent="0.3">
      <c r="A3673" s="6" t="s">
        <v>722</v>
      </c>
      <c r="B3673" s="6" t="s">
        <v>4470</v>
      </c>
      <c r="C3673" s="6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hidden="1" x14ac:dyDescent="0.3">
      <c r="A3674" s="6" t="s">
        <v>722</v>
      </c>
      <c r="B3674" s="6" t="s">
        <v>4471</v>
      </c>
      <c r="C3674" s="6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hidden="1" x14ac:dyDescent="0.3">
      <c r="A3675" s="6" t="s">
        <v>420</v>
      </c>
      <c r="B3675" s="6" t="s">
        <v>4472</v>
      </c>
      <c r="C3675" s="6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hidden="1" x14ac:dyDescent="0.3">
      <c r="A3676" s="6" t="s">
        <v>420</v>
      </c>
      <c r="B3676" s="6" t="s">
        <v>4473</v>
      </c>
      <c r="C3676" s="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hidden="1" x14ac:dyDescent="0.3">
      <c r="A3677" s="6" t="s">
        <v>420</v>
      </c>
      <c r="B3677" s="6" t="s">
        <v>4474</v>
      </c>
      <c r="C3677" s="6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hidden="1" x14ac:dyDescent="0.3">
      <c r="A3678" s="6" t="s">
        <v>488</v>
      </c>
      <c r="B3678" s="6" t="s">
        <v>4475</v>
      </c>
      <c r="C3678" s="6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hidden="1" x14ac:dyDescent="0.3">
      <c r="A3679" s="6" t="s">
        <v>619</v>
      </c>
      <c r="B3679" s="6" t="s">
        <v>4476</v>
      </c>
      <c r="C3679" s="6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hidden="1" x14ac:dyDescent="0.3">
      <c r="A3680" s="6" t="s">
        <v>500</v>
      </c>
      <c r="B3680" s="6" t="s">
        <v>4477</v>
      </c>
      <c r="C3680" s="6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hidden="1" x14ac:dyDescent="0.3">
      <c r="A3681" s="6" t="s">
        <v>532</v>
      </c>
      <c r="B3681" s="6" t="s">
        <v>4478</v>
      </c>
      <c r="C3681" s="6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hidden="1" x14ac:dyDescent="0.3">
      <c r="A3682" s="6" t="s">
        <v>500</v>
      </c>
      <c r="B3682" s="6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hidden="1" x14ac:dyDescent="0.3">
      <c r="A3683" s="6" t="s">
        <v>389</v>
      </c>
      <c r="B3683" s="6" t="s">
        <v>4480</v>
      </c>
      <c r="C3683" s="6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hidden="1" x14ac:dyDescent="0.3">
      <c r="A3684" s="6" t="s">
        <v>881</v>
      </c>
      <c r="B3684" s="6" t="s">
        <v>4481</v>
      </c>
      <c r="C3684" s="6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hidden="1" x14ac:dyDescent="0.3">
      <c r="A3685" s="6" t="s">
        <v>311</v>
      </c>
      <c r="B3685" s="6" t="s">
        <v>4482</v>
      </c>
      <c r="C3685" s="6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hidden="1" x14ac:dyDescent="0.3">
      <c r="A3686" s="6" t="s">
        <v>311</v>
      </c>
      <c r="B3686" s="6" t="s">
        <v>4483</v>
      </c>
      <c r="C3686" s="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hidden="1" x14ac:dyDescent="0.3">
      <c r="A3687" s="6" t="s">
        <v>311</v>
      </c>
      <c r="B3687" s="6" t="s">
        <v>4484</v>
      </c>
      <c r="C3687" s="6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hidden="1" x14ac:dyDescent="0.3">
      <c r="A3688" s="6" t="s">
        <v>311</v>
      </c>
      <c r="B3688" s="6" t="s">
        <v>4485</v>
      </c>
      <c r="C3688" s="6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hidden="1" x14ac:dyDescent="0.3">
      <c r="A3689" s="6" t="s">
        <v>311</v>
      </c>
      <c r="B3689" s="6" t="s">
        <v>4486</v>
      </c>
      <c r="C3689" s="6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hidden="1" x14ac:dyDescent="0.3">
      <c r="A3690" s="6" t="s">
        <v>311</v>
      </c>
      <c r="B3690" s="6" t="s">
        <v>4487</v>
      </c>
      <c r="C3690" s="6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hidden="1" x14ac:dyDescent="0.3">
      <c r="A3691" s="6" t="s">
        <v>651</v>
      </c>
      <c r="B3691" s="6" t="s">
        <v>4488</v>
      </c>
      <c r="C3691" s="6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hidden="1" x14ac:dyDescent="0.3">
      <c r="A3692" s="6" t="s">
        <v>926</v>
      </c>
      <c r="B3692" s="6" t="s">
        <v>1271</v>
      </c>
      <c r="C3692" s="6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hidden="1" x14ac:dyDescent="0.3">
      <c r="A3693" s="6" t="s">
        <v>323</v>
      </c>
      <c r="B3693" s="6" t="s">
        <v>4489</v>
      </c>
      <c r="C3693" s="6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hidden="1" x14ac:dyDescent="0.3">
      <c r="A3694" s="6" t="s">
        <v>646</v>
      </c>
      <c r="B3694" s="6" t="s">
        <v>4490</v>
      </c>
      <c r="C3694" s="6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hidden="1" x14ac:dyDescent="0.3">
      <c r="A3695" s="6" t="s">
        <v>453</v>
      </c>
      <c r="B3695" s="6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hidden="1" x14ac:dyDescent="0.3">
      <c r="A3696" s="6" t="s">
        <v>1043</v>
      </c>
      <c r="B3696" s="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hidden="1" x14ac:dyDescent="0.3">
      <c r="A3697" s="6" t="s">
        <v>622</v>
      </c>
      <c r="B3697" s="6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hidden="1" x14ac:dyDescent="0.3">
      <c r="A3698" s="6" t="s">
        <v>516</v>
      </c>
      <c r="B3698" s="6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hidden="1" x14ac:dyDescent="0.3">
      <c r="A3699" s="6" t="s">
        <v>524</v>
      </c>
      <c r="B3699" s="6" t="s">
        <v>4495</v>
      </c>
      <c r="C3699" s="6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hidden="1" x14ac:dyDescent="0.3">
      <c r="A3700" s="6" t="s">
        <v>519</v>
      </c>
      <c r="B3700" s="6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hidden="1" x14ac:dyDescent="0.3">
      <c r="A3701" s="6" t="s">
        <v>361</v>
      </c>
      <c r="B3701" s="6" t="s">
        <v>4497</v>
      </c>
      <c r="C3701" s="6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hidden="1" x14ac:dyDescent="0.3">
      <c r="A3702" s="6" t="s">
        <v>361</v>
      </c>
      <c r="B3702" s="6" t="s">
        <v>4498</v>
      </c>
      <c r="C3702" s="6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hidden="1" x14ac:dyDescent="0.3">
      <c r="A3703" s="6" t="s">
        <v>361</v>
      </c>
      <c r="B3703" s="6" t="s">
        <v>4499</v>
      </c>
      <c r="C3703" s="6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hidden="1" x14ac:dyDescent="0.3">
      <c r="A3704" s="6" t="s">
        <v>506</v>
      </c>
      <c r="B3704" s="6" t="s">
        <v>4500</v>
      </c>
      <c r="C3704" s="6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hidden="1" x14ac:dyDescent="0.3">
      <c r="A3705" s="6" t="s">
        <v>1043</v>
      </c>
      <c r="B3705" s="6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hidden="1" x14ac:dyDescent="0.3">
      <c r="A3706" s="6" t="s">
        <v>1043</v>
      </c>
      <c r="B3706" s="6" t="s">
        <v>4502</v>
      </c>
      <c r="C3706" s="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hidden="1" x14ac:dyDescent="0.3">
      <c r="A3707" s="6" t="s">
        <v>1043</v>
      </c>
      <c r="B3707" s="6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hidden="1" x14ac:dyDescent="0.3">
      <c r="A3708" s="6" t="s">
        <v>524</v>
      </c>
      <c r="B3708" s="6" t="s">
        <v>4504</v>
      </c>
      <c r="C3708" s="6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hidden="1" x14ac:dyDescent="0.3">
      <c r="A3709" s="6" t="s">
        <v>4505</v>
      </c>
      <c r="B3709" s="6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hidden="1" x14ac:dyDescent="0.3">
      <c r="A3710" s="6" t="s">
        <v>895</v>
      </c>
      <c r="B3710" s="6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hidden="1" x14ac:dyDescent="0.3">
      <c r="A3711" s="6" t="s">
        <v>895</v>
      </c>
      <c r="B3711" s="6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hidden="1" x14ac:dyDescent="0.3">
      <c r="A3712" s="6" t="s">
        <v>895</v>
      </c>
      <c r="B3712" s="6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hidden="1" x14ac:dyDescent="0.3">
      <c r="A3713" s="6" t="s">
        <v>646</v>
      </c>
      <c r="B3713" s="6" t="s">
        <v>4508</v>
      </c>
      <c r="C3713" s="6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hidden="1" x14ac:dyDescent="0.3">
      <c r="A3714" s="6" t="s">
        <v>646</v>
      </c>
      <c r="B3714" s="6" t="s">
        <v>4509</v>
      </c>
      <c r="C3714" s="6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hidden="1" x14ac:dyDescent="0.3">
      <c r="A3715" s="6" t="s">
        <v>1011</v>
      </c>
      <c r="B3715" s="6" t="s">
        <v>4510</v>
      </c>
      <c r="C3715" s="6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hidden="1" x14ac:dyDescent="0.3">
      <c r="A3716" s="6" t="s">
        <v>895</v>
      </c>
      <c r="B3716" s="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hidden="1" x14ac:dyDescent="0.3">
      <c r="A3717" s="6" t="s">
        <v>895</v>
      </c>
      <c r="B3717" s="6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hidden="1" x14ac:dyDescent="0.3">
      <c r="A3718" s="6" t="s">
        <v>448</v>
      </c>
      <c r="B3718" s="6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hidden="1" x14ac:dyDescent="0.3">
      <c r="A3719" s="6" t="s">
        <v>746</v>
      </c>
      <c r="B3719" s="6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hidden="1" x14ac:dyDescent="0.3">
      <c r="A3720" s="6" t="s">
        <v>323</v>
      </c>
      <c r="B3720" s="6" t="s">
        <v>4515</v>
      </c>
      <c r="C3720" s="6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hidden="1" x14ac:dyDescent="0.3">
      <c r="A3721" s="6" t="s">
        <v>646</v>
      </c>
      <c r="B3721" s="6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hidden="1" x14ac:dyDescent="0.3">
      <c r="A3722" s="6" t="s">
        <v>1247</v>
      </c>
      <c r="B3722" s="6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hidden="1" x14ac:dyDescent="0.3">
      <c r="A3723" s="6" t="s">
        <v>651</v>
      </c>
      <c r="B3723" s="6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hidden="1" x14ac:dyDescent="0.3">
      <c r="A3724" s="6" t="s">
        <v>926</v>
      </c>
      <c r="B3724" s="6" t="s">
        <v>4519</v>
      </c>
      <c r="C3724" s="6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hidden="1" x14ac:dyDescent="0.3">
      <c r="A3725" s="6" t="s">
        <v>919</v>
      </c>
      <c r="B3725" s="6" t="s">
        <v>4520</v>
      </c>
      <c r="C3725" s="6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hidden="1" x14ac:dyDescent="0.3">
      <c r="A3726" s="6" t="s">
        <v>448</v>
      </c>
      <c r="B3726" s="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hidden="1" x14ac:dyDescent="0.3">
      <c r="A3727" s="6" t="s">
        <v>758</v>
      </c>
      <c r="B3727" s="6" t="s">
        <v>4522</v>
      </c>
      <c r="C3727" s="6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hidden="1" x14ac:dyDescent="0.3">
      <c r="A3728" s="6" t="s">
        <v>646</v>
      </c>
      <c r="B3728" s="6" t="s">
        <v>4523</v>
      </c>
      <c r="C3728" s="6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hidden="1" x14ac:dyDescent="0.3">
      <c r="A3729" s="6" t="s">
        <v>895</v>
      </c>
      <c r="B3729" s="6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hidden="1" x14ac:dyDescent="0.3">
      <c r="A3730" s="6" t="s">
        <v>4525</v>
      </c>
      <c r="B3730" s="6" t="s">
        <v>4526</v>
      </c>
      <c r="C3730" s="6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hidden="1" x14ac:dyDescent="0.3">
      <c r="A3731" s="6" t="s">
        <v>4527</v>
      </c>
      <c r="B3731" s="6" t="s">
        <v>4528</v>
      </c>
      <c r="C3731" s="6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hidden="1" x14ac:dyDescent="0.3">
      <c r="A3732" s="6" t="s">
        <v>907</v>
      </c>
      <c r="B3732" s="6" t="s">
        <v>4529</v>
      </c>
      <c r="C3732" s="6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hidden="1" x14ac:dyDescent="0.3">
      <c r="A3733" s="6" t="s">
        <v>895</v>
      </c>
      <c r="B3733" s="6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hidden="1" x14ac:dyDescent="0.3">
      <c r="A3734" s="6" t="s">
        <v>431</v>
      </c>
      <c r="B3734" s="6" t="s">
        <v>4531</v>
      </c>
      <c r="C3734" s="6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hidden="1" x14ac:dyDescent="0.3">
      <c r="A3735" s="6" t="s">
        <v>519</v>
      </c>
      <c r="B3735" s="6" t="s">
        <v>4532</v>
      </c>
      <c r="C3735" s="6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hidden="1" x14ac:dyDescent="0.3">
      <c r="A3736" s="6" t="s">
        <v>516</v>
      </c>
      <c r="B3736" s="6" t="s">
        <v>4533</v>
      </c>
      <c r="C3736" s="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hidden="1" x14ac:dyDescent="0.3">
      <c r="A3737" s="6" t="s">
        <v>967</v>
      </c>
      <c r="B3737" s="6" t="s">
        <v>4534</v>
      </c>
      <c r="C3737" s="6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hidden="1" x14ac:dyDescent="0.3">
      <c r="A3738" s="6" t="s">
        <v>971</v>
      </c>
      <c r="B3738" s="6" t="s">
        <v>4535</v>
      </c>
      <c r="C3738" s="6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hidden="1" x14ac:dyDescent="0.3">
      <c r="A3739" s="6" t="s">
        <v>971</v>
      </c>
      <c r="B3739" s="6" t="s">
        <v>4536</v>
      </c>
      <c r="C3739" s="6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hidden="1" x14ac:dyDescent="0.3">
      <c r="A3740" s="6" t="s">
        <v>971</v>
      </c>
      <c r="B3740" s="6" t="s">
        <v>4537</v>
      </c>
      <c r="C3740" s="6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hidden="1" x14ac:dyDescent="0.3">
      <c r="A3741" s="6" t="s">
        <v>971</v>
      </c>
      <c r="B3741" s="6" t="s">
        <v>4538</v>
      </c>
      <c r="C3741" s="6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hidden="1" x14ac:dyDescent="0.3">
      <c r="A3742" s="6" t="s">
        <v>971</v>
      </c>
      <c r="B3742" s="6" t="s">
        <v>4539</v>
      </c>
      <c r="C3742" s="6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hidden="1" x14ac:dyDescent="0.3">
      <c r="A3743" s="6" t="s">
        <v>705</v>
      </c>
      <c r="B3743" s="6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hidden="1" x14ac:dyDescent="0.3">
      <c r="A3744" s="6" t="s">
        <v>453</v>
      </c>
      <c r="B3744" s="6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hidden="1" x14ac:dyDescent="0.3">
      <c r="A3745" s="6" t="s">
        <v>679</v>
      </c>
      <c r="B3745" s="6" t="s">
        <v>4542</v>
      </c>
      <c r="C3745" s="6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hidden="1" x14ac:dyDescent="0.3">
      <c r="A3746" s="6" t="s">
        <v>786</v>
      </c>
      <c r="B3746" s="6" t="s">
        <v>4543</v>
      </c>
      <c r="C3746" s="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hidden="1" x14ac:dyDescent="0.3">
      <c r="A3747" s="6" t="s">
        <v>982</v>
      </c>
      <c r="B3747" s="6" t="s">
        <v>4544</v>
      </c>
      <c r="C3747" s="6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hidden="1" x14ac:dyDescent="0.3">
      <c r="A3748" s="6" t="s">
        <v>722</v>
      </c>
      <c r="B3748" s="6" t="s">
        <v>4545</v>
      </c>
      <c r="C3748" s="6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hidden="1" x14ac:dyDescent="0.3">
      <c r="A3749" s="6" t="s">
        <v>705</v>
      </c>
      <c r="B3749" s="6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hidden="1" x14ac:dyDescent="0.3">
      <c r="A3750" s="6" t="s">
        <v>705</v>
      </c>
      <c r="B3750" s="6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hidden="1" x14ac:dyDescent="0.3">
      <c r="A3751" s="6" t="s">
        <v>741</v>
      </c>
      <c r="B3751" s="6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hidden="1" x14ac:dyDescent="0.3">
      <c r="A3752" s="6" t="s">
        <v>1045</v>
      </c>
      <c r="B3752" s="6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hidden="1" x14ac:dyDescent="0.3">
      <c r="A3753" s="6" t="s">
        <v>967</v>
      </c>
      <c r="B3753" s="6" t="s">
        <v>4550</v>
      </c>
      <c r="C3753" s="6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hidden="1" x14ac:dyDescent="0.3">
      <c r="A3754" s="6" t="s">
        <v>967</v>
      </c>
      <c r="B3754" s="6" t="s">
        <v>4551</v>
      </c>
      <c r="C3754" s="6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hidden="1" x14ac:dyDescent="0.3">
      <c r="A3755" s="6" t="s">
        <v>475</v>
      </c>
      <c r="B3755" s="6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hidden="1" x14ac:dyDescent="0.3">
      <c r="A3756" s="6" t="s">
        <v>705</v>
      </c>
      <c r="B3756" s="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hidden="1" x14ac:dyDescent="0.3">
      <c r="A3757" s="6" t="s">
        <v>895</v>
      </c>
      <c r="B3757" s="6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hidden="1" x14ac:dyDescent="0.3">
      <c r="A3758" s="6" t="s">
        <v>828</v>
      </c>
      <c r="B3758" s="6" t="s">
        <v>4555</v>
      </c>
      <c r="C3758" s="6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hidden="1" x14ac:dyDescent="0.3">
      <c r="A3759" s="6" t="s">
        <v>9</v>
      </c>
      <c r="B3759" s="6" t="s">
        <v>4556</v>
      </c>
      <c r="C3759" s="6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hidden="1" x14ac:dyDescent="0.3">
      <c r="A3760" s="6" t="s">
        <v>824</v>
      </c>
      <c r="B3760" s="6" t="s">
        <v>4557</v>
      </c>
      <c r="C3760" s="6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hidden="1" x14ac:dyDescent="0.3">
      <c r="A3761" s="6" t="s">
        <v>387</v>
      </c>
      <c r="B3761" s="6" t="s">
        <v>4558</v>
      </c>
      <c r="C3761" s="6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hidden="1" x14ac:dyDescent="0.3">
      <c r="A3762" s="6" t="s">
        <v>824</v>
      </c>
      <c r="B3762" s="6" t="s">
        <v>4559</v>
      </c>
      <c r="C3762" s="6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hidden="1" x14ac:dyDescent="0.3">
      <c r="A3763" s="6" t="s">
        <v>1045</v>
      </c>
      <c r="B3763" s="6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hidden="1" x14ac:dyDescent="0.3">
      <c r="A3764" s="6" t="s">
        <v>646</v>
      </c>
      <c r="B3764" s="6" t="s">
        <v>4561</v>
      </c>
      <c r="C3764" s="6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hidden="1" x14ac:dyDescent="0.3">
      <c r="A3765" s="6" t="s">
        <v>646</v>
      </c>
      <c r="B3765" s="6" t="s">
        <v>4562</v>
      </c>
      <c r="C3765" s="6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hidden="1" x14ac:dyDescent="0.3">
      <c r="A3766" s="6" t="s">
        <v>847</v>
      </c>
      <c r="B3766" s="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hidden="1" x14ac:dyDescent="0.3">
      <c r="A3767" s="6" t="s">
        <v>651</v>
      </c>
      <c r="B3767" s="6" t="s">
        <v>4564</v>
      </c>
      <c r="C3767" s="6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hidden="1" x14ac:dyDescent="0.3">
      <c r="A3768" s="6" t="s">
        <v>651</v>
      </c>
      <c r="B3768" s="6" t="s">
        <v>4565</v>
      </c>
      <c r="C3768" s="6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hidden="1" x14ac:dyDescent="0.3">
      <c r="A3769" s="6" t="s">
        <v>651</v>
      </c>
      <c r="B3769" s="6" t="s">
        <v>4566</v>
      </c>
      <c r="C3769" s="6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hidden="1" x14ac:dyDescent="0.3">
      <c r="A3770" s="6" t="s">
        <v>1045</v>
      </c>
      <c r="B3770" s="6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hidden="1" x14ac:dyDescent="0.3">
      <c r="A3771" s="6" t="s">
        <v>1045</v>
      </c>
      <c r="B3771" s="6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hidden="1" x14ac:dyDescent="0.3">
      <c r="A3772" s="6" t="s">
        <v>1045</v>
      </c>
      <c r="B3772" s="6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hidden="1" x14ac:dyDescent="0.3">
      <c r="A3773" s="6" t="s">
        <v>722</v>
      </c>
      <c r="B3773" s="6" t="s">
        <v>4570</v>
      </c>
      <c r="C3773" s="6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hidden="1" x14ac:dyDescent="0.3">
      <c r="A3774" s="6" t="s">
        <v>559</v>
      </c>
      <c r="B3774" s="6" t="s">
        <v>4571</v>
      </c>
      <c r="C3774" s="6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hidden="1" x14ac:dyDescent="0.3">
      <c r="A3775" s="6" t="s">
        <v>741</v>
      </c>
      <c r="B3775" s="6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hidden="1" x14ac:dyDescent="0.3">
      <c r="A3776" s="6" t="s">
        <v>743</v>
      </c>
      <c r="B3776" s="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hidden="1" x14ac:dyDescent="0.3">
      <c r="A3777" s="6" t="s">
        <v>1054</v>
      </c>
      <c r="B3777" s="6" t="s">
        <v>4573</v>
      </c>
      <c r="C3777" s="6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hidden="1" x14ac:dyDescent="0.3">
      <c r="A3778" s="6" t="s">
        <v>1054</v>
      </c>
      <c r="B3778" s="6" t="s">
        <v>4574</v>
      </c>
      <c r="C3778" s="6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hidden="1" x14ac:dyDescent="0.3">
      <c r="A3779" s="6" t="s">
        <v>1060</v>
      </c>
      <c r="B3779" s="6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hidden="1" x14ac:dyDescent="0.3">
      <c r="A3780" s="6" t="s">
        <v>1060</v>
      </c>
      <c r="B3780" s="6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hidden="1" x14ac:dyDescent="0.3">
      <c r="A3781" s="6" t="s">
        <v>1060</v>
      </c>
      <c r="B3781" s="6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hidden="1" x14ac:dyDescent="0.3">
      <c r="A3782" s="6" t="s">
        <v>1060</v>
      </c>
      <c r="B3782" s="6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hidden="1" x14ac:dyDescent="0.3">
      <c r="A3783" s="6" t="s">
        <v>1060</v>
      </c>
      <c r="B3783" s="6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hidden="1" x14ac:dyDescent="0.3">
      <c r="A3784" s="6" t="s">
        <v>847</v>
      </c>
      <c r="B3784" s="6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hidden="1" x14ac:dyDescent="0.3">
      <c r="A3785" s="6" t="s">
        <v>967</v>
      </c>
      <c r="B3785" s="6" t="s">
        <v>4578</v>
      </c>
      <c r="C3785" s="6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hidden="1" x14ac:dyDescent="0.3">
      <c r="A3786" s="6" t="s">
        <v>971</v>
      </c>
      <c r="B3786" s="6" t="s">
        <v>4579</v>
      </c>
      <c r="C3786" s="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hidden="1" x14ac:dyDescent="0.3">
      <c r="A3787" s="6" t="s">
        <v>722</v>
      </c>
      <c r="B3787" s="6" t="s">
        <v>4580</v>
      </c>
      <c r="C3787" s="6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hidden="1" x14ac:dyDescent="0.3">
      <c r="A3788" s="6" t="s">
        <v>514</v>
      </c>
      <c r="B3788" s="6" t="s">
        <v>4581</v>
      </c>
      <c r="C3788" s="6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hidden="1" x14ac:dyDescent="0.3">
      <c r="A3789" s="6" t="s">
        <v>847</v>
      </c>
      <c r="B3789" s="6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hidden="1" x14ac:dyDescent="0.3">
      <c r="A3790" s="6" t="s">
        <v>746</v>
      </c>
      <c r="B3790" s="6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hidden="1" x14ac:dyDescent="0.3">
      <c r="A3791" s="6" t="s">
        <v>741</v>
      </c>
      <c r="B3791" s="6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hidden="1" x14ac:dyDescent="0.3">
      <c r="A3792" s="6" t="s">
        <v>1071</v>
      </c>
      <c r="B3792" s="6" t="s">
        <v>4584</v>
      </c>
      <c r="C3792" s="6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hidden="1" x14ac:dyDescent="0.3">
      <c r="A3793" s="6" t="s">
        <v>1071</v>
      </c>
      <c r="B3793" s="6" t="s">
        <v>4585</v>
      </c>
      <c r="C3793" s="6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hidden="1" x14ac:dyDescent="0.3">
      <c r="A3794" s="6" t="s">
        <v>1071</v>
      </c>
      <c r="B3794" s="6" t="s">
        <v>4586</v>
      </c>
      <c r="C3794" s="6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hidden="1" x14ac:dyDescent="0.3">
      <c r="A3795" s="6" t="s">
        <v>1071</v>
      </c>
      <c r="B3795" s="6" t="s">
        <v>4587</v>
      </c>
      <c r="C3795" s="6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hidden="1" x14ac:dyDescent="0.3">
      <c r="A3796" s="6" t="s">
        <v>1077</v>
      </c>
      <c r="B3796" s="6" t="s">
        <v>4588</v>
      </c>
      <c r="C3796" s="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hidden="1" x14ac:dyDescent="0.3">
      <c r="A3797" s="6" t="s">
        <v>1084</v>
      </c>
      <c r="B3797" s="6" t="s">
        <v>4589</v>
      </c>
      <c r="C3797" s="6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hidden="1" x14ac:dyDescent="0.3">
      <c r="A3798" s="6" t="s">
        <v>1086</v>
      </c>
      <c r="B3798" s="6" t="s">
        <v>4590</v>
      </c>
      <c r="C3798" s="6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hidden="1" x14ac:dyDescent="0.3">
      <c r="A3799" s="6" t="s">
        <v>431</v>
      </c>
      <c r="B3799" s="6" t="s">
        <v>4591</v>
      </c>
      <c r="D3799" t="str">
        <f t="shared" si="59"/>
        <v>EMAAR-PKG#53-UPTOWN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hidden="1" x14ac:dyDescent="0.3">
      <c r="A3800" s="6" t="s">
        <v>754</v>
      </c>
      <c r="B3800" s="6" t="s">
        <v>4592</v>
      </c>
      <c r="C3800" s="6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hidden="1" x14ac:dyDescent="0.3">
      <c r="A3801" s="6" t="s">
        <v>2581</v>
      </c>
      <c r="B3801" s="6" t="s">
        <v>4593</v>
      </c>
      <c r="C3801" s="6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hidden="1" x14ac:dyDescent="0.3">
      <c r="A3802" s="6" t="s">
        <v>895</v>
      </c>
      <c r="B3802" s="6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hidden="1" x14ac:dyDescent="0.3">
      <c r="A3803" s="6" t="s">
        <v>337</v>
      </c>
      <c r="B3803" s="6" t="s">
        <v>4595</v>
      </c>
      <c r="C3803" s="6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hidden="1" x14ac:dyDescent="0.3">
      <c r="A3804" s="6" t="s">
        <v>705</v>
      </c>
      <c r="B3804" s="6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hidden="1" x14ac:dyDescent="0.3">
      <c r="A3805" s="6" t="s">
        <v>519</v>
      </c>
      <c r="B3805" s="6" t="s">
        <v>4597</v>
      </c>
      <c r="C3805" s="6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hidden="1" x14ac:dyDescent="0.3">
      <c r="A3806" s="6" t="s">
        <v>754</v>
      </c>
      <c r="B3806" s="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hidden="1" x14ac:dyDescent="0.3">
      <c r="A3807" s="6" t="s">
        <v>2779</v>
      </c>
      <c r="B3807" s="6" t="s">
        <v>4599</v>
      </c>
      <c r="C3807" s="6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hidden="1" x14ac:dyDescent="0.3">
      <c r="A3808" s="6" t="s">
        <v>754</v>
      </c>
      <c r="B3808" s="6" t="s">
        <v>4600</v>
      </c>
      <c r="C3808" s="6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hidden="1" x14ac:dyDescent="0.3">
      <c r="A3809" s="6" t="s">
        <v>895</v>
      </c>
      <c r="B3809" s="6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hidden="1" x14ac:dyDescent="0.3">
      <c r="A3810" s="6" t="s">
        <v>881</v>
      </c>
      <c r="B3810" s="6" t="s">
        <v>4602</v>
      </c>
      <c r="C3810" s="6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hidden="1" x14ac:dyDescent="0.3">
      <c r="A3811" s="6" t="s">
        <v>1953</v>
      </c>
      <c r="B3811" s="6" t="s">
        <v>4603</v>
      </c>
      <c r="C3811" s="6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hidden="1" x14ac:dyDescent="0.3">
      <c r="A3812" s="6" t="s">
        <v>1953</v>
      </c>
      <c r="B3812" s="6" t="s">
        <v>4604</v>
      </c>
      <c r="C3812" s="6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hidden="1" x14ac:dyDescent="0.3">
      <c r="A3813" s="6" t="s">
        <v>847</v>
      </c>
      <c r="B3813" s="6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hidden="1" x14ac:dyDescent="0.3">
      <c r="A3814" s="6" t="s">
        <v>567</v>
      </c>
      <c r="B3814" s="6" t="s">
        <v>4606</v>
      </c>
      <c r="C3814" s="6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hidden="1" x14ac:dyDescent="0.3">
      <c r="A3815" s="6" t="s">
        <v>1185</v>
      </c>
      <c r="B3815" s="6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hidden="1" x14ac:dyDescent="0.3">
      <c r="A3816" s="6" t="s">
        <v>1185</v>
      </c>
      <c r="B3816" s="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hidden="1" x14ac:dyDescent="0.3">
      <c r="A3817" s="6" t="s">
        <v>1320</v>
      </c>
      <c r="B3817" s="6" t="s">
        <v>4609</v>
      </c>
      <c r="C3817" s="6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hidden="1" x14ac:dyDescent="0.3">
      <c r="A3818" s="6" t="s">
        <v>1320</v>
      </c>
      <c r="B3818" s="6" t="s">
        <v>4610</v>
      </c>
      <c r="C3818" s="6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hidden="1" x14ac:dyDescent="0.3">
      <c r="A3819" s="6" t="s">
        <v>1320</v>
      </c>
      <c r="B3819" s="6" t="s">
        <v>4611</v>
      </c>
      <c r="C3819" s="6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hidden="1" x14ac:dyDescent="0.3">
      <c r="A3820" s="6" t="s">
        <v>1122</v>
      </c>
      <c r="B3820" s="6" t="s">
        <v>4612</v>
      </c>
      <c r="C3820" s="6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hidden="1" x14ac:dyDescent="0.3">
      <c r="A3821" s="6" t="s">
        <v>3136</v>
      </c>
      <c r="B3821" s="6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hidden="1" x14ac:dyDescent="0.3">
      <c r="A3822" s="6" t="s">
        <v>1196</v>
      </c>
      <c r="B3822" s="6" t="s">
        <v>4613</v>
      </c>
      <c r="C3822" s="6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hidden="1" x14ac:dyDescent="0.3">
      <c r="A3823" s="6" t="s">
        <v>847</v>
      </c>
      <c r="B3823" s="6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hidden="1" x14ac:dyDescent="0.3">
      <c r="A3824" s="6" t="s">
        <v>1000</v>
      </c>
      <c r="B3824" s="6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hidden="1" x14ac:dyDescent="0.3">
      <c r="A3825" s="6" t="s">
        <v>746</v>
      </c>
      <c r="B3825" s="6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hidden="1" x14ac:dyDescent="0.3">
      <c r="A3826" s="6" t="s">
        <v>722</v>
      </c>
      <c r="B3826" s="6" t="s">
        <v>4616</v>
      </c>
      <c r="C3826" s="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hidden="1" x14ac:dyDescent="0.3">
      <c r="A3827" s="6" t="s">
        <v>722</v>
      </c>
      <c r="B3827" s="6" t="s">
        <v>4617</v>
      </c>
      <c r="C3827" s="6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hidden="1" x14ac:dyDescent="0.3">
      <c r="A3828" s="6" t="s">
        <v>722</v>
      </c>
      <c r="B3828" s="6" t="s">
        <v>4618</v>
      </c>
      <c r="C3828" s="6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hidden="1" x14ac:dyDescent="0.3">
      <c r="A3829" s="6" t="s">
        <v>971</v>
      </c>
      <c r="B3829" s="6" t="s">
        <v>4619</v>
      </c>
      <c r="C3829" s="6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hidden="1" x14ac:dyDescent="0.3">
      <c r="A3830" s="6" t="s">
        <v>420</v>
      </c>
      <c r="B3830" s="6" t="s">
        <v>4620</v>
      </c>
      <c r="C3830" s="6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hidden="1" x14ac:dyDescent="0.3">
      <c r="A3831" s="6" t="s">
        <v>8</v>
      </c>
      <c r="B3831" s="6" t="s">
        <v>4621</v>
      </c>
      <c r="C3831" s="6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hidden="1" x14ac:dyDescent="0.3">
      <c r="A3832" s="6" t="s">
        <v>754</v>
      </c>
      <c r="B3832" s="6" t="s">
        <v>4622</v>
      </c>
      <c r="C3832" s="6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hidden="1" x14ac:dyDescent="0.3">
      <c r="A3833" s="6" t="s">
        <v>1074</v>
      </c>
      <c r="B3833" s="6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hidden="1" x14ac:dyDescent="0.3">
      <c r="A3834" s="6" t="s">
        <v>754</v>
      </c>
      <c r="B3834" s="6" t="s">
        <v>4624</v>
      </c>
      <c r="C3834" s="6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hidden="1" x14ac:dyDescent="0.3">
      <c r="A3835" s="6" t="s">
        <v>1045</v>
      </c>
      <c r="B3835" s="6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hidden="1" x14ac:dyDescent="0.3">
      <c r="A3836" s="6" t="s">
        <v>705</v>
      </c>
      <c r="B3836" s="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hidden="1" x14ac:dyDescent="0.3">
      <c r="A3837" s="6" t="s">
        <v>1045</v>
      </c>
      <c r="B3837" s="6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hidden="1" x14ac:dyDescent="0.3">
      <c r="A3838" s="6" t="s">
        <v>1045</v>
      </c>
      <c r="B3838" s="6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hidden="1" x14ac:dyDescent="0.3">
      <c r="A3839" s="6" t="s">
        <v>1045</v>
      </c>
      <c r="B3839" s="6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hidden="1" x14ac:dyDescent="0.3">
      <c r="A3840" s="6" t="s">
        <v>646</v>
      </c>
      <c r="B3840" s="6" t="s">
        <v>4627</v>
      </c>
      <c r="C3840" s="6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hidden="1" x14ac:dyDescent="0.3">
      <c r="A3841" s="6" t="s">
        <v>1202</v>
      </c>
      <c r="B3841" s="6" t="s">
        <v>4628</v>
      </c>
      <c r="C3841" s="6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hidden="1" x14ac:dyDescent="0.3">
      <c r="A3842" s="6" t="s">
        <v>1202</v>
      </c>
      <c r="B3842" s="6" t="s">
        <v>4629</v>
      </c>
      <c r="C3842" s="6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hidden="1" x14ac:dyDescent="0.3">
      <c r="A3843" s="6" t="s">
        <v>1202</v>
      </c>
      <c r="B3843" s="6" t="s">
        <v>4630</v>
      </c>
      <c r="C3843" s="6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hidden="1" x14ac:dyDescent="0.3">
      <c r="A3844" s="6" t="s">
        <v>1100</v>
      </c>
      <c r="B3844" s="6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hidden="1" x14ac:dyDescent="0.3">
      <c r="A3845" s="6" t="s">
        <v>532</v>
      </c>
      <c r="B3845" s="6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hidden="1" x14ac:dyDescent="0.3">
      <c r="A3846" s="6" t="s">
        <v>722</v>
      </c>
      <c r="B3846" s="6" t="s">
        <v>4632</v>
      </c>
      <c r="C3846" s="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hidden="1" x14ac:dyDescent="0.3">
      <c r="A3847" s="6" t="s">
        <v>1163</v>
      </c>
      <c r="B3847" s="6" t="s">
        <v>4633</v>
      </c>
      <c r="C3847" s="6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hidden="1" x14ac:dyDescent="0.3">
      <c r="A3848" s="6" t="s">
        <v>1163</v>
      </c>
      <c r="B3848" s="6" t="s">
        <v>4634</v>
      </c>
      <c r="C3848" s="6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hidden="1" x14ac:dyDescent="0.3">
      <c r="A3849" s="6" t="s">
        <v>1163</v>
      </c>
      <c r="B3849" s="6" t="s">
        <v>4635</v>
      </c>
      <c r="C3849" s="6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hidden="1" x14ac:dyDescent="0.3">
      <c r="A3850" s="6" t="s">
        <v>1163</v>
      </c>
      <c r="B3850" s="6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hidden="1" x14ac:dyDescent="0.3">
      <c r="A3851" s="6" t="s">
        <v>1163</v>
      </c>
      <c r="B3851" s="6" t="s">
        <v>4637</v>
      </c>
      <c r="C3851" s="6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hidden="1" x14ac:dyDescent="0.3">
      <c r="A3852" s="6" t="s">
        <v>300</v>
      </c>
      <c r="B3852" s="6" t="s">
        <v>4638</v>
      </c>
      <c r="C3852" s="6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hidden="1" x14ac:dyDescent="0.3">
      <c r="A3853" s="6" t="s">
        <v>705</v>
      </c>
      <c r="B3853" s="6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hidden="1" x14ac:dyDescent="0.3">
      <c r="A3854" s="6" t="s">
        <v>9</v>
      </c>
      <c r="B3854" s="6" t="s">
        <v>4640</v>
      </c>
      <c r="C3854" s="6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hidden="1" x14ac:dyDescent="0.3">
      <c r="A3855" s="6" t="s">
        <v>9</v>
      </c>
      <c r="B3855" s="6" t="s">
        <v>4641</v>
      </c>
      <c r="C3855" s="6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hidden="1" x14ac:dyDescent="0.3">
      <c r="A3856" s="6" t="s">
        <v>516</v>
      </c>
      <c r="B3856" s="6" t="s">
        <v>4642</v>
      </c>
      <c r="C3856" s="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hidden="1" x14ac:dyDescent="0.3">
      <c r="A3857" s="6" t="s">
        <v>1247</v>
      </c>
      <c r="B3857" s="6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hidden="1" x14ac:dyDescent="0.3">
      <c r="A3858" s="6" t="s">
        <v>516</v>
      </c>
      <c r="B3858" s="6" t="s">
        <v>4644</v>
      </c>
      <c r="C3858" s="6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hidden="1" x14ac:dyDescent="0.3">
      <c r="A3859" s="6" t="s">
        <v>895</v>
      </c>
      <c r="B3859" s="6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hidden="1" x14ac:dyDescent="0.3">
      <c r="A3860" s="6" t="s">
        <v>311</v>
      </c>
      <c r="B3860" s="6" t="s">
        <v>4646</v>
      </c>
      <c r="C3860" s="6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hidden="1" x14ac:dyDescent="0.3">
      <c r="A3861" s="6" t="s">
        <v>651</v>
      </c>
      <c r="B3861" s="6" t="s">
        <v>4647</v>
      </c>
      <c r="C3861" s="6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hidden="1" x14ac:dyDescent="0.3">
      <c r="A3862" s="6" t="s">
        <v>847</v>
      </c>
      <c r="B3862" s="6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hidden="1" x14ac:dyDescent="0.3">
      <c r="A3863" s="6" t="s">
        <v>980</v>
      </c>
      <c r="B3863" s="6" t="s">
        <v>4649</v>
      </c>
      <c r="C3863" s="6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hidden="1" x14ac:dyDescent="0.3">
      <c r="A3864" s="6" t="s">
        <v>348</v>
      </c>
      <c r="B3864" s="6" t="s">
        <v>4650</v>
      </c>
      <c r="C3864" s="6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hidden="1" x14ac:dyDescent="0.3">
      <c r="A3865" s="6" t="s">
        <v>348</v>
      </c>
      <c r="B3865" s="6" t="s">
        <v>4651</v>
      </c>
      <c r="C3865" s="6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hidden="1" x14ac:dyDescent="0.3">
      <c r="A3866" s="6" t="s">
        <v>348</v>
      </c>
      <c r="B3866" s="6" t="s">
        <v>4652</v>
      </c>
      <c r="C3866" s="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hidden="1" x14ac:dyDescent="0.3">
      <c r="A3867" s="6" t="s">
        <v>1202</v>
      </c>
      <c r="B3867" s="6" t="s">
        <v>4653</v>
      </c>
      <c r="C3867" s="6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hidden="1" x14ac:dyDescent="0.3">
      <c r="A3868" s="6" t="s">
        <v>1202</v>
      </c>
      <c r="B3868" s="6" t="s">
        <v>4654</v>
      </c>
      <c r="C3868" s="6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hidden="1" x14ac:dyDescent="0.3">
      <c r="A3869" s="6" t="s">
        <v>1202</v>
      </c>
      <c r="B3869" s="6" t="s">
        <v>4655</v>
      </c>
      <c r="C3869" s="6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hidden="1" x14ac:dyDescent="0.3">
      <c r="A3870" s="6" t="s">
        <v>393</v>
      </c>
      <c r="B3870" s="6" t="s">
        <v>4656</v>
      </c>
      <c r="C3870" s="6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hidden="1" x14ac:dyDescent="0.3">
      <c r="A3871" s="6" t="s">
        <v>3136</v>
      </c>
      <c r="B3871" s="6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hidden="1" x14ac:dyDescent="0.3">
      <c r="A3872" s="6" t="s">
        <v>339</v>
      </c>
      <c r="B3872" s="6" t="s">
        <v>4658</v>
      </c>
      <c r="C3872" s="6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hidden="1" x14ac:dyDescent="0.3">
      <c r="A3873" s="6" t="s">
        <v>746</v>
      </c>
      <c r="B3873" s="6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hidden="1" x14ac:dyDescent="0.3">
      <c r="A3874" s="6" t="s">
        <v>847</v>
      </c>
      <c r="B3874" s="6" t="s">
        <v>4660</v>
      </c>
      <c r="C3874" s="6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hidden="1" x14ac:dyDescent="0.3">
      <c r="A3875" s="6" t="s">
        <v>3199</v>
      </c>
      <c r="B3875" s="6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hidden="1" x14ac:dyDescent="0.3">
      <c r="A3876" s="6" t="s">
        <v>3234</v>
      </c>
      <c r="B3876" s="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hidden="1" x14ac:dyDescent="0.3">
      <c r="A3877" s="6" t="s">
        <v>3234</v>
      </c>
      <c r="B3877" s="6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hidden="1" x14ac:dyDescent="0.3">
      <c r="A3878" s="6" t="s">
        <v>4664</v>
      </c>
      <c r="B3878" s="6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hidden="1" x14ac:dyDescent="0.3">
      <c r="A3879" s="6" t="s">
        <v>1218</v>
      </c>
      <c r="B3879" s="6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hidden="1" x14ac:dyDescent="0.3">
      <c r="A3880" s="6" t="s">
        <v>1223</v>
      </c>
      <c r="B3880" s="6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hidden="1" x14ac:dyDescent="0.3">
      <c r="A3881" s="6" t="s">
        <v>393</v>
      </c>
      <c r="B3881" s="6" t="s">
        <v>4667</v>
      </c>
      <c r="C3881" s="6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hidden="1" x14ac:dyDescent="0.3">
      <c r="A3882" s="6" t="s">
        <v>1077</v>
      </c>
      <c r="B3882" s="6" t="s">
        <v>4668</v>
      </c>
      <c r="C3882" s="6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hidden="1" x14ac:dyDescent="0.3">
      <c r="A3883" s="6" t="s">
        <v>1000</v>
      </c>
      <c r="B3883" s="6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hidden="1" x14ac:dyDescent="0.3">
      <c r="A3884" s="6" t="s">
        <v>743</v>
      </c>
      <c r="B3884" s="6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hidden="1" x14ac:dyDescent="0.3">
      <c r="A3885" s="6" t="s">
        <v>743</v>
      </c>
      <c r="B3885" s="6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hidden="1" x14ac:dyDescent="0.3">
      <c r="A3886" s="6" t="s">
        <v>722</v>
      </c>
      <c r="B3886" s="6" t="s">
        <v>4672</v>
      </c>
      <c r="C3886" s="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hidden="1" x14ac:dyDescent="0.3">
      <c r="A3887" s="6" t="s">
        <v>895</v>
      </c>
      <c r="B3887" s="6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hidden="1" x14ac:dyDescent="0.3">
      <c r="A3888" s="6" t="s">
        <v>361</v>
      </c>
      <c r="B3888" s="6" t="s">
        <v>4674</v>
      </c>
      <c r="C3888" s="6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hidden="1" x14ac:dyDescent="0.3">
      <c r="A3889" s="6" t="s">
        <v>1254</v>
      </c>
      <c r="B3889" s="6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hidden="1" x14ac:dyDescent="0.3">
      <c r="A3890" s="6" t="s">
        <v>722</v>
      </c>
      <c r="B3890" s="6" t="s">
        <v>4676</v>
      </c>
      <c r="C3890" s="6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hidden="1" x14ac:dyDescent="0.3">
      <c r="A3891" s="6" t="s">
        <v>339</v>
      </c>
      <c r="B3891" s="6" t="s">
        <v>4677</v>
      </c>
      <c r="C3891" s="6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hidden="1" x14ac:dyDescent="0.3">
      <c r="A3892" s="6" t="s">
        <v>500</v>
      </c>
      <c r="B3892" s="6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hidden="1" x14ac:dyDescent="0.3">
      <c r="A3893" s="6" t="s">
        <v>1776</v>
      </c>
      <c r="B3893" s="6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hidden="1" x14ac:dyDescent="0.3">
      <c r="A3894" s="6" t="s">
        <v>2676</v>
      </c>
      <c r="B3894" s="6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hidden="1" x14ac:dyDescent="0.3">
      <c r="A3895" s="6" t="s">
        <v>1139</v>
      </c>
      <c r="B3895" s="6" t="s">
        <v>4681</v>
      </c>
      <c r="C3895" s="6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hidden="1" x14ac:dyDescent="0.3">
      <c r="A3896" s="6" t="s">
        <v>1278</v>
      </c>
      <c r="B3896" s="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hidden="1" x14ac:dyDescent="0.3">
      <c r="A3897" s="6" t="s">
        <v>1278</v>
      </c>
      <c r="B3897" s="6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hidden="1" x14ac:dyDescent="0.3">
      <c r="A3898" s="6" t="s">
        <v>1278</v>
      </c>
      <c r="B3898" s="6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hidden="1" x14ac:dyDescent="0.3">
      <c r="A3899" s="6" t="s">
        <v>381</v>
      </c>
      <c r="B3899" s="6" t="s">
        <v>4685</v>
      </c>
      <c r="C3899" s="6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hidden="1" x14ac:dyDescent="0.3">
      <c r="A3900" s="6" t="s">
        <v>1377</v>
      </c>
      <c r="B3900" s="6" t="s">
        <v>4686</v>
      </c>
      <c r="C3900" s="6">
        <v>4</v>
      </c>
      <c r="D3900" t="str">
        <f t="shared" si="60"/>
        <v>Mivida4</v>
      </c>
      <c r="E3900">
        <v>171950</v>
      </c>
      <c r="F3900">
        <v>170230.5</v>
      </c>
      <c r="G3900">
        <v>0</v>
      </c>
      <c r="H3900">
        <v>170230.5</v>
      </c>
    </row>
    <row r="3901" spans="1:8" hidden="1" x14ac:dyDescent="0.3">
      <c r="A3901" s="6" t="s">
        <v>1295</v>
      </c>
      <c r="B3901" s="6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hidden="1" x14ac:dyDescent="0.3">
      <c r="A3902" s="6" t="s">
        <v>1331</v>
      </c>
      <c r="B3902" s="6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hidden="1" x14ac:dyDescent="0.3">
      <c r="A3903" s="6" t="s">
        <v>741</v>
      </c>
      <c r="B3903" s="6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hidden="1" x14ac:dyDescent="0.3">
      <c r="A3904" s="6" t="s">
        <v>743</v>
      </c>
      <c r="B3904" s="6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hidden="1" x14ac:dyDescent="0.3">
      <c r="A3905" s="6" t="s">
        <v>1254</v>
      </c>
      <c r="B3905" s="6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hidden="1" x14ac:dyDescent="0.3">
      <c r="A3906" s="6" t="s">
        <v>331</v>
      </c>
      <c r="B3906" s="6" t="s">
        <v>4692</v>
      </c>
      <c r="C3906" s="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hidden="1" x14ac:dyDescent="0.3">
      <c r="A3907" s="6" t="s">
        <v>456</v>
      </c>
      <c r="B3907" s="6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hidden="1" x14ac:dyDescent="0.3">
      <c r="A3908" s="6" t="s">
        <v>1054</v>
      </c>
      <c r="B3908" s="6" t="s">
        <v>4694</v>
      </c>
      <c r="C3908" s="6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hidden="1" x14ac:dyDescent="0.3">
      <c r="A3909" s="6" t="s">
        <v>1122</v>
      </c>
      <c r="B3909" s="6" t="s">
        <v>4695</v>
      </c>
      <c r="C3909" s="6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hidden="1" x14ac:dyDescent="0.3">
      <c r="A3910" s="6" t="s">
        <v>569</v>
      </c>
      <c r="B3910" s="6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hidden="1" x14ac:dyDescent="0.3">
      <c r="A3911" s="6" t="s">
        <v>458</v>
      </c>
      <c r="B3911" s="6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hidden="1" x14ac:dyDescent="0.3">
      <c r="A3912" s="6" t="s">
        <v>458</v>
      </c>
      <c r="B3912" s="6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hidden="1" x14ac:dyDescent="0.3">
      <c r="A3913" s="6" t="s">
        <v>1163</v>
      </c>
      <c r="B3913" s="6" t="s">
        <v>4699</v>
      </c>
      <c r="C3913" s="6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hidden="1" x14ac:dyDescent="0.3">
      <c r="A3914" s="6" t="s">
        <v>4700</v>
      </c>
      <c r="B3914" s="6" t="s">
        <v>4701</v>
      </c>
      <c r="C3914" s="6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hidden="1" x14ac:dyDescent="0.3">
      <c r="A3915" s="6" t="s">
        <v>743</v>
      </c>
      <c r="B3915" s="6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hidden="1" x14ac:dyDescent="0.3">
      <c r="A3916" s="6" t="s">
        <v>971</v>
      </c>
      <c r="B3916" s="6" t="s">
        <v>4703</v>
      </c>
      <c r="C3916" s="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hidden="1" x14ac:dyDescent="0.3">
      <c r="A3917" s="6" t="s">
        <v>4527</v>
      </c>
      <c r="B3917" s="6" t="s">
        <v>4704</v>
      </c>
      <c r="C3917" s="6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hidden="1" x14ac:dyDescent="0.3">
      <c r="A3918" s="6" t="s">
        <v>1316</v>
      </c>
      <c r="B3918" s="6" t="s">
        <v>4705</v>
      </c>
      <c r="C3918" s="6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hidden="1" x14ac:dyDescent="0.3">
      <c r="A3919" s="6" t="s">
        <v>1316</v>
      </c>
      <c r="B3919" s="6" t="s">
        <v>4706</v>
      </c>
      <c r="C3919" s="6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hidden="1" x14ac:dyDescent="0.3">
      <c r="A3920" s="6" t="s">
        <v>1699</v>
      </c>
      <c r="B3920" s="6" t="s">
        <v>4707</v>
      </c>
      <c r="C3920" s="6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hidden="1" x14ac:dyDescent="0.3">
      <c r="A3921" s="6" t="s">
        <v>9</v>
      </c>
      <c r="B3921" s="6" t="s">
        <v>4708</v>
      </c>
      <c r="C3921" s="6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hidden="1" x14ac:dyDescent="0.3">
      <c r="A3922" s="6" t="s">
        <v>1300</v>
      </c>
      <c r="B3922" s="6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hidden="1" x14ac:dyDescent="0.3">
      <c r="A3923" s="6" t="s">
        <v>847</v>
      </c>
      <c r="B3923" s="6" t="s">
        <v>4710</v>
      </c>
      <c r="C3923" s="6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hidden="1" x14ac:dyDescent="0.3">
      <c r="A3924" s="6" t="s">
        <v>4711</v>
      </c>
      <c r="B3924" s="6" t="s">
        <v>1083</v>
      </c>
      <c r="C3924" s="6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hidden="1" x14ac:dyDescent="0.3">
      <c r="A3925" s="6" t="s">
        <v>1243</v>
      </c>
      <c r="B3925" s="6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hidden="1" x14ac:dyDescent="0.3">
      <c r="A3926" s="6" t="s">
        <v>1185</v>
      </c>
      <c r="B3926" s="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hidden="1" x14ac:dyDescent="0.3">
      <c r="A3927" s="6" t="s">
        <v>331</v>
      </c>
      <c r="B3927" s="6" t="s">
        <v>4714</v>
      </c>
      <c r="C3927" s="6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hidden="1" x14ac:dyDescent="0.3">
      <c r="A3928" s="6" t="s">
        <v>722</v>
      </c>
      <c r="B3928" s="6" t="s">
        <v>4715</v>
      </c>
      <c r="C3928" s="6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hidden="1" x14ac:dyDescent="0.3">
      <c r="A3929" s="6" t="s">
        <v>1326</v>
      </c>
      <c r="B3929" s="6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hidden="1" x14ac:dyDescent="0.3">
      <c r="A3930" s="6" t="s">
        <v>4717</v>
      </c>
      <c r="B3930" s="6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hidden="1" x14ac:dyDescent="0.3">
      <c r="A3931" s="6" t="s">
        <v>1163</v>
      </c>
      <c r="B3931" s="6" t="s">
        <v>4719</v>
      </c>
      <c r="C3931" s="6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hidden="1" x14ac:dyDescent="0.3">
      <c r="A3932" s="6" t="s">
        <v>622</v>
      </c>
      <c r="B3932" s="6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hidden="1" x14ac:dyDescent="0.3">
      <c r="A3933" s="6" t="s">
        <v>1350</v>
      </c>
      <c r="B3933" s="6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hidden="1" x14ac:dyDescent="0.3">
      <c r="A3934" s="6" t="s">
        <v>1350</v>
      </c>
      <c r="B3934" s="6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hidden="1" x14ac:dyDescent="0.3">
      <c r="A3935" s="6" t="s">
        <v>1350</v>
      </c>
      <c r="B3935" s="6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hidden="1" x14ac:dyDescent="0.3">
      <c r="A3936" s="6" t="s">
        <v>1350</v>
      </c>
      <c r="B3936" s="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hidden="1" x14ac:dyDescent="0.3">
      <c r="A3937" s="6" t="s">
        <v>1243</v>
      </c>
      <c r="B3937" s="6" t="s">
        <v>4725</v>
      </c>
      <c r="C3937" s="6">
        <v>13</v>
      </c>
      <c r="D3937" t="str">
        <f t="shared" si="61"/>
        <v>Sodic East13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hidden="1" x14ac:dyDescent="0.3">
      <c r="A3938" s="6" t="s">
        <v>1300</v>
      </c>
      <c r="B3938" s="6" t="s">
        <v>4726</v>
      </c>
      <c r="C3938" s="6">
        <v>13</v>
      </c>
      <c r="D3938" t="str">
        <f t="shared" si="61"/>
        <v>Minis Building(Polyurethane)13</v>
      </c>
      <c r="E3938">
        <v>246382.79</v>
      </c>
      <c r="F3938">
        <v>219280.68</v>
      </c>
      <c r="G3938">
        <v>0</v>
      </c>
      <c r="H3938">
        <v>219280.68</v>
      </c>
    </row>
    <row r="3939" spans="1:8" hidden="1" x14ac:dyDescent="0.3">
      <c r="A3939" s="6" t="s">
        <v>679</v>
      </c>
      <c r="B3939" s="6" t="s">
        <v>4727</v>
      </c>
      <c r="C3939" s="6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hidden="1" x14ac:dyDescent="0.3">
      <c r="A3940" s="6" t="s">
        <v>1163</v>
      </c>
      <c r="B3940" s="6" t="s">
        <v>4728</v>
      </c>
      <c r="C3940" s="6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hidden="1" x14ac:dyDescent="0.3">
      <c r="A3941" s="6" t="s">
        <v>795</v>
      </c>
      <c r="B3941" s="6" t="s">
        <v>4729</v>
      </c>
      <c r="C3941" s="6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hidden="1" x14ac:dyDescent="0.3">
      <c r="A3942" s="6" t="s">
        <v>3332</v>
      </c>
      <c r="B3942" s="6" t="s">
        <v>916</v>
      </c>
      <c r="C3942" s="6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hidden="1" x14ac:dyDescent="0.3">
      <c r="A3943" s="6" t="s">
        <v>1225</v>
      </c>
      <c r="B3943" s="6" t="s">
        <v>916</v>
      </c>
      <c r="C3943" s="6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hidden="1" x14ac:dyDescent="0.3">
      <c r="A3944" s="6" t="s">
        <v>1054</v>
      </c>
      <c r="B3944" s="6" t="s">
        <v>4730</v>
      </c>
      <c r="C3944" s="6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hidden="1" x14ac:dyDescent="0.3">
      <c r="A3945" s="6" t="s">
        <v>1122</v>
      </c>
      <c r="B3945" s="6" t="s">
        <v>4731</v>
      </c>
      <c r="C3945" s="6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hidden="1" x14ac:dyDescent="0.3">
      <c r="A3946" s="6" t="s">
        <v>1163</v>
      </c>
      <c r="B3946" s="6" t="s">
        <v>4732</v>
      </c>
      <c r="C3946" s="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hidden="1" x14ac:dyDescent="0.3">
      <c r="A3947" s="6" t="s">
        <v>381</v>
      </c>
      <c r="B3947" s="6" t="s">
        <v>4733</v>
      </c>
      <c r="C3947" s="6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hidden="1" x14ac:dyDescent="0.3">
      <c r="A3948" s="6" t="s">
        <v>559</v>
      </c>
      <c r="B3948" s="6" t="s">
        <v>4734</v>
      </c>
      <c r="C3948" s="6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hidden="1" x14ac:dyDescent="0.3">
      <c r="A3949" s="6" t="s">
        <v>300</v>
      </c>
      <c r="B3949" s="6" t="s">
        <v>4735</v>
      </c>
      <c r="C3949" s="6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hidden="1" x14ac:dyDescent="0.3">
      <c r="A3950" s="6" t="s">
        <v>1118</v>
      </c>
      <c r="B3950" s="6" t="s">
        <v>4736</v>
      </c>
      <c r="C3950" s="6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hidden="1" x14ac:dyDescent="0.3">
      <c r="A3951" s="6" t="s">
        <v>1473</v>
      </c>
      <c r="B3951" s="6" t="s">
        <v>4737</v>
      </c>
      <c r="C3951" s="6">
        <v>9</v>
      </c>
      <c r="D3951" t="str">
        <f t="shared" si="61"/>
        <v>Taval Sarai 529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hidden="1" x14ac:dyDescent="0.3">
      <c r="A3952" s="6" t="s">
        <v>1326</v>
      </c>
      <c r="B3952" s="6" t="s">
        <v>4738</v>
      </c>
      <c r="C3952" s="6">
        <v>6</v>
      </c>
      <c r="D3952" t="str">
        <f t="shared" si="61"/>
        <v>Ministries A17-A186</v>
      </c>
      <c r="E3952">
        <v>210000</v>
      </c>
      <c r="F3952">
        <v>178395</v>
      </c>
      <c r="G3952">
        <v>0</v>
      </c>
      <c r="H3952">
        <v>178395</v>
      </c>
    </row>
    <row r="3953" spans="1:8" hidden="1" x14ac:dyDescent="0.3">
      <c r="A3953" s="6" t="s">
        <v>1247</v>
      </c>
      <c r="B3953" s="6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hidden="1" x14ac:dyDescent="0.3">
      <c r="A3954" s="6" t="s">
        <v>1320</v>
      </c>
      <c r="B3954" s="6" t="s">
        <v>4740</v>
      </c>
      <c r="C3954" s="6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hidden="1" x14ac:dyDescent="0.3">
      <c r="A3955" s="6" t="s">
        <v>1000</v>
      </c>
      <c r="B3955" s="6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hidden="1" x14ac:dyDescent="0.3">
      <c r="A3956" s="6" t="s">
        <v>4742</v>
      </c>
      <c r="B3956" s="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hidden="1" x14ac:dyDescent="0.3">
      <c r="A3957" s="6" t="s">
        <v>847</v>
      </c>
      <c r="B3957" s="6" t="s">
        <v>4743</v>
      </c>
      <c r="C3957" s="6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hidden="1" x14ac:dyDescent="0.3">
      <c r="A3958" s="6" t="s">
        <v>1396</v>
      </c>
      <c r="B3958" s="6" t="s">
        <v>4744</v>
      </c>
      <c r="C3958" s="6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hidden="1" x14ac:dyDescent="0.3">
      <c r="A3959" s="6" t="s">
        <v>1396</v>
      </c>
      <c r="B3959" s="6" t="s">
        <v>4745</v>
      </c>
      <c r="C3959" s="6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hidden="1" x14ac:dyDescent="0.3">
      <c r="A3960" s="6" t="s">
        <v>1396</v>
      </c>
      <c r="B3960" s="6" t="s">
        <v>4746</v>
      </c>
      <c r="C3960" s="6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hidden="1" x14ac:dyDescent="0.3">
      <c r="A3961" s="6" t="s">
        <v>1405</v>
      </c>
      <c r="B3961" s="6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hidden="1" x14ac:dyDescent="0.3">
      <c r="A3962" s="6" t="s">
        <v>1405</v>
      </c>
      <c r="B3962" s="6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hidden="1" x14ac:dyDescent="0.3">
      <c r="A3963" s="6" t="s">
        <v>1405</v>
      </c>
      <c r="B3963" s="6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hidden="1" x14ac:dyDescent="0.3">
      <c r="A3964" s="6" t="s">
        <v>1320</v>
      </c>
      <c r="B3964" s="6" t="s">
        <v>4750</v>
      </c>
      <c r="C3964" s="6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hidden="1" x14ac:dyDescent="0.3">
      <c r="A3965" s="6" t="s">
        <v>393</v>
      </c>
      <c r="B3965" s="6" t="s">
        <v>4751</v>
      </c>
      <c r="C3965" s="6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hidden="1" x14ac:dyDescent="0.3">
      <c r="A3966" s="6" t="s">
        <v>371</v>
      </c>
      <c r="B3966" s="6" t="s">
        <v>4752</v>
      </c>
      <c r="C3966" s="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hidden="1" x14ac:dyDescent="0.3">
      <c r="A3967" s="6" t="s">
        <v>371</v>
      </c>
      <c r="B3967" s="6" t="s">
        <v>4753</v>
      </c>
      <c r="C3967" s="6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hidden="1" x14ac:dyDescent="0.3">
      <c r="A3968" s="6" t="s">
        <v>371</v>
      </c>
      <c r="B3968" s="6" t="s">
        <v>4754</v>
      </c>
      <c r="C3968" s="6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hidden="1" x14ac:dyDescent="0.3">
      <c r="A3969" s="6" t="s">
        <v>795</v>
      </c>
      <c r="B3969" s="6" t="s">
        <v>4755</v>
      </c>
      <c r="C3969" s="6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hidden="1" x14ac:dyDescent="0.3">
      <c r="A3970" s="6" t="s">
        <v>1202</v>
      </c>
      <c r="B3970" s="6" t="s">
        <v>4756</v>
      </c>
      <c r="C3970" s="6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hidden="1" x14ac:dyDescent="0.3">
      <c r="A3971" s="6" t="s">
        <v>1202</v>
      </c>
      <c r="B3971" s="6" t="s">
        <v>4757</v>
      </c>
      <c r="C3971" s="6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hidden="1" x14ac:dyDescent="0.3">
      <c r="A3972" s="6" t="s">
        <v>1254</v>
      </c>
      <c r="B3972" s="6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hidden="1" x14ac:dyDescent="0.3">
      <c r="A3973" s="6" t="s">
        <v>1254</v>
      </c>
      <c r="B3973" s="6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hidden="1" x14ac:dyDescent="0.3">
      <c r="A3974" s="6" t="s">
        <v>1254</v>
      </c>
      <c r="B3974" s="6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hidden="1" x14ac:dyDescent="0.3">
      <c r="A3975" s="6" t="s">
        <v>754</v>
      </c>
      <c r="B3975" s="6" t="s">
        <v>4761</v>
      </c>
      <c r="C3975" s="6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hidden="1" x14ac:dyDescent="0.3">
      <c r="A3976" s="6" t="s">
        <v>1243</v>
      </c>
      <c r="B3976" s="6" t="s">
        <v>4762</v>
      </c>
      <c r="C3976" s="6">
        <v>17</v>
      </c>
      <c r="D3976" t="str">
        <f t="shared" si="62"/>
        <v>Sodic East17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hidden="1" x14ac:dyDescent="0.3">
      <c r="A3977" s="6" t="s">
        <v>895</v>
      </c>
      <c r="B3977" s="6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hidden="1" x14ac:dyDescent="0.3">
      <c r="A3978" s="6" t="s">
        <v>1202</v>
      </c>
      <c r="B3978" s="6" t="s">
        <v>4764</v>
      </c>
      <c r="C3978" s="6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hidden="1" x14ac:dyDescent="0.3">
      <c r="A3979" s="6" t="s">
        <v>9</v>
      </c>
      <c r="B3979" s="6" t="s">
        <v>4765</v>
      </c>
      <c r="C3979" s="6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hidden="1" x14ac:dyDescent="0.3">
      <c r="A3980" s="6" t="s">
        <v>1254</v>
      </c>
      <c r="B3980" s="6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hidden="1" x14ac:dyDescent="0.3">
      <c r="A3981" s="6" t="s">
        <v>1502</v>
      </c>
      <c r="B3981" s="6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hidden="1" x14ac:dyDescent="0.3">
      <c r="A3982" s="6" t="s">
        <v>361</v>
      </c>
      <c r="B3982" s="6" t="s">
        <v>4767</v>
      </c>
      <c r="C3982" s="6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hidden="1" x14ac:dyDescent="0.3">
      <c r="A3983" s="6" t="s">
        <v>1202</v>
      </c>
      <c r="B3983" s="6" t="s">
        <v>4768</v>
      </c>
      <c r="C3983" s="6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hidden="1" x14ac:dyDescent="0.3">
      <c r="A3984" s="6" t="s">
        <v>1082</v>
      </c>
      <c r="B3984" s="6" t="s">
        <v>4769</v>
      </c>
      <c r="C3984" s="6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hidden="1" x14ac:dyDescent="0.3">
      <c r="A3985" s="6" t="s">
        <v>1122</v>
      </c>
      <c r="B3985" s="6" t="s">
        <v>4770</v>
      </c>
      <c r="C3985" s="6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hidden="1" x14ac:dyDescent="0.3">
      <c r="A3986" s="6" t="s">
        <v>1000</v>
      </c>
      <c r="B3986" s="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hidden="1" x14ac:dyDescent="0.3">
      <c r="A3987" s="6" t="s">
        <v>3123</v>
      </c>
      <c r="B3987" s="6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hidden="1" x14ac:dyDescent="0.3">
      <c r="A3988" s="6" t="s">
        <v>847</v>
      </c>
      <c r="B3988" s="6" t="s">
        <v>4773</v>
      </c>
      <c r="C3988" s="6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hidden="1" x14ac:dyDescent="0.3">
      <c r="A3989" s="6" t="s">
        <v>1449</v>
      </c>
      <c r="B3989" s="6" t="s">
        <v>4774</v>
      </c>
      <c r="C3989" s="6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hidden="1" x14ac:dyDescent="0.3">
      <c r="A3990" s="6" t="s">
        <v>1289</v>
      </c>
      <c r="B3990" s="6" t="s">
        <v>4775</v>
      </c>
      <c r="C3990" s="6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hidden="1" x14ac:dyDescent="0.3">
      <c r="A3991" s="6" t="s">
        <v>1334</v>
      </c>
      <c r="B3991" s="6" t="s">
        <v>4776</v>
      </c>
      <c r="C3991" s="6">
        <v>3</v>
      </c>
      <c r="D3991" t="str">
        <f t="shared" si="62"/>
        <v>Mohamed Ali Palace3</v>
      </c>
      <c r="E3991">
        <v>22480.2</v>
      </c>
      <c r="F3991">
        <v>16149.368</v>
      </c>
      <c r="G3991">
        <v>0</v>
      </c>
      <c r="H3991">
        <v>16149.368</v>
      </c>
    </row>
    <row r="3992" spans="1:8" hidden="1" x14ac:dyDescent="0.3">
      <c r="A3992" s="6" t="s">
        <v>4777</v>
      </c>
      <c r="B3992" s="6" t="s">
        <v>4778</v>
      </c>
      <c r="C3992" s="6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hidden="1" x14ac:dyDescent="0.3">
      <c r="A3993" s="6" t="s">
        <v>1163</v>
      </c>
      <c r="B3993" s="6" t="s">
        <v>4779</v>
      </c>
      <c r="C3993" s="6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hidden="1" x14ac:dyDescent="0.3">
      <c r="A3994" s="6" t="s">
        <v>1163</v>
      </c>
      <c r="B3994" s="6" t="s">
        <v>4780</v>
      </c>
      <c r="C3994" s="6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hidden="1" x14ac:dyDescent="0.3">
      <c r="A3995" s="6" t="s">
        <v>1200</v>
      </c>
      <c r="B3995" s="6" t="s">
        <v>927</v>
      </c>
      <c r="C3995" s="6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hidden="1" x14ac:dyDescent="0.3">
      <c r="A3996" s="6" t="s">
        <v>4781</v>
      </c>
      <c r="B3996" s="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hidden="1" x14ac:dyDescent="0.3">
      <c r="A3997" s="6" t="s">
        <v>342</v>
      </c>
      <c r="B3997" s="6" t="s">
        <v>4782</v>
      </c>
      <c r="C3997" s="6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hidden="1" x14ac:dyDescent="0.3">
      <c r="A3998" s="6" t="s">
        <v>342</v>
      </c>
      <c r="B3998" s="6" t="s">
        <v>4783</v>
      </c>
      <c r="C3998" s="6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hidden="1" x14ac:dyDescent="0.3">
      <c r="A3999" s="6" t="s">
        <v>1612</v>
      </c>
      <c r="B3999" s="6" t="s">
        <v>4784</v>
      </c>
      <c r="C3999" s="6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hidden="1" x14ac:dyDescent="0.3">
      <c r="A4000" s="6" t="s">
        <v>980</v>
      </c>
      <c r="B4000" s="6" t="s">
        <v>4785</v>
      </c>
      <c r="C4000" s="6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hidden="1" x14ac:dyDescent="0.3">
      <c r="A4001" s="6" t="s">
        <v>9</v>
      </c>
      <c r="B4001" s="6" t="s">
        <v>4786</v>
      </c>
      <c r="C4001" s="6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hidden="1" x14ac:dyDescent="0.3">
      <c r="A4002" s="6" t="s">
        <v>1195</v>
      </c>
      <c r="B4002" s="6" t="s">
        <v>4787</v>
      </c>
      <c r="C4002" s="6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hidden="1" x14ac:dyDescent="0.3">
      <c r="A4003" s="6" t="s">
        <v>1386</v>
      </c>
      <c r="B4003" s="6" t="s">
        <v>1127</v>
      </c>
      <c r="C4003" s="6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hidden="1" x14ac:dyDescent="0.3">
      <c r="A4004" s="6" t="s">
        <v>361</v>
      </c>
      <c r="B4004" s="6" t="s">
        <v>4788</v>
      </c>
      <c r="C4004" s="6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hidden="1" x14ac:dyDescent="0.3">
      <c r="A4005" s="6" t="s">
        <v>1556</v>
      </c>
      <c r="B4005" s="6" t="s">
        <v>4789</v>
      </c>
      <c r="C4005" s="6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hidden="1" x14ac:dyDescent="0.3">
      <c r="A4006" s="6" t="s">
        <v>300</v>
      </c>
      <c r="B4006" s="6" t="s">
        <v>4790</v>
      </c>
      <c r="C4006" s="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hidden="1" x14ac:dyDescent="0.3">
      <c r="A4007" s="6" t="s">
        <v>1254</v>
      </c>
      <c r="B4007" s="6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hidden="1" x14ac:dyDescent="0.3">
      <c r="A4008" s="6" t="s">
        <v>1473</v>
      </c>
      <c r="B4008" s="6" t="s">
        <v>4792</v>
      </c>
      <c r="C4008" s="6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hidden="1" x14ac:dyDescent="0.3">
      <c r="A4009" s="6" t="s">
        <v>1502</v>
      </c>
      <c r="B4009" s="6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hidden="1" x14ac:dyDescent="0.3">
      <c r="A4010" s="6" t="s">
        <v>397</v>
      </c>
      <c r="B4010" s="6" t="s">
        <v>4794</v>
      </c>
      <c r="C4010" s="6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hidden="1" x14ac:dyDescent="0.3">
      <c r="A4011" s="6" t="s">
        <v>1953</v>
      </c>
      <c r="B4011" s="6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hidden="1" x14ac:dyDescent="0.3">
      <c r="A4012" s="6" t="s">
        <v>749</v>
      </c>
      <c r="B4012" s="6" t="s">
        <v>4796</v>
      </c>
      <c r="C4012" s="6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hidden="1" x14ac:dyDescent="0.3">
      <c r="A4013" s="6" t="s">
        <v>982</v>
      </c>
      <c r="B4013" s="6" t="s">
        <v>4797</v>
      </c>
      <c r="C4013" s="6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hidden="1" x14ac:dyDescent="0.3">
      <c r="A4014" s="6" t="s">
        <v>331</v>
      </c>
      <c r="B4014" s="6" t="s">
        <v>4798</v>
      </c>
      <c r="C4014" s="6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hidden="1" x14ac:dyDescent="0.3">
      <c r="A4015" s="6" t="s">
        <v>1054</v>
      </c>
      <c r="B4015" s="6" t="s">
        <v>4799</v>
      </c>
      <c r="C4015" s="6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hidden="1" x14ac:dyDescent="0.3">
      <c r="A4016" s="6" t="s">
        <v>1453</v>
      </c>
      <c r="B4016" s="6" t="s">
        <v>4800</v>
      </c>
      <c r="C4016" s="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hidden="1" x14ac:dyDescent="0.3">
      <c r="A4017" s="6" t="s">
        <v>71</v>
      </c>
      <c r="B4017" s="6" t="s">
        <v>4801</v>
      </c>
      <c r="C4017" s="6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hidden="1" x14ac:dyDescent="0.3">
      <c r="A4018" s="6" t="s">
        <v>1334</v>
      </c>
      <c r="B4018" s="6" t="s">
        <v>4802</v>
      </c>
      <c r="C4018" s="6">
        <v>4</v>
      </c>
      <c r="D4018" t="str">
        <f t="shared" si="62"/>
        <v>Mohamed Ali Palace4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hidden="1" x14ac:dyDescent="0.3">
      <c r="A4019" s="6" t="s">
        <v>516</v>
      </c>
      <c r="B4019" s="6" t="s">
        <v>4803</v>
      </c>
      <c r="C4019" s="6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hidden="1" x14ac:dyDescent="0.3">
      <c r="A4020" s="6" t="s">
        <v>524</v>
      </c>
      <c r="B4020" s="6" t="s">
        <v>4804</v>
      </c>
      <c r="C4020" s="6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hidden="1" x14ac:dyDescent="0.3">
      <c r="A4021" s="6" t="s">
        <v>339</v>
      </c>
      <c r="B4021" s="6" t="s">
        <v>4805</v>
      </c>
      <c r="C4021" s="6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hidden="1" x14ac:dyDescent="0.3">
      <c r="A4022" s="6" t="s">
        <v>746</v>
      </c>
      <c r="B4022" s="6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hidden="1" x14ac:dyDescent="0.3">
      <c r="A4023" s="6" t="s">
        <v>1243</v>
      </c>
      <c r="B4023" s="6" t="s">
        <v>4807</v>
      </c>
      <c r="C4023" s="6">
        <v>22</v>
      </c>
      <c r="D4023" t="str">
        <f t="shared" si="62"/>
        <v>Sodic East22</v>
      </c>
      <c r="E4023">
        <v>228288.29</v>
      </c>
      <c r="F4023">
        <v>202149.28</v>
      </c>
      <c r="G4023">
        <v>0</v>
      </c>
      <c r="H4023">
        <v>202149.28</v>
      </c>
    </row>
    <row r="4024" spans="1:8" hidden="1" x14ac:dyDescent="0.3">
      <c r="A4024" s="6" t="s">
        <v>3290</v>
      </c>
      <c r="B4024" s="6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hidden="1" x14ac:dyDescent="0.3">
      <c r="A4025" s="6" t="s">
        <v>2502</v>
      </c>
      <c r="B4025" s="6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hidden="1" x14ac:dyDescent="0.3">
      <c r="A4026" s="6" t="s">
        <v>1227</v>
      </c>
      <c r="B4026" s="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hidden="1" x14ac:dyDescent="0.3">
      <c r="A4027" s="6" t="s">
        <v>393</v>
      </c>
      <c r="B4027" s="6" t="s">
        <v>4808</v>
      </c>
      <c r="C4027" s="6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hidden="1" x14ac:dyDescent="0.3">
      <c r="A4028" s="6" t="s">
        <v>1502</v>
      </c>
      <c r="B4028" s="6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hidden="1" x14ac:dyDescent="0.3">
      <c r="A4029" s="6" t="s">
        <v>1316</v>
      </c>
      <c r="B4029" s="6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hidden="1" x14ac:dyDescent="0.3">
      <c r="A4030" s="6" t="s">
        <v>847</v>
      </c>
      <c r="B4030" s="6" t="s">
        <v>4810</v>
      </c>
      <c r="C4030" s="6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hidden="1" x14ac:dyDescent="0.3">
      <c r="A4031" s="6" t="s">
        <v>1316</v>
      </c>
      <c r="B4031" s="6" t="s">
        <v>4811</v>
      </c>
      <c r="C4031" s="6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hidden="1" x14ac:dyDescent="0.3">
      <c r="A4032" s="6" t="s">
        <v>754</v>
      </c>
      <c r="B4032" s="6" t="s">
        <v>4812</v>
      </c>
      <c r="C4032" s="6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hidden="1" x14ac:dyDescent="0.3">
      <c r="A4033" s="6" t="s">
        <v>1547</v>
      </c>
      <c r="B4033" s="6" t="s">
        <v>4813</v>
      </c>
      <c r="C4033" s="6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hidden="1" x14ac:dyDescent="0.3">
      <c r="A4034" s="6" t="s">
        <v>1547</v>
      </c>
      <c r="B4034" s="6" t="s">
        <v>4814</v>
      </c>
      <c r="C4034" s="6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hidden="1" x14ac:dyDescent="0.3">
      <c r="A4035" s="6" t="s">
        <v>795</v>
      </c>
      <c r="B4035" s="6" t="s">
        <v>4815</v>
      </c>
      <c r="C4035" s="6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hidden="1" x14ac:dyDescent="0.3">
      <c r="A4036" s="6" t="s">
        <v>73</v>
      </c>
      <c r="B4036" s="6" t="s">
        <v>4816</v>
      </c>
      <c r="C4036" s="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hidden="1" x14ac:dyDescent="0.3">
      <c r="A4037" s="6" t="s">
        <v>1243</v>
      </c>
      <c r="B4037" s="6" t="s">
        <v>4817</v>
      </c>
      <c r="C4037" s="6">
        <v>23</v>
      </c>
      <c r="D4037" t="str">
        <f t="shared" si="63"/>
        <v>Sodic East23</v>
      </c>
      <c r="E4037">
        <v>278336.98</v>
      </c>
      <c r="F4037">
        <v>246467.36</v>
      </c>
      <c r="G4037">
        <v>0</v>
      </c>
      <c r="H4037">
        <v>246467.36</v>
      </c>
    </row>
    <row r="4038" spans="1:8" hidden="1" x14ac:dyDescent="0.3">
      <c r="A4038" s="6" t="s">
        <v>1532</v>
      </c>
      <c r="B4038" s="6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hidden="1" x14ac:dyDescent="0.3">
      <c r="A4039" s="6" t="s">
        <v>1278</v>
      </c>
      <c r="B4039" s="6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hidden="1" x14ac:dyDescent="0.3">
      <c r="A4040" s="6" t="s">
        <v>1289</v>
      </c>
      <c r="B4040" s="6" t="s">
        <v>4820</v>
      </c>
      <c r="C4040" s="6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hidden="1" x14ac:dyDescent="0.3">
      <c r="A4041" s="6" t="s">
        <v>1289</v>
      </c>
      <c r="B4041" s="6" t="s">
        <v>4821</v>
      </c>
      <c r="C4041" s="6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hidden="1" x14ac:dyDescent="0.3">
      <c r="A4042" s="6" t="s">
        <v>1289</v>
      </c>
      <c r="B4042" s="6" t="s">
        <v>4822</v>
      </c>
      <c r="C4042" s="6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hidden="1" x14ac:dyDescent="0.3">
      <c r="A4043" s="6" t="s">
        <v>3423</v>
      </c>
      <c r="B4043" s="6" t="s">
        <v>4823</v>
      </c>
      <c r="C4043" s="6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hidden="1" x14ac:dyDescent="0.3">
      <c r="A4044" s="6" t="s">
        <v>3423</v>
      </c>
      <c r="B4044" s="6" t="s">
        <v>4824</v>
      </c>
      <c r="C4044" s="6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hidden="1" x14ac:dyDescent="0.3">
      <c r="A4045" s="6" t="s">
        <v>412</v>
      </c>
      <c r="B4045" s="6" t="s">
        <v>4825</v>
      </c>
      <c r="C4045" s="6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hidden="1" x14ac:dyDescent="0.3">
      <c r="A4046" s="6" t="s">
        <v>381</v>
      </c>
      <c r="B4046" s="6" t="s">
        <v>4826</v>
      </c>
      <c r="C4046" s="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hidden="1" x14ac:dyDescent="0.3">
      <c r="A4047" s="6" t="s">
        <v>393</v>
      </c>
      <c r="B4047" s="6" t="s">
        <v>4827</v>
      </c>
      <c r="C4047" s="6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hidden="1" x14ac:dyDescent="0.3">
      <c r="A4048" s="6" t="s">
        <v>393</v>
      </c>
      <c r="B4048" s="6" t="s">
        <v>4828</v>
      </c>
      <c r="C4048" s="6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hidden="1" x14ac:dyDescent="0.3">
      <c r="A4049" s="6" t="s">
        <v>393</v>
      </c>
      <c r="B4049" s="6" t="s">
        <v>4829</v>
      </c>
      <c r="C4049" s="6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hidden="1" x14ac:dyDescent="0.3">
      <c r="A4050" s="6" t="s">
        <v>4830</v>
      </c>
      <c r="B4050" s="6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hidden="1" x14ac:dyDescent="0.3">
      <c r="A4051" s="6" t="s">
        <v>342</v>
      </c>
      <c r="B4051" s="6" t="s">
        <v>4832</v>
      </c>
      <c r="C4051" s="6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hidden="1" x14ac:dyDescent="0.3">
      <c r="A4052" s="6" t="s">
        <v>342</v>
      </c>
      <c r="B4052" s="6" t="s">
        <v>4833</v>
      </c>
      <c r="C4052" s="6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hidden="1" x14ac:dyDescent="0.3">
      <c r="A4053" s="6" t="s">
        <v>420</v>
      </c>
      <c r="B4053" s="6" t="s">
        <v>4834</v>
      </c>
      <c r="C4053" s="6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hidden="1" x14ac:dyDescent="0.3">
      <c r="A4054" s="6" t="s">
        <v>371</v>
      </c>
      <c r="B4054" s="6" t="s">
        <v>4835</v>
      </c>
      <c r="C4054" s="6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hidden="1" x14ac:dyDescent="0.3">
      <c r="A4055" s="6" t="s">
        <v>3631</v>
      </c>
      <c r="B4055" s="6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hidden="1" x14ac:dyDescent="0.3">
      <c r="A4056" s="6" t="s">
        <v>950</v>
      </c>
      <c r="B4056" s="6" t="s">
        <v>4837</v>
      </c>
      <c r="C4056" s="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hidden="1" x14ac:dyDescent="0.3">
      <c r="A4057" s="6" t="s">
        <v>950</v>
      </c>
      <c r="B4057" s="6" t="s">
        <v>4838</v>
      </c>
      <c r="C4057" s="6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hidden="1" x14ac:dyDescent="0.3">
      <c r="A4058" s="6" t="s">
        <v>1060</v>
      </c>
      <c r="B4058" s="6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hidden="1" x14ac:dyDescent="0.3">
      <c r="A4059" s="6" t="s">
        <v>331</v>
      </c>
      <c r="B4059" s="6" t="s">
        <v>4839</v>
      </c>
      <c r="C4059" s="6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hidden="1" x14ac:dyDescent="0.3">
      <c r="A4060" s="6" t="s">
        <v>1623</v>
      </c>
      <c r="B4060" s="6" t="s">
        <v>4840</v>
      </c>
      <c r="C4060" s="6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hidden="1" x14ac:dyDescent="0.3">
      <c r="A4061" s="6" t="s">
        <v>1626</v>
      </c>
      <c r="B4061" s="6" t="s">
        <v>4841</v>
      </c>
      <c r="C4061" s="6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hidden="1" x14ac:dyDescent="0.3">
      <c r="A4062" s="6" t="s">
        <v>1626</v>
      </c>
      <c r="B4062" s="6" t="s">
        <v>4842</v>
      </c>
      <c r="C4062" s="6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hidden="1" x14ac:dyDescent="0.3">
      <c r="A4063" s="6" t="s">
        <v>1626</v>
      </c>
      <c r="B4063" s="6" t="s">
        <v>4843</v>
      </c>
      <c r="C4063" s="6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hidden="1" x14ac:dyDescent="0.3">
      <c r="A4064" s="6" t="s">
        <v>1626</v>
      </c>
      <c r="B4064" s="6" t="s">
        <v>4844</v>
      </c>
      <c r="C4064" s="6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hidden="1" x14ac:dyDescent="0.3">
      <c r="A4065" s="6" t="s">
        <v>1630</v>
      </c>
      <c r="B4065" s="6" t="s">
        <v>4845</v>
      </c>
      <c r="C4065" s="6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hidden="1" x14ac:dyDescent="0.3">
      <c r="A4066" s="6" t="s">
        <v>802</v>
      </c>
      <c r="B4066" s="6" t="s">
        <v>4846</v>
      </c>
      <c r="C4066" s="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hidden="1" x14ac:dyDescent="0.3">
      <c r="A4067" s="6" t="s">
        <v>705</v>
      </c>
      <c r="B4067" s="6" t="s">
        <v>4847</v>
      </c>
      <c r="C4067" s="6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hidden="1" x14ac:dyDescent="0.3">
      <c r="A4068" s="6" t="s">
        <v>795</v>
      </c>
      <c r="B4068" s="6" t="s">
        <v>4848</v>
      </c>
      <c r="C4068" s="6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hidden="1" x14ac:dyDescent="0.3">
      <c r="A4069" s="6" t="s">
        <v>795</v>
      </c>
      <c r="B4069" s="6" t="s">
        <v>4849</v>
      </c>
      <c r="C4069" s="6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hidden="1" x14ac:dyDescent="0.3">
      <c r="A4070" s="6" t="s">
        <v>1562</v>
      </c>
      <c r="B4070" s="6" t="s">
        <v>4850</v>
      </c>
      <c r="C4070" s="6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hidden="1" x14ac:dyDescent="0.3">
      <c r="A4071" s="6" t="s">
        <v>1384</v>
      </c>
      <c r="B4071" s="6" t="s">
        <v>4851</v>
      </c>
      <c r="C4071" s="6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hidden="1" x14ac:dyDescent="0.3">
      <c r="A4072" s="6" t="s">
        <v>1278</v>
      </c>
      <c r="B4072" s="6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hidden="1" x14ac:dyDescent="0.3">
      <c r="A4073" s="6" t="s">
        <v>1646</v>
      </c>
      <c r="B4073" s="6" t="s">
        <v>4853</v>
      </c>
      <c r="C4073" s="6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hidden="1" x14ac:dyDescent="0.3">
      <c r="A4074" s="6" t="s">
        <v>1202</v>
      </c>
      <c r="B4074" s="6" t="s">
        <v>4854</v>
      </c>
      <c r="C4074" s="6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hidden="1" x14ac:dyDescent="0.3">
      <c r="A4075" s="6" t="s">
        <v>1247</v>
      </c>
      <c r="B4075" s="6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hidden="1" x14ac:dyDescent="0.3">
      <c r="A4076" s="6" t="s">
        <v>1086</v>
      </c>
      <c r="B4076" s="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hidden="1" x14ac:dyDescent="0.3">
      <c r="A4077" s="6" t="s">
        <v>393</v>
      </c>
      <c r="B4077" s="6" t="s">
        <v>4857</v>
      </c>
      <c r="C4077" s="6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hidden="1" x14ac:dyDescent="0.3">
      <c r="A4078" s="6" t="s">
        <v>389</v>
      </c>
      <c r="B4078" s="6" t="s">
        <v>4858</v>
      </c>
      <c r="C4078" s="6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hidden="1" x14ac:dyDescent="0.3">
      <c r="A4079" s="6" t="s">
        <v>71</v>
      </c>
      <c r="B4079" s="6" t="s">
        <v>4859</v>
      </c>
      <c r="C4079" s="6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hidden="1" x14ac:dyDescent="0.3">
      <c r="A4080" s="6" t="s">
        <v>1278</v>
      </c>
      <c r="B4080" s="6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hidden="1" x14ac:dyDescent="0.3">
      <c r="A4081" s="6" t="s">
        <v>1750</v>
      </c>
      <c r="B4081" s="6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hidden="1" x14ac:dyDescent="0.3">
      <c r="A4082" s="6" t="s">
        <v>1654</v>
      </c>
      <c r="B4082" s="6" t="s">
        <v>4862</v>
      </c>
      <c r="C4082" s="6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hidden="1" x14ac:dyDescent="0.3">
      <c r="A4083" s="6" t="s">
        <v>3415</v>
      </c>
      <c r="B4083" s="6" t="s">
        <v>4863</v>
      </c>
      <c r="C4083" s="6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hidden="1" x14ac:dyDescent="0.3">
      <c r="A4084" s="6" t="s">
        <v>71</v>
      </c>
      <c r="B4084" s="6" t="s">
        <v>4864</v>
      </c>
      <c r="C4084" s="6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hidden="1" x14ac:dyDescent="0.3">
      <c r="A4085" s="6" t="s">
        <v>1663</v>
      </c>
      <c r="B4085" s="6" t="s">
        <v>4865</v>
      </c>
      <c r="C4085" s="6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hidden="1" x14ac:dyDescent="0.3">
      <c r="A4086" s="6" t="s">
        <v>3587</v>
      </c>
      <c r="B4086" s="6" t="s">
        <v>4866</v>
      </c>
      <c r="C4086" s="6">
        <v>1</v>
      </c>
      <c r="D4086" t="str">
        <f t="shared" si="63"/>
        <v>R051</v>
      </c>
      <c r="E4086">
        <v>77798.38</v>
      </c>
      <c r="F4086">
        <v>52616.82</v>
      </c>
      <c r="G4086">
        <v>0</v>
      </c>
      <c r="H4086">
        <v>52616.82</v>
      </c>
    </row>
    <row r="4087" spans="1:8" hidden="1" x14ac:dyDescent="0.3">
      <c r="A4087" s="6" t="s">
        <v>847</v>
      </c>
      <c r="B4087" s="6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hidden="1" x14ac:dyDescent="0.3">
      <c r="A4088" s="6" t="s">
        <v>1254</v>
      </c>
      <c r="B4088" s="6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hidden="1" x14ac:dyDescent="0.3">
      <c r="A4089" s="6" t="s">
        <v>1254</v>
      </c>
      <c r="B4089" s="6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hidden="1" x14ac:dyDescent="0.3">
      <c r="A4090" s="6" t="s">
        <v>371</v>
      </c>
      <c r="B4090" s="6" t="s">
        <v>4870</v>
      </c>
      <c r="C4090" s="6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hidden="1" x14ac:dyDescent="0.3">
      <c r="A4091" s="6" t="s">
        <v>378</v>
      </c>
      <c r="B4091" s="6" t="s">
        <v>4871</v>
      </c>
      <c r="C4091" s="6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hidden="1" x14ac:dyDescent="0.3">
      <c r="A4092" s="6" t="s">
        <v>1630</v>
      </c>
      <c r="B4092" s="6" t="s">
        <v>4872</v>
      </c>
      <c r="C4092" s="6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hidden="1" x14ac:dyDescent="0.3">
      <c r="A4093" s="6" t="s">
        <v>795</v>
      </c>
      <c r="B4093" s="6" t="s">
        <v>4873</v>
      </c>
      <c r="C4093" s="6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hidden="1" x14ac:dyDescent="0.3">
      <c r="A4094" s="6" t="s">
        <v>1512</v>
      </c>
      <c r="B4094" s="6" t="s">
        <v>4874</v>
      </c>
      <c r="C4094" s="6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hidden="1" x14ac:dyDescent="0.3">
      <c r="A4095" s="6" t="s">
        <v>1623</v>
      </c>
      <c r="B4095" s="6" t="s">
        <v>4875</v>
      </c>
      <c r="C4095" s="6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hidden="1" x14ac:dyDescent="0.3">
      <c r="A4096" s="6" t="s">
        <v>4876</v>
      </c>
      <c r="B4096" s="6" t="s">
        <v>4877</v>
      </c>
      <c r="C4096" s="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hidden="1" x14ac:dyDescent="0.3">
      <c r="A4097" s="6" t="s">
        <v>412</v>
      </c>
      <c r="B4097" s="6" t="s">
        <v>4878</v>
      </c>
      <c r="C4097" s="6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hidden="1" x14ac:dyDescent="0.3">
      <c r="A4098" s="6" t="s">
        <v>1547</v>
      </c>
      <c r="B4098" s="6" t="s">
        <v>4879</v>
      </c>
      <c r="C4098" s="6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hidden="1" x14ac:dyDescent="0.3">
      <c r="A4099" s="6" t="s">
        <v>1077</v>
      </c>
      <c r="B4099" s="6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hidden="1" x14ac:dyDescent="0.3">
      <c r="A4100" s="6" t="s">
        <v>1363</v>
      </c>
      <c r="B4100" s="6" t="s">
        <v>4881</v>
      </c>
      <c r="C4100" s="6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hidden="1" x14ac:dyDescent="0.3">
      <c r="A4101" s="6" t="s">
        <v>335</v>
      </c>
      <c r="B4101" s="6" t="s">
        <v>4882</v>
      </c>
      <c r="C4101" s="6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hidden="1" x14ac:dyDescent="0.3">
      <c r="A4102" s="6" t="s">
        <v>1689</v>
      </c>
      <c r="B4102" s="6" t="s">
        <v>4883</v>
      </c>
      <c r="C4102" s="6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hidden="1" x14ac:dyDescent="0.3">
      <c r="A4103" s="6" t="s">
        <v>420</v>
      </c>
      <c r="B4103" s="6" t="s">
        <v>4884</v>
      </c>
      <c r="C4103" s="6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hidden="1" x14ac:dyDescent="0.3">
      <c r="A4104" s="6" t="s">
        <v>331</v>
      </c>
      <c r="B4104" s="6" t="s">
        <v>4885</v>
      </c>
      <c r="C4104" s="6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hidden="1" x14ac:dyDescent="0.3">
      <c r="A4105" s="6" t="s">
        <v>393</v>
      </c>
      <c r="B4105" s="6" t="s">
        <v>4886</v>
      </c>
      <c r="C4105" s="6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hidden="1" x14ac:dyDescent="0.3">
      <c r="A4106" s="6" t="s">
        <v>1720</v>
      </c>
      <c r="B4106" s="6" t="s">
        <v>4887</v>
      </c>
      <c r="C4106" s="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hidden="1" x14ac:dyDescent="0.3">
      <c r="A4107" s="6" t="s">
        <v>1720</v>
      </c>
      <c r="B4107" s="6" t="s">
        <v>4888</v>
      </c>
      <c r="C4107" s="6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hidden="1" x14ac:dyDescent="0.3">
      <c r="A4108" s="6" t="s">
        <v>705</v>
      </c>
      <c r="B4108" s="6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hidden="1" x14ac:dyDescent="0.3">
      <c r="A4109" s="6" t="s">
        <v>412</v>
      </c>
      <c r="B4109" s="6" t="s">
        <v>4890</v>
      </c>
      <c r="C4109" s="6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hidden="1" x14ac:dyDescent="0.3">
      <c r="A4110" s="6" t="s">
        <v>746</v>
      </c>
      <c r="B4110" s="6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hidden="1" x14ac:dyDescent="0.3">
      <c r="A4111" s="6" t="s">
        <v>847</v>
      </c>
      <c r="B4111" s="6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hidden="1" x14ac:dyDescent="0.3">
      <c r="A4112" s="6" t="s">
        <v>705</v>
      </c>
      <c r="B4112" s="6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hidden="1" x14ac:dyDescent="0.3">
      <c r="A4113" s="6" t="s">
        <v>1278</v>
      </c>
      <c r="B4113" s="6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hidden="1" x14ac:dyDescent="0.3">
      <c r="A4114" s="6" t="s">
        <v>524</v>
      </c>
      <c r="B4114" s="6" t="s">
        <v>4895</v>
      </c>
      <c r="C4114" s="6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hidden="1" x14ac:dyDescent="0.3">
      <c r="A4115" s="6" t="s">
        <v>1738</v>
      </c>
      <c r="B4115" s="6" t="s">
        <v>4896</v>
      </c>
      <c r="C4115" s="6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hidden="1" x14ac:dyDescent="0.3">
      <c r="A4116" s="6" t="s">
        <v>3536</v>
      </c>
      <c r="B4116" s="6" t="s">
        <v>4897</v>
      </c>
      <c r="C4116" s="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hidden="1" x14ac:dyDescent="0.3">
      <c r="A4117" s="6" t="s">
        <v>1247</v>
      </c>
      <c r="B4117" s="6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hidden="1" x14ac:dyDescent="0.3">
      <c r="A4118" s="6" t="s">
        <v>743</v>
      </c>
      <c r="B4118" s="6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hidden="1" x14ac:dyDescent="0.3">
      <c r="A4119" s="6" t="s">
        <v>425</v>
      </c>
      <c r="B4119" s="6" t="s">
        <v>4900</v>
      </c>
      <c r="C4119" s="6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hidden="1" x14ac:dyDescent="0.3">
      <c r="A4120" s="6" t="s">
        <v>1720</v>
      </c>
      <c r="B4120" s="6" t="s">
        <v>4901</v>
      </c>
      <c r="C4120" s="6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hidden="1" x14ac:dyDescent="0.3">
      <c r="A4121" s="6" t="s">
        <v>1626</v>
      </c>
      <c r="B4121" s="6" t="s">
        <v>4902</v>
      </c>
      <c r="C4121" s="6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hidden="1" x14ac:dyDescent="0.3">
      <c r="A4122" s="6" t="s">
        <v>1350</v>
      </c>
      <c r="B4122" s="6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hidden="1" x14ac:dyDescent="0.3">
      <c r="A4123" s="6" t="s">
        <v>1692</v>
      </c>
      <c r="B4123" s="6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hidden="1" x14ac:dyDescent="0.3">
      <c r="A4124" s="6" t="s">
        <v>3433</v>
      </c>
      <c r="B4124" s="6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hidden="1" x14ac:dyDescent="0.3">
      <c r="A4125" s="6" t="s">
        <v>4906</v>
      </c>
      <c r="B4125" s="6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hidden="1" x14ac:dyDescent="0.3">
      <c r="A4126" s="6" t="s">
        <v>2502</v>
      </c>
      <c r="B4126" s="6" t="s">
        <v>1083</v>
      </c>
      <c r="C4126" s="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hidden="1" x14ac:dyDescent="0.3">
      <c r="A4127" s="6" t="s">
        <v>651</v>
      </c>
      <c r="B4127" s="6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hidden="1" x14ac:dyDescent="0.3">
      <c r="A4128" s="6" t="s">
        <v>1738</v>
      </c>
      <c r="B4128" s="6" t="s">
        <v>4909</v>
      </c>
      <c r="C4128" s="6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hidden="1" x14ac:dyDescent="0.3">
      <c r="A4129" s="6" t="s">
        <v>1685</v>
      </c>
      <c r="B4129" s="6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hidden="1" x14ac:dyDescent="0.3">
      <c r="A4130" s="6" t="s">
        <v>1623</v>
      </c>
      <c r="B4130" s="6" t="s">
        <v>4910</v>
      </c>
      <c r="C4130" s="6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hidden="1" x14ac:dyDescent="0.3">
      <c r="A4131" s="6" t="s">
        <v>971</v>
      </c>
      <c r="B4131" s="6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hidden="1" x14ac:dyDescent="0.3">
      <c r="A4132" s="6" t="s">
        <v>1405</v>
      </c>
      <c r="B4132" s="6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hidden="1" x14ac:dyDescent="0.3">
      <c r="A4133" s="6" t="s">
        <v>73</v>
      </c>
      <c r="B4133" s="6" t="s">
        <v>4913</v>
      </c>
      <c r="C4133" s="6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hidden="1" x14ac:dyDescent="0.3">
      <c r="A4134" s="6" t="s">
        <v>1350</v>
      </c>
      <c r="B4134" s="6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hidden="1" x14ac:dyDescent="0.3">
      <c r="A4135" s="6" t="s">
        <v>4915</v>
      </c>
      <c r="B4135" s="6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hidden="1" x14ac:dyDescent="0.3">
      <c r="A4136" s="6" t="s">
        <v>749</v>
      </c>
      <c r="B4136" s="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hidden="1" x14ac:dyDescent="0.3">
      <c r="A4137" s="6" t="s">
        <v>1350</v>
      </c>
      <c r="B4137" s="6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hidden="1" x14ac:dyDescent="0.3">
      <c r="A4138" s="6" t="s">
        <v>1685</v>
      </c>
      <c r="B4138" s="6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hidden="1" x14ac:dyDescent="0.3">
      <c r="A4139" s="6" t="s">
        <v>948</v>
      </c>
      <c r="B4139" s="6" t="s">
        <v>4920</v>
      </c>
      <c r="C4139" s="6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hidden="1" x14ac:dyDescent="0.3">
      <c r="A4140" s="6" t="s">
        <v>367</v>
      </c>
      <c r="B4140" s="6" t="s">
        <v>4921</v>
      </c>
      <c r="C4140" s="6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hidden="1" x14ac:dyDescent="0.3">
      <c r="A4141" s="6" t="s">
        <v>367</v>
      </c>
      <c r="B4141" s="6" t="s">
        <v>4922</v>
      </c>
      <c r="C4141" s="6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hidden="1" x14ac:dyDescent="0.3">
      <c r="A4142" s="6" t="s">
        <v>367</v>
      </c>
      <c r="B4142" s="6" t="s">
        <v>4923</v>
      </c>
      <c r="C4142" s="6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hidden="1" x14ac:dyDescent="0.3">
      <c r="A4143" s="6" t="s">
        <v>4924</v>
      </c>
      <c r="B4143" s="6" t="s">
        <v>4925</v>
      </c>
      <c r="C4143" s="6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hidden="1" x14ac:dyDescent="0.3">
      <c r="A4144" s="6" t="s">
        <v>1828</v>
      </c>
      <c r="B4144" s="6" t="s">
        <v>4926</v>
      </c>
      <c r="C4144" s="6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hidden="1" x14ac:dyDescent="0.3">
      <c r="A4145" s="6" t="s">
        <v>318</v>
      </c>
      <c r="B4145" s="6" t="s">
        <v>4927</v>
      </c>
      <c r="C4145" s="6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hidden="1" x14ac:dyDescent="0.3">
      <c r="A4146" s="6" t="s">
        <v>318</v>
      </c>
      <c r="B4146" s="6" t="s">
        <v>4928</v>
      </c>
      <c r="C4146" s="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hidden="1" x14ac:dyDescent="0.3">
      <c r="A4147" s="6" t="s">
        <v>318</v>
      </c>
      <c r="B4147" s="6" t="s">
        <v>4929</v>
      </c>
      <c r="C4147" s="6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hidden="1" x14ac:dyDescent="0.3">
      <c r="A4148" s="6" t="s">
        <v>318</v>
      </c>
      <c r="B4148" s="6" t="s">
        <v>4930</v>
      </c>
      <c r="C4148" s="6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hidden="1" x14ac:dyDescent="0.3">
      <c r="A4149" s="6" t="s">
        <v>318</v>
      </c>
      <c r="B4149" s="6" t="s">
        <v>4931</v>
      </c>
      <c r="C4149" s="6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hidden="1" x14ac:dyDescent="0.3">
      <c r="A4150" s="6" t="s">
        <v>318</v>
      </c>
      <c r="B4150" s="6" t="s">
        <v>4932</v>
      </c>
      <c r="C4150" s="6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hidden="1" x14ac:dyDescent="0.3">
      <c r="A4151" s="6" t="s">
        <v>292</v>
      </c>
      <c r="B4151" s="6" t="s">
        <v>4933</v>
      </c>
      <c r="C4151" s="6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hidden="1" x14ac:dyDescent="0.3">
      <c r="A4152" s="6" t="s">
        <v>1685</v>
      </c>
      <c r="B4152" s="6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hidden="1" x14ac:dyDescent="0.3">
      <c r="A4153" s="6" t="s">
        <v>4525</v>
      </c>
      <c r="B4153" s="6" t="s">
        <v>4935</v>
      </c>
      <c r="C4153" s="6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hidden="1" x14ac:dyDescent="0.3">
      <c r="A4154" s="6" t="s">
        <v>1761</v>
      </c>
      <c r="B4154" s="6" t="s">
        <v>4936</v>
      </c>
      <c r="C4154" s="6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hidden="1" x14ac:dyDescent="0.3">
      <c r="A4155" s="6" t="s">
        <v>1396</v>
      </c>
      <c r="B4155" s="6" t="s">
        <v>4937</v>
      </c>
      <c r="C4155" s="6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hidden="1" x14ac:dyDescent="0.3">
      <c r="A4156" s="6" t="s">
        <v>1473</v>
      </c>
      <c r="B4156" s="6" t="s">
        <v>4938</v>
      </c>
      <c r="C4156" s="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hidden="1" x14ac:dyDescent="0.3">
      <c r="A4157" s="6" t="s">
        <v>1692</v>
      </c>
      <c r="B4157" s="6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hidden="1" x14ac:dyDescent="0.3">
      <c r="A4158" s="6" t="s">
        <v>401</v>
      </c>
      <c r="B4158" s="6" t="s">
        <v>4940</v>
      </c>
      <c r="C4158" s="6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hidden="1" x14ac:dyDescent="0.3">
      <c r="A4159" s="6" t="s">
        <v>401</v>
      </c>
      <c r="B4159" s="6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hidden="1" x14ac:dyDescent="0.3">
      <c r="A4160" s="6" t="s">
        <v>4942</v>
      </c>
      <c r="B4160" s="6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hidden="1" x14ac:dyDescent="0.3">
      <c r="A4161" s="6" t="s">
        <v>1953</v>
      </c>
      <c r="B4161" s="6" t="s">
        <v>4943</v>
      </c>
      <c r="C4161" s="6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hidden="1" x14ac:dyDescent="0.3">
      <c r="A4162" s="6" t="s">
        <v>1953</v>
      </c>
      <c r="B4162" s="6" t="s">
        <v>4944</v>
      </c>
      <c r="C4162" s="6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hidden="1" x14ac:dyDescent="0.3">
      <c r="A4163" s="6" t="s">
        <v>4945</v>
      </c>
      <c r="B4163" s="6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hidden="1" x14ac:dyDescent="0.3">
      <c r="A4164" s="6" t="s">
        <v>746</v>
      </c>
      <c r="B4164" s="6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hidden="1" x14ac:dyDescent="0.3">
      <c r="A4165" s="6" t="s">
        <v>741</v>
      </c>
      <c r="B4165" s="6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hidden="1" x14ac:dyDescent="0.3">
      <c r="A4166" s="6" t="s">
        <v>743</v>
      </c>
      <c r="B4166" s="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hidden="1" x14ac:dyDescent="0.3">
      <c r="A4167" s="6" t="s">
        <v>378</v>
      </c>
      <c r="B4167" s="6" t="s">
        <v>4950</v>
      </c>
      <c r="C4167" s="6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hidden="1" x14ac:dyDescent="0.3">
      <c r="A4168" s="6" t="s">
        <v>378</v>
      </c>
      <c r="B4168" s="6" t="s">
        <v>4951</v>
      </c>
      <c r="C4168" s="6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hidden="1" x14ac:dyDescent="0.3">
      <c r="A4169" s="6" t="s">
        <v>646</v>
      </c>
      <c r="B4169" s="6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hidden="1" x14ac:dyDescent="0.3">
      <c r="A4170" s="6" t="s">
        <v>847</v>
      </c>
      <c r="B4170" s="6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hidden="1" x14ac:dyDescent="0.3">
      <c r="A4171" s="6" t="s">
        <v>1685</v>
      </c>
      <c r="B4171" s="6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hidden="1" x14ac:dyDescent="0.3">
      <c r="A4172" s="6" t="s">
        <v>1350</v>
      </c>
      <c r="B4172" s="6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hidden="1" x14ac:dyDescent="0.3">
      <c r="A4173" s="6" t="s">
        <v>1654</v>
      </c>
      <c r="B4173" s="6" t="s">
        <v>4956</v>
      </c>
      <c r="C4173" s="6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hidden="1" x14ac:dyDescent="0.3">
      <c r="A4174" s="6" t="s">
        <v>367</v>
      </c>
      <c r="B4174" s="6" t="s">
        <v>4957</v>
      </c>
      <c r="C4174" s="6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hidden="1" x14ac:dyDescent="0.3">
      <c r="A4175" s="6" t="s">
        <v>1750</v>
      </c>
      <c r="B4175" s="6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hidden="1" x14ac:dyDescent="0.3">
      <c r="A4176" s="6" t="s">
        <v>1692</v>
      </c>
      <c r="B4176" s="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hidden="1" x14ac:dyDescent="0.3">
      <c r="A4177" s="6" t="s">
        <v>1858</v>
      </c>
      <c r="B4177" s="6" t="s">
        <v>4960</v>
      </c>
      <c r="C4177" s="6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hidden="1" x14ac:dyDescent="0.3">
      <c r="A4178" s="6" t="s">
        <v>1692</v>
      </c>
      <c r="B4178" s="6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hidden="1" x14ac:dyDescent="0.3">
      <c r="A4179" s="6" t="s">
        <v>3536</v>
      </c>
      <c r="B4179" s="6" t="s">
        <v>4962</v>
      </c>
      <c r="C4179" s="6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hidden="1" x14ac:dyDescent="0.3">
      <c r="A4180" s="6" t="s">
        <v>1316</v>
      </c>
      <c r="B4180" s="6" t="s">
        <v>4963</v>
      </c>
      <c r="C4180" s="6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hidden="1" x14ac:dyDescent="0.3">
      <c r="A4181" s="6" t="s">
        <v>516</v>
      </c>
      <c r="B4181" s="6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hidden="1" x14ac:dyDescent="0.3">
      <c r="A4182" s="6" t="s">
        <v>847</v>
      </c>
      <c r="B4182" s="6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hidden="1" x14ac:dyDescent="0.3">
      <c r="A4183" s="6" t="s">
        <v>73</v>
      </c>
      <c r="B4183" s="6" t="s">
        <v>4966</v>
      </c>
      <c r="C4183" s="6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hidden="1" x14ac:dyDescent="0.3">
      <c r="A4184" s="6" t="s">
        <v>1654</v>
      </c>
      <c r="B4184" s="6" t="s">
        <v>4967</v>
      </c>
      <c r="C4184" s="6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hidden="1" x14ac:dyDescent="0.3">
      <c r="A4185" s="6" t="s">
        <v>1278</v>
      </c>
      <c r="B4185" s="6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hidden="1" x14ac:dyDescent="0.3">
      <c r="A4186" s="6" t="s">
        <v>378</v>
      </c>
      <c r="B4186" s="6" t="s">
        <v>4969</v>
      </c>
      <c r="C4186" s="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hidden="1" x14ac:dyDescent="0.3">
      <c r="A4187" s="6" t="s">
        <v>1316</v>
      </c>
      <c r="B4187" s="6" t="s">
        <v>4970</v>
      </c>
      <c r="C4187" s="6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hidden="1" x14ac:dyDescent="0.3">
      <c r="A4188" s="6" t="s">
        <v>3536</v>
      </c>
      <c r="B4188" s="6" t="s">
        <v>4971</v>
      </c>
      <c r="C4188" s="6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hidden="1" x14ac:dyDescent="0.3">
      <c r="A4189" s="6" t="s">
        <v>1699</v>
      </c>
      <c r="B4189" s="6" t="s">
        <v>4972</v>
      </c>
      <c r="C4189" s="6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hidden="1" x14ac:dyDescent="0.3">
      <c r="A4190" s="6" t="s">
        <v>393</v>
      </c>
      <c r="B4190" s="6" t="s">
        <v>4973</v>
      </c>
      <c r="C4190" s="6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hidden="1" x14ac:dyDescent="0.3">
      <c r="A4191" s="6" t="s">
        <v>363</v>
      </c>
      <c r="B4191" s="6" t="s">
        <v>4974</v>
      </c>
      <c r="C4191" s="6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hidden="1" x14ac:dyDescent="0.3">
      <c r="A4192" s="6" t="s">
        <v>363</v>
      </c>
      <c r="B4192" s="6" t="s">
        <v>4975</v>
      </c>
      <c r="C4192" s="6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hidden="1" x14ac:dyDescent="0.3">
      <c r="A4193" s="6" t="s">
        <v>363</v>
      </c>
      <c r="B4193" s="6" t="s">
        <v>4976</v>
      </c>
      <c r="C4193" s="6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hidden="1" x14ac:dyDescent="0.3">
      <c r="A4194" s="6" t="s">
        <v>847</v>
      </c>
      <c r="B4194" s="6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hidden="1" x14ac:dyDescent="0.3">
      <c r="A4195" s="6" t="s">
        <v>1405</v>
      </c>
      <c r="B4195" s="6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hidden="1" x14ac:dyDescent="0.3">
      <c r="A4196" s="6" t="s">
        <v>1953</v>
      </c>
      <c r="B4196" s="6" t="s">
        <v>4979</v>
      </c>
      <c r="C4196" s="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hidden="1" x14ac:dyDescent="0.3">
      <c r="A4197" s="6" t="s">
        <v>1266</v>
      </c>
      <c r="B4197" s="6" t="s">
        <v>4980</v>
      </c>
      <c r="C4197" s="6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hidden="1" x14ac:dyDescent="0.3">
      <c r="A4198" s="6" t="s">
        <v>71</v>
      </c>
      <c r="B4198" s="6" t="s">
        <v>4981</v>
      </c>
      <c r="C4198" s="6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hidden="1" x14ac:dyDescent="0.3">
      <c r="A4199" s="6" t="s">
        <v>300</v>
      </c>
      <c r="B4199" s="6" t="s">
        <v>4982</v>
      </c>
      <c r="C4199" s="6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hidden="1" x14ac:dyDescent="0.3">
      <c r="A4200" s="6" t="s">
        <v>1953</v>
      </c>
      <c r="B4200" s="6" t="s">
        <v>4983</v>
      </c>
      <c r="C4200" s="6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hidden="1" x14ac:dyDescent="0.3">
      <c r="A4201" s="6" t="s">
        <v>1574</v>
      </c>
      <c r="B4201" s="6" t="s">
        <v>4984</v>
      </c>
      <c r="C4201" s="6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hidden="1" x14ac:dyDescent="0.3">
      <c r="A4202" s="6" t="s">
        <v>346</v>
      </c>
      <c r="B4202" s="6" t="s">
        <v>4985</v>
      </c>
      <c r="C4202" s="6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hidden="1" x14ac:dyDescent="0.3">
      <c r="A4203" s="6" t="s">
        <v>1630</v>
      </c>
      <c r="B4203" s="6" t="s">
        <v>4986</v>
      </c>
      <c r="C4203" s="6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hidden="1" x14ac:dyDescent="0.3">
      <c r="A4204" s="6" t="s">
        <v>1630</v>
      </c>
      <c r="B4204" s="6" t="s">
        <v>4987</v>
      </c>
      <c r="C4204" s="6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hidden="1" x14ac:dyDescent="0.3">
      <c r="A4205" s="6" t="s">
        <v>1630</v>
      </c>
      <c r="B4205" s="6" t="s">
        <v>4988</v>
      </c>
      <c r="C4205" s="6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hidden="1" x14ac:dyDescent="0.3">
      <c r="A4206" s="6" t="s">
        <v>1630</v>
      </c>
      <c r="B4206" s="6" t="s">
        <v>4989</v>
      </c>
      <c r="C4206" s="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hidden="1" x14ac:dyDescent="0.3">
      <c r="A4207" s="6" t="s">
        <v>1579</v>
      </c>
      <c r="B4207" s="6" t="s">
        <v>4990</v>
      </c>
      <c r="C4207" s="6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hidden="1" x14ac:dyDescent="0.3">
      <c r="A4208" s="6" t="s">
        <v>948</v>
      </c>
      <c r="B4208" s="6" t="s">
        <v>4991</v>
      </c>
      <c r="C4208" s="6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hidden="1" x14ac:dyDescent="0.3">
      <c r="A4209" s="6" t="s">
        <v>1074</v>
      </c>
      <c r="B4209" s="6" t="s">
        <v>4992</v>
      </c>
      <c r="C4209" s="6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hidden="1" x14ac:dyDescent="0.3">
      <c r="A4210" s="6" t="s">
        <v>795</v>
      </c>
      <c r="B4210" s="6" t="s">
        <v>4993</v>
      </c>
      <c r="C4210" s="6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hidden="1" x14ac:dyDescent="0.3">
      <c r="A4211" s="6" t="s">
        <v>795</v>
      </c>
      <c r="B4211" s="6" t="s">
        <v>4994</v>
      </c>
      <c r="C4211" s="6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hidden="1" x14ac:dyDescent="0.3">
      <c r="A4212" s="6" t="s">
        <v>421</v>
      </c>
      <c r="B4212" s="6" t="s">
        <v>4995</v>
      </c>
      <c r="C4212" s="6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hidden="1" x14ac:dyDescent="0.3">
      <c r="A4213" s="6" t="s">
        <v>421</v>
      </c>
      <c r="B4213" s="6" t="s">
        <v>4996</v>
      </c>
      <c r="C4213" s="6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hidden="1" x14ac:dyDescent="0.3">
      <c r="A4214" s="6" t="s">
        <v>1350</v>
      </c>
      <c r="B4214" s="6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hidden="1" x14ac:dyDescent="0.3">
      <c r="A4215" s="6" t="s">
        <v>393</v>
      </c>
      <c r="B4215" s="6" t="s">
        <v>4998</v>
      </c>
      <c r="C4215" s="6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hidden="1" x14ac:dyDescent="0.3">
      <c r="A4216" s="6" t="s">
        <v>401</v>
      </c>
      <c r="B4216" s="6" t="s">
        <v>4999</v>
      </c>
      <c r="C4216" s="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hidden="1" x14ac:dyDescent="0.3">
      <c r="A4217" s="6" t="s">
        <v>293</v>
      </c>
      <c r="B4217" s="6" t="s">
        <v>5000</v>
      </c>
      <c r="C4217" s="6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hidden="1" x14ac:dyDescent="0.3">
      <c r="A4218" s="6" t="s">
        <v>847</v>
      </c>
      <c r="B4218" s="6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hidden="1" x14ac:dyDescent="0.3">
      <c r="A4219" s="6" t="s">
        <v>1953</v>
      </c>
      <c r="B4219" s="6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hidden="1" x14ac:dyDescent="0.3">
      <c r="A4220" s="6" t="s">
        <v>1623</v>
      </c>
      <c r="B4220" s="6" t="s">
        <v>5003</v>
      </c>
      <c r="C4220" s="6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hidden="1" x14ac:dyDescent="0.3">
      <c r="A4221" s="6" t="s">
        <v>3677</v>
      </c>
      <c r="B4221" s="6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hidden="1" x14ac:dyDescent="0.3">
      <c r="A4222" s="6" t="s">
        <v>907</v>
      </c>
      <c r="B4222" s="6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hidden="1" x14ac:dyDescent="0.3">
      <c r="A4223" s="6" t="s">
        <v>3536</v>
      </c>
      <c r="B4223" s="6" t="s">
        <v>5006</v>
      </c>
      <c r="C4223" s="6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hidden="1" x14ac:dyDescent="0.3">
      <c r="A4224" s="6" t="s">
        <v>1943</v>
      </c>
      <c r="B4224" s="6" t="s">
        <v>5007</v>
      </c>
      <c r="C4224" s="6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hidden="1" x14ac:dyDescent="0.3">
      <c r="A4225" s="6" t="s">
        <v>1692</v>
      </c>
      <c r="B4225" s="6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hidden="1" x14ac:dyDescent="0.3">
      <c r="A4226" s="6" t="s">
        <v>2122</v>
      </c>
      <c r="B4226" s="6" t="s">
        <v>5009</v>
      </c>
      <c r="C4226" s="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hidden="1" x14ac:dyDescent="0.3">
      <c r="A4227" s="6" t="s">
        <v>2122</v>
      </c>
      <c r="B4227" s="6" t="s">
        <v>5010</v>
      </c>
      <c r="C4227" s="6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hidden="1" x14ac:dyDescent="0.3">
      <c r="A4228" s="6" t="s">
        <v>967</v>
      </c>
      <c r="B4228" s="6" t="s">
        <v>5011</v>
      </c>
      <c r="C4228" s="6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hidden="1" x14ac:dyDescent="0.3">
      <c r="A4229" s="6" t="s">
        <v>1405</v>
      </c>
      <c r="B4229" s="6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hidden="1" x14ac:dyDescent="0.3">
      <c r="A4230" s="6" t="s">
        <v>2119</v>
      </c>
      <c r="B4230" s="6" t="s">
        <v>5013</v>
      </c>
      <c r="C4230" s="6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hidden="1" x14ac:dyDescent="0.3">
      <c r="A4231" s="6" t="s">
        <v>5014</v>
      </c>
      <c r="B4231" s="6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hidden="1" x14ac:dyDescent="0.3">
      <c r="A4232" s="6" t="s">
        <v>73</v>
      </c>
      <c r="B4232" s="6" t="s">
        <v>5016</v>
      </c>
      <c r="C4232" s="6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hidden="1" x14ac:dyDescent="0.3">
      <c r="A4233" s="6" t="s">
        <v>5017</v>
      </c>
      <c r="B4233" s="6" t="s">
        <v>5018</v>
      </c>
      <c r="C4233" s="6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hidden="1" x14ac:dyDescent="0.3">
      <c r="A4234" s="6" t="s">
        <v>1654</v>
      </c>
      <c r="B4234" s="6" t="s">
        <v>5019</v>
      </c>
      <c r="C4234" s="6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hidden="1" x14ac:dyDescent="0.3">
      <c r="A4235" s="6" t="s">
        <v>1589</v>
      </c>
      <c r="B4235" s="6" t="s">
        <v>5020</v>
      </c>
      <c r="C4235" s="6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hidden="1" x14ac:dyDescent="0.3">
      <c r="A4236" s="6" t="s">
        <v>1685</v>
      </c>
      <c r="B4236" s="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hidden="1" x14ac:dyDescent="0.3">
      <c r="A4237" s="6" t="s">
        <v>1699</v>
      </c>
      <c r="B4237" s="6" t="s">
        <v>5022</v>
      </c>
      <c r="C4237" s="6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hidden="1" x14ac:dyDescent="0.3">
      <c r="A4238" s="6" t="s">
        <v>5023</v>
      </c>
      <c r="B4238" s="6" t="s">
        <v>5024</v>
      </c>
      <c r="C4238" s="6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hidden="1" x14ac:dyDescent="0.3">
      <c r="A4239" s="6" t="s">
        <v>421</v>
      </c>
      <c r="B4239" s="6" t="s">
        <v>5025</v>
      </c>
      <c r="C4239" s="6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hidden="1" x14ac:dyDescent="0.3">
      <c r="A4240" s="6" t="s">
        <v>1654</v>
      </c>
      <c r="B4240" s="6" t="s">
        <v>5026</v>
      </c>
      <c r="C4240" s="6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hidden="1" x14ac:dyDescent="0.3">
      <c r="A4241" s="6" t="s">
        <v>5027</v>
      </c>
      <c r="B4241" s="6" t="s">
        <v>5028</v>
      </c>
      <c r="C4241" s="6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hidden="1" x14ac:dyDescent="0.3">
      <c r="A4242" s="6" t="s">
        <v>1243</v>
      </c>
      <c r="B4242" s="6" t="s">
        <v>5029</v>
      </c>
      <c r="C4242" s="6">
        <v>18</v>
      </c>
      <c r="D4242" t="str">
        <f t="shared" si="66"/>
        <v>Sodic East18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hidden="1" x14ac:dyDescent="0.3">
      <c r="A4243" s="6" t="s">
        <v>393</v>
      </c>
      <c r="B4243" s="6" t="s">
        <v>5030</v>
      </c>
      <c r="C4243" s="6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hidden="1" x14ac:dyDescent="0.3">
      <c r="A4244" s="6" t="s">
        <v>2119</v>
      </c>
      <c r="B4244" s="6" t="s">
        <v>5031</v>
      </c>
      <c r="C4244" s="6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hidden="1" x14ac:dyDescent="0.3">
      <c r="A4245" s="6" t="s">
        <v>458</v>
      </c>
      <c r="B4245" s="6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hidden="1" x14ac:dyDescent="0.3">
      <c r="A4246" s="6" t="s">
        <v>705</v>
      </c>
      <c r="B4246" s="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hidden="1" x14ac:dyDescent="0.3">
      <c r="A4247" s="6" t="s">
        <v>1630</v>
      </c>
      <c r="B4247" s="6" t="s">
        <v>5034</v>
      </c>
      <c r="C4247" s="6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hidden="1" x14ac:dyDescent="0.3">
      <c r="A4248" s="6" t="s">
        <v>335</v>
      </c>
      <c r="B4248" s="6" t="s">
        <v>5035</v>
      </c>
      <c r="C4248" s="6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hidden="1" x14ac:dyDescent="0.3">
      <c r="A4249" s="6" t="s">
        <v>295</v>
      </c>
      <c r="B4249" s="6" t="s">
        <v>5036</v>
      </c>
      <c r="C4249" s="6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hidden="1" x14ac:dyDescent="0.3">
      <c r="A4250" s="6" t="s">
        <v>1809</v>
      </c>
      <c r="B4250" s="6" t="s">
        <v>5037</v>
      </c>
      <c r="C4250" s="6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hidden="1" x14ac:dyDescent="0.3">
      <c r="A4251" s="6" t="s">
        <v>1989</v>
      </c>
      <c r="B4251" s="6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hidden="1" x14ac:dyDescent="0.3">
      <c r="A4252" s="6" t="s">
        <v>5039</v>
      </c>
      <c r="B4252" s="6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hidden="1" x14ac:dyDescent="0.3">
      <c r="A4253" s="6" t="s">
        <v>1991</v>
      </c>
      <c r="B4253" s="6" t="s">
        <v>5041</v>
      </c>
      <c r="C4253" s="6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hidden="1" x14ac:dyDescent="0.3">
      <c r="A4254" s="6" t="s">
        <v>1991</v>
      </c>
      <c r="B4254" s="6" t="s">
        <v>5042</v>
      </c>
      <c r="C4254" s="6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hidden="1" x14ac:dyDescent="0.3">
      <c r="A4255" s="6" t="s">
        <v>1991</v>
      </c>
      <c r="B4255" s="6" t="s">
        <v>5043</v>
      </c>
      <c r="C4255" s="6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hidden="1" x14ac:dyDescent="0.3">
      <c r="A4256" s="6" t="s">
        <v>1991</v>
      </c>
      <c r="B4256" s="6" t="s">
        <v>5044</v>
      </c>
      <c r="C4256" s="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hidden="1" x14ac:dyDescent="0.3">
      <c r="A4257" s="6" t="s">
        <v>295</v>
      </c>
      <c r="B4257" s="6" t="s">
        <v>5045</v>
      </c>
      <c r="C4257" s="6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hidden="1" x14ac:dyDescent="0.3">
      <c r="A4258" s="6" t="s">
        <v>295</v>
      </c>
      <c r="B4258" s="6" t="s">
        <v>5046</v>
      </c>
      <c r="C4258" s="6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hidden="1" x14ac:dyDescent="0.3">
      <c r="A4259" s="6" t="s">
        <v>1259</v>
      </c>
      <c r="B4259" s="6" t="s">
        <v>5047</v>
      </c>
      <c r="C4259" s="6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hidden="1" x14ac:dyDescent="0.3">
      <c r="A4260" s="6" t="s">
        <v>295</v>
      </c>
      <c r="B4260" s="6" t="s">
        <v>5048</v>
      </c>
      <c r="C4260" s="6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hidden="1" x14ac:dyDescent="0.3">
      <c r="A4261" s="6" t="s">
        <v>320</v>
      </c>
      <c r="B4261" s="6" t="s">
        <v>5049</v>
      </c>
      <c r="C4261" s="6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hidden="1" x14ac:dyDescent="0.3">
      <c r="A4262" s="6" t="s">
        <v>378</v>
      </c>
      <c r="B4262" s="6" t="s">
        <v>5050</v>
      </c>
      <c r="C4262" s="6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hidden="1" x14ac:dyDescent="0.3">
      <c r="A4263" s="6" t="s">
        <v>1579</v>
      </c>
      <c r="B4263" s="6" t="s">
        <v>5051</v>
      </c>
      <c r="C4263" s="6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hidden="1" x14ac:dyDescent="0.3">
      <c r="A4264" s="6" t="s">
        <v>421</v>
      </c>
      <c r="B4264" s="6" t="s">
        <v>5052</v>
      </c>
      <c r="C4264" s="6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hidden="1" x14ac:dyDescent="0.3">
      <c r="A4265" s="6" t="s">
        <v>1786</v>
      </c>
      <c r="B4265" s="6" t="s">
        <v>5053</v>
      </c>
      <c r="C4265" s="6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hidden="1" x14ac:dyDescent="0.3">
      <c r="A4266" s="6" t="s">
        <v>2009</v>
      </c>
      <c r="B4266" s="6" t="s">
        <v>5054</v>
      </c>
      <c r="C4266" s="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hidden="1" x14ac:dyDescent="0.3">
      <c r="A4267" s="6" t="s">
        <v>363</v>
      </c>
      <c r="B4267" s="6" t="s">
        <v>5055</v>
      </c>
      <c r="C4267" s="6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hidden="1" x14ac:dyDescent="0.3">
      <c r="A4268" s="6" t="s">
        <v>795</v>
      </c>
      <c r="B4268" s="6" t="s">
        <v>5056</v>
      </c>
      <c r="C4268" s="6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hidden="1" x14ac:dyDescent="0.3">
      <c r="A4269" s="6" t="s">
        <v>393</v>
      </c>
      <c r="B4269" s="6" t="s">
        <v>5057</v>
      </c>
      <c r="C4269" s="6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hidden="1" x14ac:dyDescent="0.3">
      <c r="A4270" s="6" t="s">
        <v>2017</v>
      </c>
      <c r="B4270" s="6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hidden="1" x14ac:dyDescent="0.3">
      <c r="A4271" s="6" t="s">
        <v>421</v>
      </c>
      <c r="B4271" s="6" t="s">
        <v>5059</v>
      </c>
      <c r="C4271" s="6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hidden="1" x14ac:dyDescent="0.3">
      <c r="A4272" s="6" t="s">
        <v>5060</v>
      </c>
      <c r="B4272" s="6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hidden="1" x14ac:dyDescent="0.3">
      <c r="A4273" s="6" t="s">
        <v>5060</v>
      </c>
      <c r="B4273" s="6" t="s">
        <v>5062</v>
      </c>
      <c r="C4273" s="6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hidden="1" x14ac:dyDescent="0.3">
      <c r="A4274" s="6" t="s">
        <v>363</v>
      </c>
      <c r="B4274" s="6" t="s">
        <v>5063</v>
      </c>
      <c r="C4274" s="6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hidden="1" x14ac:dyDescent="0.3">
      <c r="A4275" s="6" t="s">
        <v>956</v>
      </c>
      <c r="B4275" s="6" t="s">
        <v>5064</v>
      </c>
      <c r="C4275" s="6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hidden="1" x14ac:dyDescent="0.3">
      <c r="A4276" s="6" t="s">
        <v>1980</v>
      </c>
      <c r="B4276" s="6" t="s">
        <v>5065</v>
      </c>
      <c r="C4276" s="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hidden="1" x14ac:dyDescent="0.3">
      <c r="A4277" s="6" t="s">
        <v>412</v>
      </c>
      <c r="B4277" s="6" t="s">
        <v>5066</v>
      </c>
      <c r="C4277" s="6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hidden="1" x14ac:dyDescent="0.3">
      <c r="A4278" s="6" t="s">
        <v>2017</v>
      </c>
      <c r="B4278" s="6" t="s">
        <v>5067</v>
      </c>
      <c r="C4278" s="6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hidden="1" x14ac:dyDescent="0.3">
      <c r="A4279" s="6" t="s">
        <v>1792</v>
      </c>
      <c r="B4279" s="6" t="s">
        <v>5068</v>
      </c>
      <c r="C4279" s="6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hidden="1" x14ac:dyDescent="0.3">
      <c r="A4280" s="6" t="s">
        <v>1720</v>
      </c>
      <c r="B4280" s="6" t="s">
        <v>5069</v>
      </c>
      <c r="C4280" s="6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hidden="1" x14ac:dyDescent="0.3">
      <c r="A4281" s="6" t="s">
        <v>1991</v>
      </c>
      <c r="B4281" s="6" t="s">
        <v>5070</v>
      </c>
      <c r="C4281" s="6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hidden="1" x14ac:dyDescent="0.3">
      <c r="A4282" s="6" t="s">
        <v>1991</v>
      </c>
      <c r="B4282" s="6" t="s">
        <v>5071</v>
      </c>
      <c r="C4282" s="6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hidden="1" x14ac:dyDescent="0.3">
      <c r="A4283" s="6" t="s">
        <v>341</v>
      </c>
      <c r="B4283" s="6" t="s">
        <v>5072</v>
      </c>
      <c r="C4283" s="6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hidden="1" x14ac:dyDescent="0.3">
      <c r="A4284" s="6" t="s">
        <v>754</v>
      </c>
      <c r="B4284" s="6" t="s">
        <v>5073</v>
      </c>
      <c r="C4284" s="6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hidden="1" x14ac:dyDescent="0.3">
      <c r="A4285" s="6" t="s">
        <v>2601</v>
      </c>
      <c r="B4285" s="6" t="s">
        <v>5074</v>
      </c>
      <c r="C4285" s="6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hidden="1" x14ac:dyDescent="0.3">
      <c r="A4286" s="6" t="s">
        <v>89</v>
      </c>
      <c r="B4286" s="6" t="s">
        <v>5075</v>
      </c>
      <c r="C4286" s="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hidden="1" x14ac:dyDescent="0.3">
      <c r="A4287" s="6" t="s">
        <v>1991</v>
      </c>
      <c r="B4287" s="6" t="s">
        <v>5076</v>
      </c>
      <c r="C4287" s="6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hidden="1" x14ac:dyDescent="0.3">
      <c r="A4288" s="6" t="s">
        <v>1991</v>
      </c>
      <c r="B4288" s="6" t="s">
        <v>5077</v>
      </c>
      <c r="C4288" s="6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hidden="1" x14ac:dyDescent="0.3">
      <c r="A4289" s="6" t="s">
        <v>2244</v>
      </c>
      <c r="B4289" s="6" t="s">
        <v>5078</v>
      </c>
      <c r="C4289" s="6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hidden="1" x14ac:dyDescent="0.3">
      <c r="A4290" s="6" t="s">
        <v>425</v>
      </c>
      <c r="B4290" s="6" t="s">
        <v>5079</v>
      </c>
      <c r="C4290" s="6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hidden="1" x14ac:dyDescent="0.3">
      <c r="A4291" s="6" t="s">
        <v>1853</v>
      </c>
      <c r="B4291" s="6" t="s">
        <v>5080</v>
      </c>
      <c r="C4291" s="6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hidden="1" x14ac:dyDescent="0.3">
      <c r="A4292" s="6" t="s">
        <v>401</v>
      </c>
      <c r="B4292" s="6" t="s">
        <v>5081</v>
      </c>
      <c r="C4292" s="6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x14ac:dyDescent="0.3">
      <c r="A4293" s="6" t="s">
        <v>287</v>
      </c>
      <c r="B4293" s="6" t="s">
        <v>5082</v>
      </c>
      <c r="C4293" s="6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hidden="1" x14ac:dyDescent="0.3">
      <c r="A4294" s="6" t="s">
        <v>2085</v>
      </c>
      <c r="B4294" s="6" t="s">
        <v>5083</v>
      </c>
      <c r="C4294" s="6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hidden="1" x14ac:dyDescent="0.3">
      <c r="A4295" s="6" t="s">
        <v>567</v>
      </c>
      <c r="B4295" s="6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hidden="1" x14ac:dyDescent="0.3">
      <c r="A4296" s="6" t="s">
        <v>5085</v>
      </c>
      <c r="B4296" s="6" t="s">
        <v>5086</v>
      </c>
      <c r="C4296" s="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hidden="1" x14ac:dyDescent="0.3">
      <c r="A4297" s="6" t="s">
        <v>2601</v>
      </c>
      <c r="B4297" s="6" t="s">
        <v>5087</v>
      </c>
      <c r="C4297" s="6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hidden="1" x14ac:dyDescent="0.3">
      <c r="A4298" s="6" t="s">
        <v>2068</v>
      </c>
      <c r="B4298" s="6" t="s">
        <v>5088</v>
      </c>
      <c r="C4298" s="6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hidden="1" x14ac:dyDescent="0.3">
      <c r="A4299" s="6" t="s">
        <v>1991</v>
      </c>
      <c r="B4299" s="6" t="s">
        <v>5089</v>
      </c>
      <c r="C4299" s="6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hidden="1" x14ac:dyDescent="0.3">
      <c r="A4300" s="6" t="s">
        <v>313</v>
      </c>
      <c r="B4300" s="6" t="s">
        <v>5090</v>
      </c>
      <c r="C4300" s="6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hidden="1" x14ac:dyDescent="0.3">
      <c r="A4301" s="6" t="s">
        <v>2208</v>
      </c>
      <c r="B4301" s="6" t="s">
        <v>5091</v>
      </c>
      <c r="C4301" s="6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hidden="1" x14ac:dyDescent="0.3">
      <c r="A4302" s="6" t="s">
        <v>2085</v>
      </c>
      <c r="B4302" s="6" t="s">
        <v>5092</v>
      </c>
      <c r="C4302" s="6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hidden="1" x14ac:dyDescent="0.3">
      <c r="A4303" s="6" t="s">
        <v>89</v>
      </c>
      <c r="B4303" s="6" t="s">
        <v>5093</v>
      </c>
      <c r="C4303" s="6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hidden="1" x14ac:dyDescent="0.3">
      <c r="A4304" s="6" t="s">
        <v>2085</v>
      </c>
      <c r="B4304" s="6" t="s">
        <v>5094</v>
      </c>
      <c r="C4304" s="6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hidden="1" x14ac:dyDescent="0.3">
      <c r="A4305" s="6" t="s">
        <v>401</v>
      </c>
      <c r="B4305" s="6" t="s">
        <v>5095</v>
      </c>
      <c r="C4305" s="6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hidden="1" x14ac:dyDescent="0.3">
      <c r="A4306" s="6" t="s">
        <v>1980</v>
      </c>
      <c r="B4306" s="6" t="s">
        <v>5096</v>
      </c>
      <c r="C4306" s="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hidden="1" x14ac:dyDescent="0.3">
      <c r="A4307" s="6" t="s">
        <v>2157</v>
      </c>
      <c r="B4307" s="6" t="s">
        <v>5097</v>
      </c>
      <c r="C4307" s="6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hidden="1" x14ac:dyDescent="0.3">
      <c r="A4308" s="6" t="s">
        <v>2157</v>
      </c>
      <c r="B4308" s="6" t="s">
        <v>5098</v>
      </c>
      <c r="C4308" s="6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hidden="1" x14ac:dyDescent="0.3">
      <c r="A4309" s="6" t="s">
        <v>2096</v>
      </c>
      <c r="B4309" s="6" t="s">
        <v>5099</v>
      </c>
      <c r="C4309" s="6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hidden="1" x14ac:dyDescent="0.3">
      <c r="A4310" s="6" t="s">
        <v>1786</v>
      </c>
      <c r="B4310" s="6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hidden="1" x14ac:dyDescent="0.3">
      <c r="A4311" s="6" t="s">
        <v>958</v>
      </c>
      <c r="B4311" s="6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hidden="1" x14ac:dyDescent="0.3">
      <c r="A4312" s="6" t="s">
        <v>320</v>
      </c>
      <c r="B4312" s="6" t="s">
        <v>5102</v>
      </c>
      <c r="C4312" s="6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hidden="1" x14ac:dyDescent="0.3">
      <c r="A4313" s="6" t="s">
        <v>1589</v>
      </c>
      <c r="B4313" s="6" t="s">
        <v>5103</v>
      </c>
      <c r="C4313" s="6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hidden="1" x14ac:dyDescent="0.3">
      <c r="A4314" s="6" t="s">
        <v>2107</v>
      </c>
      <c r="B4314" s="6" t="s">
        <v>5104</v>
      </c>
      <c r="C4314" s="6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hidden="1" x14ac:dyDescent="0.3">
      <c r="A4315" s="6" t="s">
        <v>2113</v>
      </c>
      <c r="B4315" s="6" t="s">
        <v>5105</v>
      </c>
      <c r="C4315" s="6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hidden="1" x14ac:dyDescent="0.3">
      <c r="A4316" s="6" t="s">
        <v>2113</v>
      </c>
      <c r="B4316" s="6" t="s">
        <v>5106</v>
      </c>
      <c r="C4316" s="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hidden="1" x14ac:dyDescent="0.3">
      <c r="A4317" s="6" t="s">
        <v>2157</v>
      </c>
      <c r="B4317" s="6" t="s">
        <v>5107</v>
      </c>
      <c r="C4317" s="6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hidden="1" x14ac:dyDescent="0.3">
      <c r="A4318" s="6" t="s">
        <v>2157</v>
      </c>
      <c r="B4318" s="6" t="s">
        <v>5108</v>
      </c>
      <c r="C4318" s="6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hidden="1" x14ac:dyDescent="0.3">
      <c r="A4319" s="6" t="s">
        <v>2088</v>
      </c>
      <c r="B4319" s="6" t="s">
        <v>5109</v>
      </c>
      <c r="C4319" s="6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hidden="1" x14ac:dyDescent="0.3">
      <c r="A4320" s="6" t="s">
        <v>2256</v>
      </c>
      <c r="B4320" s="6" t="s">
        <v>5110</v>
      </c>
      <c r="C4320" s="6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hidden="1" x14ac:dyDescent="0.3">
      <c r="A4321" s="6" t="s">
        <v>2088</v>
      </c>
      <c r="B4321" s="6" t="s">
        <v>5111</v>
      </c>
      <c r="C4321" s="6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hidden="1" x14ac:dyDescent="0.3">
      <c r="A4322" s="6" t="s">
        <v>1654</v>
      </c>
      <c r="B4322" s="6" t="s">
        <v>5112</v>
      </c>
      <c r="C4322" s="6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hidden="1" x14ac:dyDescent="0.3">
      <c r="A4323" s="6" t="s">
        <v>433</v>
      </c>
      <c r="B4323" s="6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hidden="1" x14ac:dyDescent="0.3">
      <c r="A4324" s="6" t="s">
        <v>433</v>
      </c>
      <c r="B4324" s="6" t="s">
        <v>5114</v>
      </c>
      <c r="C4324" s="6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hidden="1" x14ac:dyDescent="0.3">
      <c r="A4325" s="6" t="s">
        <v>2285</v>
      </c>
      <c r="B4325" s="6" t="s">
        <v>5115</v>
      </c>
      <c r="C4325" s="6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hidden="1" x14ac:dyDescent="0.3">
      <c r="A4326" s="6" t="s">
        <v>412</v>
      </c>
      <c r="B4326" s="6" t="s">
        <v>5116</v>
      </c>
      <c r="C4326" s="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hidden="1" x14ac:dyDescent="0.3">
      <c r="A4327" s="6" t="s">
        <v>3868</v>
      </c>
      <c r="B4327" s="6" t="s">
        <v>5117</v>
      </c>
      <c r="C4327" s="6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hidden="1" x14ac:dyDescent="0.3">
      <c r="A4328" s="6" t="s">
        <v>2133</v>
      </c>
      <c r="B4328" s="6" t="s">
        <v>5118</v>
      </c>
      <c r="C4328" s="6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hidden="1" x14ac:dyDescent="0.3">
      <c r="A4329" s="6" t="s">
        <v>371</v>
      </c>
      <c r="B4329" s="6" t="s">
        <v>5119</v>
      </c>
      <c r="C4329" s="6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hidden="1" x14ac:dyDescent="0.3">
      <c r="A4330" s="6" t="s">
        <v>1828</v>
      </c>
      <c r="B4330" s="6" t="s">
        <v>5120</v>
      </c>
      <c r="C4330" s="6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hidden="1" x14ac:dyDescent="0.3">
      <c r="A4331" s="6" t="s">
        <v>375</v>
      </c>
      <c r="B4331" s="6" t="s">
        <v>5121</v>
      </c>
      <c r="C4331" s="6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hidden="1" x14ac:dyDescent="0.3">
      <c r="A4332" s="6" t="s">
        <v>425</v>
      </c>
      <c r="B4332" s="6" t="s">
        <v>5122</v>
      </c>
      <c r="C4332" s="6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hidden="1" x14ac:dyDescent="0.3">
      <c r="A4333" s="6" t="s">
        <v>393</v>
      </c>
      <c r="B4333" s="6" t="s">
        <v>5123</v>
      </c>
      <c r="C4333" s="6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hidden="1" x14ac:dyDescent="0.3">
      <c r="A4334" s="6" t="s">
        <v>2075</v>
      </c>
      <c r="B4334" s="6" t="s">
        <v>5124</v>
      </c>
      <c r="C4334" s="6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hidden="1" x14ac:dyDescent="0.3">
      <c r="A4335" s="6" t="s">
        <v>2199</v>
      </c>
      <c r="B4335" s="6" t="s">
        <v>5125</v>
      </c>
      <c r="C4335" s="6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hidden="1" x14ac:dyDescent="0.3">
      <c r="A4336" s="6" t="s">
        <v>378</v>
      </c>
      <c r="B4336" s="6" t="s">
        <v>5126</v>
      </c>
      <c r="C4336" s="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hidden="1" x14ac:dyDescent="0.3">
      <c r="A4337" s="6" t="s">
        <v>1991</v>
      </c>
      <c r="B4337" s="6" t="s">
        <v>5127</v>
      </c>
      <c r="C4337" s="6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hidden="1" x14ac:dyDescent="0.3">
      <c r="A4338" s="6" t="s">
        <v>1991</v>
      </c>
      <c r="B4338" s="6" t="s">
        <v>5128</v>
      </c>
      <c r="C4338" s="6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hidden="1" x14ac:dyDescent="0.3">
      <c r="A4339" s="6" t="s">
        <v>2157</v>
      </c>
      <c r="B4339" s="6" t="s">
        <v>5129</v>
      </c>
      <c r="C4339" s="6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hidden="1" x14ac:dyDescent="0.3">
      <c r="A4340" s="6" t="s">
        <v>2212</v>
      </c>
      <c r="B4340" s="6" t="s">
        <v>5130</v>
      </c>
      <c r="C4340" s="6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hidden="1" x14ac:dyDescent="0.3">
      <c r="A4341" s="6" t="s">
        <v>2218</v>
      </c>
      <c r="B4341" s="6" t="s">
        <v>5131</v>
      </c>
      <c r="C4341" s="6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hidden="1" x14ac:dyDescent="0.3">
      <c r="A4342" s="6" t="s">
        <v>305</v>
      </c>
      <c r="B4342" s="6" t="s">
        <v>5132</v>
      </c>
      <c r="C4342" s="6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hidden="1" x14ac:dyDescent="0.3">
      <c r="A4343" s="6" t="s">
        <v>1991</v>
      </c>
      <c r="B4343" s="6" t="s">
        <v>5133</v>
      </c>
      <c r="C4343" s="6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hidden="1" x14ac:dyDescent="0.3">
      <c r="A4344" s="6" t="s">
        <v>1991</v>
      </c>
      <c r="B4344" s="6" t="s">
        <v>5134</v>
      </c>
      <c r="C4344" s="6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hidden="1" x14ac:dyDescent="0.3">
      <c r="A4345" s="6" t="s">
        <v>695</v>
      </c>
      <c r="B4345" s="6" t="s">
        <v>5135</v>
      </c>
      <c r="C4345" s="6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hidden="1" x14ac:dyDescent="0.3">
      <c r="A4346" s="6" t="s">
        <v>695</v>
      </c>
      <c r="B4346" s="6" t="s">
        <v>5136</v>
      </c>
      <c r="C4346" s="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hidden="1" x14ac:dyDescent="0.3">
      <c r="A4347" s="6" t="s">
        <v>375</v>
      </c>
      <c r="B4347" s="6" t="s">
        <v>5137</v>
      </c>
      <c r="C4347" s="6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hidden="1" x14ac:dyDescent="0.3">
      <c r="A4348" s="6" t="s">
        <v>71</v>
      </c>
      <c r="B4348" s="6" t="s">
        <v>5138</v>
      </c>
      <c r="C4348" s="6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hidden="1" x14ac:dyDescent="0.3">
      <c r="A4349" s="6" t="s">
        <v>401</v>
      </c>
      <c r="B4349" s="6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hidden="1" x14ac:dyDescent="0.3">
      <c r="A4350" s="6" t="s">
        <v>2185</v>
      </c>
      <c r="B4350" s="6" t="s">
        <v>5140</v>
      </c>
      <c r="C4350" s="6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hidden="1" x14ac:dyDescent="0.3">
      <c r="A4351" s="6" t="s">
        <v>956</v>
      </c>
      <c r="B4351" s="6" t="s">
        <v>5141</v>
      </c>
      <c r="C4351" s="6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hidden="1" x14ac:dyDescent="0.3">
      <c r="A4352" s="6" t="s">
        <v>2246</v>
      </c>
      <c r="B4352" s="6" t="s">
        <v>5142</v>
      </c>
      <c r="C4352" s="6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hidden="1" x14ac:dyDescent="0.3">
      <c r="A4353" s="6" t="s">
        <v>295</v>
      </c>
      <c r="B4353" s="6" t="s">
        <v>5143</v>
      </c>
      <c r="C4353" s="6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hidden="1" x14ac:dyDescent="0.3">
      <c r="A4354" s="6" t="s">
        <v>1991</v>
      </c>
      <c r="B4354" s="6" t="s">
        <v>5144</v>
      </c>
      <c r="C4354" s="6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hidden="1" x14ac:dyDescent="0.3">
      <c r="A4355" s="6" t="s">
        <v>4137</v>
      </c>
      <c r="B4355" s="6" t="s">
        <v>5145</v>
      </c>
      <c r="C4355" s="6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hidden="1" x14ac:dyDescent="0.3">
      <c r="A4356" s="6" t="s">
        <v>363</v>
      </c>
      <c r="B4356" s="6" t="s">
        <v>5146</v>
      </c>
      <c r="C4356" s="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hidden="1" x14ac:dyDescent="0.3">
      <c r="A4357" s="6" t="s">
        <v>2113</v>
      </c>
      <c r="B4357" s="6" t="s">
        <v>5147</v>
      </c>
      <c r="C4357" s="6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hidden="1" x14ac:dyDescent="0.3">
      <c r="A4358" s="6" t="s">
        <v>4525</v>
      </c>
      <c r="B4358" s="6" t="s">
        <v>5148</v>
      </c>
      <c r="C4358" s="6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hidden="1" x14ac:dyDescent="0.3">
      <c r="A4359" s="6" t="s">
        <v>695</v>
      </c>
      <c r="B4359" s="6" t="s">
        <v>5149</v>
      </c>
      <c r="C4359" s="6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hidden="1" x14ac:dyDescent="0.3">
      <c r="A4360" s="6" t="s">
        <v>375</v>
      </c>
      <c r="B4360" s="6" t="s">
        <v>5150</v>
      </c>
      <c r="C4360" s="6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hidden="1" x14ac:dyDescent="0.3">
      <c r="A4361" s="6" t="s">
        <v>956</v>
      </c>
      <c r="B4361" s="6" t="s">
        <v>5151</v>
      </c>
      <c r="C4361" s="6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hidden="1" x14ac:dyDescent="0.3">
      <c r="A4362" s="6" t="s">
        <v>795</v>
      </c>
      <c r="B4362" s="6" t="s">
        <v>5152</v>
      </c>
      <c r="C4362" s="6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hidden="1" x14ac:dyDescent="0.3">
      <c r="A4363" s="6" t="s">
        <v>4004</v>
      </c>
      <c r="B4363" s="6" t="s">
        <v>5153</v>
      </c>
      <c r="C4363" s="6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hidden="1" x14ac:dyDescent="0.3">
      <c r="A4364" s="6" t="s">
        <v>3891</v>
      </c>
      <c r="B4364" s="6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hidden="1" x14ac:dyDescent="0.3">
      <c r="A4365" s="6" t="s">
        <v>393</v>
      </c>
      <c r="B4365" s="6" t="s">
        <v>5155</v>
      </c>
      <c r="C4365" s="6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hidden="1" x14ac:dyDescent="0.3">
      <c r="A4366" s="6" t="s">
        <v>1991</v>
      </c>
      <c r="B4366" s="6" t="s">
        <v>5156</v>
      </c>
      <c r="C4366" s="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hidden="1" x14ac:dyDescent="0.3">
      <c r="A4367" s="6" t="s">
        <v>1991</v>
      </c>
      <c r="B4367" s="6" t="s">
        <v>5157</v>
      </c>
      <c r="C4367" s="6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hidden="1" x14ac:dyDescent="0.3">
      <c r="A4368" s="6" t="s">
        <v>412</v>
      </c>
      <c r="B4368" s="6" t="s">
        <v>5158</v>
      </c>
      <c r="C4368" s="6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hidden="1" x14ac:dyDescent="0.3">
      <c r="A4369" s="6" t="s">
        <v>412</v>
      </c>
      <c r="B4369" s="6" t="s">
        <v>5159</v>
      </c>
      <c r="C4369" s="6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hidden="1" x14ac:dyDescent="0.3">
      <c r="A4370" s="6" t="s">
        <v>2455</v>
      </c>
      <c r="B4370" s="6" t="s">
        <v>5160</v>
      </c>
      <c r="C4370" s="6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hidden="1" x14ac:dyDescent="0.3">
      <c r="A4371" s="6" t="s">
        <v>3896</v>
      </c>
      <c r="B4371" s="6" t="s">
        <v>5161</v>
      </c>
      <c r="C4371" s="6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hidden="1" x14ac:dyDescent="0.3">
      <c r="A4372" s="6" t="s">
        <v>2455</v>
      </c>
      <c r="B4372" s="6" t="s">
        <v>5162</v>
      </c>
      <c r="C4372" s="6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hidden="1" x14ac:dyDescent="0.3">
      <c r="A4373" s="6" t="s">
        <v>2455</v>
      </c>
      <c r="B4373" s="6" t="s">
        <v>5163</v>
      </c>
      <c r="C4373" s="6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hidden="1" x14ac:dyDescent="0.3">
      <c r="A4374" s="6" t="s">
        <v>295</v>
      </c>
      <c r="B4374" s="6" t="s">
        <v>5164</v>
      </c>
      <c r="C4374" s="6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hidden="1" x14ac:dyDescent="0.3">
      <c r="A4375" s="6" t="s">
        <v>287</v>
      </c>
      <c r="B4375" s="6" t="s">
        <v>5165</v>
      </c>
      <c r="C4375" s="6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hidden="1" x14ac:dyDescent="0.3">
      <c r="A4376" s="6" t="s">
        <v>287</v>
      </c>
      <c r="B4376" s="6" t="s">
        <v>5166</v>
      </c>
      <c r="C4376" s="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hidden="1" x14ac:dyDescent="0.3">
      <c r="A4377" s="6" t="s">
        <v>399</v>
      </c>
      <c r="B4377" s="6" t="s">
        <v>5167</v>
      </c>
      <c r="C4377" s="6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hidden="1" x14ac:dyDescent="0.3">
      <c r="A4378" s="6" t="s">
        <v>5168</v>
      </c>
      <c r="B4378" s="6" t="s">
        <v>5169</v>
      </c>
      <c r="C4378" s="6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hidden="1" x14ac:dyDescent="0.3">
      <c r="A4379" s="6" t="s">
        <v>3903</v>
      </c>
      <c r="B4379" s="6" t="s">
        <v>5170</v>
      </c>
      <c r="C4379" s="6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hidden="1" x14ac:dyDescent="0.3">
      <c r="A4380" s="6" t="s">
        <v>5171</v>
      </c>
      <c r="B4380" s="6" t="s">
        <v>5172</v>
      </c>
      <c r="C4380" s="6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hidden="1" x14ac:dyDescent="0.3">
      <c r="A4381" s="6" t="s">
        <v>425</v>
      </c>
      <c r="B4381" s="6" t="s">
        <v>5173</v>
      </c>
      <c r="C4381" s="6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hidden="1" x14ac:dyDescent="0.3">
      <c r="A4382" s="6" t="s">
        <v>2157</v>
      </c>
      <c r="B4382" s="6" t="s">
        <v>5174</v>
      </c>
      <c r="C4382" s="6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hidden="1" x14ac:dyDescent="0.3">
      <c r="A4383" s="6" t="s">
        <v>956</v>
      </c>
      <c r="B4383" s="6" t="s">
        <v>5175</v>
      </c>
      <c r="C4383" s="6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hidden="1" x14ac:dyDescent="0.3">
      <c r="A4384" s="6" t="s">
        <v>2017</v>
      </c>
      <c r="B4384" s="6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hidden="1" x14ac:dyDescent="0.3">
      <c r="A4385" s="6" t="s">
        <v>2232</v>
      </c>
      <c r="B4385" s="6" t="s">
        <v>5177</v>
      </c>
      <c r="C4385" s="6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hidden="1" x14ac:dyDescent="0.3">
      <c r="A4386" s="6" t="s">
        <v>2017</v>
      </c>
      <c r="B4386" s="6" t="s">
        <v>5178</v>
      </c>
      <c r="D4386" t="str">
        <f t="shared" si="68"/>
        <v>HST Bridges-Sokhna &amp; Mahager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hidden="1" x14ac:dyDescent="0.3">
      <c r="A4387" s="6" t="s">
        <v>3903</v>
      </c>
      <c r="B4387" s="6" t="s">
        <v>5179</v>
      </c>
      <c r="C4387" s="6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hidden="1" x14ac:dyDescent="0.3">
      <c r="A4388" s="6" t="s">
        <v>5180</v>
      </c>
      <c r="B4388" s="6" t="s">
        <v>5181</v>
      </c>
      <c r="C4388" s="6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hidden="1" x14ac:dyDescent="0.3">
      <c r="A4389" s="6" t="s">
        <v>2183</v>
      </c>
      <c r="B4389" s="6" t="s">
        <v>5182</v>
      </c>
      <c r="C4389" s="6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hidden="1" x14ac:dyDescent="0.3">
      <c r="A4390" s="6" t="s">
        <v>378</v>
      </c>
      <c r="B4390" s="6" t="s">
        <v>5183</v>
      </c>
      <c r="C4390" s="6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hidden="1" x14ac:dyDescent="0.3">
      <c r="A4391" s="6" t="s">
        <v>2354</v>
      </c>
      <c r="B4391" s="6" t="s">
        <v>5184</v>
      </c>
      <c r="C4391" s="6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hidden="1" x14ac:dyDescent="0.3">
      <c r="A4392" s="6" t="s">
        <v>1630</v>
      </c>
      <c r="B4392" s="6" t="s">
        <v>5185</v>
      </c>
      <c r="C4392" s="6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hidden="1" x14ac:dyDescent="0.3">
      <c r="A4393" s="6" t="s">
        <v>2318</v>
      </c>
      <c r="B4393" s="6" t="s">
        <v>5186</v>
      </c>
      <c r="C4393" s="6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hidden="1" x14ac:dyDescent="0.3">
      <c r="A4394" s="6" t="s">
        <v>2088</v>
      </c>
      <c r="B4394" s="6" t="s">
        <v>5187</v>
      </c>
      <c r="C4394" s="6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hidden="1" x14ac:dyDescent="0.3">
      <c r="A4395" s="6" t="s">
        <v>2212</v>
      </c>
      <c r="B4395" s="6" t="s">
        <v>5188</v>
      </c>
      <c r="C4395" s="6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hidden="1" x14ac:dyDescent="0.3">
      <c r="A4396" s="6" t="s">
        <v>367</v>
      </c>
      <c r="B4396" s="6" t="s">
        <v>5189</v>
      </c>
      <c r="C4396" s="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hidden="1" x14ac:dyDescent="0.3">
      <c r="A4397" s="6" t="s">
        <v>358</v>
      </c>
      <c r="B4397" s="6" t="s">
        <v>5190</v>
      </c>
      <c r="C4397" s="6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hidden="1" x14ac:dyDescent="0.3">
      <c r="A4398" s="6" t="s">
        <v>89</v>
      </c>
      <c r="B4398" s="6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hidden="1" x14ac:dyDescent="0.3">
      <c r="A4399" s="6" t="s">
        <v>2256</v>
      </c>
      <c r="B4399" s="6" t="s">
        <v>5192</v>
      </c>
      <c r="C4399" s="6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hidden="1" x14ac:dyDescent="0.3">
      <c r="A4400" s="6" t="s">
        <v>401</v>
      </c>
      <c r="B4400" s="6" t="s">
        <v>5193</v>
      </c>
      <c r="C4400" s="6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hidden="1" x14ac:dyDescent="0.3">
      <c r="A4401" s="6" t="s">
        <v>1809</v>
      </c>
      <c r="B4401" s="6" t="s">
        <v>5194</v>
      </c>
      <c r="C4401" s="6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hidden="1" x14ac:dyDescent="0.3">
      <c r="A4402" s="6" t="s">
        <v>73</v>
      </c>
      <c r="B4402" s="6" t="s">
        <v>5195</v>
      </c>
      <c r="C4402" s="6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hidden="1" x14ac:dyDescent="0.3">
      <c r="A4403" s="6" t="s">
        <v>375</v>
      </c>
      <c r="B4403" s="6" t="s">
        <v>5196</v>
      </c>
      <c r="C4403" s="6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hidden="1" x14ac:dyDescent="0.3">
      <c r="A4404" s="6" t="s">
        <v>2088</v>
      </c>
      <c r="B4404" s="6" t="s">
        <v>5197</v>
      </c>
      <c r="C4404" s="6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hidden="1" x14ac:dyDescent="0.3">
      <c r="A4405" s="6" t="s">
        <v>1841</v>
      </c>
      <c r="B4405" s="6" t="s">
        <v>5198</v>
      </c>
      <c r="C4405" s="6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hidden="1" x14ac:dyDescent="0.3">
      <c r="A4406" s="6" t="s">
        <v>2244</v>
      </c>
      <c r="B4406" s="6" t="s">
        <v>5199</v>
      </c>
      <c r="C4406" s="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hidden="1" x14ac:dyDescent="0.3">
      <c r="A4407" s="6" t="s">
        <v>2268</v>
      </c>
      <c r="B4407" s="6" t="s">
        <v>5200</v>
      </c>
      <c r="C4407" s="6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hidden="1" x14ac:dyDescent="0.3">
      <c r="A4408" s="6" t="s">
        <v>2232</v>
      </c>
      <c r="B4408" s="6" t="s">
        <v>5201</v>
      </c>
      <c r="C4408" s="6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hidden="1" x14ac:dyDescent="0.3">
      <c r="A4409" s="6" t="s">
        <v>1916</v>
      </c>
      <c r="B4409" s="6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hidden="1" x14ac:dyDescent="0.3">
      <c r="A4410" s="6" t="s">
        <v>1916</v>
      </c>
      <c r="B4410" s="6" t="s">
        <v>5203</v>
      </c>
      <c r="C4410" s="6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hidden="1" x14ac:dyDescent="0.3">
      <c r="A4411" s="6" t="s">
        <v>425</v>
      </c>
      <c r="B4411" s="6" t="s">
        <v>5204</v>
      </c>
      <c r="C4411" s="6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hidden="1" x14ac:dyDescent="0.3">
      <c r="A4412" s="6" t="s">
        <v>1991</v>
      </c>
      <c r="B4412" s="6" t="s">
        <v>5205</v>
      </c>
      <c r="C4412" s="6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hidden="1" x14ac:dyDescent="0.3">
      <c r="A4413" s="6" t="s">
        <v>378</v>
      </c>
      <c r="B4413" s="6" t="s">
        <v>5206</v>
      </c>
      <c r="C4413" s="6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hidden="1" x14ac:dyDescent="0.3">
      <c r="A4414" s="6" t="s">
        <v>1991</v>
      </c>
      <c r="B4414" s="6" t="s">
        <v>5207</v>
      </c>
      <c r="C4414" s="6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hidden="1" x14ac:dyDescent="0.3">
      <c r="A4415" s="6" t="s">
        <v>363</v>
      </c>
      <c r="B4415" s="6" t="s">
        <v>5208</v>
      </c>
      <c r="C4415" s="6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hidden="1" x14ac:dyDescent="0.3">
      <c r="A4416" s="6" t="s">
        <v>401</v>
      </c>
      <c r="B4416" s="6" t="s">
        <v>5209</v>
      </c>
      <c r="C4416" s="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hidden="1" x14ac:dyDescent="0.3">
      <c r="A4417" s="6" t="s">
        <v>5210</v>
      </c>
      <c r="B4417" s="6" t="s">
        <v>5211</v>
      </c>
      <c r="C4417" s="6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hidden="1" x14ac:dyDescent="0.3">
      <c r="A4418" s="6" t="s">
        <v>2268</v>
      </c>
      <c r="B4418" s="6" t="s">
        <v>5212</v>
      </c>
      <c r="C4418" s="6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hidden="1" x14ac:dyDescent="0.3">
      <c r="A4419" s="6" t="s">
        <v>2268</v>
      </c>
      <c r="B4419" s="6" t="s">
        <v>5213</v>
      </c>
      <c r="C4419" s="6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hidden="1" x14ac:dyDescent="0.3">
      <c r="A4420" s="6" t="s">
        <v>2212</v>
      </c>
      <c r="B4420" s="6" t="s">
        <v>5214</v>
      </c>
      <c r="C4420" s="6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hidden="1" x14ac:dyDescent="0.3">
      <c r="A4421" s="6" t="s">
        <v>5215</v>
      </c>
      <c r="B4421" s="6" t="s">
        <v>5216</v>
      </c>
      <c r="C4421" s="6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hidden="1" x14ac:dyDescent="0.3">
      <c r="A4422" s="6" t="s">
        <v>2285</v>
      </c>
      <c r="B4422" s="6" t="s">
        <v>5217</v>
      </c>
      <c r="C4422" s="6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hidden="1" x14ac:dyDescent="0.3">
      <c r="A4423" s="6" t="s">
        <v>2354</v>
      </c>
      <c r="B4423" s="6" t="s">
        <v>5218</v>
      </c>
      <c r="C4423" s="6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hidden="1" x14ac:dyDescent="0.3">
      <c r="A4424" s="6" t="s">
        <v>2292</v>
      </c>
      <c r="B4424" s="6" t="s">
        <v>5219</v>
      </c>
      <c r="C4424" s="6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hidden="1" x14ac:dyDescent="0.3">
      <c r="A4425" s="6" t="s">
        <v>2185</v>
      </c>
      <c r="B4425" s="6" t="s">
        <v>5220</v>
      </c>
      <c r="C4425" s="6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hidden="1" x14ac:dyDescent="0.3">
      <c r="A4426" s="6" t="s">
        <v>2601</v>
      </c>
      <c r="B4426" s="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hidden="1" x14ac:dyDescent="0.3">
      <c r="A4427" s="6" t="s">
        <v>371</v>
      </c>
      <c r="B4427" s="6" t="s">
        <v>5222</v>
      </c>
      <c r="C4427" s="6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hidden="1" x14ac:dyDescent="0.3">
      <c r="A4428" s="6" t="s">
        <v>2292</v>
      </c>
      <c r="B4428" s="6" t="s">
        <v>5223</v>
      </c>
      <c r="C4428" s="6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hidden="1" x14ac:dyDescent="0.3">
      <c r="A4429" s="6" t="s">
        <v>2268</v>
      </c>
      <c r="B4429" s="6" t="s">
        <v>5224</v>
      </c>
      <c r="C4429" s="6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hidden="1" x14ac:dyDescent="0.3">
      <c r="A4430" s="6" t="s">
        <v>1841</v>
      </c>
      <c r="B4430" s="6" t="s">
        <v>5225</v>
      </c>
      <c r="C4430" s="6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hidden="1" x14ac:dyDescent="0.3">
      <c r="A4431" s="6" t="s">
        <v>2244</v>
      </c>
      <c r="B4431" s="6" t="s">
        <v>5226</v>
      </c>
      <c r="C4431" s="6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hidden="1" x14ac:dyDescent="0.3">
      <c r="A4432" s="6" t="s">
        <v>2096</v>
      </c>
      <c r="B4432" s="6" t="s">
        <v>5227</v>
      </c>
      <c r="C4432" s="6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hidden="1" x14ac:dyDescent="0.3">
      <c r="A4433" s="6" t="s">
        <v>2387</v>
      </c>
      <c r="B4433" s="6" t="s">
        <v>5228</v>
      </c>
      <c r="C4433" s="6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hidden="1" x14ac:dyDescent="0.3">
      <c r="A4434" s="6" t="s">
        <v>1916</v>
      </c>
      <c r="B4434" s="6" t="s">
        <v>5229</v>
      </c>
      <c r="C4434" s="6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hidden="1" x14ac:dyDescent="0.3">
      <c r="A4435" s="6" t="s">
        <v>412</v>
      </c>
      <c r="B4435" s="6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hidden="1" x14ac:dyDescent="0.3">
      <c r="A4436" s="6" t="s">
        <v>305</v>
      </c>
      <c r="B4436" s="6" t="s">
        <v>5231</v>
      </c>
      <c r="C4436" s="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hidden="1" x14ac:dyDescent="0.3">
      <c r="A4437" s="6" t="s">
        <v>2324</v>
      </c>
      <c r="B4437" s="6" t="s">
        <v>5232</v>
      </c>
      <c r="C4437" s="6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hidden="1" x14ac:dyDescent="0.3">
      <c r="A4438" s="6" t="s">
        <v>2157</v>
      </c>
      <c r="B4438" s="6" t="s">
        <v>5233</v>
      </c>
      <c r="C4438" s="6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hidden="1" x14ac:dyDescent="0.3">
      <c r="A4439" s="6" t="s">
        <v>1714</v>
      </c>
      <c r="B4439" s="6" t="s">
        <v>5234</v>
      </c>
      <c r="C4439" s="6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hidden="1" x14ac:dyDescent="0.3">
      <c r="A4440" s="6" t="s">
        <v>320</v>
      </c>
      <c r="B4440" s="6" t="s">
        <v>5235</v>
      </c>
      <c r="C4440" s="6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hidden="1" x14ac:dyDescent="0.3">
      <c r="A4441" s="6" t="s">
        <v>1499</v>
      </c>
      <c r="B4441" s="6" t="s">
        <v>5236</v>
      </c>
      <c r="C4441" s="6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hidden="1" x14ac:dyDescent="0.3">
      <c r="A4442" s="6" t="s">
        <v>1752</v>
      </c>
      <c r="B4442" s="6" t="s">
        <v>5237</v>
      </c>
      <c r="C4442" s="6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hidden="1" x14ac:dyDescent="0.3">
      <c r="A4443" s="6" t="s">
        <v>2013</v>
      </c>
      <c r="B4443" s="6" t="s">
        <v>5238</v>
      </c>
      <c r="C4443" s="6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hidden="1" x14ac:dyDescent="0.3">
      <c r="A4444" s="6" t="s">
        <v>73</v>
      </c>
      <c r="B4444" s="6" t="s">
        <v>5239</v>
      </c>
      <c r="C4444" s="6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hidden="1" x14ac:dyDescent="0.3">
      <c r="A4445" s="6" t="s">
        <v>5240</v>
      </c>
      <c r="B4445" s="6" t="s">
        <v>5241</v>
      </c>
      <c r="C4445" s="6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hidden="1" x14ac:dyDescent="0.3">
      <c r="A4446" s="6" t="s">
        <v>1589</v>
      </c>
      <c r="B4446" s="6" t="s">
        <v>5242</v>
      </c>
      <c r="C4446" s="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hidden="1" x14ac:dyDescent="0.3">
      <c r="A4447" s="6" t="s">
        <v>5243</v>
      </c>
      <c r="B4447" s="6" t="s">
        <v>5244</v>
      </c>
      <c r="C4447" s="6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hidden="1" x14ac:dyDescent="0.3">
      <c r="A4448" s="6" t="s">
        <v>458</v>
      </c>
      <c r="B4448" s="6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hidden="1" x14ac:dyDescent="0.3">
      <c r="A4449" s="6" t="s">
        <v>456</v>
      </c>
      <c r="B4449" s="6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hidden="1" x14ac:dyDescent="0.3">
      <c r="A4450" s="6" t="s">
        <v>4664</v>
      </c>
      <c r="B4450" s="6" t="s">
        <v>5246</v>
      </c>
      <c r="C4450" s="6">
        <v>3</v>
      </c>
      <c r="D4450" t="str">
        <f t="shared" si="69"/>
        <v>Al-Kayan3</v>
      </c>
      <c r="E4450">
        <v>3145.52</v>
      </c>
      <c r="F4450">
        <v>0</v>
      </c>
      <c r="G4450">
        <v>0</v>
      </c>
      <c r="H4450" t="e">
        <v>#DIV/0!</v>
      </c>
    </row>
    <row r="4451" spans="1:8" hidden="1" x14ac:dyDescent="0.3">
      <c r="A4451" s="6" t="s">
        <v>1473</v>
      </c>
      <c r="B4451" s="6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hidden="1" x14ac:dyDescent="0.3">
      <c r="A4452" s="6" t="s">
        <v>458</v>
      </c>
      <c r="B4452" s="6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hidden="1" x14ac:dyDescent="0.3">
      <c r="A4453" s="6" t="s">
        <v>1254</v>
      </c>
      <c r="B4453" s="6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hidden="1" x14ac:dyDescent="0.3">
      <c r="A4454" s="6" t="s">
        <v>498</v>
      </c>
      <c r="B4454" s="6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hidden="1" x14ac:dyDescent="0.3">
      <c r="A4455" s="6" t="s">
        <v>559</v>
      </c>
      <c r="B4455" s="6" t="s">
        <v>5250</v>
      </c>
      <c r="C4455" s="6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hidden="1" x14ac:dyDescent="0.3">
      <c r="A4456" s="6" t="s">
        <v>2915</v>
      </c>
      <c r="B4456" s="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hidden="1" x14ac:dyDescent="0.3">
      <c r="A4457" s="6" t="s">
        <v>651</v>
      </c>
      <c r="B4457" s="6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hidden="1" x14ac:dyDescent="0.3">
      <c r="A4458" s="6" t="s">
        <v>982</v>
      </c>
      <c r="B4458" s="6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hidden="1" x14ac:dyDescent="0.3">
      <c r="A4459" s="6" t="s">
        <v>500</v>
      </c>
      <c r="B4459" s="6" t="s">
        <v>5254</v>
      </c>
      <c r="C4459" s="6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hidden="1" x14ac:dyDescent="0.3">
      <c r="A4460" s="6" t="s">
        <v>1259</v>
      </c>
      <c r="B4460" s="6" t="s">
        <v>5255</v>
      </c>
      <c r="C4460" s="6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hidden="1" x14ac:dyDescent="0.3">
      <c r="A4461" s="6" t="s">
        <v>651</v>
      </c>
      <c r="B4461" s="6" t="s">
        <v>5256</v>
      </c>
      <c r="C4461" s="6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hidden="1" x14ac:dyDescent="0.3">
      <c r="A4462" s="6" t="s">
        <v>2045</v>
      </c>
      <c r="B4462" s="6" t="s">
        <v>5257</v>
      </c>
      <c r="C4462" s="6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hidden="1" x14ac:dyDescent="0.3">
      <c r="A4463" s="6" t="s">
        <v>2075</v>
      </c>
      <c r="B4463" s="6" t="s">
        <v>5258</v>
      </c>
      <c r="C4463" s="6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hidden="1" x14ac:dyDescent="0.3">
      <c r="A4464" s="6" t="s">
        <v>646</v>
      </c>
      <c r="B4464" s="6" t="s">
        <v>5259</v>
      </c>
      <c r="C4464" s="6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hidden="1" x14ac:dyDescent="0.3">
      <c r="A4465" s="6" t="s">
        <v>646</v>
      </c>
      <c r="B4465" s="6" t="s">
        <v>5260</v>
      </c>
      <c r="C4465" s="6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hidden="1" x14ac:dyDescent="0.3">
      <c r="A4466" s="6" t="s">
        <v>950</v>
      </c>
      <c r="B4466" s="6" t="s">
        <v>5261</v>
      </c>
      <c r="C4466" s="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hidden="1" x14ac:dyDescent="0.3">
      <c r="A4467" s="6" t="s">
        <v>1953</v>
      </c>
      <c r="B4467" s="6" t="s">
        <v>5262</v>
      </c>
      <c r="C4467" s="6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hidden="1" x14ac:dyDescent="0.3">
      <c r="A4468" s="6" t="s">
        <v>5017</v>
      </c>
      <c r="B4468" s="6" t="s">
        <v>5263</v>
      </c>
      <c r="C4468" s="6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hidden="1" x14ac:dyDescent="0.3">
      <c r="A4469" s="6" t="s">
        <v>448</v>
      </c>
      <c r="B4469" s="6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hidden="1" x14ac:dyDescent="0.3">
      <c r="A4470" s="6" t="s">
        <v>323</v>
      </c>
      <c r="B4470" s="6" t="s">
        <v>5265</v>
      </c>
      <c r="C4470" s="6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hidden="1" x14ac:dyDescent="0.3">
      <c r="A4471" s="6" t="s">
        <v>956</v>
      </c>
      <c r="B4471" s="6" t="s">
        <v>5266</v>
      </c>
      <c r="C4471" s="6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hidden="1" x14ac:dyDescent="0.3">
      <c r="A4472" s="6" t="s">
        <v>741</v>
      </c>
      <c r="B4472" s="6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hidden="1" x14ac:dyDescent="0.3">
      <c r="A4473" s="6" t="s">
        <v>506</v>
      </c>
      <c r="B4473" s="6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hidden="1" x14ac:dyDescent="0.3">
      <c r="A4474" s="6" t="s">
        <v>1587</v>
      </c>
      <c r="B4474" s="6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hidden="1" x14ac:dyDescent="0.3">
      <c r="A4475" s="6" t="s">
        <v>651</v>
      </c>
      <c r="B4475" s="6" t="s">
        <v>5269</v>
      </c>
      <c r="C4475" s="6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hidden="1" x14ac:dyDescent="0.3">
      <c r="A4476" s="6" t="s">
        <v>1243</v>
      </c>
      <c r="B4476" s="6" t="s">
        <v>5270</v>
      </c>
      <c r="C4476" s="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hidden="1" x14ac:dyDescent="0.3">
      <c r="A4477" s="6" t="s">
        <v>375</v>
      </c>
      <c r="B4477" s="6" t="s">
        <v>5271</v>
      </c>
      <c r="C4477" s="6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hidden="1" x14ac:dyDescent="0.3">
      <c r="A4478" s="6" t="s">
        <v>9</v>
      </c>
      <c r="B4478" s="6" t="s">
        <v>5272</v>
      </c>
      <c r="C4478" s="6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hidden="1" x14ac:dyDescent="0.3">
      <c r="A4479" s="6" t="s">
        <v>456</v>
      </c>
      <c r="B4479" s="6" t="s">
        <v>5273</v>
      </c>
      <c r="C4479" s="6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hidden="1" x14ac:dyDescent="0.3">
      <c r="A4480" s="6" t="s">
        <v>758</v>
      </c>
      <c r="B4480" s="6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hidden="1" x14ac:dyDescent="0.3">
      <c r="A4481" s="6" t="s">
        <v>475</v>
      </c>
      <c r="B4481" s="6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hidden="1" x14ac:dyDescent="0.3">
      <c r="A4482" s="6" t="s">
        <v>498</v>
      </c>
      <c r="B4482" s="6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hidden="1" x14ac:dyDescent="0.3">
      <c r="A4483" s="6" t="s">
        <v>651</v>
      </c>
      <c r="B4483" s="6" t="s">
        <v>5277</v>
      </c>
      <c r="C4483" s="6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hidden="1" x14ac:dyDescent="0.3">
      <c r="A4484" s="6" t="s">
        <v>2529</v>
      </c>
      <c r="B4484" s="6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hidden="1" x14ac:dyDescent="0.3">
      <c r="A4485" s="6" t="s">
        <v>4019</v>
      </c>
      <c r="B4485" s="6" t="s">
        <v>5279</v>
      </c>
      <c r="C4485" s="6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hidden="1" x14ac:dyDescent="0.3">
      <c r="A4486" s="6" t="s">
        <v>475</v>
      </c>
      <c r="B4486" s="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hidden="1" x14ac:dyDescent="0.3">
      <c r="A4487" s="6" t="s">
        <v>1953</v>
      </c>
      <c r="B4487" s="6" t="s">
        <v>5281</v>
      </c>
      <c r="C4487" s="6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hidden="1" x14ac:dyDescent="0.3">
      <c r="A4488" s="6" t="s">
        <v>1316</v>
      </c>
      <c r="B4488" s="6" t="s">
        <v>5282</v>
      </c>
      <c r="C4488" s="6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hidden="1" x14ac:dyDescent="0.3">
      <c r="A4489" s="6" t="s">
        <v>475</v>
      </c>
      <c r="B4489" s="6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hidden="1" x14ac:dyDescent="0.3">
      <c r="A4490" s="6" t="s">
        <v>456</v>
      </c>
      <c r="B4490" s="6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hidden="1" x14ac:dyDescent="0.3">
      <c r="A4491" s="6" t="s">
        <v>3539</v>
      </c>
      <c r="B4491" s="6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hidden="1" x14ac:dyDescent="0.3">
      <c r="A4492" s="6" t="s">
        <v>1433</v>
      </c>
      <c r="B4492" s="6" t="s">
        <v>5285</v>
      </c>
      <c r="C4492" s="6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hidden="1" x14ac:dyDescent="0.3">
      <c r="A4493" s="6" t="s">
        <v>3624</v>
      </c>
      <c r="B4493" s="6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hidden="1" x14ac:dyDescent="0.3">
      <c r="A4494" s="6" t="s">
        <v>1323</v>
      </c>
      <c r="B4494" s="6" t="s">
        <v>5287</v>
      </c>
      <c r="C4494" s="6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hidden="1" x14ac:dyDescent="0.3">
      <c r="A4495" s="6" t="s">
        <v>1227</v>
      </c>
      <c r="B4495" s="6" t="s">
        <v>2483</v>
      </c>
      <c r="C4495" s="6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hidden="1" x14ac:dyDescent="0.3">
      <c r="A4496" s="6" t="s">
        <v>366</v>
      </c>
      <c r="B4496" s="6" t="s">
        <v>5288</v>
      </c>
      <c r="C4496" s="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hidden="1" x14ac:dyDescent="0.3">
      <c r="A4497" s="6" t="s">
        <v>514</v>
      </c>
      <c r="B4497" s="6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hidden="1" x14ac:dyDescent="0.3">
      <c r="A4498" s="6" t="s">
        <v>3539</v>
      </c>
      <c r="B4498" s="6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hidden="1" x14ac:dyDescent="0.3">
      <c r="A4499" s="6" t="s">
        <v>458</v>
      </c>
      <c r="B4499" s="6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hidden="1" x14ac:dyDescent="0.3">
      <c r="A4500" s="6" t="s">
        <v>500</v>
      </c>
      <c r="B4500" s="6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hidden="1" x14ac:dyDescent="0.3">
      <c r="A4501" s="6" t="s">
        <v>5293</v>
      </c>
      <c r="B4501" s="6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hidden="1" x14ac:dyDescent="0.3">
      <c r="A4502" s="6" t="s">
        <v>1809</v>
      </c>
      <c r="B4502" s="6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hidden="1" x14ac:dyDescent="0.3">
      <c r="A4503" s="6" t="s">
        <v>456</v>
      </c>
      <c r="B4503" s="6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hidden="1" x14ac:dyDescent="0.3">
      <c r="A4504" s="6" t="s">
        <v>2412</v>
      </c>
      <c r="B4504" s="6" t="s">
        <v>5297</v>
      </c>
      <c r="C4504" s="6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hidden="1" x14ac:dyDescent="0.3">
      <c r="A4505" s="6" t="s">
        <v>456</v>
      </c>
      <c r="B4505" s="6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hidden="1" x14ac:dyDescent="0.3">
      <c r="A4506" s="6" t="s">
        <v>1587</v>
      </c>
      <c r="B4506" s="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hidden="1" x14ac:dyDescent="0.3">
      <c r="A4507" s="6" t="s">
        <v>475</v>
      </c>
      <c r="B4507" s="6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hidden="1" x14ac:dyDescent="0.3">
      <c r="A4508" s="6" t="s">
        <v>950</v>
      </c>
      <c r="B4508" s="6" t="s">
        <v>5300</v>
      </c>
      <c r="C4508" s="6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hidden="1" x14ac:dyDescent="0.3">
      <c r="A4509" s="6" t="s">
        <v>490</v>
      </c>
      <c r="B4509" s="6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hidden="1" x14ac:dyDescent="0.3">
      <c r="A4510" s="6" t="s">
        <v>559</v>
      </c>
      <c r="B4510" s="6" t="s">
        <v>5302</v>
      </c>
      <c r="C4510" s="6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hidden="1" x14ac:dyDescent="0.3">
      <c r="A4511" s="6" t="s">
        <v>2832</v>
      </c>
      <c r="B4511" s="6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hidden="1" x14ac:dyDescent="0.3">
      <c r="A4512" s="6" t="s">
        <v>2253</v>
      </c>
      <c r="B4512" s="6" t="s">
        <v>5304</v>
      </c>
      <c r="C4512" s="6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hidden="1" x14ac:dyDescent="0.3">
      <c r="A4513" s="6" t="s">
        <v>657</v>
      </c>
      <c r="B4513" s="6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hidden="1" x14ac:dyDescent="0.3">
      <c r="A4514" s="6" t="s">
        <v>1254</v>
      </c>
      <c r="B4514" s="6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hidden="1" x14ac:dyDescent="0.3">
      <c r="A4515" s="6" t="s">
        <v>1377</v>
      </c>
      <c r="B4515" s="6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hidden="1" x14ac:dyDescent="0.3">
      <c r="A4516" s="6" t="s">
        <v>743</v>
      </c>
      <c r="B4516" s="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hidden="1" x14ac:dyDescent="0.3">
      <c r="A4517" s="6" t="s">
        <v>456</v>
      </c>
      <c r="B4517" s="6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hidden="1" x14ac:dyDescent="0.3">
      <c r="A4518" s="6" t="s">
        <v>456</v>
      </c>
      <c r="B4518" s="6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hidden="1" x14ac:dyDescent="0.3">
      <c r="A4519" s="6" t="s">
        <v>500</v>
      </c>
      <c r="B4519" s="6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hidden="1" x14ac:dyDescent="0.3">
      <c r="A4520" s="6" t="s">
        <v>2601</v>
      </c>
      <c r="B4520" s="6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hidden="1" x14ac:dyDescent="0.3">
      <c r="A4521" s="6" t="s">
        <v>1766</v>
      </c>
      <c r="B4521" s="6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hidden="1" x14ac:dyDescent="0.3">
      <c r="A4522" s="6" t="s">
        <v>514</v>
      </c>
      <c r="B4522" s="6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hidden="1" x14ac:dyDescent="0.3">
      <c r="A4523" s="6" t="s">
        <v>5314</v>
      </c>
      <c r="B4523" s="6" t="s">
        <v>5315</v>
      </c>
      <c r="C4523" s="6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hidden="1" x14ac:dyDescent="0.3">
      <c r="A4524" s="6" t="s">
        <v>1077</v>
      </c>
      <c r="B4524" s="6" t="s">
        <v>5316</v>
      </c>
      <c r="C4524" s="6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hidden="1" x14ac:dyDescent="0.3">
      <c r="A4525" s="6" t="s">
        <v>500</v>
      </c>
      <c r="B4525" s="6" t="s">
        <v>5317</v>
      </c>
      <c r="C4525" s="6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hidden="1" x14ac:dyDescent="0.3">
      <c r="A4526" s="6" t="s">
        <v>1086</v>
      </c>
      <c r="B4526" s="6" t="s">
        <v>5318</v>
      </c>
      <c r="C4526" s="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hidden="1" x14ac:dyDescent="0.3">
      <c r="A4527" s="6" t="s">
        <v>456</v>
      </c>
      <c r="B4527" s="6" t="s">
        <v>5319</v>
      </c>
      <c r="C4527" s="6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hidden="1" x14ac:dyDescent="0.3">
      <c r="A4528" s="6" t="s">
        <v>3284</v>
      </c>
      <c r="B4528" s="6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hidden="1" x14ac:dyDescent="0.3">
      <c r="A4529" s="6" t="s">
        <v>2457</v>
      </c>
      <c r="B4529" s="6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hidden="1" x14ac:dyDescent="0.3">
      <c r="A4530" s="6" t="s">
        <v>651</v>
      </c>
      <c r="B4530" s="6" t="s">
        <v>5321</v>
      </c>
      <c r="C4530" s="6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hidden="1" x14ac:dyDescent="0.3">
      <c r="A4531" s="6" t="s">
        <v>498</v>
      </c>
      <c r="B4531" s="6" t="s">
        <v>5322</v>
      </c>
      <c r="C4531" s="6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hidden="1" x14ac:dyDescent="0.3">
      <c r="A4532" s="6" t="s">
        <v>366</v>
      </c>
      <c r="B4532" s="6" t="s">
        <v>5323</v>
      </c>
      <c r="C4532" s="6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hidden="1" x14ac:dyDescent="0.3">
      <c r="A4533" s="6" t="s">
        <v>456</v>
      </c>
      <c r="B4533" s="6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hidden="1" x14ac:dyDescent="0.3">
      <c r="A4534" s="6" t="s">
        <v>458</v>
      </c>
      <c r="B4534" s="6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hidden="1" x14ac:dyDescent="0.3">
      <c r="A4535" s="6" t="s">
        <v>4176</v>
      </c>
      <c r="B4535" s="6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hidden="1" x14ac:dyDescent="0.3">
      <c r="A4536" s="6" t="s">
        <v>741</v>
      </c>
      <c r="B4536" s="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hidden="1" x14ac:dyDescent="0.3">
      <c r="A4537" s="6" t="s">
        <v>628</v>
      </c>
      <c r="B4537" s="6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hidden="1" x14ac:dyDescent="0.3">
      <c r="A4538" s="6" t="s">
        <v>2122</v>
      </c>
      <c r="B4538" s="6" t="s">
        <v>5328</v>
      </c>
      <c r="C4538" s="6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hidden="1" x14ac:dyDescent="0.3">
      <c r="A4539" s="6" t="s">
        <v>741</v>
      </c>
      <c r="B4539" s="6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hidden="1" x14ac:dyDescent="0.3">
      <c r="A4540" s="6" t="s">
        <v>1697</v>
      </c>
      <c r="B4540" s="6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hidden="1" x14ac:dyDescent="0.3">
      <c r="A4541" s="6" t="s">
        <v>1363</v>
      </c>
      <c r="B4541" s="6" t="s">
        <v>5330</v>
      </c>
      <c r="C4541" s="6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hidden="1" x14ac:dyDescent="0.3">
      <c r="A4542" s="6" t="s">
        <v>3624</v>
      </c>
      <c r="B4542" s="6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hidden="1" x14ac:dyDescent="0.3">
      <c r="A4543" s="6" t="s">
        <v>897</v>
      </c>
      <c r="B4543" s="6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hidden="1" x14ac:dyDescent="0.3">
      <c r="A4544" s="6" t="s">
        <v>1227</v>
      </c>
      <c r="B4544" s="6" t="s">
        <v>5333</v>
      </c>
      <c r="C4544" s="6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hidden="1" x14ac:dyDescent="0.3">
      <c r="A4545" s="6" t="s">
        <v>1060</v>
      </c>
      <c r="B4545" s="6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hidden="1" x14ac:dyDescent="0.3">
      <c r="A4546" s="6" t="s">
        <v>475</v>
      </c>
      <c r="B4546" s="6" t="s">
        <v>5335</v>
      </c>
      <c r="C4546" s="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hidden="1" x14ac:dyDescent="0.3">
      <c r="A4547" s="6" t="s">
        <v>456</v>
      </c>
      <c r="B4547" s="6" t="s">
        <v>5336</v>
      </c>
      <c r="C4547" s="6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hidden="1" x14ac:dyDescent="0.3">
      <c r="A4548" s="6" t="s">
        <v>3891</v>
      </c>
      <c r="B4548" s="6" t="s">
        <v>5337</v>
      </c>
      <c r="C4548" s="6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hidden="1" x14ac:dyDescent="0.3">
      <c r="A4549" s="6" t="s">
        <v>2096</v>
      </c>
      <c r="B4549" s="6" t="s">
        <v>5338</v>
      </c>
      <c r="C4549" s="6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hidden="1" x14ac:dyDescent="0.3">
      <c r="A4550" s="6" t="s">
        <v>375</v>
      </c>
      <c r="B4550" s="6" t="s">
        <v>5339</v>
      </c>
      <c r="C4550" s="6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hidden="1" x14ac:dyDescent="0.3">
      <c r="A4551" s="6" t="s">
        <v>1259</v>
      </c>
      <c r="B4551" s="6" t="s">
        <v>5340</v>
      </c>
      <c r="C4551" s="6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hidden="1" x14ac:dyDescent="0.3">
      <c r="A4552" s="6" t="s">
        <v>320</v>
      </c>
      <c r="B4552" s="6" t="s">
        <v>5341</v>
      </c>
      <c r="C4552" s="6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hidden="1" x14ac:dyDescent="0.3">
      <c r="A4553" s="6" t="s">
        <v>320</v>
      </c>
      <c r="B4553" s="6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hidden="1" x14ac:dyDescent="0.3">
      <c r="A4554" s="6" t="s">
        <v>2218</v>
      </c>
      <c r="B4554" s="6" t="s">
        <v>5343</v>
      </c>
      <c r="C4554" s="6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hidden="1" x14ac:dyDescent="0.3">
      <c r="A4555" s="6" t="s">
        <v>433</v>
      </c>
      <c r="B4555" s="6" t="s">
        <v>5344</v>
      </c>
      <c r="C4555" s="6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hidden="1" x14ac:dyDescent="0.3">
      <c r="A4556" s="6" t="s">
        <v>5345</v>
      </c>
      <c r="B4556" s="6" t="s">
        <v>5346</v>
      </c>
      <c r="C4556" s="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hidden="1" x14ac:dyDescent="0.3">
      <c r="A4557" s="6" t="s">
        <v>2199</v>
      </c>
      <c r="B4557" s="6" t="s">
        <v>5347</v>
      </c>
      <c r="C4557" s="6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hidden="1" x14ac:dyDescent="0.3">
      <c r="A4558" s="6" t="s">
        <v>2253</v>
      </c>
      <c r="B4558" s="6" t="s">
        <v>5348</v>
      </c>
      <c r="C4558" s="6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hidden="1" x14ac:dyDescent="0.3">
      <c r="A4559" s="6" t="s">
        <v>2185</v>
      </c>
      <c r="B4559" s="6" t="s">
        <v>5349</v>
      </c>
      <c r="C4559" s="6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hidden="1" x14ac:dyDescent="0.3">
      <c r="A4560" s="6" t="s">
        <v>2075</v>
      </c>
      <c r="B4560" s="6" t="s">
        <v>5350</v>
      </c>
      <c r="C4560" s="6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hidden="1" x14ac:dyDescent="0.3">
      <c r="A4561" s="6" t="s">
        <v>2122</v>
      </c>
      <c r="B4561" s="6" t="s">
        <v>5351</v>
      </c>
      <c r="C4561" s="6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hidden="1" x14ac:dyDescent="0.3">
      <c r="A4562" s="6" t="s">
        <v>2113</v>
      </c>
      <c r="B4562" s="6" t="s">
        <v>5352</v>
      </c>
      <c r="C4562" s="6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hidden="1" x14ac:dyDescent="0.3">
      <c r="A4563" s="6" t="s">
        <v>1697</v>
      </c>
      <c r="B4563" s="6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hidden="1" x14ac:dyDescent="0.3">
      <c r="A4564" s="6" t="s">
        <v>1841</v>
      </c>
      <c r="B4564" s="6" t="s">
        <v>5354</v>
      </c>
      <c r="C4564" s="6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hidden="1" x14ac:dyDescent="0.3">
      <c r="A4565" s="6" t="s">
        <v>2107</v>
      </c>
      <c r="B4565" s="6" t="s">
        <v>5355</v>
      </c>
      <c r="C4565" s="6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hidden="1" x14ac:dyDescent="0.3">
      <c r="A4566" s="6" t="s">
        <v>1788</v>
      </c>
      <c r="B4566" s="6" t="s">
        <v>5356</v>
      </c>
      <c r="C4566" s="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hidden="1" x14ac:dyDescent="0.3">
      <c r="A4567" s="6" t="s">
        <v>3684</v>
      </c>
      <c r="B4567" s="6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hidden="1" x14ac:dyDescent="0.3">
      <c r="A4568" s="6" t="s">
        <v>3624</v>
      </c>
      <c r="B4568" s="6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hidden="1" x14ac:dyDescent="0.3">
      <c r="A4569" s="6" t="s">
        <v>646</v>
      </c>
      <c r="B4569" s="6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hidden="1" x14ac:dyDescent="0.3">
      <c r="A4570" s="6" t="s">
        <v>73</v>
      </c>
      <c r="B4570" s="6" t="s">
        <v>5359</v>
      </c>
      <c r="C4570" s="6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hidden="1" x14ac:dyDescent="0.3">
      <c r="A4571" s="6" t="s">
        <v>1685</v>
      </c>
      <c r="B4571" s="6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hidden="1" x14ac:dyDescent="0.3">
      <c r="A4572" s="6" t="s">
        <v>2612</v>
      </c>
      <c r="B4572" s="6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hidden="1" x14ac:dyDescent="0.3">
      <c r="A4573" s="6" t="s">
        <v>2612</v>
      </c>
      <c r="B4573" s="6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hidden="1" x14ac:dyDescent="0.3">
      <c r="A4574" s="6" t="s">
        <v>1574</v>
      </c>
      <c r="B4574" s="6" t="s">
        <v>5363</v>
      </c>
      <c r="C4574" s="6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hidden="1" x14ac:dyDescent="0.3">
      <c r="A4575" s="6" t="s">
        <v>705</v>
      </c>
      <c r="B4575" s="6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hidden="1" x14ac:dyDescent="0.3">
      <c r="A4576" s="6" t="s">
        <v>341</v>
      </c>
      <c r="B4576" s="6" t="s">
        <v>5365</v>
      </c>
      <c r="C4576" s="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hidden="1" x14ac:dyDescent="0.3">
      <c r="A4577" s="6" t="s">
        <v>4226</v>
      </c>
      <c r="B4577" s="6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hidden="1" x14ac:dyDescent="0.3">
      <c r="A4578" s="6" t="s">
        <v>2520</v>
      </c>
      <c r="B4578" s="6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hidden="1" x14ac:dyDescent="0.3">
      <c r="A4579" s="6" t="s">
        <v>1512</v>
      </c>
      <c r="B4579" s="6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hidden="1" x14ac:dyDescent="0.3">
      <c r="A4580" s="6" t="s">
        <v>1473</v>
      </c>
      <c r="B4580" s="6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hidden="1" x14ac:dyDescent="0.3">
      <c r="A4581" s="6" t="s">
        <v>3234</v>
      </c>
      <c r="B4581" s="6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hidden="1" x14ac:dyDescent="0.3">
      <c r="A4582" s="6" t="s">
        <v>1473</v>
      </c>
      <c r="B4582" s="6" t="s">
        <v>5371</v>
      </c>
      <c r="C4582" s="6">
        <v>5</v>
      </c>
      <c r="D4582" t="str">
        <f t="shared" si="71"/>
        <v>Taval Sarai 525</v>
      </c>
      <c r="E4582">
        <v>251219</v>
      </c>
      <c r="F4582">
        <v>0</v>
      </c>
      <c r="G4582">
        <v>0</v>
      </c>
      <c r="H4582">
        <v>251219</v>
      </c>
    </row>
    <row r="4583" spans="1:8" hidden="1" x14ac:dyDescent="0.3">
      <c r="A4583" s="6" t="s">
        <v>1227</v>
      </c>
      <c r="B4583" s="6" t="s">
        <v>5372</v>
      </c>
      <c r="C4583" s="6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hidden="1" x14ac:dyDescent="0.3">
      <c r="A4584" s="6" t="s">
        <v>926</v>
      </c>
      <c r="B4584" s="6" t="s">
        <v>5373</v>
      </c>
      <c r="C4584" s="6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hidden="1" x14ac:dyDescent="0.3">
      <c r="A4585" s="6" t="s">
        <v>4711</v>
      </c>
      <c r="B4585" s="6" t="s">
        <v>5374</v>
      </c>
      <c r="C4585" s="6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hidden="1" x14ac:dyDescent="0.3">
      <c r="A4586" s="6" t="s">
        <v>500</v>
      </c>
      <c r="B4586" s="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hidden="1" x14ac:dyDescent="0.3">
      <c r="A4587" s="6" t="s">
        <v>705</v>
      </c>
      <c r="B4587" s="6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hidden="1" x14ac:dyDescent="0.3">
      <c r="A4588" s="6" t="s">
        <v>3136</v>
      </c>
      <c r="B4588" s="6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hidden="1" x14ac:dyDescent="0.3">
      <c r="A4589" s="6" t="s">
        <v>569</v>
      </c>
      <c r="B4589" s="6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hidden="1" x14ac:dyDescent="0.3">
      <c r="A4590" s="6" t="s">
        <v>2480</v>
      </c>
      <c r="B4590" s="6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hidden="1" x14ac:dyDescent="0.3">
      <c r="A4591" s="6" t="s">
        <v>895</v>
      </c>
      <c r="B4591" s="6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hidden="1" x14ac:dyDescent="0.3">
      <c r="A4592" s="6" t="s">
        <v>895</v>
      </c>
      <c r="B4592" s="6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hidden="1" x14ac:dyDescent="0.3">
      <c r="A4593" s="6" t="s">
        <v>1060</v>
      </c>
      <c r="B4593" s="6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hidden="1" x14ac:dyDescent="0.3">
      <c r="A4594" s="6" t="s">
        <v>5293</v>
      </c>
      <c r="B4594" s="6" t="s">
        <v>5383</v>
      </c>
      <c r="C4594" s="6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hidden="1" x14ac:dyDescent="0.3">
      <c r="A4595" s="6" t="s">
        <v>475</v>
      </c>
      <c r="B4595" s="6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hidden="1" x14ac:dyDescent="0.3">
      <c r="A4596" s="6" t="s">
        <v>897</v>
      </c>
      <c r="B4596" s="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hidden="1" x14ac:dyDescent="0.3">
      <c r="A4597" s="6" t="s">
        <v>895</v>
      </c>
      <c r="B4597" s="6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hidden="1" x14ac:dyDescent="0.3">
      <c r="A4598" s="6" t="s">
        <v>475</v>
      </c>
      <c r="B4598" s="6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hidden="1" x14ac:dyDescent="0.3">
      <c r="A4599" s="6" t="s">
        <v>475</v>
      </c>
      <c r="B4599" s="6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hidden="1" x14ac:dyDescent="0.3">
      <c r="A4600" s="6" t="s">
        <v>1043</v>
      </c>
      <c r="B4600" s="6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hidden="1" x14ac:dyDescent="0.3">
      <c r="A4601" s="6" t="s">
        <v>847</v>
      </c>
      <c r="B4601" s="6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hidden="1" x14ac:dyDescent="0.3">
      <c r="A4602" s="6" t="s">
        <v>612</v>
      </c>
      <c r="B4602" s="6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hidden="1" x14ac:dyDescent="0.3">
      <c r="A4603" s="6" t="s">
        <v>1295</v>
      </c>
      <c r="B4603" s="6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hidden="1" x14ac:dyDescent="0.3">
      <c r="A4604" s="6" t="s">
        <v>514</v>
      </c>
      <c r="B4604" s="6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hidden="1" x14ac:dyDescent="0.3">
      <c r="A4605" s="6" t="s">
        <v>1331</v>
      </c>
      <c r="B4605" s="6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hidden="1" x14ac:dyDescent="0.3">
      <c r="A4606" s="6" t="s">
        <v>646</v>
      </c>
      <c r="B4606" s="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hidden="1" x14ac:dyDescent="0.3">
      <c r="A4607" s="6" t="s">
        <v>456</v>
      </c>
      <c r="B4607" s="6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hidden="1" x14ac:dyDescent="0.3">
      <c r="A4608" s="6" t="s">
        <v>456</v>
      </c>
      <c r="B4608" s="6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hidden="1" x14ac:dyDescent="0.3">
      <c r="A4609" s="6" t="s">
        <v>4186</v>
      </c>
      <c r="B4609" s="6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hidden="1" x14ac:dyDescent="0.3">
      <c r="A4610" s="6" t="s">
        <v>458</v>
      </c>
      <c r="B4610" s="6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hidden="1" x14ac:dyDescent="0.3">
      <c r="A4611" s="6" t="s">
        <v>475</v>
      </c>
      <c r="B4611" s="6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hidden="1" x14ac:dyDescent="0.3">
      <c r="A4612" s="6" t="s">
        <v>458</v>
      </c>
      <c r="B4612" s="6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hidden="1" x14ac:dyDescent="0.3">
      <c r="A4613" s="6" t="s">
        <v>2915</v>
      </c>
      <c r="B4613" s="6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hidden="1" x14ac:dyDescent="0.3">
      <c r="A4614" s="6" t="s">
        <v>486</v>
      </c>
      <c r="B4614" s="6" t="s">
        <v>5403</v>
      </c>
      <c r="C4614" s="6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hidden="1" x14ac:dyDescent="0.3">
      <c r="A4615" s="6" t="s">
        <v>500</v>
      </c>
      <c r="B4615" s="6" t="s">
        <v>5404</v>
      </c>
      <c r="C4615" s="6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hidden="1" x14ac:dyDescent="0.3">
      <c r="A4616" s="6" t="s">
        <v>722</v>
      </c>
      <c r="B4616" s="6" t="s">
        <v>5405</v>
      </c>
      <c r="C4616" s="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hidden="1" x14ac:dyDescent="0.3">
      <c r="A4617" s="6" t="s">
        <v>569</v>
      </c>
      <c r="B4617" s="6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hidden="1" x14ac:dyDescent="0.3">
      <c r="A4618" s="6" t="s">
        <v>511</v>
      </c>
      <c r="B4618" s="6" t="s">
        <v>5407</v>
      </c>
      <c r="C4618" s="6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hidden="1" x14ac:dyDescent="0.3">
      <c r="A4619" s="6" t="s">
        <v>2792</v>
      </c>
      <c r="B4619" s="6" t="s">
        <v>5408</v>
      </c>
      <c r="C4619" s="6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hidden="1" x14ac:dyDescent="0.3">
      <c r="A4620" s="6" t="s">
        <v>5409</v>
      </c>
      <c r="B4620" s="6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hidden="1" x14ac:dyDescent="0.3">
      <c r="A4621" s="6" t="s">
        <v>2832</v>
      </c>
      <c r="B4621" s="6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hidden="1" x14ac:dyDescent="0.3">
      <c r="A4622" s="6" t="s">
        <v>2457</v>
      </c>
      <c r="B4622" s="6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hidden="1" x14ac:dyDescent="0.3">
      <c r="A4623" s="6" t="s">
        <v>5412</v>
      </c>
      <c r="B4623" s="6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hidden="1" x14ac:dyDescent="0.3">
      <c r="A4624" s="6" t="s">
        <v>758</v>
      </c>
      <c r="B4624" s="6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hidden="1" x14ac:dyDescent="0.3">
      <c r="A4625" s="6" t="s">
        <v>758</v>
      </c>
      <c r="B4625" s="6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hidden="1" x14ac:dyDescent="0.3">
      <c r="A4626" s="6" t="s">
        <v>496</v>
      </c>
      <c r="B4626" s="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hidden="1" x14ac:dyDescent="0.3">
      <c r="A4627" s="6" t="s">
        <v>496</v>
      </c>
      <c r="B4627" s="6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hidden="1" x14ac:dyDescent="0.3">
      <c r="A4628" s="6" t="s">
        <v>4332</v>
      </c>
      <c r="B4628" s="6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hidden="1" x14ac:dyDescent="0.3">
      <c r="A4629" s="6" t="s">
        <v>4228</v>
      </c>
      <c r="B4629" s="6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hidden="1" x14ac:dyDescent="0.3">
      <c r="A4630" s="6" t="s">
        <v>1295</v>
      </c>
      <c r="B4630" s="6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hidden="1" x14ac:dyDescent="0.3">
      <c r="A4631" s="6" t="s">
        <v>500</v>
      </c>
      <c r="B4631" s="6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hidden="1" x14ac:dyDescent="0.3">
      <c r="A4632" s="6" t="s">
        <v>569</v>
      </c>
      <c r="B4632" s="6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hidden="1" x14ac:dyDescent="0.3">
      <c r="A4633" s="6" t="s">
        <v>2915</v>
      </c>
      <c r="B4633" s="6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hidden="1" x14ac:dyDescent="0.3">
      <c r="A4634" s="6" t="s">
        <v>758</v>
      </c>
      <c r="B4634" s="6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hidden="1" x14ac:dyDescent="0.3">
      <c r="A4635" s="6" t="s">
        <v>758</v>
      </c>
      <c r="B4635" s="6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hidden="1" x14ac:dyDescent="0.3">
      <c r="A4636" s="6" t="s">
        <v>758</v>
      </c>
      <c r="B4636" s="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hidden="1" x14ac:dyDescent="0.3">
      <c r="A4637" s="6" t="s">
        <v>581</v>
      </c>
      <c r="B4637" s="6" t="s">
        <v>5424</v>
      </c>
      <c r="C4637" s="6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hidden="1" x14ac:dyDescent="0.3">
      <c r="A4638" s="6" t="s">
        <v>651</v>
      </c>
      <c r="B4638" s="6" t="s">
        <v>5425</v>
      </c>
      <c r="C4638" s="6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hidden="1" x14ac:dyDescent="0.3">
      <c r="A4639" s="6" t="s">
        <v>646</v>
      </c>
      <c r="B4639" s="6" t="s">
        <v>5426</v>
      </c>
      <c r="C4639" s="6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hidden="1" x14ac:dyDescent="0.3">
      <c r="A4640" s="6" t="s">
        <v>646</v>
      </c>
      <c r="B4640" s="6" t="s">
        <v>5427</v>
      </c>
      <c r="C4640" s="6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hidden="1" x14ac:dyDescent="0.3">
      <c r="A4641" s="6" t="s">
        <v>2795</v>
      </c>
      <c r="B4641" s="6" t="s">
        <v>5428</v>
      </c>
      <c r="C4641" s="6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hidden="1" x14ac:dyDescent="0.3">
      <c r="A4642" s="6" t="s">
        <v>2795</v>
      </c>
      <c r="B4642" s="6" t="s">
        <v>5429</v>
      </c>
      <c r="C4642" s="6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hidden="1" x14ac:dyDescent="0.3">
      <c r="A4643" s="6" t="s">
        <v>2795</v>
      </c>
      <c r="B4643" s="6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hidden="1" x14ac:dyDescent="0.3">
      <c r="A4644" s="6" t="s">
        <v>490</v>
      </c>
      <c r="B4644" s="6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hidden="1" x14ac:dyDescent="0.3">
      <c r="A4645" s="6" t="s">
        <v>432</v>
      </c>
      <c r="B4645" s="6" t="s">
        <v>5431</v>
      </c>
      <c r="D4645" t="str">
        <f t="shared" si="72"/>
        <v>EMAAR-PKG#62-UPTOWN</v>
      </c>
      <c r="E4645">
        <v>55761.79</v>
      </c>
      <c r="F4645">
        <v>0</v>
      </c>
      <c r="G4645">
        <v>0</v>
      </c>
      <c r="H4645">
        <v>55761.79</v>
      </c>
    </row>
    <row r="4646" spans="1:8" hidden="1" x14ac:dyDescent="0.3">
      <c r="A4646" s="6" t="s">
        <v>475</v>
      </c>
      <c r="B4646" s="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hidden="1" x14ac:dyDescent="0.3">
      <c r="A4647" s="6" t="s">
        <v>475</v>
      </c>
      <c r="B4647" s="6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hidden="1" x14ac:dyDescent="0.3">
      <c r="A4648" s="6" t="s">
        <v>456</v>
      </c>
      <c r="B4648" s="6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hidden="1" x14ac:dyDescent="0.3">
      <c r="A4649" s="6" t="s">
        <v>475</v>
      </c>
      <c r="B4649" s="6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hidden="1" x14ac:dyDescent="0.3">
      <c r="A4650" s="6" t="s">
        <v>475</v>
      </c>
      <c r="B4650" s="6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hidden="1" x14ac:dyDescent="0.3">
      <c r="A4651" s="6" t="s">
        <v>2814</v>
      </c>
      <c r="B4651" s="6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hidden="1" x14ac:dyDescent="0.3">
      <c r="A4652" s="6" t="s">
        <v>5437</v>
      </c>
      <c r="B4652" s="6" t="s">
        <v>5438</v>
      </c>
      <c r="C4652" s="6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hidden="1" x14ac:dyDescent="0.3">
      <c r="A4653" s="6" t="s">
        <v>453</v>
      </c>
      <c r="B4653" s="6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hidden="1" x14ac:dyDescent="0.3">
      <c r="A4654" s="6" t="s">
        <v>453</v>
      </c>
      <c r="B4654" s="6" t="s">
        <v>5440</v>
      </c>
      <c r="C4654" s="6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hidden="1" x14ac:dyDescent="0.3">
      <c r="A4655" s="6" t="s">
        <v>458</v>
      </c>
      <c r="B4655" s="6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hidden="1" x14ac:dyDescent="0.3">
      <c r="A4656" s="6" t="s">
        <v>456</v>
      </c>
      <c r="B4656" s="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hidden="1" x14ac:dyDescent="0.3">
      <c r="A4657" s="6" t="s">
        <v>458</v>
      </c>
      <c r="B4657" s="6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hidden="1" x14ac:dyDescent="0.3">
      <c r="A4658" s="6" t="s">
        <v>456</v>
      </c>
      <c r="B4658" s="6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hidden="1" x14ac:dyDescent="0.3">
      <c r="A4659" s="6" t="s">
        <v>458</v>
      </c>
      <c r="B4659" s="6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hidden="1" x14ac:dyDescent="0.3">
      <c r="A4660" s="6" t="s">
        <v>458</v>
      </c>
      <c r="B4660" s="6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hidden="1" x14ac:dyDescent="0.3">
      <c r="A4661" s="6" t="s">
        <v>456</v>
      </c>
      <c r="B4661" s="6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hidden="1" x14ac:dyDescent="0.3">
      <c r="A4662" s="6" t="s">
        <v>456</v>
      </c>
      <c r="B4662" s="6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hidden="1" x14ac:dyDescent="0.3">
      <c r="A4663" s="6" t="s">
        <v>456</v>
      </c>
      <c r="B4663" s="6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hidden="1" x14ac:dyDescent="0.3">
      <c r="A4664" s="6" t="s">
        <v>456</v>
      </c>
      <c r="B4664" s="6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hidden="1" x14ac:dyDescent="0.3">
      <c r="A4665" s="6" t="s">
        <v>456</v>
      </c>
      <c r="B4665" s="6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hidden="1" x14ac:dyDescent="0.3">
      <c r="A4666" s="6" t="s">
        <v>496</v>
      </c>
      <c r="B4666" s="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hidden="1" x14ac:dyDescent="0.3">
      <c r="A4667" s="6" t="s">
        <v>475</v>
      </c>
      <c r="B4667" s="6" t="s">
        <v>5453</v>
      </c>
      <c r="C4667" s="6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hidden="1" x14ac:dyDescent="0.3">
      <c r="A4668" s="6" t="s">
        <v>475</v>
      </c>
      <c r="B4668" s="6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hidden="1" x14ac:dyDescent="0.3">
      <c r="A4669" s="6" t="s">
        <v>475</v>
      </c>
      <c r="B4669" s="6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hidden="1" x14ac:dyDescent="0.3">
      <c r="A4670" s="6" t="s">
        <v>475</v>
      </c>
      <c r="B4670" s="6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hidden="1" x14ac:dyDescent="0.3">
      <c r="A4671" s="6" t="s">
        <v>488</v>
      </c>
      <c r="B4671" s="6" t="s">
        <v>5457</v>
      </c>
      <c r="C4671" s="6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hidden="1" x14ac:dyDescent="0.3">
      <c r="A4672" s="6" t="s">
        <v>488</v>
      </c>
      <c r="B4672" s="6" t="s">
        <v>5458</v>
      </c>
      <c r="C4672" s="6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hidden="1" x14ac:dyDescent="0.3">
      <c r="A4673" s="6" t="s">
        <v>493</v>
      </c>
      <c r="B4673" s="6" t="s">
        <v>5459</v>
      </c>
      <c r="C4673" s="6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hidden="1" x14ac:dyDescent="0.3">
      <c r="A4674" s="6" t="s">
        <v>493</v>
      </c>
      <c r="B4674" s="6" t="s">
        <v>5460</v>
      </c>
      <c r="C4674" s="6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hidden="1" x14ac:dyDescent="0.3">
      <c r="A4675" s="6" t="s">
        <v>500</v>
      </c>
      <c r="B4675" s="6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hidden="1" x14ac:dyDescent="0.3">
      <c r="A4676" s="6" t="s">
        <v>502</v>
      </c>
      <c r="B4676" s="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hidden="1" x14ac:dyDescent="0.3">
      <c r="A4677" s="6" t="s">
        <v>511</v>
      </c>
      <c r="B4677" s="6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hidden="1" x14ac:dyDescent="0.3">
      <c r="A4678" s="6" t="s">
        <v>506</v>
      </c>
      <c r="B4678" s="6" t="s">
        <v>5464</v>
      </c>
      <c r="C4678" s="6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hidden="1" x14ac:dyDescent="0.3">
      <c r="A4679" s="6" t="s">
        <v>838</v>
      </c>
      <c r="B4679" s="6" t="s">
        <v>5465</v>
      </c>
      <c r="C4679" s="6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hidden="1" x14ac:dyDescent="0.3">
      <c r="A4680" s="6" t="s">
        <v>2452</v>
      </c>
      <c r="B4680" s="6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hidden="1" x14ac:dyDescent="0.3">
      <c r="A4681" s="6" t="s">
        <v>2452</v>
      </c>
      <c r="B4681" s="6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hidden="1" x14ac:dyDescent="0.3">
      <c r="A4682" s="6" t="s">
        <v>500</v>
      </c>
      <c r="B4682" s="6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hidden="1" x14ac:dyDescent="0.3">
      <c r="A4683" s="6" t="s">
        <v>5469</v>
      </c>
      <c r="B4683" s="6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hidden="1" x14ac:dyDescent="0.3">
      <c r="A4684" s="6" t="s">
        <v>519</v>
      </c>
      <c r="B4684" s="6" t="s">
        <v>5471</v>
      </c>
      <c r="C4684" s="6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hidden="1" x14ac:dyDescent="0.3">
      <c r="A4685" s="6" t="s">
        <v>519</v>
      </c>
      <c r="B4685" s="6" t="s">
        <v>5472</v>
      </c>
      <c r="C4685" s="6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hidden="1" x14ac:dyDescent="0.3">
      <c r="A4686" s="6" t="s">
        <v>519</v>
      </c>
      <c r="B4686" s="6" t="s">
        <v>5473</v>
      </c>
      <c r="C4686" s="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hidden="1" x14ac:dyDescent="0.3">
      <c r="A4687" s="6" t="s">
        <v>516</v>
      </c>
      <c r="B4687" s="6" t="s">
        <v>5474</v>
      </c>
      <c r="C4687" s="6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hidden="1" x14ac:dyDescent="0.3">
      <c r="A4688" s="6" t="s">
        <v>519</v>
      </c>
      <c r="B4688" s="6" t="s">
        <v>5475</v>
      </c>
      <c r="C4688" s="6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hidden="1" x14ac:dyDescent="0.3">
      <c r="A4689" s="6" t="s">
        <v>519</v>
      </c>
      <c r="B4689" s="6" t="s">
        <v>5476</v>
      </c>
      <c r="C4689" s="6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hidden="1" x14ac:dyDescent="0.3">
      <c r="A4690" s="6" t="s">
        <v>524</v>
      </c>
      <c r="B4690" s="6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hidden="1" x14ac:dyDescent="0.3">
      <c r="A4691" s="6" t="s">
        <v>524</v>
      </c>
      <c r="B4691" s="6" t="s">
        <v>5478</v>
      </c>
      <c r="C4691" s="6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hidden="1" x14ac:dyDescent="0.3">
      <c r="A4692" s="6" t="s">
        <v>532</v>
      </c>
      <c r="B4692" s="6" t="s">
        <v>5479</v>
      </c>
      <c r="C4692" s="6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hidden="1" x14ac:dyDescent="0.3">
      <c r="A4693" s="6" t="s">
        <v>532</v>
      </c>
      <c r="B4693" s="6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hidden="1" x14ac:dyDescent="0.3">
      <c r="A4694" s="6" t="s">
        <v>532</v>
      </c>
      <c r="B4694" s="6" t="s">
        <v>5481</v>
      </c>
      <c r="D4694" t="str">
        <f t="shared" si="73"/>
        <v>Al Mostathmreen GIS Substation</v>
      </c>
      <c r="E4694">
        <v>571620</v>
      </c>
      <c r="F4694">
        <v>425856.9</v>
      </c>
      <c r="G4694">
        <v>85743</v>
      </c>
      <c r="H4694">
        <v>511599.9</v>
      </c>
    </row>
    <row r="4695" spans="1:8" hidden="1" x14ac:dyDescent="0.3">
      <c r="A4695" s="6" t="s">
        <v>456</v>
      </c>
      <c r="B4695" s="6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hidden="1" x14ac:dyDescent="0.3">
      <c r="A4696" s="6" t="s">
        <v>458</v>
      </c>
      <c r="B4696" s="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hidden="1" x14ac:dyDescent="0.3">
      <c r="A4697" s="6" t="s">
        <v>456</v>
      </c>
      <c r="B4697" s="6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hidden="1" x14ac:dyDescent="0.3">
      <c r="A4698" s="6" t="s">
        <v>511</v>
      </c>
      <c r="B4698" s="6" t="s">
        <v>5485</v>
      </c>
      <c r="C4698" s="6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hidden="1" x14ac:dyDescent="0.3">
      <c r="A4699" s="6" t="s">
        <v>511</v>
      </c>
      <c r="B4699" s="6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hidden="1" x14ac:dyDescent="0.3">
      <c r="A4700" s="6" t="s">
        <v>511</v>
      </c>
      <c r="B4700" s="6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hidden="1" x14ac:dyDescent="0.3">
      <c r="A4701" s="6" t="s">
        <v>511</v>
      </c>
      <c r="B4701" s="6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hidden="1" x14ac:dyDescent="0.3">
      <c r="A4702" s="6" t="s">
        <v>386</v>
      </c>
      <c r="B4702" s="6" t="s">
        <v>5488</v>
      </c>
      <c r="D4702" t="str">
        <f t="shared" si="73"/>
        <v>EMAAR-PKG#107-MARASSI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hidden="1" x14ac:dyDescent="0.3">
      <c r="A4703" s="6" t="s">
        <v>2452</v>
      </c>
      <c r="B4703" s="6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hidden="1" x14ac:dyDescent="0.3">
      <c r="A4704" s="6" t="s">
        <v>569</v>
      </c>
      <c r="B4704" s="6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hidden="1" x14ac:dyDescent="0.3">
      <c r="A4705" s="6" t="s">
        <v>559</v>
      </c>
      <c r="B4705" s="6" t="s">
        <v>5491</v>
      </c>
      <c r="C4705" s="6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hidden="1" x14ac:dyDescent="0.3">
      <c r="A4706" s="6" t="s">
        <v>559</v>
      </c>
      <c r="B4706" s="6" t="s">
        <v>5492</v>
      </c>
      <c r="C4706" s="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hidden="1" x14ac:dyDescent="0.3">
      <c r="A4707" s="6" t="s">
        <v>458</v>
      </c>
      <c r="B4707" s="6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hidden="1" x14ac:dyDescent="0.3">
      <c r="A4708" s="6" t="s">
        <v>493</v>
      </c>
      <c r="B4708" s="6" t="s">
        <v>5494</v>
      </c>
      <c r="C4708" s="6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hidden="1" x14ac:dyDescent="0.3">
      <c r="A4709" s="6" t="s">
        <v>493</v>
      </c>
      <c r="B4709" s="6" t="s">
        <v>5495</v>
      </c>
      <c r="C4709" s="6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hidden="1" x14ac:dyDescent="0.3">
      <c r="A4710" s="6" t="s">
        <v>2694</v>
      </c>
      <c r="B4710" s="6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hidden="1" x14ac:dyDescent="0.3">
      <c r="A4711" s="6" t="s">
        <v>2694</v>
      </c>
      <c r="B4711" s="6" t="s">
        <v>5497</v>
      </c>
      <c r="C4711" s="6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hidden="1" x14ac:dyDescent="0.3">
      <c r="A4712" s="6" t="s">
        <v>456</v>
      </c>
      <c r="B4712" s="6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hidden="1" x14ac:dyDescent="0.3">
      <c r="A4713" s="6" t="s">
        <v>4176</v>
      </c>
      <c r="B4713" s="6" t="s">
        <v>5499</v>
      </c>
      <c r="C4713" s="6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hidden="1" x14ac:dyDescent="0.3">
      <c r="A4714" s="6" t="s">
        <v>514</v>
      </c>
      <c r="B4714" s="6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hidden="1" x14ac:dyDescent="0.3">
      <c r="A4715" s="6" t="s">
        <v>370</v>
      </c>
      <c r="B4715" s="6" t="s">
        <v>5501</v>
      </c>
      <c r="D4715" t="str">
        <f t="shared" si="73"/>
        <v>New Giza 2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hidden="1" x14ac:dyDescent="0.3">
      <c r="A4716" s="6" t="s">
        <v>9</v>
      </c>
      <c r="B4716" s="6" t="s">
        <v>5502</v>
      </c>
      <c r="C4716" s="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hidden="1" x14ac:dyDescent="0.3">
      <c r="A4717" s="6" t="s">
        <v>758</v>
      </c>
      <c r="B4717" s="6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hidden="1" x14ac:dyDescent="0.3">
      <c r="A4718" s="6" t="s">
        <v>5504</v>
      </c>
      <c r="B4718" s="6" t="s">
        <v>5505</v>
      </c>
      <c r="C4718" s="6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hidden="1" x14ac:dyDescent="0.3">
      <c r="A4719" s="6" t="s">
        <v>502</v>
      </c>
      <c r="B4719" s="6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hidden="1" x14ac:dyDescent="0.3">
      <c r="A4720" s="6" t="s">
        <v>3284</v>
      </c>
      <c r="B4720" s="6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hidden="1" x14ac:dyDescent="0.3">
      <c r="A4721" s="6" t="s">
        <v>500</v>
      </c>
      <c r="B4721" s="6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hidden="1" x14ac:dyDescent="0.3">
      <c r="A4722" s="6" t="s">
        <v>500</v>
      </c>
      <c r="B4722" s="6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hidden="1" x14ac:dyDescent="0.3">
      <c r="A4723" s="6" t="s">
        <v>456</v>
      </c>
      <c r="B4723" s="6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hidden="1" x14ac:dyDescent="0.3">
      <c r="A4724" s="6" t="s">
        <v>458</v>
      </c>
      <c r="B4724" s="6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hidden="1" x14ac:dyDescent="0.3">
      <c r="A4725" s="6" t="s">
        <v>500</v>
      </c>
      <c r="B4725" s="6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hidden="1" x14ac:dyDescent="0.3">
      <c r="A4726" s="6" t="s">
        <v>500</v>
      </c>
      <c r="B4726" s="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hidden="1" x14ac:dyDescent="0.3">
      <c r="A4727" s="6" t="s">
        <v>500</v>
      </c>
      <c r="B4727" s="6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hidden="1" x14ac:dyDescent="0.3">
      <c r="A4728" s="6" t="s">
        <v>615</v>
      </c>
      <c r="B4728" s="6" t="s">
        <v>5515</v>
      </c>
      <c r="C4728" s="6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hidden="1" x14ac:dyDescent="0.3">
      <c r="A4729" s="6" t="s">
        <v>4219</v>
      </c>
      <c r="B4729" s="6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hidden="1" x14ac:dyDescent="0.3">
      <c r="A4730" s="6" t="s">
        <v>431</v>
      </c>
      <c r="B4730" s="6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hidden="1" x14ac:dyDescent="0.3">
      <c r="A4731" s="6" t="s">
        <v>532</v>
      </c>
      <c r="B4731" s="6" t="s">
        <v>5518</v>
      </c>
      <c r="D4731" t="str">
        <f t="shared" si="73"/>
        <v>Al Mostathmreen GIS Substation</v>
      </c>
      <c r="E4731">
        <v>384924</v>
      </c>
      <c r="F4731">
        <v>286768.31</v>
      </c>
      <c r="G4731">
        <v>57738.64</v>
      </c>
      <c r="H4731">
        <v>344506.95</v>
      </c>
    </row>
    <row r="4732" spans="1:8" hidden="1" x14ac:dyDescent="0.3">
      <c r="A4732" s="6" t="s">
        <v>500</v>
      </c>
      <c r="B4732" s="6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hidden="1" x14ac:dyDescent="0.3">
      <c r="A4733" s="6" t="s">
        <v>500</v>
      </c>
      <c r="B4733" s="6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hidden="1" x14ac:dyDescent="0.3">
      <c r="A4734" s="6" t="s">
        <v>500</v>
      </c>
      <c r="B4734" s="6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hidden="1" x14ac:dyDescent="0.3">
      <c r="A4735" s="6" t="s">
        <v>532</v>
      </c>
      <c r="B4735" s="6" t="s">
        <v>5522</v>
      </c>
      <c r="D4735" t="str">
        <f t="shared" si="73"/>
        <v>Al Mostathmreen GIS Substation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hidden="1" x14ac:dyDescent="0.3">
      <c r="A4736" s="6" t="s">
        <v>3284</v>
      </c>
      <c r="B4736" s="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hidden="1" x14ac:dyDescent="0.3">
      <c r="A4737" s="6" t="s">
        <v>2832</v>
      </c>
      <c r="B4737" s="6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hidden="1" x14ac:dyDescent="0.3">
      <c r="A4738" s="6" t="s">
        <v>475</v>
      </c>
      <c r="B4738" s="6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hidden="1" x14ac:dyDescent="0.3">
      <c r="A4739" s="6" t="s">
        <v>2694</v>
      </c>
      <c r="B4739" s="6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hidden="1" x14ac:dyDescent="0.3">
      <c r="A4740" s="6" t="s">
        <v>2694</v>
      </c>
      <c r="B4740" s="6" t="s">
        <v>5526</v>
      </c>
      <c r="C4740" s="6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hidden="1" x14ac:dyDescent="0.3">
      <c r="A4741" s="6" t="s">
        <v>370</v>
      </c>
      <c r="B4741" s="6" t="s">
        <v>5527</v>
      </c>
      <c r="C4741" s="6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hidden="1" x14ac:dyDescent="0.3">
      <c r="A4742" s="6" t="s">
        <v>400</v>
      </c>
      <c r="B4742" s="6" t="s">
        <v>5528</v>
      </c>
      <c r="C4742" s="6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hidden="1" x14ac:dyDescent="0.3">
      <c r="A4743" s="6" t="s">
        <v>532</v>
      </c>
      <c r="B4743" s="6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hidden="1" x14ac:dyDescent="0.3">
      <c r="A4744" s="6" t="s">
        <v>532</v>
      </c>
      <c r="B4744" s="6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hidden="1" x14ac:dyDescent="0.3">
      <c r="A4745" s="6" t="s">
        <v>516</v>
      </c>
      <c r="B4745" s="6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hidden="1" x14ac:dyDescent="0.3">
      <c r="A4746" s="6" t="s">
        <v>754</v>
      </c>
      <c r="B4746" s="6" t="s">
        <v>5532</v>
      </c>
      <c r="C4746" s="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hidden="1" x14ac:dyDescent="0.3">
      <c r="A4747" s="6" t="s">
        <v>646</v>
      </c>
      <c r="B4747" s="6" t="s">
        <v>5533</v>
      </c>
      <c r="C4747" s="6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hidden="1" x14ac:dyDescent="0.3">
      <c r="A4748" s="6" t="s">
        <v>646</v>
      </c>
      <c r="B4748" s="6" t="s">
        <v>5534</v>
      </c>
      <c r="C4748" s="6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hidden="1" x14ac:dyDescent="0.3">
      <c r="A4749" s="6" t="s">
        <v>646</v>
      </c>
      <c r="B4749" s="6" t="s">
        <v>5535</v>
      </c>
      <c r="C4749" s="6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hidden="1" x14ac:dyDescent="0.3">
      <c r="A4750" s="6" t="s">
        <v>651</v>
      </c>
      <c r="B4750" s="6" t="s">
        <v>5536</v>
      </c>
      <c r="C4750" s="6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hidden="1" x14ac:dyDescent="0.3">
      <c r="A4751" s="6" t="s">
        <v>651</v>
      </c>
      <c r="B4751" s="6" t="s">
        <v>5537</v>
      </c>
      <c r="C4751" s="6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hidden="1" x14ac:dyDescent="0.3">
      <c r="A4752" s="6" t="s">
        <v>456</v>
      </c>
      <c r="B4752" s="6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hidden="1" x14ac:dyDescent="0.3">
      <c r="A4753" s="6" t="s">
        <v>458</v>
      </c>
      <c r="B4753" s="6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hidden="1" x14ac:dyDescent="0.3">
      <c r="A4754" s="6" t="s">
        <v>622</v>
      </c>
      <c r="B4754" s="6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hidden="1" x14ac:dyDescent="0.3">
      <c r="A4755" s="6" t="s">
        <v>486</v>
      </c>
      <c r="B4755" s="6" t="s">
        <v>5541</v>
      </c>
      <c r="C4755" s="6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hidden="1" x14ac:dyDescent="0.3">
      <c r="A4756" s="6" t="s">
        <v>486</v>
      </c>
      <c r="B4756" s="6" t="s">
        <v>5542</v>
      </c>
      <c r="C4756" s="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hidden="1" x14ac:dyDescent="0.3">
      <c r="A4757" s="6" t="s">
        <v>488</v>
      </c>
      <c r="B4757" s="6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hidden="1" x14ac:dyDescent="0.3">
      <c r="A4758" s="6" t="s">
        <v>679</v>
      </c>
      <c r="B4758" s="6" t="s">
        <v>5544</v>
      </c>
      <c r="C4758" s="6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hidden="1" x14ac:dyDescent="0.3">
      <c r="A4759" s="6" t="s">
        <v>679</v>
      </c>
      <c r="B4759" s="6" t="s">
        <v>5545</v>
      </c>
      <c r="C4759" s="6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hidden="1" x14ac:dyDescent="0.3">
      <c r="A4760" s="6" t="s">
        <v>679</v>
      </c>
      <c r="B4760" s="6" t="s">
        <v>5546</v>
      </c>
      <c r="C4760" s="6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hidden="1" x14ac:dyDescent="0.3">
      <c r="A4761" s="6" t="s">
        <v>589</v>
      </c>
      <c r="B4761" s="6" t="s">
        <v>5547</v>
      </c>
      <c r="C4761" s="6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hidden="1" x14ac:dyDescent="0.3">
      <c r="A4762" s="6" t="s">
        <v>475</v>
      </c>
      <c r="B4762" s="6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hidden="1" x14ac:dyDescent="0.3">
      <c r="A4763" s="6" t="s">
        <v>475</v>
      </c>
      <c r="B4763" s="6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hidden="1" x14ac:dyDescent="0.3">
      <c r="A4764" s="6" t="s">
        <v>488</v>
      </c>
      <c r="B4764" s="6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hidden="1" x14ac:dyDescent="0.3">
      <c r="A4765" s="6" t="s">
        <v>532</v>
      </c>
      <c r="B4765" s="6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hidden="1" x14ac:dyDescent="0.3">
      <c r="A4766" s="6" t="s">
        <v>486</v>
      </c>
      <c r="B4766" s="6" t="s">
        <v>5552</v>
      </c>
      <c r="C4766" s="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hidden="1" x14ac:dyDescent="0.3">
      <c r="A4767" s="6" t="s">
        <v>559</v>
      </c>
      <c r="B4767" s="6" t="s">
        <v>5553</v>
      </c>
      <c r="C4767" s="6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hidden="1" x14ac:dyDescent="0.3">
      <c r="A4768" s="6" t="s">
        <v>628</v>
      </c>
      <c r="B4768" s="6" t="s">
        <v>5554</v>
      </c>
      <c r="C4768" s="6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hidden="1" x14ac:dyDescent="0.3">
      <c r="A4769" s="6" t="s">
        <v>500</v>
      </c>
      <c r="B4769" s="6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hidden="1" x14ac:dyDescent="0.3">
      <c r="A4770" s="6" t="s">
        <v>519</v>
      </c>
      <c r="B4770" s="6" t="s">
        <v>5556</v>
      </c>
      <c r="D4770" t="str">
        <f t="shared" si="74"/>
        <v>Tamey El-amdeed Substation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hidden="1" x14ac:dyDescent="0.3">
      <c r="A4771" s="6" t="s">
        <v>8</v>
      </c>
      <c r="B4771" s="6" t="s">
        <v>5557</v>
      </c>
      <c r="C4771" s="6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hidden="1" x14ac:dyDescent="0.3">
      <c r="A4772" s="6" t="s">
        <v>559</v>
      </c>
      <c r="B4772" s="6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hidden="1" x14ac:dyDescent="0.3">
      <c r="A4773" s="6" t="s">
        <v>705</v>
      </c>
      <c r="B4773" s="6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hidden="1" x14ac:dyDescent="0.3">
      <c r="A4774" s="6" t="s">
        <v>705</v>
      </c>
      <c r="B4774" s="6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hidden="1" x14ac:dyDescent="0.3">
      <c r="A4775" s="6" t="s">
        <v>705</v>
      </c>
      <c r="B4775" s="6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hidden="1" x14ac:dyDescent="0.3">
      <c r="A4776" s="6" t="s">
        <v>705</v>
      </c>
      <c r="B4776" s="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hidden="1" x14ac:dyDescent="0.3">
      <c r="A4777" s="6" t="s">
        <v>705</v>
      </c>
      <c r="B4777" s="6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hidden="1" x14ac:dyDescent="0.3">
      <c r="A4778" s="6" t="s">
        <v>705</v>
      </c>
      <c r="B4778" s="6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hidden="1" x14ac:dyDescent="0.3">
      <c r="A4779" s="6" t="s">
        <v>705</v>
      </c>
      <c r="B4779" s="6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hidden="1" x14ac:dyDescent="0.3">
      <c r="A4780" s="6" t="s">
        <v>722</v>
      </c>
      <c r="B4780" s="6" t="s">
        <v>5566</v>
      </c>
      <c r="C4780" s="6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hidden="1" x14ac:dyDescent="0.3">
      <c r="A4781" s="6" t="s">
        <v>722</v>
      </c>
      <c r="B4781" s="6" t="s">
        <v>5567</v>
      </c>
      <c r="C4781" s="6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hidden="1" x14ac:dyDescent="0.3">
      <c r="A4782" s="6" t="s">
        <v>722</v>
      </c>
      <c r="B4782" s="6" t="s">
        <v>5568</v>
      </c>
      <c r="C4782" s="6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hidden="1" x14ac:dyDescent="0.3">
      <c r="A4783" s="6" t="s">
        <v>722</v>
      </c>
      <c r="B4783" s="6" t="s">
        <v>5569</v>
      </c>
      <c r="C4783" s="6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hidden="1" x14ac:dyDescent="0.3">
      <c r="A4784" s="6" t="s">
        <v>5570</v>
      </c>
      <c r="B4784" s="6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hidden="1" x14ac:dyDescent="0.3">
      <c r="A4785" s="6" t="s">
        <v>2915</v>
      </c>
      <c r="B4785" s="6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hidden="1" x14ac:dyDescent="0.3">
      <c r="A4786" s="6" t="s">
        <v>749</v>
      </c>
      <c r="B4786" s="6" t="s">
        <v>5573</v>
      </c>
      <c r="C4786" s="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">
      <c r="A4787" s="6" t="s">
        <v>581</v>
      </c>
      <c r="B4787" s="6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hidden="1" x14ac:dyDescent="0.3">
      <c r="A4788" s="6" t="s">
        <v>741</v>
      </c>
      <c r="B4788" s="6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hidden="1" x14ac:dyDescent="0.3">
      <c r="A4789" s="6" t="s">
        <v>615</v>
      </c>
      <c r="B4789" s="6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hidden="1" x14ac:dyDescent="0.3">
      <c r="A4790" s="6" t="s">
        <v>749</v>
      </c>
      <c r="B4790" s="6" t="s">
        <v>5577</v>
      </c>
      <c r="C4790" s="6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hidden="1" x14ac:dyDescent="0.3">
      <c r="A4791" s="6" t="s">
        <v>500</v>
      </c>
      <c r="B4791" s="6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hidden="1" x14ac:dyDescent="0.3">
      <c r="A4792" s="6" t="s">
        <v>500</v>
      </c>
      <c r="B4792" s="6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hidden="1" x14ac:dyDescent="0.3">
      <c r="A4793" s="6" t="s">
        <v>581</v>
      </c>
      <c r="B4793" s="6" t="s">
        <v>5580</v>
      </c>
      <c r="C4793" s="6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hidden="1" x14ac:dyDescent="0.3">
      <c r="A4794" s="6" t="s">
        <v>524</v>
      </c>
      <c r="B4794" s="6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hidden="1" x14ac:dyDescent="0.3">
      <c r="A4795" s="6" t="s">
        <v>524</v>
      </c>
      <c r="B4795" s="6" t="s">
        <v>5582</v>
      </c>
      <c r="C4795" s="6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hidden="1" x14ac:dyDescent="0.3">
      <c r="A4796" s="6" t="s">
        <v>9</v>
      </c>
      <c r="B4796" s="6" t="s">
        <v>5583</v>
      </c>
      <c r="C4796" s="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hidden="1" x14ac:dyDescent="0.3">
      <c r="A4797" s="6" t="s">
        <v>5584</v>
      </c>
      <c r="B4797" s="6" t="s">
        <v>5585</v>
      </c>
      <c r="C4797" s="6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hidden="1" x14ac:dyDescent="0.3">
      <c r="A4798" s="6" t="s">
        <v>795</v>
      </c>
      <c r="B4798" s="6" t="s">
        <v>5586</v>
      </c>
      <c r="C4798" s="6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hidden="1" x14ac:dyDescent="0.3">
      <c r="A4799" s="6" t="s">
        <v>795</v>
      </c>
      <c r="B4799" s="6" t="s">
        <v>5587</v>
      </c>
      <c r="C4799" s="6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hidden="1" x14ac:dyDescent="0.3">
      <c r="A4800" s="6" t="s">
        <v>1510</v>
      </c>
      <c r="B4800" s="6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hidden="1" x14ac:dyDescent="0.3">
      <c r="A4801" s="6" t="s">
        <v>646</v>
      </c>
      <c r="B4801" s="6" t="s">
        <v>5589</v>
      </c>
      <c r="C4801" s="6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hidden="1" x14ac:dyDescent="0.3">
      <c r="A4802" s="6" t="s">
        <v>519</v>
      </c>
      <c r="B4802" s="6" t="s">
        <v>5590</v>
      </c>
      <c r="C4802" s="6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hidden="1" x14ac:dyDescent="0.3">
      <c r="A4803" s="6" t="s">
        <v>475</v>
      </c>
      <c r="B4803" s="6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hidden="1" x14ac:dyDescent="0.3">
      <c r="A4804" s="6" t="s">
        <v>722</v>
      </c>
      <c r="B4804" s="6" t="s">
        <v>5592</v>
      </c>
      <c r="C4804" s="6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hidden="1" x14ac:dyDescent="0.3">
      <c r="A4805" s="6" t="s">
        <v>651</v>
      </c>
      <c r="B4805" s="6" t="s">
        <v>5593</v>
      </c>
      <c r="C4805" s="6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hidden="1" x14ac:dyDescent="0.3">
      <c r="A4806" s="6" t="s">
        <v>323</v>
      </c>
      <c r="B4806" s="6" t="s">
        <v>5594</v>
      </c>
      <c r="C4806" s="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hidden="1" x14ac:dyDescent="0.3">
      <c r="A4807" s="6" t="s">
        <v>3631</v>
      </c>
      <c r="B4807" s="6" t="s">
        <v>5595</v>
      </c>
      <c r="C4807" s="6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hidden="1" x14ac:dyDescent="0.3">
      <c r="A4808" s="6" t="s">
        <v>824</v>
      </c>
      <c r="B4808" s="6" t="s">
        <v>5596</v>
      </c>
      <c r="C4808" s="6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hidden="1" x14ac:dyDescent="0.3">
      <c r="A4809" s="6" t="s">
        <v>873</v>
      </c>
      <c r="B4809" s="6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hidden="1" x14ac:dyDescent="0.3">
      <c r="A4810" s="6" t="s">
        <v>646</v>
      </c>
      <c r="B4810" s="6" t="s">
        <v>5598</v>
      </c>
      <c r="C4810" s="6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hidden="1" x14ac:dyDescent="0.3">
      <c r="A4811" s="6" t="s">
        <v>646</v>
      </c>
      <c r="B4811" s="6" t="s">
        <v>5599</v>
      </c>
      <c r="C4811" s="6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hidden="1" x14ac:dyDescent="0.3">
      <c r="A4812" s="6" t="s">
        <v>795</v>
      </c>
      <c r="B4812" s="6" t="s">
        <v>5600</v>
      </c>
      <c r="C4812" s="6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hidden="1" x14ac:dyDescent="0.3">
      <c r="A4813" s="6" t="s">
        <v>847</v>
      </c>
      <c r="B4813" s="6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hidden="1" x14ac:dyDescent="0.3">
      <c r="A4814" s="6" t="s">
        <v>847</v>
      </c>
      <c r="B4814" s="6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hidden="1" x14ac:dyDescent="0.3">
      <c r="A4815" s="6" t="s">
        <v>847</v>
      </c>
      <c r="B4815" s="6" t="s">
        <v>5603</v>
      </c>
      <c r="C4815" s="6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hidden="1" x14ac:dyDescent="0.3">
      <c r="A4816" s="6" t="s">
        <v>847</v>
      </c>
      <c r="B4816" s="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hidden="1" x14ac:dyDescent="0.3">
      <c r="A4817" s="6" t="s">
        <v>847</v>
      </c>
      <c r="B4817" s="6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hidden="1" x14ac:dyDescent="0.3">
      <c r="A4818" s="6" t="s">
        <v>722</v>
      </c>
      <c r="B4818" s="6" t="s">
        <v>5606</v>
      </c>
      <c r="C4818" s="6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hidden="1" x14ac:dyDescent="0.3">
      <c r="A4819" s="6" t="s">
        <v>420</v>
      </c>
      <c r="B4819" s="6" t="s">
        <v>5607</v>
      </c>
      <c r="C4819" s="6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hidden="1" x14ac:dyDescent="0.3">
      <c r="A4820" s="6" t="s">
        <v>532</v>
      </c>
      <c r="B4820" s="6" t="s">
        <v>5608</v>
      </c>
      <c r="C4820" s="6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hidden="1" x14ac:dyDescent="0.3">
      <c r="A4821" s="6" t="s">
        <v>628</v>
      </c>
      <c r="B4821" s="6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hidden="1" x14ac:dyDescent="0.3">
      <c r="A4822" s="6" t="s">
        <v>311</v>
      </c>
      <c r="B4822" s="6" t="s">
        <v>5610</v>
      </c>
      <c r="C4822" s="6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hidden="1" x14ac:dyDescent="0.3">
      <c r="A4823" s="6" t="s">
        <v>323</v>
      </c>
      <c r="B4823" s="6" t="s">
        <v>5611</v>
      </c>
      <c r="C4823" s="6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hidden="1" x14ac:dyDescent="0.3">
      <c r="A4824" s="6" t="s">
        <v>323</v>
      </c>
      <c r="B4824" s="6" t="s">
        <v>5612</v>
      </c>
      <c r="C4824" s="6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hidden="1" x14ac:dyDescent="0.3">
      <c r="A4825" s="6" t="s">
        <v>323</v>
      </c>
      <c r="B4825" s="6" t="s">
        <v>5613</v>
      </c>
      <c r="C4825" s="6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hidden="1" x14ac:dyDescent="0.3">
      <c r="A4826" s="6" t="s">
        <v>679</v>
      </c>
      <c r="B4826" s="6" t="s">
        <v>5614</v>
      </c>
      <c r="C4826" s="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hidden="1" x14ac:dyDescent="0.3">
      <c r="A4827" s="6" t="s">
        <v>387</v>
      </c>
      <c r="B4827" s="6" t="s">
        <v>5615</v>
      </c>
      <c r="C4827" s="6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hidden="1" x14ac:dyDescent="0.3">
      <c r="A4828" s="6" t="s">
        <v>895</v>
      </c>
      <c r="B4828" s="6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hidden="1" x14ac:dyDescent="0.3">
      <c r="A4829" s="6" t="s">
        <v>895</v>
      </c>
      <c r="B4829" s="6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hidden="1" x14ac:dyDescent="0.3">
      <c r="A4830" s="6" t="s">
        <v>895</v>
      </c>
      <c r="B4830" s="6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hidden="1" x14ac:dyDescent="0.3">
      <c r="A4831" s="6" t="s">
        <v>674</v>
      </c>
      <c r="B4831" s="6" t="s">
        <v>5618</v>
      </c>
      <c r="C4831" s="6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hidden="1" x14ac:dyDescent="0.3">
      <c r="A4832" s="6" t="s">
        <v>1074</v>
      </c>
      <c r="B4832" s="6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hidden="1" x14ac:dyDescent="0.3">
      <c r="A4833" s="6" t="s">
        <v>323</v>
      </c>
      <c r="B4833" s="6" t="s">
        <v>5620</v>
      </c>
      <c r="C4833" s="6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hidden="1" x14ac:dyDescent="0.3">
      <c r="A4834" s="6" t="s">
        <v>746</v>
      </c>
      <c r="B4834" s="6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hidden="1" x14ac:dyDescent="0.3">
      <c r="A4835" s="6" t="s">
        <v>1247</v>
      </c>
      <c r="B4835" s="6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hidden="1" x14ac:dyDescent="0.3">
      <c r="A4836" s="6" t="s">
        <v>895</v>
      </c>
      <c r="B4836" s="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hidden="1" x14ac:dyDescent="0.3">
      <c r="A4837" s="6" t="s">
        <v>567</v>
      </c>
      <c r="B4837" s="6" t="s">
        <v>5624</v>
      </c>
      <c r="C4837" s="6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hidden="1" x14ac:dyDescent="0.3">
      <c r="A4838" s="6" t="s">
        <v>967</v>
      </c>
      <c r="B4838" s="6" t="s">
        <v>5625</v>
      </c>
      <c r="C4838" s="6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hidden="1" x14ac:dyDescent="0.3">
      <c r="A4839" s="6" t="s">
        <v>967</v>
      </c>
      <c r="B4839" s="6" t="s">
        <v>5626</v>
      </c>
      <c r="C4839" s="6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hidden="1" x14ac:dyDescent="0.3">
      <c r="A4840" s="6" t="s">
        <v>967</v>
      </c>
      <c r="B4840" s="6" t="s">
        <v>5627</v>
      </c>
      <c r="C4840" s="6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hidden="1" x14ac:dyDescent="0.3">
      <c r="A4841" s="6" t="s">
        <v>967</v>
      </c>
      <c r="B4841" s="6" t="s">
        <v>5628</v>
      </c>
      <c r="C4841" s="6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hidden="1" x14ac:dyDescent="0.3">
      <c r="A4842" s="6" t="s">
        <v>967</v>
      </c>
      <c r="B4842" s="6" t="s">
        <v>5629</v>
      </c>
      <c r="C4842" s="6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hidden="1" x14ac:dyDescent="0.3">
      <c r="A4843" s="6" t="s">
        <v>967</v>
      </c>
      <c r="B4843" s="6" t="s">
        <v>5630</v>
      </c>
      <c r="C4843" s="6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hidden="1" x14ac:dyDescent="0.3">
      <c r="A4844" s="6" t="s">
        <v>967</v>
      </c>
      <c r="B4844" s="6" t="s">
        <v>5631</v>
      </c>
      <c r="C4844" s="6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hidden="1" x14ac:dyDescent="0.3">
      <c r="A4845" s="6" t="s">
        <v>971</v>
      </c>
      <c r="B4845" s="6" t="s">
        <v>5632</v>
      </c>
      <c r="C4845" s="6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hidden="1" x14ac:dyDescent="0.3">
      <c r="A4846" s="6" t="s">
        <v>453</v>
      </c>
      <c r="B4846" s="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hidden="1" x14ac:dyDescent="0.3">
      <c r="A4847" s="6" t="s">
        <v>980</v>
      </c>
      <c r="B4847" s="6" t="s">
        <v>5634</v>
      </c>
      <c r="C4847" s="6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hidden="1" x14ac:dyDescent="0.3">
      <c r="A4848" s="6" t="s">
        <v>982</v>
      </c>
      <c r="B4848" s="6" t="s">
        <v>5635</v>
      </c>
      <c r="C4848" s="6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hidden="1" x14ac:dyDescent="0.3">
      <c r="A4849" s="6" t="s">
        <v>646</v>
      </c>
      <c r="B4849" s="6" t="s">
        <v>5636</v>
      </c>
      <c r="C4849" s="6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hidden="1" x14ac:dyDescent="0.3">
      <c r="A4850" s="6" t="s">
        <v>1045</v>
      </c>
      <c r="B4850" s="6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hidden="1" x14ac:dyDescent="0.3">
      <c r="A4851" s="6" t="s">
        <v>1045</v>
      </c>
      <c r="B4851" s="6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hidden="1" x14ac:dyDescent="0.3">
      <c r="A4852" s="6" t="s">
        <v>746</v>
      </c>
      <c r="B4852" s="6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hidden="1" x14ac:dyDescent="0.3">
      <c r="A4853" s="6" t="s">
        <v>448</v>
      </c>
      <c r="B4853" s="6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hidden="1" x14ac:dyDescent="0.3">
      <c r="A4854" s="6" t="s">
        <v>795</v>
      </c>
      <c r="B4854" s="6" t="s">
        <v>5641</v>
      </c>
      <c r="C4854" s="6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hidden="1" x14ac:dyDescent="0.3">
      <c r="A4855" s="6" t="s">
        <v>889</v>
      </c>
      <c r="B4855" s="6" t="s">
        <v>1303</v>
      </c>
      <c r="C4855" s="6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hidden="1" x14ac:dyDescent="0.3">
      <c r="A4856" s="6" t="s">
        <v>971</v>
      </c>
      <c r="B4856" s="6" t="s">
        <v>5642</v>
      </c>
      <c r="C4856" s="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hidden="1" x14ac:dyDescent="0.3">
      <c r="A4857" s="6" t="s">
        <v>971</v>
      </c>
      <c r="B4857" s="6" t="s">
        <v>5643</v>
      </c>
      <c r="C4857" s="6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hidden="1" x14ac:dyDescent="0.3">
      <c r="A4858" s="6" t="s">
        <v>967</v>
      </c>
      <c r="B4858" s="6" t="s">
        <v>5644</v>
      </c>
      <c r="C4858" s="6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hidden="1" x14ac:dyDescent="0.3">
      <c r="A4859" s="6" t="s">
        <v>361</v>
      </c>
      <c r="B4859" s="6" t="s">
        <v>5645</v>
      </c>
      <c r="C4859" s="6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hidden="1" x14ac:dyDescent="0.3">
      <c r="A4860" s="6" t="s">
        <v>516</v>
      </c>
      <c r="B4860" s="6" t="s">
        <v>5646</v>
      </c>
      <c r="C4860" s="6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hidden="1" x14ac:dyDescent="0.3">
      <c r="A4861" s="6" t="s">
        <v>9</v>
      </c>
      <c r="B4861" s="6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hidden="1" x14ac:dyDescent="0.3">
      <c r="A4862" s="6" t="s">
        <v>9</v>
      </c>
      <c r="B4862" s="6" t="s">
        <v>5648</v>
      </c>
      <c r="C4862" s="6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hidden="1" x14ac:dyDescent="0.3">
      <c r="A4863" s="6" t="s">
        <v>778</v>
      </c>
      <c r="B4863" s="6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hidden="1" x14ac:dyDescent="0.3">
      <c r="A4864" s="6" t="s">
        <v>982</v>
      </c>
      <c r="B4864" s="6" t="s">
        <v>5650</v>
      </c>
      <c r="C4864" s="6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hidden="1" x14ac:dyDescent="0.3">
      <c r="A4865" s="6" t="s">
        <v>982</v>
      </c>
      <c r="B4865" s="6" t="s">
        <v>5651</v>
      </c>
      <c r="C4865" s="6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hidden="1" x14ac:dyDescent="0.3">
      <c r="A4866" s="6" t="s">
        <v>1045</v>
      </c>
      <c r="B4866" s="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hidden="1" x14ac:dyDescent="0.3">
      <c r="A4867" s="6" t="s">
        <v>705</v>
      </c>
      <c r="B4867" s="6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hidden="1" x14ac:dyDescent="0.3">
      <c r="A4868" s="6" t="s">
        <v>1247</v>
      </c>
      <c r="B4868" s="6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hidden="1" x14ac:dyDescent="0.3">
      <c r="A4869" s="6" t="s">
        <v>679</v>
      </c>
      <c r="B4869" s="6" t="s">
        <v>5654</v>
      </c>
      <c r="C4869" s="6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hidden="1" x14ac:dyDescent="0.3">
      <c r="A4870" s="6" t="s">
        <v>746</v>
      </c>
      <c r="B4870" s="6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hidden="1" x14ac:dyDescent="0.3">
      <c r="A4871" s="6" t="s">
        <v>1247</v>
      </c>
      <c r="B4871" s="6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hidden="1" x14ac:dyDescent="0.3">
      <c r="A4872" s="6" t="s">
        <v>743</v>
      </c>
      <c r="B4872" s="6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hidden="1" x14ac:dyDescent="0.3">
      <c r="A4873" s="6" t="s">
        <v>873</v>
      </c>
      <c r="B4873" s="6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hidden="1" x14ac:dyDescent="0.3">
      <c r="A4874" s="6" t="s">
        <v>1054</v>
      </c>
      <c r="B4874" s="6" t="s">
        <v>5657</v>
      </c>
      <c r="C4874" s="6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hidden="1" x14ac:dyDescent="0.3">
      <c r="A4875" s="6" t="s">
        <v>847</v>
      </c>
      <c r="B4875" s="6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hidden="1" x14ac:dyDescent="0.3">
      <c r="A4876" s="6" t="s">
        <v>847</v>
      </c>
      <c r="B4876" s="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hidden="1" x14ac:dyDescent="0.3">
      <c r="A4877" s="6" t="s">
        <v>847</v>
      </c>
      <c r="B4877" s="6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hidden="1" x14ac:dyDescent="0.3">
      <c r="A4878" s="6" t="s">
        <v>847</v>
      </c>
      <c r="B4878" s="6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hidden="1" x14ac:dyDescent="0.3">
      <c r="A4879" s="6" t="s">
        <v>1060</v>
      </c>
      <c r="B4879" s="6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hidden="1" x14ac:dyDescent="0.3">
      <c r="A4880" s="6" t="s">
        <v>1060</v>
      </c>
      <c r="B4880" s="6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hidden="1" x14ac:dyDescent="0.3">
      <c r="A4881" s="6" t="s">
        <v>1060</v>
      </c>
      <c r="B4881" s="6" t="s">
        <v>5661</v>
      </c>
      <c r="C4881" s="6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hidden="1" x14ac:dyDescent="0.3">
      <c r="A4882" s="6" t="s">
        <v>331</v>
      </c>
      <c r="B4882" s="6" t="s">
        <v>5662</v>
      </c>
      <c r="C4882" s="6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hidden="1" x14ac:dyDescent="0.3">
      <c r="A4883" s="6" t="s">
        <v>331</v>
      </c>
      <c r="B4883" s="6" t="s">
        <v>5663</v>
      </c>
      <c r="C4883" s="6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hidden="1" x14ac:dyDescent="0.3">
      <c r="A4884" s="6" t="s">
        <v>722</v>
      </c>
      <c r="B4884" s="6" t="s">
        <v>5664</v>
      </c>
      <c r="C4884" s="6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hidden="1" x14ac:dyDescent="0.3">
      <c r="A4885" s="6" t="s">
        <v>389</v>
      </c>
      <c r="B4885" s="6" t="s">
        <v>5665</v>
      </c>
      <c r="C4885" s="6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hidden="1" x14ac:dyDescent="0.3">
      <c r="A4886" s="6" t="s">
        <v>847</v>
      </c>
      <c r="B4886" s="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hidden="1" x14ac:dyDescent="0.3">
      <c r="A4887" s="6" t="s">
        <v>746</v>
      </c>
      <c r="B4887" s="6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hidden="1" x14ac:dyDescent="0.3">
      <c r="A4888" s="6" t="s">
        <v>1247</v>
      </c>
      <c r="B4888" s="6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hidden="1" x14ac:dyDescent="0.3">
      <c r="A4889" s="6" t="s">
        <v>3136</v>
      </c>
      <c r="B4889" s="6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hidden="1" x14ac:dyDescent="0.3">
      <c r="A4890" s="6" t="s">
        <v>420</v>
      </c>
      <c r="B4890" s="6" t="s">
        <v>5670</v>
      </c>
      <c r="C4890" s="6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hidden="1" x14ac:dyDescent="0.3">
      <c r="A4891" s="6" t="s">
        <v>5671</v>
      </c>
      <c r="B4891" s="6" t="s">
        <v>5672</v>
      </c>
      <c r="C4891" s="6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hidden="1" x14ac:dyDescent="0.3">
      <c r="A4892" s="6" t="s">
        <v>431</v>
      </c>
      <c r="B4892" s="6" t="s">
        <v>5673</v>
      </c>
      <c r="C4892" s="6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hidden="1" x14ac:dyDescent="0.3">
      <c r="A4893" s="6" t="s">
        <v>3120</v>
      </c>
      <c r="B4893" s="6" t="s">
        <v>5674</v>
      </c>
      <c r="C4893" s="6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hidden="1" x14ac:dyDescent="0.3">
      <c r="A4894" s="6" t="s">
        <v>337</v>
      </c>
      <c r="B4894" s="6" t="s">
        <v>5675</v>
      </c>
      <c r="C4894" s="6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hidden="1" x14ac:dyDescent="0.3">
      <c r="A4895" s="6" t="s">
        <v>337</v>
      </c>
      <c r="B4895" s="6" t="s">
        <v>5676</v>
      </c>
      <c r="C4895" s="6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hidden="1" x14ac:dyDescent="0.3">
      <c r="A4896" s="6" t="s">
        <v>339</v>
      </c>
      <c r="B4896" s="6" t="s">
        <v>5677</v>
      </c>
      <c r="C4896" s="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hidden="1" x14ac:dyDescent="0.3">
      <c r="A4897" s="6" t="s">
        <v>895</v>
      </c>
      <c r="B4897" s="6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hidden="1" x14ac:dyDescent="0.3">
      <c r="A4898" s="6" t="s">
        <v>967</v>
      </c>
      <c r="B4898" s="6" t="s">
        <v>5679</v>
      </c>
      <c r="C4898" s="6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hidden="1" x14ac:dyDescent="0.3">
      <c r="A4899" s="6" t="s">
        <v>967</v>
      </c>
      <c r="B4899" s="6" t="s">
        <v>5680</v>
      </c>
      <c r="C4899" s="6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hidden="1" x14ac:dyDescent="0.3">
      <c r="A4900" s="6" t="s">
        <v>1000</v>
      </c>
      <c r="B4900" s="6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hidden="1" x14ac:dyDescent="0.3">
      <c r="A4901" s="6" t="s">
        <v>741</v>
      </c>
      <c r="B4901" s="6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hidden="1" x14ac:dyDescent="0.3">
      <c r="A4902" s="6" t="s">
        <v>1060</v>
      </c>
      <c r="B4902" s="6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hidden="1" x14ac:dyDescent="0.3">
      <c r="A4903" s="6" t="s">
        <v>1953</v>
      </c>
      <c r="B4903" s="6" t="s">
        <v>5683</v>
      </c>
      <c r="C4903" s="6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hidden="1" x14ac:dyDescent="0.3">
      <c r="A4904" s="6" t="s">
        <v>847</v>
      </c>
      <c r="B4904" s="6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hidden="1" x14ac:dyDescent="0.3">
      <c r="A4905" s="6" t="s">
        <v>361</v>
      </c>
      <c r="B4905" s="6" t="s">
        <v>5685</v>
      </c>
      <c r="C4905" s="6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hidden="1" x14ac:dyDescent="0.3">
      <c r="A4906" s="6" t="s">
        <v>475</v>
      </c>
      <c r="B4906" s="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hidden="1" x14ac:dyDescent="0.3">
      <c r="A4907" s="6" t="s">
        <v>475</v>
      </c>
      <c r="B4907" s="6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hidden="1" x14ac:dyDescent="0.3">
      <c r="A4908" s="6" t="s">
        <v>795</v>
      </c>
      <c r="B4908" s="6" t="s">
        <v>5688</v>
      </c>
      <c r="C4908" s="6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hidden="1" x14ac:dyDescent="0.3">
      <c r="A4909" s="6" t="s">
        <v>3120</v>
      </c>
      <c r="B4909" s="6" t="s">
        <v>5689</v>
      </c>
      <c r="C4909" s="6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hidden="1" x14ac:dyDescent="0.3">
      <c r="A4910" s="6" t="s">
        <v>847</v>
      </c>
      <c r="B4910" s="6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hidden="1" x14ac:dyDescent="0.3">
      <c r="A4911" s="6" t="s">
        <v>1247</v>
      </c>
      <c r="B4911" s="6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hidden="1" x14ac:dyDescent="0.3">
      <c r="A4912" s="6" t="s">
        <v>741</v>
      </c>
      <c r="B4912" s="6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hidden="1" x14ac:dyDescent="0.3">
      <c r="A4913" s="6" t="s">
        <v>971</v>
      </c>
      <c r="B4913" s="6" t="s">
        <v>5692</v>
      </c>
      <c r="C4913" s="6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hidden="1" x14ac:dyDescent="0.3">
      <c r="A4914" s="6" t="s">
        <v>967</v>
      </c>
      <c r="B4914" s="6" t="s">
        <v>5693</v>
      </c>
      <c r="C4914" s="6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hidden="1" x14ac:dyDescent="0.3">
      <c r="A4915" s="6" t="s">
        <v>475</v>
      </c>
      <c r="B4915" s="6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hidden="1" x14ac:dyDescent="0.3">
      <c r="A4916" s="6" t="s">
        <v>475</v>
      </c>
      <c r="B4916" s="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hidden="1" x14ac:dyDescent="0.3">
      <c r="A4917" s="6" t="s">
        <v>1045</v>
      </c>
      <c r="B4917" s="6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hidden="1" x14ac:dyDescent="0.3">
      <c r="A4918" s="6" t="s">
        <v>847</v>
      </c>
      <c r="B4918" s="6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hidden="1" x14ac:dyDescent="0.3">
      <c r="A4919" s="6" t="s">
        <v>387</v>
      </c>
      <c r="B4919" s="6" t="s">
        <v>5698</v>
      </c>
      <c r="C4919" s="6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hidden="1" x14ac:dyDescent="0.3">
      <c r="A4920" s="6" t="s">
        <v>895</v>
      </c>
      <c r="B4920" s="6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hidden="1" x14ac:dyDescent="0.3">
      <c r="A4921" s="6" t="s">
        <v>1045</v>
      </c>
      <c r="B4921" s="6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hidden="1" x14ac:dyDescent="0.3">
      <c r="A4922" s="6" t="s">
        <v>1045</v>
      </c>
      <c r="B4922" s="6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hidden="1" x14ac:dyDescent="0.3">
      <c r="A4923" s="6" t="s">
        <v>1045</v>
      </c>
      <c r="B4923" s="6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hidden="1" x14ac:dyDescent="0.3">
      <c r="A4924" s="6" t="s">
        <v>1000</v>
      </c>
      <c r="B4924" s="6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hidden="1" x14ac:dyDescent="0.3">
      <c r="A4925" s="6" t="s">
        <v>651</v>
      </c>
      <c r="B4925" s="6" t="s">
        <v>5704</v>
      </c>
      <c r="C4925" s="6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hidden="1" x14ac:dyDescent="0.3">
      <c r="A4926" s="6" t="s">
        <v>967</v>
      </c>
      <c r="B4926" s="6" t="s">
        <v>5705</v>
      </c>
      <c r="C4926" s="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hidden="1" x14ac:dyDescent="0.3">
      <c r="A4927" s="6" t="s">
        <v>971</v>
      </c>
      <c r="B4927" s="6" t="s">
        <v>5706</v>
      </c>
      <c r="C4927" s="6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hidden="1" x14ac:dyDescent="0.3">
      <c r="A4928" s="6" t="s">
        <v>1163</v>
      </c>
      <c r="B4928" s="6" t="s">
        <v>5707</v>
      </c>
      <c r="C4928" s="6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hidden="1" x14ac:dyDescent="0.3">
      <c r="A4929" s="6" t="s">
        <v>1163</v>
      </c>
      <c r="B4929" s="6" t="s">
        <v>5708</v>
      </c>
      <c r="C4929" s="6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hidden="1" x14ac:dyDescent="0.3">
      <c r="A4930" s="6" t="s">
        <v>1163</v>
      </c>
      <c r="B4930" s="6" t="s">
        <v>5709</v>
      </c>
      <c r="C4930" s="6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hidden="1" x14ac:dyDescent="0.3">
      <c r="A4931" s="6" t="s">
        <v>300</v>
      </c>
      <c r="B4931" s="6" t="s">
        <v>5710</v>
      </c>
      <c r="C4931" s="6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hidden="1" x14ac:dyDescent="0.3">
      <c r="A4932" s="6" t="s">
        <v>895</v>
      </c>
      <c r="B4932" s="6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hidden="1" x14ac:dyDescent="0.3">
      <c r="A4933" s="6" t="s">
        <v>391</v>
      </c>
      <c r="B4933" s="6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hidden="1" x14ac:dyDescent="0.3">
      <c r="A4934" s="6" t="s">
        <v>9</v>
      </c>
      <c r="B4934" s="6" t="s">
        <v>5713</v>
      </c>
      <c r="C4934" s="6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hidden="1" x14ac:dyDescent="0.3">
      <c r="A4935" s="6" t="s">
        <v>516</v>
      </c>
      <c r="B4935" s="6" t="s">
        <v>5714</v>
      </c>
      <c r="C4935" s="6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hidden="1" x14ac:dyDescent="0.3">
      <c r="A4936" s="6" t="s">
        <v>516</v>
      </c>
      <c r="B4936" s="6" t="s">
        <v>5715</v>
      </c>
      <c r="C4936" s="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hidden="1" x14ac:dyDescent="0.3">
      <c r="A4937" s="6" t="s">
        <v>895</v>
      </c>
      <c r="B4937" s="6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hidden="1" x14ac:dyDescent="0.3">
      <c r="A4938" s="6" t="s">
        <v>895</v>
      </c>
      <c r="B4938" s="6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hidden="1" x14ac:dyDescent="0.3">
      <c r="A4939" s="6" t="s">
        <v>722</v>
      </c>
      <c r="B4939" s="6" t="s">
        <v>5717</v>
      </c>
      <c r="C4939" s="6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hidden="1" x14ac:dyDescent="0.3">
      <c r="A4940" s="6" t="s">
        <v>847</v>
      </c>
      <c r="B4940" s="6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hidden="1" x14ac:dyDescent="0.3">
      <c r="A4941" s="6" t="s">
        <v>1060</v>
      </c>
      <c r="B4941" s="6" t="s">
        <v>5719</v>
      </c>
      <c r="C4941" s="6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hidden="1" x14ac:dyDescent="0.3">
      <c r="A4942" s="6" t="s">
        <v>1320</v>
      </c>
      <c r="B4942" s="6" t="s">
        <v>5720</v>
      </c>
      <c r="C4942" s="6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hidden="1" x14ac:dyDescent="0.3">
      <c r="A4943" s="6" t="s">
        <v>1122</v>
      </c>
      <c r="B4943" s="6" t="s">
        <v>5721</v>
      </c>
      <c r="C4943" s="6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hidden="1" x14ac:dyDescent="0.3">
      <c r="A4944" s="6" t="s">
        <v>1202</v>
      </c>
      <c r="B4944" s="6" t="s">
        <v>5722</v>
      </c>
      <c r="C4944" s="6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hidden="1" x14ac:dyDescent="0.3">
      <c r="A4945" s="6" t="s">
        <v>1202</v>
      </c>
      <c r="B4945" s="6" t="s">
        <v>5723</v>
      </c>
      <c r="C4945" s="6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hidden="1" x14ac:dyDescent="0.3">
      <c r="A4946" s="6" t="s">
        <v>907</v>
      </c>
      <c r="B4946" s="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hidden="1" x14ac:dyDescent="0.3">
      <c r="A4947" s="6" t="s">
        <v>651</v>
      </c>
      <c r="B4947" s="6" t="s">
        <v>5725</v>
      </c>
      <c r="C4947" s="6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hidden="1" x14ac:dyDescent="0.3">
      <c r="A4948" s="6" t="s">
        <v>646</v>
      </c>
      <c r="B4948" s="6" t="s">
        <v>5726</v>
      </c>
      <c r="C4948" s="6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hidden="1" x14ac:dyDescent="0.3">
      <c r="A4949" s="6" t="s">
        <v>895</v>
      </c>
      <c r="B4949" s="6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hidden="1" x14ac:dyDescent="0.3">
      <c r="A4950" s="6" t="s">
        <v>795</v>
      </c>
      <c r="B4950" s="6" t="s">
        <v>5727</v>
      </c>
      <c r="C4950" s="6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hidden="1" x14ac:dyDescent="0.3">
      <c r="A4951" s="6" t="s">
        <v>722</v>
      </c>
      <c r="B4951" s="6" t="s">
        <v>5728</v>
      </c>
      <c r="C4951" s="6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hidden="1" x14ac:dyDescent="0.3">
      <c r="A4952" s="6" t="s">
        <v>722</v>
      </c>
      <c r="B4952" s="6" t="s">
        <v>5729</v>
      </c>
      <c r="C4952" s="6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hidden="1" x14ac:dyDescent="0.3">
      <c r="A4953" s="6" t="s">
        <v>722</v>
      </c>
      <c r="B4953" s="6" t="s">
        <v>5730</v>
      </c>
      <c r="C4953" s="6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hidden="1" x14ac:dyDescent="0.3">
      <c r="A4954" s="6" t="s">
        <v>895</v>
      </c>
      <c r="B4954" s="6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hidden="1" x14ac:dyDescent="0.3">
      <c r="A4955" s="6" t="s">
        <v>722</v>
      </c>
      <c r="B4955" s="6" t="s">
        <v>5732</v>
      </c>
      <c r="C4955" s="6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hidden="1" x14ac:dyDescent="0.3">
      <c r="A4956" s="6" t="s">
        <v>1163</v>
      </c>
      <c r="B4956" s="6" t="s">
        <v>5733</v>
      </c>
      <c r="C4956" s="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hidden="1" x14ac:dyDescent="0.3">
      <c r="A4957" s="6" t="s">
        <v>1247</v>
      </c>
      <c r="B4957" s="6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hidden="1" x14ac:dyDescent="0.3">
      <c r="A4958" s="6" t="s">
        <v>746</v>
      </c>
      <c r="B4958" s="6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hidden="1" x14ac:dyDescent="0.3">
      <c r="A4959" s="6" t="s">
        <v>741</v>
      </c>
      <c r="B4959" s="6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hidden="1" x14ac:dyDescent="0.3">
      <c r="A4960" s="6" t="s">
        <v>743</v>
      </c>
      <c r="B4960" s="6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hidden="1" x14ac:dyDescent="0.3">
      <c r="A4961" s="6" t="s">
        <v>722</v>
      </c>
      <c r="B4961" s="6" t="s">
        <v>5738</v>
      </c>
      <c r="C4961" s="6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hidden="1" x14ac:dyDescent="0.3">
      <c r="A4962" s="6" t="s">
        <v>1122</v>
      </c>
      <c r="B4962" s="6" t="s">
        <v>5739</v>
      </c>
      <c r="C4962" s="6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hidden="1" x14ac:dyDescent="0.3">
      <c r="A4963" s="6" t="s">
        <v>3120</v>
      </c>
      <c r="B4963" s="6" t="s">
        <v>5740</v>
      </c>
      <c r="C4963" s="6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hidden="1" x14ac:dyDescent="0.3">
      <c r="A4964" s="6" t="s">
        <v>786</v>
      </c>
      <c r="B4964" s="6" t="s">
        <v>5741</v>
      </c>
      <c r="C4964" s="6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hidden="1" x14ac:dyDescent="0.3">
      <c r="A4965" s="6" t="s">
        <v>895</v>
      </c>
      <c r="B4965" s="6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hidden="1" x14ac:dyDescent="0.3">
      <c r="A4966" s="6" t="s">
        <v>1278</v>
      </c>
      <c r="B4966" s="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hidden="1" x14ac:dyDescent="0.3">
      <c r="A4967" s="6" t="s">
        <v>847</v>
      </c>
      <c r="B4967" s="6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hidden="1" x14ac:dyDescent="0.3">
      <c r="A4968" s="6" t="s">
        <v>741</v>
      </c>
      <c r="B4968" s="6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hidden="1" x14ac:dyDescent="0.3">
      <c r="A4969" s="6" t="s">
        <v>1532</v>
      </c>
      <c r="B4969" s="6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hidden="1" x14ac:dyDescent="0.3">
      <c r="A4970" s="6" t="s">
        <v>456</v>
      </c>
      <c r="B4970" s="6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hidden="1" x14ac:dyDescent="0.3">
      <c r="A4971" s="6" t="s">
        <v>458</v>
      </c>
      <c r="B4971" s="6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hidden="1" x14ac:dyDescent="0.3">
      <c r="A4972" s="6" t="s">
        <v>1699</v>
      </c>
      <c r="B4972" s="6" t="s">
        <v>5749</v>
      </c>
      <c r="C4972" s="6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hidden="1" x14ac:dyDescent="0.3">
      <c r="A4973" s="6" t="s">
        <v>9</v>
      </c>
      <c r="B4973" s="6" t="s">
        <v>5750</v>
      </c>
      <c r="C4973" s="6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hidden="1" x14ac:dyDescent="0.3">
      <c r="A4974" s="6" t="s">
        <v>776</v>
      </c>
      <c r="B4974" s="6" t="s">
        <v>5751</v>
      </c>
      <c r="C4974" s="6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hidden="1" x14ac:dyDescent="0.3">
      <c r="A4975" s="6" t="s">
        <v>420</v>
      </c>
      <c r="B4975" s="6" t="s">
        <v>5752</v>
      </c>
      <c r="C4975" s="6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hidden="1" x14ac:dyDescent="0.3">
      <c r="A4976" s="6" t="s">
        <v>1100</v>
      </c>
      <c r="B4976" s="6" t="s">
        <v>5753</v>
      </c>
      <c r="C4976" s="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hidden="1" x14ac:dyDescent="0.3">
      <c r="A4977" s="6" t="s">
        <v>1200</v>
      </c>
      <c r="B4977" s="6" t="s">
        <v>1083</v>
      </c>
      <c r="C4977" s="6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hidden="1" x14ac:dyDescent="0.3">
      <c r="A4978" s="6" t="s">
        <v>1045</v>
      </c>
      <c r="B4978" s="6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hidden="1" x14ac:dyDescent="0.3">
      <c r="A4979" s="6" t="s">
        <v>1045</v>
      </c>
      <c r="B4979" s="6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hidden="1" x14ac:dyDescent="0.3">
      <c r="A4980" s="6" t="s">
        <v>1071</v>
      </c>
      <c r="B4980" s="6" t="s">
        <v>5756</v>
      </c>
      <c r="C4980" s="6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hidden="1" x14ac:dyDescent="0.3">
      <c r="A4981" s="6" t="s">
        <v>743</v>
      </c>
      <c r="B4981" s="6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hidden="1" x14ac:dyDescent="0.3">
      <c r="A4982" s="6" t="s">
        <v>847</v>
      </c>
      <c r="B4982" s="6" t="s">
        <v>5758</v>
      </c>
      <c r="C4982" s="6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hidden="1" x14ac:dyDescent="0.3">
      <c r="A4983" s="6" t="s">
        <v>895</v>
      </c>
      <c r="B4983" s="6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hidden="1" x14ac:dyDescent="0.3">
      <c r="A4984" s="6" t="s">
        <v>3120</v>
      </c>
      <c r="B4984" s="6" t="s">
        <v>5760</v>
      </c>
      <c r="C4984" s="6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hidden="1" x14ac:dyDescent="0.3">
      <c r="A4985" s="6" t="s">
        <v>722</v>
      </c>
      <c r="B4985" s="6" t="s">
        <v>5761</v>
      </c>
      <c r="C4985" s="6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hidden="1" x14ac:dyDescent="0.3">
      <c r="A4986" s="6" t="s">
        <v>795</v>
      </c>
      <c r="B4986" s="6" t="s">
        <v>5762</v>
      </c>
      <c r="C4986" s="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hidden="1" x14ac:dyDescent="0.3">
      <c r="A4987" s="6" t="s">
        <v>381</v>
      </c>
      <c r="B4987" s="6" t="s">
        <v>5763</v>
      </c>
      <c r="C4987" s="6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hidden="1" x14ac:dyDescent="0.3">
      <c r="A4988" s="6" t="s">
        <v>1200</v>
      </c>
      <c r="B4988" s="6" t="s">
        <v>916</v>
      </c>
      <c r="C4988" s="6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hidden="1" x14ac:dyDescent="0.3">
      <c r="A4989" s="6" t="s">
        <v>337</v>
      </c>
      <c r="B4989" s="6" t="s">
        <v>5764</v>
      </c>
      <c r="C4989" s="6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hidden="1" x14ac:dyDescent="0.3">
      <c r="A4990" s="6" t="s">
        <v>1350</v>
      </c>
      <c r="B4990" s="6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hidden="1" x14ac:dyDescent="0.3">
      <c r="A4991" s="6" t="s">
        <v>9</v>
      </c>
      <c r="B4991" s="6" t="s">
        <v>5766</v>
      </c>
      <c r="C4991" s="6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hidden="1" x14ac:dyDescent="0.3">
      <c r="A4992" s="6" t="s">
        <v>795</v>
      </c>
      <c r="B4992" s="6" t="s">
        <v>5767</v>
      </c>
      <c r="C4992" s="6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hidden="1" x14ac:dyDescent="0.3">
      <c r="A4993" s="6" t="s">
        <v>795</v>
      </c>
      <c r="B4993" s="6" t="s">
        <v>5768</v>
      </c>
      <c r="C4993" s="6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hidden="1" x14ac:dyDescent="0.3">
      <c r="A4994" s="6" t="s">
        <v>795</v>
      </c>
      <c r="B4994" s="6" t="s">
        <v>5769</v>
      </c>
      <c r="C4994" s="6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hidden="1" x14ac:dyDescent="0.3">
      <c r="A4995" s="6" t="s">
        <v>795</v>
      </c>
      <c r="B4995" s="6" t="s">
        <v>5770</v>
      </c>
      <c r="C4995" s="6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hidden="1" x14ac:dyDescent="0.3">
      <c r="A4996" s="6" t="s">
        <v>795</v>
      </c>
      <c r="B4996" s="6" t="s">
        <v>5771</v>
      </c>
      <c r="C4996" s="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hidden="1" x14ac:dyDescent="0.3">
      <c r="A4997" s="6" t="s">
        <v>516</v>
      </c>
      <c r="B4997" s="6" t="s">
        <v>5772</v>
      </c>
      <c r="C4997" s="6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hidden="1" x14ac:dyDescent="0.3">
      <c r="A4998" s="6" t="s">
        <v>516</v>
      </c>
      <c r="B4998" s="6" t="s">
        <v>5773</v>
      </c>
      <c r="C4998" s="6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hidden="1" x14ac:dyDescent="0.3">
      <c r="A4999" s="6" t="s">
        <v>393</v>
      </c>
      <c r="B4999" s="6" t="s">
        <v>5774</v>
      </c>
      <c r="C4999" s="6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hidden="1" x14ac:dyDescent="0.3">
      <c r="A5000" s="6" t="s">
        <v>743</v>
      </c>
      <c r="B5000" s="6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hidden="1" x14ac:dyDescent="0.3">
      <c r="A5001" s="6" t="s">
        <v>1746</v>
      </c>
      <c r="B5001" s="6" t="s">
        <v>5776</v>
      </c>
      <c r="C5001" s="6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hidden="1" x14ac:dyDescent="0.3">
      <c r="A5002" s="6" t="s">
        <v>705</v>
      </c>
      <c r="B5002" s="6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hidden="1" x14ac:dyDescent="0.3">
      <c r="A5003" s="6" t="s">
        <v>1200</v>
      </c>
      <c r="B5003" s="6" t="s">
        <v>1047</v>
      </c>
      <c r="C5003" s="6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hidden="1" x14ac:dyDescent="0.3">
      <c r="A5004" s="6" t="s">
        <v>1163</v>
      </c>
      <c r="B5004" s="6" t="s">
        <v>5778</v>
      </c>
      <c r="C5004" s="6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hidden="1" x14ac:dyDescent="0.3">
      <c r="A5005" s="6" t="s">
        <v>754</v>
      </c>
      <c r="B5005" s="6" t="s">
        <v>5779</v>
      </c>
      <c r="C5005" s="6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hidden="1" x14ac:dyDescent="0.3">
      <c r="A5006" s="6" t="s">
        <v>754</v>
      </c>
      <c r="B5006" s="6" t="s">
        <v>5780</v>
      </c>
      <c r="C5006" s="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hidden="1" x14ac:dyDescent="0.3">
      <c r="A5007" s="6" t="s">
        <v>4069</v>
      </c>
      <c r="B5007" s="6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hidden="1" x14ac:dyDescent="0.3">
      <c r="A5008" s="6" t="s">
        <v>1396</v>
      </c>
      <c r="B5008" s="6" t="s">
        <v>5782</v>
      </c>
      <c r="C5008" s="6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hidden="1" x14ac:dyDescent="0.3">
      <c r="A5009" s="6" t="s">
        <v>1396</v>
      </c>
      <c r="B5009" s="6" t="s">
        <v>5783</v>
      </c>
      <c r="C5009" s="6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hidden="1" x14ac:dyDescent="0.3">
      <c r="A5010" s="6" t="s">
        <v>1405</v>
      </c>
      <c r="B5010" s="6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hidden="1" x14ac:dyDescent="0.3">
      <c r="A5011" s="6" t="s">
        <v>1405</v>
      </c>
      <c r="B5011" s="6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hidden="1" x14ac:dyDescent="0.3">
      <c r="A5012" s="6" t="s">
        <v>1405</v>
      </c>
      <c r="B5012" s="6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hidden="1" x14ac:dyDescent="0.3">
      <c r="A5013" s="6" t="s">
        <v>1405</v>
      </c>
      <c r="B5013" s="6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hidden="1" x14ac:dyDescent="0.3">
      <c r="A5014" s="6" t="s">
        <v>1405</v>
      </c>
      <c r="B5014" s="6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hidden="1" x14ac:dyDescent="0.3">
      <c r="A5015" s="6" t="s">
        <v>743</v>
      </c>
      <c r="B5015" s="6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hidden="1" x14ac:dyDescent="0.3">
      <c r="A5016" s="6" t="s">
        <v>741</v>
      </c>
      <c r="B5016" s="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hidden="1" x14ac:dyDescent="0.3">
      <c r="A5017" s="6" t="s">
        <v>412</v>
      </c>
      <c r="B5017" s="6" t="s">
        <v>5791</v>
      </c>
      <c r="C5017" s="6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hidden="1" x14ac:dyDescent="0.3">
      <c r="A5018" s="6" t="s">
        <v>1254</v>
      </c>
      <c r="B5018" s="6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hidden="1" x14ac:dyDescent="0.3">
      <c r="A5019" s="6" t="s">
        <v>3136</v>
      </c>
      <c r="B5019" s="6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hidden="1" x14ac:dyDescent="0.3">
      <c r="A5020" s="6" t="s">
        <v>1122</v>
      </c>
      <c r="B5020" s="6" t="s">
        <v>5794</v>
      </c>
      <c r="C5020" s="6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hidden="1" x14ac:dyDescent="0.3">
      <c r="A5021" s="6" t="s">
        <v>1473</v>
      </c>
      <c r="B5021" s="6" t="s">
        <v>5795</v>
      </c>
      <c r="C5021" s="6">
        <v>1</v>
      </c>
      <c r="D5021" t="str">
        <f t="shared" si="78"/>
        <v>Taval Sarai 521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hidden="1" x14ac:dyDescent="0.3">
      <c r="A5022" s="6" t="s">
        <v>371</v>
      </c>
      <c r="B5022" s="6" t="s">
        <v>5796</v>
      </c>
      <c r="C5022" s="6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hidden="1" x14ac:dyDescent="0.3">
      <c r="A5023" s="6" t="s">
        <v>371</v>
      </c>
      <c r="B5023" s="6" t="s">
        <v>5797</v>
      </c>
      <c r="C5023" s="6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hidden="1" x14ac:dyDescent="0.3">
      <c r="A5024" s="6" t="s">
        <v>371</v>
      </c>
      <c r="B5024" s="6" t="s">
        <v>5798</v>
      </c>
      <c r="C5024" s="6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hidden="1" x14ac:dyDescent="0.3">
      <c r="A5025" s="6" t="s">
        <v>1266</v>
      </c>
      <c r="B5025" s="6" t="s">
        <v>5799</v>
      </c>
      <c r="C5025" s="6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hidden="1" x14ac:dyDescent="0.3">
      <c r="A5026" s="6" t="s">
        <v>1254</v>
      </c>
      <c r="B5026" s="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hidden="1" x14ac:dyDescent="0.3">
      <c r="A5027" s="6" t="s">
        <v>500</v>
      </c>
      <c r="B5027" s="6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hidden="1" x14ac:dyDescent="0.3">
      <c r="A5028" s="6" t="s">
        <v>1433</v>
      </c>
      <c r="B5028" s="6" t="s">
        <v>1127</v>
      </c>
      <c r="C5028" s="6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hidden="1" x14ac:dyDescent="0.3">
      <c r="A5029" s="6" t="s">
        <v>1163</v>
      </c>
      <c r="B5029" s="6" t="s">
        <v>5802</v>
      </c>
      <c r="C5029" s="6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hidden="1" x14ac:dyDescent="0.3">
      <c r="A5030" s="6" t="s">
        <v>1139</v>
      </c>
      <c r="B5030" s="6" t="s">
        <v>5803</v>
      </c>
      <c r="C5030" s="6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hidden="1" x14ac:dyDescent="0.3">
      <c r="A5031" s="6" t="s">
        <v>412</v>
      </c>
      <c r="B5031" s="6" t="s">
        <v>5804</v>
      </c>
      <c r="C5031" s="6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hidden="1" x14ac:dyDescent="0.3">
      <c r="A5032" s="6" t="s">
        <v>1139</v>
      </c>
      <c r="B5032" s="6" t="s">
        <v>5805</v>
      </c>
      <c r="C5032" s="6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hidden="1" x14ac:dyDescent="0.3">
      <c r="A5033" s="6" t="s">
        <v>387</v>
      </c>
      <c r="B5033" s="6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hidden="1" x14ac:dyDescent="0.3">
      <c r="A5034" s="6" t="s">
        <v>335</v>
      </c>
      <c r="B5034" s="6" t="s">
        <v>5807</v>
      </c>
      <c r="C5034" s="6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hidden="1" x14ac:dyDescent="0.3">
      <c r="A5035" s="6" t="s">
        <v>335</v>
      </c>
      <c r="B5035" s="6" t="s">
        <v>5808</v>
      </c>
      <c r="C5035" s="6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hidden="1" x14ac:dyDescent="0.3">
      <c r="A5036" s="6" t="s">
        <v>722</v>
      </c>
      <c r="B5036" s="6" t="s">
        <v>5809</v>
      </c>
      <c r="C5036" s="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hidden="1" x14ac:dyDescent="0.3">
      <c r="A5037" s="6" t="s">
        <v>722</v>
      </c>
      <c r="B5037" s="6" t="s">
        <v>5810</v>
      </c>
      <c r="C5037" s="6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hidden="1" x14ac:dyDescent="0.3">
      <c r="A5038" s="6" t="s">
        <v>786</v>
      </c>
      <c r="B5038" s="6" t="s">
        <v>5811</v>
      </c>
      <c r="C5038" s="6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hidden="1" x14ac:dyDescent="0.3">
      <c r="A5039" s="6" t="s">
        <v>559</v>
      </c>
      <c r="B5039" s="6" t="s">
        <v>5812</v>
      </c>
      <c r="C5039" s="6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hidden="1" x14ac:dyDescent="0.3">
      <c r="A5040" s="6" t="s">
        <v>1084</v>
      </c>
      <c r="B5040" s="6" t="s">
        <v>5813</v>
      </c>
      <c r="C5040" s="6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hidden="1" x14ac:dyDescent="0.3">
      <c r="A5041" s="6" t="s">
        <v>342</v>
      </c>
      <c r="B5041" s="6" t="s">
        <v>5814</v>
      </c>
      <c r="C5041" s="6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hidden="1" x14ac:dyDescent="0.3">
      <c r="A5042" s="6" t="s">
        <v>342</v>
      </c>
      <c r="B5042" s="6" t="s">
        <v>5815</v>
      </c>
      <c r="C5042" s="6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hidden="1" x14ac:dyDescent="0.3">
      <c r="A5043" s="6" t="s">
        <v>722</v>
      </c>
      <c r="B5043" s="6" t="s">
        <v>5816</v>
      </c>
      <c r="C5043" s="6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hidden="1" x14ac:dyDescent="0.3">
      <c r="A5044" s="6" t="s">
        <v>1163</v>
      </c>
      <c r="B5044" s="6" t="s">
        <v>5817</v>
      </c>
      <c r="C5044" s="6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hidden="1" x14ac:dyDescent="0.3">
      <c r="A5045" s="6" t="s">
        <v>524</v>
      </c>
      <c r="B5045" s="6" t="s">
        <v>5818</v>
      </c>
      <c r="C5045" s="6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hidden="1" x14ac:dyDescent="0.3">
      <c r="A5046" s="6" t="s">
        <v>339</v>
      </c>
      <c r="B5046" s="6" t="s">
        <v>5819</v>
      </c>
      <c r="C5046" s="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hidden="1" x14ac:dyDescent="0.3">
      <c r="A5047" s="6" t="s">
        <v>9</v>
      </c>
      <c r="B5047" s="6" t="s">
        <v>5820</v>
      </c>
      <c r="C5047" s="6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hidden="1" x14ac:dyDescent="0.3">
      <c r="A5048" s="6" t="s">
        <v>1512</v>
      </c>
      <c r="B5048" s="6" t="s">
        <v>5821</v>
      </c>
      <c r="C5048" s="6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hidden="1" x14ac:dyDescent="0.3">
      <c r="A5049" s="6" t="s">
        <v>1433</v>
      </c>
      <c r="B5049" s="6" t="s">
        <v>1083</v>
      </c>
      <c r="C5049" s="6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hidden="1" x14ac:dyDescent="0.3">
      <c r="A5050" s="6" t="s">
        <v>1074</v>
      </c>
      <c r="B5050" s="6" t="s">
        <v>5822</v>
      </c>
      <c r="C5050" s="6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hidden="1" x14ac:dyDescent="0.3">
      <c r="A5051" s="6" t="s">
        <v>1247</v>
      </c>
      <c r="B5051" s="6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hidden="1" x14ac:dyDescent="0.3">
      <c r="A5052" s="6" t="s">
        <v>1084</v>
      </c>
      <c r="B5052" s="6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hidden="1" x14ac:dyDescent="0.3">
      <c r="A5053" s="6" t="s">
        <v>5825</v>
      </c>
      <c r="B5053" s="6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hidden="1" x14ac:dyDescent="0.3">
      <c r="A5054" s="6" t="s">
        <v>5827</v>
      </c>
      <c r="B5054" s="6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hidden="1" x14ac:dyDescent="0.3">
      <c r="A5055" s="6" t="s">
        <v>1254</v>
      </c>
      <c r="B5055" s="6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hidden="1" x14ac:dyDescent="0.3">
      <c r="A5056" s="6" t="s">
        <v>1530</v>
      </c>
      <c r="B5056" s="6" t="s">
        <v>5830</v>
      </c>
      <c r="C5056" s="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hidden="1" x14ac:dyDescent="0.3">
      <c r="A5057" s="6" t="s">
        <v>1532</v>
      </c>
      <c r="B5057" s="6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hidden="1" x14ac:dyDescent="0.3">
      <c r="A5058" s="6" t="s">
        <v>412</v>
      </c>
      <c r="B5058" s="6" t="s">
        <v>5832</v>
      </c>
      <c r="C5058" s="6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hidden="1" x14ac:dyDescent="0.3">
      <c r="A5059" s="6" t="s">
        <v>420</v>
      </c>
      <c r="B5059" s="6" t="s">
        <v>5833</v>
      </c>
      <c r="C5059" s="6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hidden="1" x14ac:dyDescent="0.3">
      <c r="A5060" s="6" t="s">
        <v>1562</v>
      </c>
      <c r="B5060" s="6" t="s">
        <v>5834</v>
      </c>
      <c r="C5060" s="6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hidden="1" x14ac:dyDescent="0.3">
      <c r="A5061" s="6" t="s">
        <v>393</v>
      </c>
      <c r="B5061" s="6" t="s">
        <v>5835</v>
      </c>
      <c r="C5061" s="6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hidden="1" x14ac:dyDescent="0.3">
      <c r="A5062" s="6" t="s">
        <v>1278</v>
      </c>
      <c r="B5062" s="6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hidden="1" x14ac:dyDescent="0.3">
      <c r="A5063" s="6" t="s">
        <v>1502</v>
      </c>
      <c r="B5063" s="6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hidden="1" x14ac:dyDescent="0.3">
      <c r="A5064" s="6" t="s">
        <v>651</v>
      </c>
      <c r="B5064" s="6" t="s">
        <v>5837</v>
      </c>
      <c r="C5064" s="6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hidden="1" x14ac:dyDescent="0.3">
      <c r="A5065" s="6" t="s">
        <v>1139</v>
      </c>
      <c r="B5065" s="6" t="s">
        <v>5838</v>
      </c>
      <c r="C5065" s="6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hidden="1" x14ac:dyDescent="0.3">
      <c r="A5066" s="6" t="s">
        <v>1547</v>
      </c>
      <c r="B5066" s="6" t="s">
        <v>5839</v>
      </c>
      <c r="C5066" s="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hidden="1" x14ac:dyDescent="0.3">
      <c r="A5067" s="6" t="s">
        <v>746</v>
      </c>
      <c r="B5067" s="6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hidden="1" x14ac:dyDescent="0.3">
      <c r="A5068" s="6" t="s">
        <v>1247</v>
      </c>
      <c r="B5068" s="6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hidden="1" x14ac:dyDescent="0.3">
      <c r="A5069" s="6" t="s">
        <v>516</v>
      </c>
      <c r="B5069" s="6" t="s">
        <v>5842</v>
      </c>
      <c r="C5069" s="6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hidden="1" x14ac:dyDescent="0.3">
      <c r="A5070" s="6" t="s">
        <v>651</v>
      </c>
      <c r="B5070" s="6" t="s">
        <v>5843</v>
      </c>
      <c r="C5070" s="6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hidden="1" x14ac:dyDescent="0.3">
      <c r="A5071" s="6" t="s">
        <v>746</v>
      </c>
      <c r="B5071" s="6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hidden="1" x14ac:dyDescent="0.3">
      <c r="A5072" s="6" t="s">
        <v>331</v>
      </c>
      <c r="B5072" s="6" t="s">
        <v>5845</v>
      </c>
      <c r="C5072" s="6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hidden="1" x14ac:dyDescent="0.3">
      <c r="A5073" s="6" t="s">
        <v>393</v>
      </c>
      <c r="B5073" s="6" t="s">
        <v>5846</v>
      </c>
      <c r="C5073" s="6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hidden="1" x14ac:dyDescent="0.3">
      <c r="A5074" s="6" t="s">
        <v>393</v>
      </c>
      <c r="B5074" s="6" t="s">
        <v>5847</v>
      </c>
      <c r="C5074" s="6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hidden="1" x14ac:dyDescent="0.3">
      <c r="A5075" s="6" t="s">
        <v>393</v>
      </c>
      <c r="B5075" s="6" t="s">
        <v>5848</v>
      </c>
      <c r="C5075" s="6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hidden="1" x14ac:dyDescent="0.3">
      <c r="A5076" s="6" t="s">
        <v>795</v>
      </c>
      <c r="B5076" s="6" t="s">
        <v>5849</v>
      </c>
      <c r="C5076" s="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hidden="1" x14ac:dyDescent="0.3">
      <c r="A5077" s="6" t="s">
        <v>950</v>
      </c>
      <c r="B5077" s="6" t="s">
        <v>5850</v>
      </c>
      <c r="C5077" s="6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hidden="1" x14ac:dyDescent="0.3">
      <c r="A5078" s="6" t="s">
        <v>948</v>
      </c>
      <c r="B5078" s="6" t="s">
        <v>5851</v>
      </c>
      <c r="C5078" s="6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hidden="1" x14ac:dyDescent="0.3">
      <c r="A5079" s="6" t="s">
        <v>948</v>
      </c>
      <c r="B5079" s="6" t="s">
        <v>5852</v>
      </c>
      <c r="C5079" s="6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hidden="1" x14ac:dyDescent="0.3">
      <c r="A5080" s="6" t="s">
        <v>948</v>
      </c>
      <c r="B5080" s="6" t="s">
        <v>5853</v>
      </c>
      <c r="C5080" s="6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hidden="1" x14ac:dyDescent="0.3">
      <c r="A5081" s="6" t="s">
        <v>71</v>
      </c>
      <c r="B5081" s="6" t="s">
        <v>5854</v>
      </c>
      <c r="C5081" s="6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hidden="1" x14ac:dyDescent="0.3">
      <c r="A5082" s="6" t="s">
        <v>389</v>
      </c>
      <c r="B5082" s="6" t="s">
        <v>5855</v>
      </c>
      <c r="C5082" s="6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hidden="1" x14ac:dyDescent="0.3">
      <c r="A5083" s="6" t="s">
        <v>5825</v>
      </c>
      <c r="B5083" s="6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hidden="1" x14ac:dyDescent="0.3">
      <c r="A5084" s="6" t="s">
        <v>1254</v>
      </c>
      <c r="B5084" s="6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hidden="1" x14ac:dyDescent="0.3">
      <c r="A5085" s="6" t="s">
        <v>1657</v>
      </c>
      <c r="B5085" s="6" t="s">
        <v>5858</v>
      </c>
      <c r="C5085" s="6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hidden="1" x14ac:dyDescent="0.3">
      <c r="A5086" s="6" t="s">
        <v>795</v>
      </c>
      <c r="B5086" s="6" t="s">
        <v>5859</v>
      </c>
      <c r="C5086" s="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hidden="1" x14ac:dyDescent="0.3">
      <c r="A5087" s="6" t="s">
        <v>1623</v>
      </c>
      <c r="B5087" s="6" t="s">
        <v>5860</v>
      </c>
      <c r="C5087" s="6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hidden="1" x14ac:dyDescent="0.3">
      <c r="A5088" s="6" t="s">
        <v>1626</v>
      </c>
      <c r="B5088" s="6" t="s">
        <v>5861</v>
      </c>
      <c r="C5088" s="6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hidden="1" x14ac:dyDescent="0.3">
      <c r="A5089" s="6" t="s">
        <v>1630</v>
      </c>
      <c r="B5089" s="6" t="s">
        <v>5862</v>
      </c>
      <c r="C5089" s="6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hidden="1" x14ac:dyDescent="0.3">
      <c r="A5090" s="6" t="s">
        <v>795</v>
      </c>
      <c r="B5090" s="6" t="s">
        <v>5863</v>
      </c>
      <c r="C5090" s="6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hidden="1" x14ac:dyDescent="0.3">
      <c r="A5091" s="6" t="s">
        <v>341</v>
      </c>
      <c r="B5091" s="6" t="s">
        <v>5864</v>
      </c>
      <c r="C5091" s="6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hidden="1" x14ac:dyDescent="0.3">
      <c r="A5092" s="6" t="s">
        <v>1547</v>
      </c>
      <c r="B5092" s="6" t="s">
        <v>5865</v>
      </c>
      <c r="C5092" s="6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hidden="1" x14ac:dyDescent="0.3">
      <c r="A5093" s="6" t="s">
        <v>1278</v>
      </c>
      <c r="B5093" s="6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hidden="1" x14ac:dyDescent="0.3">
      <c r="A5094" s="6" t="s">
        <v>5867</v>
      </c>
      <c r="B5094" s="6" t="s">
        <v>5868</v>
      </c>
      <c r="C5094" s="6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hidden="1" x14ac:dyDescent="0.3">
      <c r="A5095" s="6" t="s">
        <v>3460</v>
      </c>
      <c r="B5095" s="6" t="s">
        <v>5869</v>
      </c>
      <c r="C5095" s="6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hidden="1" x14ac:dyDescent="0.3">
      <c r="A5096" s="6" t="s">
        <v>1646</v>
      </c>
      <c r="B5096" s="6" t="s">
        <v>5870</v>
      </c>
      <c r="C5096" s="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hidden="1" x14ac:dyDescent="0.3">
      <c r="A5097" s="6" t="s">
        <v>1202</v>
      </c>
      <c r="B5097" s="6" t="s">
        <v>5871</v>
      </c>
      <c r="C5097" s="6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hidden="1" x14ac:dyDescent="0.3">
      <c r="A5098" s="6" t="s">
        <v>1254</v>
      </c>
      <c r="B5098" s="6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hidden="1" x14ac:dyDescent="0.3">
      <c r="A5099" s="6" t="s">
        <v>311</v>
      </c>
      <c r="B5099" s="6" t="s">
        <v>5873</v>
      </c>
      <c r="C5099" s="6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hidden="1" x14ac:dyDescent="0.3">
      <c r="A5100" s="6" t="s">
        <v>425</v>
      </c>
      <c r="B5100" s="6" t="s">
        <v>5874</v>
      </c>
      <c r="C5100" s="6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hidden="1" x14ac:dyDescent="0.3">
      <c r="A5101" s="6" t="s">
        <v>1598</v>
      </c>
      <c r="B5101" s="6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hidden="1" x14ac:dyDescent="0.3">
      <c r="A5102" s="6" t="s">
        <v>1278</v>
      </c>
      <c r="B5102" s="6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hidden="1" x14ac:dyDescent="0.3">
      <c r="A5103" s="6" t="s">
        <v>1534</v>
      </c>
      <c r="B5103" s="6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hidden="1" x14ac:dyDescent="0.3">
      <c r="A5104" s="6" t="s">
        <v>1654</v>
      </c>
      <c r="B5104" s="6" t="s">
        <v>5878</v>
      </c>
      <c r="C5104" s="6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hidden="1" x14ac:dyDescent="0.3">
      <c r="A5105" s="6" t="s">
        <v>1663</v>
      </c>
      <c r="B5105" s="6" t="s">
        <v>5879</v>
      </c>
      <c r="C5105" s="6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hidden="1" x14ac:dyDescent="0.3">
      <c r="A5106" s="6" t="s">
        <v>1766</v>
      </c>
      <c r="B5106" s="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hidden="1" x14ac:dyDescent="0.3">
      <c r="A5107" s="6" t="s">
        <v>519</v>
      </c>
      <c r="B5107" s="6" t="s">
        <v>5881</v>
      </c>
      <c r="C5107" s="6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hidden="1" x14ac:dyDescent="0.3">
      <c r="A5108" s="6" t="s">
        <v>743</v>
      </c>
      <c r="B5108" s="6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hidden="1" x14ac:dyDescent="0.3">
      <c r="A5109" s="6" t="s">
        <v>1254</v>
      </c>
      <c r="B5109" s="6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hidden="1" x14ac:dyDescent="0.3">
      <c r="A5110" s="6" t="s">
        <v>581</v>
      </c>
      <c r="B5110" s="6" t="s">
        <v>5884</v>
      </c>
      <c r="C5110" s="6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hidden="1" x14ac:dyDescent="0.3">
      <c r="A5111" s="6" t="s">
        <v>1714</v>
      </c>
      <c r="B5111" s="6" t="s">
        <v>5885</v>
      </c>
      <c r="C5111" s="6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hidden="1" x14ac:dyDescent="0.3">
      <c r="A5112" s="6" t="s">
        <v>3415</v>
      </c>
      <c r="B5112" s="6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hidden="1" x14ac:dyDescent="0.3">
      <c r="A5113" s="6" t="s">
        <v>1585</v>
      </c>
      <c r="B5113" s="6" t="s">
        <v>5887</v>
      </c>
      <c r="C5113" s="6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hidden="1" x14ac:dyDescent="0.3">
      <c r="A5114" s="6" t="s">
        <v>847</v>
      </c>
      <c r="B5114" s="6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hidden="1" x14ac:dyDescent="0.3">
      <c r="A5115" s="6" t="s">
        <v>646</v>
      </c>
      <c r="B5115" s="6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hidden="1" x14ac:dyDescent="0.3">
      <c r="A5116" s="6" t="s">
        <v>982</v>
      </c>
      <c r="B5116" s="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hidden="1" x14ac:dyDescent="0.3">
      <c r="A5117" s="6" t="s">
        <v>337</v>
      </c>
      <c r="B5117" s="6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hidden="1" x14ac:dyDescent="0.3">
      <c r="A5118" s="6" t="s">
        <v>1547</v>
      </c>
      <c r="B5118" s="6" t="s">
        <v>5892</v>
      </c>
      <c r="C5118" s="6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hidden="1" x14ac:dyDescent="0.3">
      <c r="A5119" s="6" t="s">
        <v>1350</v>
      </c>
      <c r="B5119" s="6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hidden="1" x14ac:dyDescent="0.3">
      <c r="A5120" s="6" t="s">
        <v>361</v>
      </c>
      <c r="B5120" s="6" t="s">
        <v>5894</v>
      </c>
      <c r="C5120" s="6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hidden="1" x14ac:dyDescent="0.3">
      <c r="A5121" s="6" t="s">
        <v>425</v>
      </c>
      <c r="B5121" s="6" t="s">
        <v>5895</v>
      </c>
      <c r="C5121" s="6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hidden="1" x14ac:dyDescent="0.3">
      <c r="A5122" s="6" t="s">
        <v>1547</v>
      </c>
      <c r="B5122" s="6" t="s">
        <v>5896</v>
      </c>
      <c r="C5122" s="6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hidden="1" x14ac:dyDescent="0.3">
      <c r="A5123" s="6" t="s">
        <v>1626</v>
      </c>
      <c r="B5123" s="6" t="s">
        <v>5897</v>
      </c>
      <c r="C5123" s="6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hidden="1" x14ac:dyDescent="0.3">
      <c r="A5124" s="6" t="s">
        <v>73</v>
      </c>
      <c r="B5124" s="6" t="s">
        <v>5898</v>
      </c>
      <c r="C5124" s="6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hidden="1" x14ac:dyDescent="0.3">
      <c r="A5125" s="6" t="s">
        <v>1278</v>
      </c>
      <c r="B5125" s="6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hidden="1" x14ac:dyDescent="0.3">
      <c r="A5126" s="6" t="s">
        <v>5900</v>
      </c>
      <c r="B5126" s="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hidden="1" x14ac:dyDescent="0.3">
      <c r="A5127" s="6" t="s">
        <v>1589</v>
      </c>
      <c r="B5127" s="6" t="s">
        <v>5902</v>
      </c>
      <c r="C5127" s="6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hidden="1" x14ac:dyDescent="0.3">
      <c r="A5128" s="6" t="s">
        <v>73</v>
      </c>
      <c r="B5128" s="6" t="s">
        <v>5903</v>
      </c>
      <c r="C5128" s="6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hidden="1" x14ac:dyDescent="0.3">
      <c r="A5129" s="6" t="s">
        <v>1752</v>
      </c>
      <c r="B5129" s="6" t="s">
        <v>5904</v>
      </c>
      <c r="C5129" s="6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hidden="1" x14ac:dyDescent="0.3">
      <c r="A5130" s="6" t="s">
        <v>1247</v>
      </c>
      <c r="B5130" s="6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hidden="1" x14ac:dyDescent="0.3">
      <c r="A5131" s="6" t="s">
        <v>425</v>
      </c>
      <c r="B5131" s="6" t="s">
        <v>5906</v>
      </c>
      <c r="C5131" s="6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hidden="1" x14ac:dyDescent="0.3">
      <c r="A5132" s="6" t="s">
        <v>295</v>
      </c>
      <c r="B5132" s="6" t="s">
        <v>5907</v>
      </c>
      <c r="C5132" s="6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hidden="1" x14ac:dyDescent="0.3">
      <c r="A5133" s="6" t="s">
        <v>300</v>
      </c>
      <c r="B5133" s="6" t="s">
        <v>5908</v>
      </c>
      <c r="C5133" s="6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hidden="1" x14ac:dyDescent="0.3">
      <c r="A5134" s="6" t="s">
        <v>1685</v>
      </c>
      <c r="B5134" s="6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hidden="1" x14ac:dyDescent="0.3">
      <c r="A5135" s="6" t="s">
        <v>3539</v>
      </c>
      <c r="B5135" s="6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hidden="1" x14ac:dyDescent="0.3">
      <c r="A5136" s="6" t="s">
        <v>1405</v>
      </c>
      <c r="B5136" s="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hidden="1" x14ac:dyDescent="0.3">
      <c r="A5137" s="6" t="s">
        <v>651</v>
      </c>
      <c r="B5137" s="6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hidden="1" x14ac:dyDescent="0.3">
      <c r="A5138" s="6" t="s">
        <v>646</v>
      </c>
      <c r="B5138" s="6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hidden="1" x14ac:dyDescent="0.3">
      <c r="A5139" s="6" t="s">
        <v>300</v>
      </c>
      <c r="B5139" s="6" t="s">
        <v>5914</v>
      </c>
      <c r="C5139" s="6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hidden="1" x14ac:dyDescent="0.3">
      <c r="A5140" s="6" t="s">
        <v>1626</v>
      </c>
      <c r="B5140" s="6" t="s">
        <v>5915</v>
      </c>
      <c r="C5140" s="6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hidden="1" x14ac:dyDescent="0.3">
      <c r="A5141" s="6" t="s">
        <v>1626</v>
      </c>
      <c r="B5141" s="6" t="s">
        <v>5916</v>
      </c>
      <c r="C5141" s="6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hidden="1" x14ac:dyDescent="0.3">
      <c r="A5142" s="6" t="s">
        <v>1792</v>
      </c>
      <c r="B5142" s="6" t="s">
        <v>5917</v>
      </c>
      <c r="C5142" s="6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hidden="1" x14ac:dyDescent="0.3">
      <c r="A5143" s="6" t="s">
        <v>71</v>
      </c>
      <c r="B5143" s="6" t="s">
        <v>5918</v>
      </c>
      <c r="C5143" s="6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hidden="1" x14ac:dyDescent="0.3">
      <c r="A5144" s="6" t="s">
        <v>342</v>
      </c>
      <c r="B5144" s="6" t="s">
        <v>5919</v>
      </c>
      <c r="C5144" s="6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hidden="1" x14ac:dyDescent="0.3">
      <c r="A5145" s="6" t="s">
        <v>1060</v>
      </c>
      <c r="B5145" s="6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hidden="1" x14ac:dyDescent="0.3">
      <c r="A5146" s="6" t="s">
        <v>754</v>
      </c>
      <c r="B5146" s="6" t="s">
        <v>5920</v>
      </c>
      <c r="C5146" s="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hidden="1" x14ac:dyDescent="0.3">
      <c r="A5147" s="6" t="s">
        <v>1692</v>
      </c>
      <c r="B5147" s="6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hidden="1" x14ac:dyDescent="0.3">
      <c r="A5148" s="6" t="s">
        <v>89</v>
      </c>
      <c r="B5148" s="6" t="s">
        <v>5922</v>
      </c>
      <c r="C5148" s="6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hidden="1" x14ac:dyDescent="0.3">
      <c r="A5149" s="6" t="s">
        <v>89</v>
      </c>
      <c r="B5149" s="6" t="s">
        <v>5923</v>
      </c>
      <c r="C5149" s="6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hidden="1" x14ac:dyDescent="0.3">
      <c r="A5150" s="6" t="s">
        <v>950</v>
      </c>
      <c r="B5150" s="6" t="s">
        <v>5924</v>
      </c>
      <c r="C5150" s="6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hidden="1" x14ac:dyDescent="0.3">
      <c r="A5151" s="6" t="s">
        <v>1809</v>
      </c>
      <c r="B5151" s="6" t="s">
        <v>5925</v>
      </c>
      <c r="C5151" s="6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hidden="1" x14ac:dyDescent="0.3">
      <c r="A5152" s="6" t="s">
        <v>1809</v>
      </c>
      <c r="B5152" s="6" t="s">
        <v>5926</v>
      </c>
      <c r="C5152" s="6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hidden="1" x14ac:dyDescent="0.3">
      <c r="A5153" s="6" t="s">
        <v>1556</v>
      </c>
      <c r="B5153" s="6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hidden="1" x14ac:dyDescent="0.3">
      <c r="A5154" s="6" t="s">
        <v>3460</v>
      </c>
      <c r="B5154" s="6" t="s">
        <v>5928</v>
      </c>
      <c r="C5154" s="6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hidden="1" x14ac:dyDescent="0.3">
      <c r="A5155" s="6" t="s">
        <v>646</v>
      </c>
      <c r="B5155" s="6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hidden="1" x14ac:dyDescent="0.3">
      <c r="A5156" s="6" t="s">
        <v>1350</v>
      </c>
      <c r="B5156" s="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hidden="1" x14ac:dyDescent="0.3">
      <c r="A5157" s="6" t="s">
        <v>1405</v>
      </c>
      <c r="B5157" s="6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hidden="1" x14ac:dyDescent="0.3">
      <c r="A5158" s="6" t="s">
        <v>1738</v>
      </c>
      <c r="B5158" s="6" t="s">
        <v>5932</v>
      </c>
      <c r="C5158" s="6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hidden="1" x14ac:dyDescent="0.3">
      <c r="A5159" s="6" t="s">
        <v>1828</v>
      </c>
      <c r="B5159" s="6" t="s">
        <v>5933</v>
      </c>
      <c r="C5159" s="6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hidden="1" x14ac:dyDescent="0.3">
      <c r="A5160" s="6" t="s">
        <v>3536</v>
      </c>
      <c r="B5160" s="6" t="s">
        <v>5934</v>
      </c>
      <c r="C5160" s="6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hidden="1" x14ac:dyDescent="0.3">
      <c r="A5161" s="6" t="s">
        <v>967</v>
      </c>
      <c r="B5161" s="6" t="s">
        <v>5935</v>
      </c>
      <c r="C5161" s="6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hidden="1" x14ac:dyDescent="0.3">
      <c r="A5162" s="6" t="s">
        <v>519</v>
      </c>
      <c r="B5162" s="6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hidden="1" x14ac:dyDescent="0.3">
      <c r="A5163" s="6" t="s">
        <v>516</v>
      </c>
      <c r="B5163" s="6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hidden="1" x14ac:dyDescent="0.3">
      <c r="A5164" s="6" t="s">
        <v>401</v>
      </c>
      <c r="B5164" s="6" t="s">
        <v>5938</v>
      </c>
      <c r="C5164" s="6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hidden="1" x14ac:dyDescent="0.3">
      <c r="A5165" s="6" t="s">
        <v>1853</v>
      </c>
      <c r="B5165" s="6" t="s">
        <v>5939</v>
      </c>
      <c r="C5165" s="6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hidden="1" x14ac:dyDescent="0.3">
      <c r="A5166" s="6" t="s">
        <v>1646</v>
      </c>
      <c r="B5166" s="6" t="s">
        <v>5940</v>
      </c>
      <c r="C5166" s="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hidden="1" x14ac:dyDescent="0.3">
      <c r="A5167" s="6" t="s">
        <v>2185</v>
      </c>
      <c r="B5167" s="6" t="s">
        <v>5941</v>
      </c>
      <c r="C5167" s="6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hidden="1" x14ac:dyDescent="0.3">
      <c r="A5168" s="6" t="s">
        <v>1405</v>
      </c>
      <c r="B5168" s="6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hidden="1" x14ac:dyDescent="0.3">
      <c r="A5169" s="6" t="s">
        <v>1405</v>
      </c>
      <c r="B5169" s="6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hidden="1" x14ac:dyDescent="0.3">
      <c r="A5170" s="6" t="s">
        <v>1350</v>
      </c>
      <c r="B5170" s="6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hidden="1" x14ac:dyDescent="0.3">
      <c r="A5171" s="6" t="s">
        <v>5945</v>
      </c>
      <c r="B5171" s="6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hidden="1" x14ac:dyDescent="0.3">
      <c r="A5172" s="6" t="s">
        <v>1396</v>
      </c>
      <c r="B5172" s="6" t="s">
        <v>5947</v>
      </c>
      <c r="C5172" s="6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hidden="1" x14ac:dyDescent="0.3">
      <c r="A5173" s="6" t="s">
        <v>1720</v>
      </c>
      <c r="B5173" s="6" t="s">
        <v>5948</v>
      </c>
      <c r="C5173" s="6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hidden="1" x14ac:dyDescent="0.3">
      <c r="A5174" s="6" t="s">
        <v>73</v>
      </c>
      <c r="B5174" s="6" t="s">
        <v>5949</v>
      </c>
      <c r="C5174" s="6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hidden="1" x14ac:dyDescent="0.3">
      <c r="A5175" s="6" t="s">
        <v>1350</v>
      </c>
      <c r="B5175" s="6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hidden="1" x14ac:dyDescent="0.3">
      <c r="A5176" s="6" t="s">
        <v>1795</v>
      </c>
      <c r="B5176" s="6" t="s">
        <v>5951</v>
      </c>
      <c r="C5176" s="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hidden="1" x14ac:dyDescent="0.3">
      <c r="A5177" s="6" t="s">
        <v>71</v>
      </c>
      <c r="B5177" s="6" t="s">
        <v>5952</v>
      </c>
      <c r="C5177" s="6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hidden="1" x14ac:dyDescent="0.3">
      <c r="A5178" s="6" t="s">
        <v>4525</v>
      </c>
      <c r="B5178" s="6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hidden="1" x14ac:dyDescent="0.3">
      <c r="A5179" s="6" t="s">
        <v>5023</v>
      </c>
      <c r="B5179" s="6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hidden="1" x14ac:dyDescent="0.3">
      <c r="A5180" s="6" t="s">
        <v>1278</v>
      </c>
      <c r="B5180" s="6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hidden="1" x14ac:dyDescent="0.3">
      <c r="A5181" s="6" t="s">
        <v>3624</v>
      </c>
      <c r="B5181" s="6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hidden="1" x14ac:dyDescent="0.3">
      <c r="A5182" s="6" t="s">
        <v>1060</v>
      </c>
      <c r="B5182" s="6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hidden="1" x14ac:dyDescent="0.3">
      <c r="A5183" s="6" t="s">
        <v>71</v>
      </c>
      <c r="B5183" s="6" t="s">
        <v>5958</v>
      </c>
      <c r="C5183" s="6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hidden="1" x14ac:dyDescent="0.3">
      <c r="A5184" s="6" t="s">
        <v>1750</v>
      </c>
      <c r="B5184" s="6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hidden="1" x14ac:dyDescent="0.3">
      <c r="A5185" s="6" t="s">
        <v>295</v>
      </c>
      <c r="B5185" s="6" t="s">
        <v>5960</v>
      </c>
      <c r="C5185" s="6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hidden="1" x14ac:dyDescent="0.3">
      <c r="A5186" s="6" t="s">
        <v>1685</v>
      </c>
      <c r="B5186" s="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hidden="1" x14ac:dyDescent="0.3">
      <c r="A5187" s="6" t="s">
        <v>363</v>
      </c>
      <c r="B5187" s="6" t="s">
        <v>5961</v>
      </c>
      <c r="C5187" s="6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hidden="1" x14ac:dyDescent="0.3">
      <c r="A5188" s="6" t="s">
        <v>363</v>
      </c>
      <c r="B5188" s="6" t="s">
        <v>5962</v>
      </c>
      <c r="C5188" s="6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hidden="1" x14ac:dyDescent="0.3">
      <c r="A5189" s="6" t="s">
        <v>363</v>
      </c>
      <c r="B5189" s="6" t="s">
        <v>5963</v>
      </c>
      <c r="C5189" s="6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hidden="1" x14ac:dyDescent="0.3">
      <c r="A5190" s="6" t="s">
        <v>1654</v>
      </c>
      <c r="B5190" s="6" t="s">
        <v>5964</v>
      </c>
      <c r="C5190" s="6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hidden="1" x14ac:dyDescent="0.3">
      <c r="A5191" s="6" t="s">
        <v>847</v>
      </c>
      <c r="B5191" s="6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hidden="1" x14ac:dyDescent="0.3">
      <c r="A5192" s="6" t="s">
        <v>71</v>
      </c>
      <c r="B5192" s="6" t="s">
        <v>5966</v>
      </c>
      <c r="C5192" s="6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hidden="1" x14ac:dyDescent="0.3">
      <c r="A5193" s="6" t="s">
        <v>1694</v>
      </c>
      <c r="B5193" s="6" t="s">
        <v>5967</v>
      </c>
      <c r="C5193" s="6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hidden="1" x14ac:dyDescent="0.3">
      <c r="A5194" s="6" t="s">
        <v>1630</v>
      </c>
      <c r="B5194" s="6" t="s">
        <v>5968</v>
      </c>
      <c r="C5194" s="6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hidden="1" x14ac:dyDescent="0.3">
      <c r="A5195" s="6" t="s">
        <v>73</v>
      </c>
      <c r="B5195" s="6" t="s">
        <v>5969</v>
      </c>
      <c r="C5195" s="6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hidden="1" x14ac:dyDescent="0.3">
      <c r="A5196" s="6" t="s">
        <v>375</v>
      </c>
      <c r="B5196" s="6" t="s">
        <v>5970</v>
      </c>
      <c r="C5196" s="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hidden="1" x14ac:dyDescent="0.3">
      <c r="A5197" s="6" t="s">
        <v>293</v>
      </c>
      <c r="B5197" s="6" t="s">
        <v>5971</v>
      </c>
      <c r="C5197" s="6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hidden="1" x14ac:dyDescent="0.3">
      <c r="A5198" s="6" t="s">
        <v>1060</v>
      </c>
      <c r="B5198" s="6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hidden="1" x14ac:dyDescent="0.3">
      <c r="A5199" s="6" t="s">
        <v>1163</v>
      </c>
      <c r="B5199" s="6" t="s">
        <v>5972</v>
      </c>
      <c r="C5199" s="6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hidden="1" x14ac:dyDescent="0.3">
      <c r="A5200" s="6" t="s">
        <v>1654</v>
      </c>
      <c r="B5200" s="6" t="s">
        <v>5973</v>
      </c>
      <c r="C5200" s="6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hidden="1" x14ac:dyDescent="0.3">
      <c r="A5201" s="6" t="s">
        <v>956</v>
      </c>
      <c r="B5201" s="6" t="s">
        <v>5974</v>
      </c>
      <c r="C5201" s="6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hidden="1" x14ac:dyDescent="0.3">
      <c r="A5202" s="6" t="s">
        <v>1795</v>
      </c>
      <c r="B5202" s="6" t="s">
        <v>5975</v>
      </c>
      <c r="C5202" s="6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hidden="1" x14ac:dyDescent="0.3">
      <c r="A5203" s="6" t="s">
        <v>1163</v>
      </c>
      <c r="B5203" s="6" t="s">
        <v>5976</v>
      </c>
      <c r="C5203" s="6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hidden="1" x14ac:dyDescent="0.3">
      <c r="A5204" s="6" t="s">
        <v>1278</v>
      </c>
      <c r="B5204" s="6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hidden="1" x14ac:dyDescent="0.3">
      <c r="A5205" s="6" t="s">
        <v>1060</v>
      </c>
      <c r="B5205" s="6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hidden="1" x14ac:dyDescent="0.3">
      <c r="A5206" s="6" t="s">
        <v>847</v>
      </c>
      <c r="B5206" s="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hidden="1" x14ac:dyDescent="0.3">
      <c r="A5207" s="6" t="s">
        <v>3684</v>
      </c>
      <c r="B5207" s="6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hidden="1" x14ac:dyDescent="0.3">
      <c r="A5208" s="6" t="s">
        <v>1966</v>
      </c>
      <c r="B5208" s="6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hidden="1" x14ac:dyDescent="0.3">
      <c r="A5209" s="6" t="s">
        <v>1750</v>
      </c>
      <c r="B5209" s="6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hidden="1" x14ac:dyDescent="0.3">
      <c r="A5210" s="6" t="s">
        <v>1766</v>
      </c>
      <c r="B5210" s="6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hidden="1" x14ac:dyDescent="0.3">
      <c r="A5211" s="6" t="s">
        <v>5014</v>
      </c>
      <c r="B5211" s="6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hidden="1" x14ac:dyDescent="0.3">
      <c r="A5212" s="6" t="s">
        <v>5983</v>
      </c>
      <c r="B5212" s="6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hidden="1" x14ac:dyDescent="0.3">
      <c r="A5213" s="6" t="s">
        <v>73</v>
      </c>
      <c r="B5213" s="6" t="s">
        <v>5984</v>
      </c>
      <c r="C5213" s="6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hidden="1" x14ac:dyDescent="0.3">
      <c r="A5214" s="6" t="s">
        <v>1685</v>
      </c>
      <c r="B5214" s="6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hidden="1" x14ac:dyDescent="0.3">
      <c r="A5215" s="6" t="s">
        <v>1685</v>
      </c>
      <c r="B5215" s="6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hidden="1" x14ac:dyDescent="0.3">
      <c r="A5216" s="6" t="s">
        <v>795</v>
      </c>
      <c r="B5216" s="6" t="s">
        <v>5986</v>
      </c>
      <c r="C5216" s="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hidden="1" x14ac:dyDescent="0.3">
      <c r="A5217" s="6" t="s">
        <v>500</v>
      </c>
      <c r="B5217" s="6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hidden="1" x14ac:dyDescent="0.3">
      <c r="A5218" s="6" t="s">
        <v>1082</v>
      </c>
      <c r="B5218" s="6" t="s">
        <v>1303</v>
      </c>
      <c r="C5218" s="6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hidden="1" x14ac:dyDescent="0.3">
      <c r="A5219" s="6" t="s">
        <v>73</v>
      </c>
      <c r="B5219" s="6" t="s">
        <v>5988</v>
      </c>
      <c r="C5219" s="6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hidden="1" x14ac:dyDescent="0.3">
      <c r="A5220" s="6" t="s">
        <v>3513</v>
      </c>
      <c r="B5220" s="6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hidden="1" x14ac:dyDescent="0.3">
      <c r="A5221" s="6" t="s">
        <v>1579</v>
      </c>
      <c r="B5221" s="6" t="s">
        <v>5990</v>
      </c>
      <c r="C5221" s="6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hidden="1" x14ac:dyDescent="0.3">
      <c r="A5222" s="6" t="s">
        <v>425</v>
      </c>
      <c r="B5222" s="6" t="s">
        <v>5991</v>
      </c>
      <c r="C5222" s="6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hidden="1" x14ac:dyDescent="0.3">
      <c r="A5223" s="6" t="s">
        <v>367</v>
      </c>
      <c r="B5223" s="6" t="s">
        <v>5992</v>
      </c>
      <c r="C5223" s="6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hidden="1" x14ac:dyDescent="0.3">
      <c r="A5224" s="6" t="s">
        <v>1278</v>
      </c>
      <c r="B5224" s="6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hidden="1" x14ac:dyDescent="0.3">
      <c r="A5225" s="6" t="s">
        <v>1991</v>
      </c>
      <c r="B5225" s="6" t="s">
        <v>5994</v>
      </c>
      <c r="C5225" s="6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hidden="1" x14ac:dyDescent="0.3">
      <c r="A5226" s="6" t="s">
        <v>1991</v>
      </c>
      <c r="B5226" s="6" t="s">
        <v>5995</v>
      </c>
      <c r="C5226" s="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hidden="1" x14ac:dyDescent="0.3">
      <c r="A5227" s="6" t="s">
        <v>1991</v>
      </c>
      <c r="B5227" s="6" t="s">
        <v>5996</v>
      </c>
      <c r="C5227" s="6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hidden="1" x14ac:dyDescent="0.3">
      <c r="A5228" s="6" t="s">
        <v>1991</v>
      </c>
      <c r="B5228" s="6" t="s">
        <v>5997</v>
      </c>
      <c r="C5228" s="6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hidden="1" x14ac:dyDescent="0.3">
      <c r="A5229" s="6" t="s">
        <v>2244</v>
      </c>
      <c r="B5229" s="6" t="s">
        <v>5998</v>
      </c>
      <c r="C5229" s="6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hidden="1" x14ac:dyDescent="0.3">
      <c r="A5230" s="6" t="s">
        <v>1562</v>
      </c>
      <c r="B5230" s="6" t="s">
        <v>5999</v>
      </c>
      <c r="C5230" s="6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hidden="1" x14ac:dyDescent="0.3">
      <c r="A5231" s="6" t="s">
        <v>71</v>
      </c>
      <c r="B5231" s="6" t="s">
        <v>6000</v>
      </c>
      <c r="C5231" s="6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hidden="1" x14ac:dyDescent="0.3">
      <c r="A5232" s="6" t="s">
        <v>754</v>
      </c>
      <c r="B5232" s="6" t="s">
        <v>6001</v>
      </c>
      <c r="C5232" s="6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hidden="1" x14ac:dyDescent="0.3">
      <c r="A5233" s="6" t="s">
        <v>73</v>
      </c>
      <c r="B5233" s="6" t="s">
        <v>6002</v>
      </c>
      <c r="C5233" s="6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hidden="1" x14ac:dyDescent="0.3">
      <c r="A5234" s="6" t="s">
        <v>2078</v>
      </c>
      <c r="B5234" s="6" t="s">
        <v>6003</v>
      </c>
      <c r="C5234" s="6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hidden="1" x14ac:dyDescent="0.3">
      <c r="A5235" s="6" t="s">
        <v>2009</v>
      </c>
      <c r="B5235" s="6" t="s">
        <v>6004</v>
      </c>
      <c r="C5235" s="6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hidden="1" x14ac:dyDescent="0.3">
      <c r="A5236" s="6" t="s">
        <v>2009</v>
      </c>
      <c r="B5236" s="6" t="s">
        <v>6005</v>
      </c>
      <c r="C5236" s="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hidden="1" x14ac:dyDescent="0.3">
      <c r="A5237" s="6" t="s">
        <v>2009</v>
      </c>
      <c r="B5237" s="6" t="s">
        <v>6006</v>
      </c>
      <c r="C5237" s="6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hidden="1" x14ac:dyDescent="0.3">
      <c r="A5238" s="6" t="s">
        <v>341</v>
      </c>
      <c r="B5238" s="6" t="s">
        <v>6007</v>
      </c>
      <c r="C5238" s="6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hidden="1" x14ac:dyDescent="0.3">
      <c r="A5239" s="6" t="s">
        <v>754</v>
      </c>
      <c r="B5239" s="6" t="s">
        <v>6008</v>
      </c>
      <c r="C5239" s="6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hidden="1" x14ac:dyDescent="0.3">
      <c r="A5240" s="6" t="s">
        <v>1520</v>
      </c>
      <c r="B5240" s="6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hidden="1" x14ac:dyDescent="0.3">
      <c r="A5241" s="6" t="s">
        <v>1828</v>
      </c>
      <c r="B5241" s="6" t="s">
        <v>6010</v>
      </c>
      <c r="C5241" s="6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hidden="1" x14ac:dyDescent="0.3">
      <c r="A5242" s="6" t="s">
        <v>425</v>
      </c>
      <c r="B5242" s="6" t="s">
        <v>6011</v>
      </c>
      <c r="C5242" s="6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hidden="1" x14ac:dyDescent="0.3">
      <c r="A5243" s="6" t="s">
        <v>293</v>
      </c>
      <c r="B5243" s="6" t="s">
        <v>6012</v>
      </c>
      <c r="C5243" s="6"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hidden="1" x14ac:dyDescent="0.3">
      <c r="A5244" s="6" t="s">
        <v>367</v>
      </c>
      <c r="B5244" s="6" t="s">
        <v>6013</v>
      </c>
      <c r="C5244" s="6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hidden="1" x14ac:dyDescent="0.3">
      <c r="A5245" s="6" t="s">
        <v>1710</v>
      </c>
      <c r="B5245" s="6" t="s">
        <v>6014</v>
      </c>
      <c r="C5245" s="6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hidden="1" x14ac:dyDescent="0.3">
      <c r="A5246" s="6" t="s">
        <v>6015</v>
      </c>
      <c r="B5246" s="6" t="s">
        <v>6016</v>
      </c>
      <c r="C5246" s="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hidden="1" x14ac:dyDescent="0.3">
      <c r="A5247" s="6" t="s">
        <v>335</v>
      </c>
      <c r="B5247" s="6" t="s">
        <v>6017</v>
      </c>
      <c r="C5247" s="6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hidden="1" x14ac:dyDescent="0.3">
      <c r="A5248" s="6" t="s">
        <v>389</v>
      </c>
      <c r="B5248" s="6" t="s">
        <v>6018</v>
      </c>
      <c r="C5248" s="6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hidden="1" x14ac:dyDescent="0.3">
      <c r="A5249" s="6" t="s">
        <v>73</v>
      </c>
      <c r="B5249" s="6" t="s">
        <v>6019</v>
      </c>
      <c r="C5249" s="6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hidden="1" x14ac:dyDescent="0.3">
      <c r="A5250" s="6" t="s">
        <v>1792</v>
      </c>
      <c r="B5250" s="6" t="s">
        <v>6020</v>
      </c>
      <c r="C5250" s="6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hidden="1" x14ac:dyDescent="0.3">
      <c r="A5251" s="6" t="s">
        <v>89</v>
      </c>
      <c r="B5251" s="6" t="s">
        <v>6021</v>
      </c>
      <c r="C5251" s="6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hidden="1" x14ac:dyDescent="0.3">
      <c r="A5252" s="6" t="s">
        <v>335</v>
      </c>
      <c r="B5252" s="6" t="s">
        <v>6022</v>
      </c>
      <c r="C5252" s="6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hidden="1" x14ac:dyDescent="0.3">
      <c r="A5253" s="6" t="s">
        <v>2096</v>
      </c>
      <c r="B5253" s="6" t="s">
        <v>6023</v>
      </c>
      <c r="C5253" s="6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hidden="1" x14ac:dyDescent="0.3">
      <c r="A5254" s="6" t="s">
        <v>1697</v>
      </c>
      <c r="B5254" s="6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hidden="1" x14ac:dyDescent="0.3">
      <c r="A5255" s="6" t="s">
        <v>305</v>
      </c>
      <c r="B5255" s="6" t="s">
        <v>6025</v>
      </c>
      <c r="C5255" s="6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hidden="1" x14ac:dyDescent="0.3">
      <c r="A5256" s="6" t="s">
        <v>89</v>
      </c>
      <c r="B5256" s="6" t="s">
        <v>6026</v>
      </c>
      <c r="C5256" s="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hidden="1" x14ac:dyDescent="0.3">
      <c r="A5257" s="6" t="s">
        <v>1991</v>
      </c>
      <c r="B5257" s="6" t="s">
        <v>6027</v>
      </c>
      <c r="C5257" s="6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hidden="1" x14ac:dyDescent="0.3">
      <c r="A5258" s="6" t="s">
        <v>2068</v>
      </c>
      <c r="B5258" s="6" t="s">
        <v>6028</v>
      </c>
      <c r="C5258" s="6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hidden="1" x14ac:dyDescent="0.3">
      <c r="A5259" s="6" t="s">
        <v>1259</v>
      </c>
      <c r="B5259" s="6" t="s">
        <v>6029</v>
      </c>
      <c r="C5259" s="6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hidden="1" x14ac:dyDescent="0.3">
      <c r="A5260" s="6" t="s">
        <v>401</v>
      </c>
      <c r="B5260" s="6" t="s">
        <v>6030</v>
      </c>
      <c r="C5260" s="6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hidden="1" x14ac:dyDescent="0.3">
      <c r="A5261" s="6" t="s">
        <v>320</v>
      </c>
      <c r="B5261" s="6" t="s">
        <v>6031</v>
      </c>
      <c r="C5261" s="6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hidden="1" x14ac:dyDescent="0.3">
      <c r="A5262" s="6" t="s">
        <v>2068</v>
      </c>
      <c r="B5262" s="6" t="s">
        <v>6032</v>
      </c>
      <c r="C5262" s="6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hidden="1" x14ac:dyDescent="0.3">
      <c r="A5263" s="6" t="s">
        <v>2075</v>
      </c>
      <c r="B5263" s="6" t="s">
        <v>6033</v>
      </c>
      <c r="C5263" s="6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hidden="1" x14ac:dyDescent="0.3">
      <c r="A5264" s="6" t="s">
        <v>1654</v>
      </c>
      <c r="B5264" s="6" t="s">
        <v>6034</v>
      </c>
      <c r="C5264" s="6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hidden="1" x14ac:dyDescent="0.3">
      <c r="A5265" s="6" t="s">
        <v>335</v>
      </c>
      <c r="B5265" s="6" t="s">
        <v>6035</v>
      </c>
      <c r="C5265" s="6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hidden="1" x14ac:dyDescent="0.3">
      <c r="A5266" s="6" t="s">
        <v>1980</v>
      </c>
      <c r="B5266" s="6" t="s">
        <v>6036</v>
      </c>
      <c r="C5266" s="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hidden="1" x14ac:dyDescent="0.3">
      <c r="A5267" s="6" t="s">
        <v>1980</v>
      </c>
      <c r="B5267" s="6" t="s">
        <v>6037</v>
      </c>
      <c r="C5267" s="6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hidden="1" x14ac:dyDescent="0.3">
      <c r="A5268" s="6" t="s">
        <v>2088</v>
      </c>
      <c r="B5268" s="6" t="s">
        <v>6038</v>
      </c>
      <c r="C5268" s="6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hidden="1" x14ac:dyDescent="0.3">
      <c r="A5269" s="6" t="s">
        <v>425</v>
      </c>
      <c r="B5269" s="6" t="s">
        <v>6039</v>
      </c>
      <c r="C5269" s="6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hidden="1" x14ac:dyDescent="0.3">
      <c r="A5270" s="6" t="s">
        <v>313</v>
      </c>
      <c r="B5270" s="6" t="s">
        <v>6040</v>
      </c>
      <c r="C5270" s="6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hidden="1" x14ac:dyDescent="0.3">
      <c r="A5271" s="6" t="s">
        <v>3838</v>
      </c>
      <c r="B5271" s="6" t="s">
        <v>6041</v>
      </c>
      <c r="C5271" s="6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hidden="1" x14ac:dyDescent="0.3">
      <c r="A5272" s="6" t="s">
        <v>375</v>
      </c>
      <c r="B5272" s="6" t="s">
        <v>6042</v>
      </c>
      <c r="C5272" s="6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hidden="1" x14ac:dyDescent="0.3">
      <c r="A5273" s="6" t="s">
        <v>1980</v>
      </c>
      <c r="B5273" s="6" t="s">
        <v>6043</v>
      </c>
      <c r="C5273" s="6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hidden="1" x14ac:dyDescent="0.3">
      <c r="A5274" s="6" t="s">
        <v>3891</v>
      </c>
      <c r="B5274" s="6" t="s">
        <v>6044</v>
      </c>
      <c r="C5274" s="6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hidden="1" x14ac:dyDescent="0.3">
      <c r="A5275" s="6" t="s">
        <v>73</v>
      </c>
      <c r="B5275" s="6" t="s">
        <v>6045</v>
      </c>
      <c r="C5275" s="6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hidden="1" x14ac:dyDescent="0.3">
      <c r="A5276" s="6" t="s">
        <v>89</v>
      </c>
      <c r="B5276" s="6" t="s">
        <v>6046</v>
      </c>
      <c r="C5276" s="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hidden="1" x14ac:dyDescent="0.3">
      <c r="A5277" s="6" t="s">
        <v>1991</v>
      </c>
      <c r="B5277" s="6" t="s">
        <v>6047</v>
      </c>
      <c r="C5277" s="6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hidden="1" x14ac:dyDescent="0.3">
      <c r="A5278" s="6" t="s">
        <v>1991</v>
      </c>
      <c r="B5278" s="6" t="s">
        <v>6048</v>
      </c>
      <c r="C5278" s="6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hidden="1" x14ac:dyDescent="0.3">
      <c r="A5279" s="6" t="s">
        <v>2157</v>
      </c>
      <c r="B5279" s="6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hidden="1" x14ac:dyDescent="0.3">
      <c r="A5280" s="6" t="s">
        <v>2157</v>
      </c>
      <c r="B5280" s="6" t="s">
        <v>6050</v>
      </c>
      <c r="C5280" s="6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hidden="1" x14ac:dyDescent="0.3">
      <c r="A5281" s="6" t="s">
        <v>2157</v>
      </c>
      <c r="B5281" s="6" t="s">
        <v>6051</v>
      </c>
      <c r="C5281" s="6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hidden="1" x14ac:dyDescent="0.3">
      <c r="A5282" s="6" t="s">
        <v>2157</v>
      </c>
      <c r="B5282" s="6" t="s">
        <v>6052</v>
      </c>
      <c r="C5282" s="6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hidden="1" x14ac:dyDescent="0.3">
      <c r="A5283" s="6" t="s">
        <v>287</v>
      </c>
      <c r="B5283" s="6" t="s">
        <v>6053</v>
      </c>
      <c r="C5283" s="6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hidden="1" x14ac:dyDescent="0.3">
      <c r="A5284" s="6" t="s">
        <v>305</v>
      </c>
      <c r="B5284" s="6" t="s">
        <v>6054</v>
      </c>
      <c r="C5284" s="6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hidden="1" x14ac:dyDescent="0.3">
      <c r="A5285" s="6" t="s">
        <v>342</v>
      </c>
      <c r="B5285" s="6" t="s">
        <v>6055</v>
      </c>
      <c r="C5285" s="6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hidden="1" x14ac:dyDescent="0.3">
      <c r="A5286" s="6" t="s">
        <v>2096</v>
      </c>
      <c r="B5286" s="6" t="s">
        <v>6056</v>
      </c>
      <c r="C5286" s="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hidden="1" x14ac:dyDescent="0.3">
      <c r="A5287" s="6" t="s">
        <v>421</v>
      </c>
      <c r="B5287" s="6" t="s">
        <v>6057</v>
      </c>
      <c r="C5287" s="6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hidden="1" x14ac:dyDescent="0.3">
      <c r="A5288" s="6" t="s">
        <v>2256</v>
      </c>
      <c r="B5288" s="6" t="s">
        <v>6058</v>
      </c>
      <c r="C5288" s="6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hidden="1" x14ac:dyDescent="0.3">
      <c r="A5289" s="6" t="s">
        <v>305</v>
      </c>
      <c r="B5289" s="6" t="s">
        <v>6059</v>
      </c>
      <c r="C5289" s="6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hidden="1" x14ac:dyDescent="0.3">
      <c r="A5290" s="6" t="s">
        <v>358</v>
      </c>
      <c r="B5290" s="6" t="s">
        <v>6060</v>
      </c>
      <c r="C5290" s="6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hidden="1" x14ac:dyDescent="0.3">
      <c r="A5291" s="6" t="s">
        <v>73</v>
      </c>
      <c r="B5291" s="6" t="s">
        <v>6061</v>
      </c>
      <c r="C5291" s="6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hidden="1" x14ac:dyDescent="0.3">
      <c r="A5292" s="6" t="s">
        <v>2157</v>
      </c>
      <c r="B5292" s="6" t="s">
        <v>6062</v>
      </c>
      <c r="C5292" s="6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hidden="1" x14ac:dyDescent="0.3">
      <c r="A5293" s="6" t="s">
        <v>2256</v>
      </c>
      <c r="B5293" s="6" t="s">
        <v>6063</v>
      </c>
      <c r="C5293" s="6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hidden="1" x14ac:dyDescent="0.3">
      <c r="A5294" s="6" t="s">
        <v>1579</v>
      </c>
      <c r="B5294" s="6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hidden="1" x14ac:dyDescent="0.3">
      <c r="A5295" s="6" t="s">
        <v>754</v>
      </c>
      <c r="B5295" s="6" t="s">
        <v>6065</v>
      </c>
      <c r="C5295" s="6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hidden="1" x14ac:dyDescent="0.3">
      <c r="A5296" s="6" t="s">
        <v>1841</v>
      </c>
      <c r="B5296" s="6" t="s">
        <v>6066</v>
      </c>
      <c r="C5296" s="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hidden="1" x14ac:dyDescent="0.3">
      <c r="A5297" s="6" t="s">
        <v>2271</v>
      </c>
      <c r="B5297" s="6" t="s">
        <v>6067</v>
      </c>
      <c r="C5297" s="6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hidden="1" x14ac:dyDescent="0.3">
      <c r="A5298" s="6" t="s">
        <v>412</v>
      </c>
      <c r="B5298" s="6" t="s">
        <v>6068</v>
      </c>
      <c r="C5298" s="6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hidden="1" x14ac:dyDescent="0.3">
      <c r="A5299" s="6" t="s">
        <v>425</v>
      </c>
      <c r="B5299" s="6" t="s">
        <v>6069</v>
      </c>
      <c r="C5299" s="6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hidden="1" x14ac:dyDescent="0.3">
      <c r="A5300" s="6" t="s">
        <v>956</v>
      </c>
      <c r="B5300" s="6" t="s">
        <v>6070</v>
      </c>
      <c r="C5300" s="6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hidden="1" x14ac:dyDescent="0.3">
      <c r="A5301" s="6" t="s">
        <v>2173</v>
      </c>
      <c r="B5301" s="6" t="s">
        <v>6071</v>
      </c>
      <c r="C5301" s="6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hidden="1" x14ac:dyDescent="0.3">
      <c r="A5302" s="6" t="s">
        <v>2426</v>
      </c>
      <c r="B5302" s="6" t="s">
        <v>6072</v>
      </c>
      <c r="C5302" s="6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hidden="1" x14ac:dyDescent="0.3">
      <c r="A5303" s="6" t="s">
        <v>9</v>
      </c>
      <c r="B5303" s="6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hidden="1" x14ac:dyDescent="0.3">
      <c r="A5304" s="6" t="s">
        <v>6074</v>
      </c>
      <c r="B5304" s="6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hidden="1" x14ac:dyDescent="0.3">
      <c r="A5305" s="6" t="s">
        <v>4876</v>
      </c>
      <c r="B5305" s="6" t="s">
        <v>6076</v>
      </c>
      <c r="C5305" s="6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hidden="1" x14ac:dyDescent="0.3">
      <c r="A5306" s="6" t="s">
        <v>4711</v>
      </c>
      <c r="B5306" s="6" t="s">
        <v>6077</v>
      </c>
      <c r="C5306" s="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hidden="1" x14ac:dyDescent="0.3">
      <c r="A5307" s="6" t="s">
        <v>2088</v>
      </c>
      <c r="B5307" s="6" t="s">
        <v>6078</v>
      </c>
      <c r="C5307" s="6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hidden="1" x14ac:dyDescent="0.3">
      <c r="A5308" s="6" t="s">
        <v>2256</v>
      </c>
      <c r="B5308" s="6" t="s">
        <v>6079</v>
      </c>
      <c r="C5308" s="6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hidden="1" x14ac:dyDescent="0.3">
      <c r="A5309" s="6" t="s">
        <v>2601</v>
      </c>
      <c r="B5309" s="6" t="s">
        <v>6080</v>
      </c>
      <c r="C5309" s="6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hidden="1" x14ac:dyDescent="0.3">
      <c r="A5310" s="6" t="s">
        <v>2212</v>
      </c>
      <c r="B5310" s="6" t="s">
        <v>6081</v>
      </c>
      <c r="C5310" s="6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hidden="1" x14ac:dyDescent="0.3">
      <c r="A5311" s="6" t="s">
        <v>2068</v>
      </c>
      <c r="B5311" s="6" t="s">
        <v>6082</v>
      </c>
      <c r="C5311" s="6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hidden="1" x14ac:dyDescent="0.3">
      <c r="A5312" s="6" t="s">
        <v>73</v>
      </c>
      <c r="B5312" s="6" t="s">
        <v>6083</v>
      </c>
      <c r="C5312" s="6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hidden="1" x14ac:dyDescent="0.3">
      <c r="A5313" s="6" t="s">
        <v>1991</v>
      </c>
      <c r="B5313" s="6" t="s">
        <v>6084</v>
      </c>
      <c r="C5313" s="6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hidden="1" x14ac:dyDescent="0.3">
      <c r="A5314" s="6" t="s">
        <v>295</v>
      </c>
      <c r="B5314" s="6" t="s">
        <v>6085</v>
      </c>
      <c r="C5314" s="6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hidden="1" x14ac:dyDescent="0.3">
      <c r="A5315" s="6" t="s">
        <v>2223</v>
      </c>
      <c r="B5315" s="6" t="s">
        <v>6086</v>
      </c>
      <c r="C5315" s="6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hidden="1" x14ac:dyDescent="0.3">
      <c r="A5316" s="6" t="s">
        <v>695</v>
      </c>
      <c r="B5316" s="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hidden="1" x14ac:dyDescent="0.3">
      <c r="A5317" s="6" t="s">
        <v>2085</v>
      </c>
      <c r="B5317" s="6" t="s">
        <v>6088</v>
      </c>
      <c r="C5317" s="6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hidden="1" x14ac:dyDescent="0.3">
      <c r="A5318" s="6" t="s">
        <v>2113</v>
      </c>
      <c r="B5318" s="6" t="s">
        <v>6089</v>
      </c>
      <c r="C5318" s="6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hidden="1" x14ac:dyDescent="0.3">
      <c r="A5319" s="6" t="s">
        <v>956</v>
      </c>
      <c r="B5319" s="6" t="s">
        <v>6090</v>
      </c>
      <c r="C5319" s="6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hidden="1" x14ac:dyDescent="0.3">
      <c r="A5320" s="6" t="s">
        <v>956</v>
      </c>
      <c r="B5320" s="6" t="s">
        <v>6091</v>
      </c>
      <c r="C5320" s="6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hidden="1" x14ac:dyDescent="0.3">
      <c r="A5321" s="6" t="s">
        <v>2285</v>
      </c>
      <c r="B5321" s="6" t="s">
        <v>6092</v>
      </c>
      <c r="C5321" s="6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hidden="1" x14ac:dyDescent="0.3">
      <c r="A5322" s="6" t="s">
        <v>367</v>
      </c>
      <c r="B5322" s="6" t="s">
        <v>6093</v>
      </c>
      <c r="C5322" s="6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hidden="1" x14ac:dyDescent="0.3">
      <c r="A5323" s="6" t="s">
        <v>2017</v>
      </c>
      <c r="B5323" s="6" t="s">
        <v>6094</v>
      </c>
      <c r="C5323" s="6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hidden="1" x14ac:dyDescent="0.3">
      <c r="A5324" s="6" t="s">
        <v>1630</v>
      </c>
      <c r="B5324" s="6" t="s">
        <v>6095</v>
      </c>
      <c r="C5324" s="6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hidden="1" x14ac:dyDescent="0.3">
      <c r="A5325" s="6" t="s">
        <v>1630</v>
      </c>
      <c r="B5325" s="6" t="s">
        <v>6096</v>
      </c>
      <c r="C5325" s="6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hidden="1" x14ac:dyDescent="0.3">
      <c r="A5326" s="6" t="s">
        <v>795</v>
      </c>
      <c r="B5326" s="6" t="s">
        <v>6097</v>
      </c>
      <c r="C5326" s="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hidden="1" x14ac:dyDescent="0.3">
      <c r="A5327" s="6" t="s">
        <v>2157</v>
      </c>
      <c r="B5327" s="6" t="s">
        <v>6098</v>
      </c>
      <c r="C5327" s="6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hidden="1" x14ac:dyDescent="0.3">
      <c r="A5328" s="6" t="s">
        <v>293</v>
      </c>
      <c r="B5328" s="6" t="s">
        <v>6099</v>
      </c>
      <c r="C5328" s="6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hidden="1" x14ac:dyDescent="0.3">
      <c r="A5329" s="6" t="s">
        <v>1991</v>
      </c>
      <c r="B5329" s="6" t="s">
        <v>6100</v>
      </c>
      <c r="C5329" s="6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hidden="1" x14ac:dyDescent="0.3">
      <c r="A5330" s="6" t="s">
        <v>1991</v>
      </c>
      <c r="B5330" s="6" t="s">
        <v>6101</v>
      </c>
      <c r="C5330" s="6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hidden="1" x14ac:dyDescent="0.3">
      <c r="A5331" s="6" t="s">
        <v>1991</v>
      </c>
      <c r="B5331" s="6" t="s">
        <v>6102</v>
      </c>
      <c r="C5331" s="6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hidden="1" x14ac:dyDescent="0.3">
      <c r="A5332" s="6" t="s">
        <v>1991</v>
      </c>
      <c r="B5332" s="6" t="s">
        <v>6103</v>
      </c>
      <c r="C5332" s="6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hidden="1" x14ac:dyDescent="0.3">
      <c r="A5333" s="6" t="s">
        <v>1657</v>
      </c>
      <c r="B5333" s="6" t="s">
        <v>6104</v>
      </c>
      <c r="C5333" s="6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hidden="1" x14ac:dyDescent="0.3">
      <c r="A5334" s="6" t="s">
        <v>956</v>
      </c>
      <c r="B5334" s="6" t="s">
        <v>6105</v>
      </c>
      <c r="C5334" s="6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hidden="1" x14ac:dyDescent="0.3">
      <c r="A5335" s="6" t="s">
        <v>2239</v>
      </c>
      <c r="B5335" s="6" t="s">
        <v>6106</v>
      </c>
      <c r="C5335" s="6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hidden="1" x14ac:dyDescent="0.3">
      <c r="A5336" s="6" t="s">
        <v>2223</v>
      </c>
      <c r="B5336" s="6" t="s">
        <v>6107</v>
      </c>
      <c r="C5336" s="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hidden="1" x14ac:dyDescent="0.3">
      <c r="A5337" s="6" t="s">
        <v>795</v>
      </c>
      <c r="B5337" s="6" t="s">
        <v>6108</v>
      </c>
      <c r="C5337" s="6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hidden="1" x14ac:dyDescent="0.3">
      <c r="A5338" s="6" t="s">
        <v>3891</v>
      </c>
      <c r="B5338" s="6" t="s">
        <v>6109</v>
      </c>
      <c r="C5338" s="6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hidden="1" x14ac:dyDescent="0.3">
      <c r="A5339" s="6" t="s">
        <v>2133</v>
      </c>
      <c r="B5339" s="6" t="s">
        <v>6110</v>
      </c>
      <c r="C5339" s="6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hidden="1" x14ac:dyDescent="0.3">
      <c r="A5340" s="6" t="s">
        <v>2085</v>
      </c>
      <c r="B5340" s="6" t="s">
        <v>6111</v>
      </c>
      <c r="C5340" s="6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hidden="1" x14ac:dyDescent="0.3">
      <c r="A5341" s="6" t="s">
        <v>2017</v>
      </c>
      <c r="B5341" s="6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hidden="1" x14ac:dyDescent="0.3">
      <c r="A5342" s="6" t="s">
        <v>363</v>
      </c>
      <c r="B5342" s="6" t="s">
        <v>6113</v>
      </c>
      <c r="C5342" s="6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hidden="1" x14ac:dyDescent="0.3">
      <c r="A5343" s="6" t="s">
        <v>2244</v>
      </c>
      <c r="B5343" s="6" t="s">
        <v>6114</v>
      </c>
      <c r="C5343" s="6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hidden="1" x14ac:dyDescent="0.3">
      <c r="A5344" s="6" t="s">
        <v>2096</v>
      </c>
      <c r="B5344" s="6" t="s">
        <v>6115</v>
      </c>
      <c r="C5344" s="6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hidden="1" x14ac:dyDescent="0.3">
      <c r="A5345" s="6" t="s">
        <v>3896</v>
      </c>
      <c r="B5345" s="6" t="s">
        <v>6116</v>
      </c>
      <c r="C5345" s="6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hidden="1" x14ac:dyDescent="0.3">
      <c r="A5346" s="6" t="s">
        <v>1841</v>
      </c>
      <c r="B5346" s="6" t="s">
        <v>6117</v>
      </c>
      <c r="C5346" s="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hidden="1" x14ac:dyDescent="0.3">
      <c r="A5347" s="6" t="s">
        <v>378</v>
      </c>
      <c r="B5347" s="6" t="s">
        <v>6118</v>
      </c>
      <c r="C5347" s="6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hidden="1" x14ac:dyDescent="0.3">
      <c r="A5348" s="6" t="s">
        <v>958</v>
      </c>
      <c r="B5348" s="6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hidden="1" x14ac:dyDescent="0.3">
      <c r="A5349" s="6" t="s">
        <v>795</v>
      </c>
      <c r="B5349" s="6" t="s">
        <v>6120</v>
      </c>
      <c r="C5349" s="6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hidden="1" x14ac:dyDescent="0.3">
      <c r="A5350" s="6" t="s">
        <v>401</v>
      </c>
      <c r="B5350" s="6" t="s">
        <v>6121</v>
      </c>
      <c r="C5350" s="6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hidden="1" x14ac:dyDescent="0.3">
      <c r="A5351" s="6" t="s">
        <v>399</v>
      </c>
      <c r="B5351" s="6" t="s">
        <v>6122</v>
      </c>
      <c r="C5351" s="6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hidden="1" x14ac:dyDescent="0.3">
      <c r="A5352" s="6" t="s">
        <v>4004</v>
      </c>
      <c r="B5352" s="6" t="s">
        <v>6123</v>
      </c>
      <c r="C5352" s="6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hidden="1" x14ac:dyDescent="0.3">
      <c r="A5353" s="6" t="s">
        <v>1980</v>
      </c>
      <c r="B5353" s="6" t="s">
        <v>6124</v>
      </c>
      <c r="C5353" s="6">
        <v>14</v>
      </c>
      <c r="D5353" t="str">
        <f t="shared" si="83"/>
        <v>WADY EL-NATROUN BRIDGE(HST)14</v>
      </c>
      <c r="E5353">
        <v>1043040</v>
      </c>
      <c r="F5353">
        <v>212337.14</v>
      </c>
      <c r="G5353">
        <v>0</v>
      </c>
      <c r="H5353">
        <v>212337.14</v>
      </c>
    </row>
    <row r="5354" spans="1:8" hidden="1" x14ac:dyDescent="0.3">
      <c r="A5354" s="6" t="s">
        <v>4137</v>
      </c>
      <c r="B5354" s="6" t="s">
        <v>6125</v>
      </c>
      <c r="C5354" s="6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hidden="1" x14ac:dyDescent="0.3">
      <c r="A5355" s="6" t="s">
        <v>2271</v>
      </c>
      <c r="B5355" s="6" t="s">
        <v>6126</v>
      </c>
      <c r="C5355" s="6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hidden="1" x14ac:dyDescent="0.3">
      <c r="A5356" s="6" t="s">
        <v>2113</v>
      </c>
      <c r="B5356" s="6" t="s">
        <v>6127</v>
      </c>
      <c r="C5356" s="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hidden="1" x14ac:dyDescent="0.3">
      <c r="A5357" s="6" t="s">
        <v>2244</v>
      </c>
      <c r="B5357" s="6" t="s">
        <v>6128</v>
      </c>
      <c r="C5357" s="6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hidden="1" x14ac:dyDescent="0.3">
      <c r="A5358" s="6" t="s">
        <v>2088</v>
      </c>
      <c r="B5358" s="6" t="s">
        <v>6129</v>
      </c>
      <c r="C5358" s="6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hidden="1" x14ac:dyDescent="0.3">
      <c r="A5359" s="6" t="s">
        <v>320</v>
      </c>
      <c r="B5359" s="6" t="s">
        <v>6130</v>
      </c>
      <c r="C5359" s="6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hidden="1" x14ac:dyDescent="0.3">
      <c r="A5360" s="6" t="s">
        <v>4527</v>
      </c>
      <c r="B5360" s="6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hidden="1" x14ac:dyDescent="0.3">
      <c r="A5361" s="6" t="s">
        <v>401</v>
      </c>
      <c r="B5361" s="6" t="s">
        <v>6132</v>
      </c>
      <c r="C5361" s="6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hidden="1" x14ac:dyDescent="0.3">
      <c r="A5362" s="6" t="s">
        <v>363</v>
      </c>
      <c r="B5362" s="6" t="s">
        <v>6133</v>
      </c>
      <c r="C5362" s="6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hidden="1" x14ac:dyDescent="0.3">
      <c r="A5363" s="6" t="s">
        <v>371</v>
      </c>
      <c r="B5363" s="6" t="s">
        <v>6134</v>
      </c>
      <c r="C5363" s="6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hidden="1" x14ac:dyDescent="0.3">
      <c r="A5364" s="6" t="s">
        <v>1227</v>
      </c>
      <c r="B5364" s="6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hidden="1" x14ac:dyDescent="0.3">
      <c r="A5365" s="6" t="s">
        <v>1828</v>
      </c>
      <c r="B5365" s="6" t="s">
        <v>6135</v>
      </c>
      <c r="C5365" s="6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hidden="1" x14ac:dyDescent="0.3">
      <c r="A5366" s="6" t="s">
        <v>405</v>
      </c>
      <c r="B5366" s="6" t="s">
        <v>6136</v>
      </c>
      <c r="C5366" s="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hidden="1" x14ac:dyDescent="0.3">
      <c r="A5367" s="6" t="s">
        <v>1396</v>
      </c>
      <c r="B5367" s="6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hidden="1" x14ac:dyDescent="0.3">
      <c r="A5368" s="6" t="s">
        <v>89</v>
      </c>
      <c r="B5368" s="6" t="s">
        <v>6138</v>
      </c>
      <c r="C5368" s="6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hidden="1" x14ac:dyDescent="0.3">
      <c r="A5369" s="6" t="s">
        <v>358</v>
      </c>
      <c r="B5369" s="6" t="s">
        <v>6139</v>
      </c>
      <c r="C5369" s="6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hidden="1" x14ac:dyDescent="0.3">
      <c r="A5370" s="6" t="s">
        <v>2116</v>
      </c>
      <c r="B5370" s="6" t="s">
        <v>6140</v>
      </c>
      <c r="C5370" s="6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hidden="1" x14ac:dyDescent="0.3">
      <c r="A5371" s="6" t="s">
        <v>5240</v>
      </c>
      <c r="B5371" s="6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hidden="1" x14ac:dyDescent="0.3">
      <c r="A5372" s="6" t="s">
        <v>1991</v>
      </c>
      <c r="B5372" s="6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hidden="1" x14ac:dyDescent="0.3">
      <c r="A5373" s="6" t="s">
        <v>1991</v>
      </c>
      <c r="B5373" s="6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hidden="1" x14ac:dyDescent="0.3">
      <c r="A5374" s="6" t="s">
        <v>1916</v>
      </c>
      <c r="B5374" s="6" t="s">
        <v>6144</v>
      </c>
      <c r="C5374" s="6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hidden="1" x14ac:dyDescent="0.3">
      <c r="A5375" s="6" t="s">
        <v>2262</v>
      </c>
      <c r="B5375" s="6" t="s">
        <v>6145</v>
      </c>
      <c r="C5375" s="6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hidden="1" x14ac:dyDescent="0.3">
      <c r="A5376" s="6" t="s">
        <v>2088</v>
      </c>
      <c r="B5376" s="6" t="s">
        <v>6146</v>
      </c>
      <c r="C5376" s="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hidden="1" x14ac:dyDescent="0.3">
      <c r="A5377" s="6" t="s">
        <v>2116</v>
      </c>
      <c r="B5377" s="6" t="s">
        <v>6147</v>
      </c>
      <c r="C5377" s="6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hidden="1" x14ac:dyDescent="0.3">
      <c r="A5378" s="6" t="s">
        <v>2285</v>
      </c>
      <c r="B5378" s="6" t="s">
        <v>6148</v>
      </c>
      <c r="C5378" s="6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hidden="1" x14ac:dyDescent="0.3">
      <c r="A5379" s="6" t="s">
        <v>346</v>
      </c>
      <c r="B5379" s="6" t="s">
        <v>6149</v>
      </c>
      <c r="C5379" s="6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hidden="1" x14ac:dyDescent="0.3">
      <c r="A5380" s="6" t="s">
        <v>3838</v>
      </c>
      <c r="B5380" s="6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hidden="1" x14ac:dyDescent="0.3">
      <c r="A5381" s="6" t="s">
        <v>2157</v>
      </c>
      <c r="B5381" s="6" t="s">
        <v>6151</v>
      </c>
      <c r="C5381" s="6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hidden="1" x14ac:dyDescent="0.3">
      <c r="A5382" s="6" t="s">
        <v>2246</v>
      </c>
      <c r="B5382" s="6" t="s">
        <v>6152</v>
      </c>
      <c r="C5382" s="6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hidden="1" x14ac:dyDescent="0.3">
      <c r="A5383" s="6" t="s">
        <v>320</v>
      </c>
      <c r="B5383" s="6" t="s">
        <v>6153</v>
      </c>
      <c r="C5383" s="6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hidden="1" x14ac:dyDescent="0.3">
      <c r="A5384" s="6" t="s">
        <v>2372</v>
      </c>
      <c r="B5384" s="6" t="s">
        <v>6154</v>
      </c>
      <c r="C5384" s="6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hidden="1" x14ac:dyDescent="0.3">
      <c r="A5385" s="6" t="s">
        <v>348</v>
      </c>
      <c r="B5385" s="6" t="s">
        <v>6155</v>
      </c>
      <c r="C5385" s="6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hidden="1" x14ac:dyDescent="0.3">
      <c r="A5386" s="6" t="s">
        <v>405</v>
      </c>
      <c r="B5386" s="6" t="s">
        <v>6156</v>
      </c>
      <c r="C5386" s="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hidden="1" x14ac:dyDescent="0.3">
      <c r="A5387" s="6" t="s">
        <v>346</v>
      </c>
      <c r="B5387" s="6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hidden="1" x14ac:dyDescent="0.3">
      <c r="A5388" s="6" t="s">
        <v>1916</v>
      </c>
      <c r="B5388" s="6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hidden="1" x14ac:dyDescent="0.3">
      <c r="A5389" s="6" t="s">
        <v>2292</v>
      </c>
      <c r="B5389" s="6" t="s">
        <v>6159</v>
      </c>
      <c r="C5389" s="6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hidden="1" x14ac:dyDescent="0.3">
      <c r="A5390" s="6" t="s">
        <v>308</v>
      </c>
      <c r="B5390" s="6" t="s">
        <v>6160</v>
      </c>
      <c r="C5390" s="6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hidden="1" x14ac:dyDescent="0.3">
      <c r="A5391" s="6" t="s">
        <v>2268</v>
      </c>
      <c r="B5391" s="6" t="s">
        <v>6161</v>
      </c>
      <c r="C5391" s="6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hidden="1" x14ac:dyDescent="0.3">
      <c r="A5392" s="6" t="s">
        <v>2116</v>
      </c>
      <c r="B5392" s="6" t="s">
        <v>6162</v>
      </c>
      <c r="C5392" s="6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hidden="1" x14ac:dyDescent="0.3">
      <c r="A5393" s="6" t="s">
        <v>2244</v>
      </c>
      <c r="B5393" s="6" t="s">
        <v>6163</v>
      </c>
      <c r="C5393" s="6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hidden="1" x14ac:dyDescent="0.3">
      <c r="A5394" s="6" t="s">
        <v>6164</v>
      </c>
      <c r="B5394" s="6" t="s">
        <v>6165</v>
      </c>
      <c r="C5394" s="6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hidden="1" x14ac:dyDescent="0.3">
      <c r="A5395" s="6" t="s">
        <v>1082</v>
      </c>
      <c r="B5395" s="6" t="s">
        <v>916</v>
      </c>
      <c r="C5395" s="6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hidden="1" x14ac:dyDescent="0.3">
      <c r="A5396" s="6" t="s">
        <v>2157</v>
      </c>
      <c r="B5396" s="6" t="s">
        <v>6166</v>
      </c>
      <c r="C5396" s="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hidden="1" x14ac:dyDescent="0.3">
      <c r="A5397" s="6" t="s">
        <v>2157</v>
      </c>
      <c r="B5397" s="6" t="s">
        <v>6167</v>
      </c>
      <c r="C5397" s="6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hidden="1" x14ac:dyDescent="0.3">
      <c r="A5398" s="6" t="s">
        <v>2157</v>
      </c>
      <c r="B5398" s="6" t="s">
        <v>6168</v>
      </c>
      <c r="C5398" s="6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hidden="1" x14ac:dyDescent="0.3">
      <c r="A5399" s="6" t="s">
        <v>288</v>
      </c>
      <c r="B5399" s="6" t="s">
        <v>6169</v>
      </c>
      <c r="C5399" s="6">
        <v>1</v>
      </c>
      <c r="D5399" t="str">
        <f t="shared" si="84"/>
        <v>Abo Ghaleb1</v>
      </c>
      <c r="E5399">
        <v>1116000</v>
      </c>
      <c r="F5399">
        <v>1007589.6</v>
      </c>
      <c r="G5399">
        <v>0</v>
      </c>
      <c r="H5399">
        <v>1007589.6</v>
      </c>
    </row>
    <row r="5400" spans="1:8" hidden="1" x14ac:dyDescent="0.3">
      <c r="A5400" s="6" t="s">
        <v>6170</v>
      </c>
      <c r="B5400" s="6" t="s">
        <v>6171</v>
      </c>
      <c r="C5400" s="6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hidden="1" x14ac:dyDescent="0.3">
      <c r="A5401" s="6" t="s">
        <v>3903</v>
      </c>
      <c r="B5401" s="6" t="s">
        <v>6172</v>
      </c>
      <c r="C5401" s="6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hidden="1" x14ac:dyDescent="0.3">
      <c r="A5402" s="6" t="s">
        <v>2088</v>
      </c>
      <c r="B5402" s="6" t="s">
        <v>6173</v>
      </c>
      <c r="C5402" s="6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hidden="1" x14ac:dyDescent="0.3">
      <c r="A5403" s="6" t="s">
        <v>475</v>
      </c>
      <c r="B5403" s="6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hidden="1" x14ac:dyDescent="0.3">
      <c r="A5404" s="6" t="s">
        <v>500</v>
      </c>
      <c r="B5404" s="6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hidden="1" x14ac:dyDescent="0.3">
      <c r="A5405" s="6" t="s">
        <v>453</v>
      </c>
      <c r="B5405" s="6" t="s">
        <v>6176</v>
      </c>
      <c r="C5405" s="6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hidden="1" x14ac:dyDescent="0.3">
      <c r="A5406" s="6" t="s">
        <v>514</v>
      </c>
      <c r="B5406" s="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hidden="1" x14ac:dyDescent="0.3">
      <c r="A5407" s="6" t="s">
        <v>3891</v>
      </c>
      <c r="B5407" s="6" t="s">
        <v>6178</v>
      </c>
      <c r="C5407" s="6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hidden="1" x14ac:dyDescent="0.3">
      <c r="A5408" s="6" t="s">
        <v>847</v>
      </c>
      <c r="B5408" s="6" t="s">
        <v>6179</v>
      </c>
      <c r="C5408" s="6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hidden="1" x14ac:dyDescent="0.3">
      <c r="A5409" s="6" t="s">
        <v>2795</v>
      </c>
      <c r="B5409" s="6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hidden="1" x14ac:dyDescent="0.3">
      <c r="A5410" s="6" t="s">
        <v>475</v>
      </c>
      <c r="B5410" s="6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hidden="1" x14ac:dyDescent="0.3">
      <c r="A5411" s="6" t="s">
        <v>475</v>
      </c>
      <c r="B5411" s="6" t="s">
        <v>6181</v>
      </c>
      <c r="C5411" s="6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hidden="1" x14ac:dyDescent="0.3">
      <c r="A5412" s="6" t="s">
        <v>456</v>
      </c>
      <c r="B5412" s="6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hidden="1" x14ac:dyDescent="0.3">
      <c r="A5413" s="6" t="s">
        <v>828</v>
      </c>
      <c r="B5413" s="6" t="s">
        <v>6183</v>
      </c>
      <c r="C5413" s="6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hidden="1" x14ac:dyDescent="0.3">
      <c r="A5414" s="6" t="s">
        <v>1746</v>
      </c>
      <c r="B5414" s="6" t="s">
        <v>6184</v>
      </c>
      <c r="C5414" s="6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hidden="1" x14ac:dyDescent="0.3">
      <c r="A5415" s="6" t="s">
        <v>1071</v>
      </c>
      <c r="B5415" s="6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hidden="1" x14ac:dyDescent="0.3">
      <c r="A5416" s="6" t="s">
        <v>2626</v>
      </c>
      <c r="B5416" s="6" t="s">
        <v>6186</v>
      </c>
      <c r="C5416" s="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hidden="1" x14ac:dyDescent="0.3">
      <c r="A5417" s="6" t="s">
        <v>456</v>
      </c>
      <c r="B5417" s="6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hidden="1" x14ac:dyDescent="0.3">
      <c r="A5418" s="6" t="s">
        <v>1646</v>
      </c>
      <c r="B5418" s="6" t="s">
        <v>6188</v>
      </c>
      <c r="C5418" s="6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hidden="1" x14ac:dyDescent="0.3">
      <c r="A5419" s="6" t="s">
        <v>1792</v>
      </c>
      <c r="B5419" s="6" t="s">
        <v>6189</v>
      </c>
      <c r="C5419" s="6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hidden="1" x14ac:dyDescent="0.3">
      <c r="A5420" s="6" t="s">
        <v>897</v>
      </c>
      <c r="B5420" s="6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hidden="1" x14ac:dyDescent="0.3">
      <c r="A5421" s="6" t="s">
        <v>1795</v>
      </c>
      <c r="B5421" s="6" t="s">
        <v>6190</v>
      </c>
      <c r="C5421" s="6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hidden="1" x14ac:dyDescent="0.3">
      <c r="A5422" s="6" t="s">
        <v>1710</v>
      </c>
      <c r="B5422" s="6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hidden="1" x14ac:dyDescent="0.3">
      <c r="A5423" s="6" t="s">
        <v>2151</v>
      </c>
      <c r="B5423" s="6" t="s">
        <v>6192</v>
      </c>
      <c r="C5423" s="6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hidden="1" x14ac:dyDescent="0.3">
      <c r="A5424" s="6" t="s">
        <v>456</v>
      </c>
      <c r="B5424" s="6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hidden="1" x14ac:dyDescent="0.3">
      <c r="A5425" s="6" t="s">
        <v>3539</v>
      </c>
      <c r="B5425" s="6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hidden="1" x14ac:dyDescent="0.3">
      <c r="A5426" s="6" t="s">
        <v>1991</v>
      </c>
      <c r="B5426" s="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hidden="1" x14ac:dyDescent="0.3">
      <c r="A5427" s="6" t="s">
        <v>475</v>
      </c>
      <c r="B5427" s="6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hidden="1" x14ac:dyDescent="0.3">
      <c r="A5428" s="6" t="s">
        <v>514</v>
      </c>
      <c r="B5428" s="6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hidden="1" x14ac:dyDescent="0.3">
      <c r="A5429" s="6" t="s">
        <v>1473</v>
      </c>
      <c r="B5429" s="6" t="s">
        <v>6198</v>
      </c>
      <c r="C5429" s="6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hidden="1" x14ac:dyDescent="0.3">
      <c r="A5430" s="6" t="s">
        <v>1071</v>
      </c>
      <c r="B5430" s="6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hidden="1" x14ac:dyDescent="0.3">
      <c r="A5431" s="6" t="s">
        <v>456</v>
      </c>
      <c r="B5431" s="6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hidden="1" x14ac:dyDescent="0.3">
      <c r="A5432" s="6" t="s">
        <v>5345</v>
      </c>
      <c r="B5432" s="6" t="s">
        <v>6200</v>
      </c>
      <c r="C5432" s="6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hidden="1" x14ac:dyDescent="0.3">
      <c r="A5433" s="6" t="s">
        <v>1953</v>
      </c>
      <c r="B5433" s="6" t="s">
        <v>6201</v>
      </c>
      <c r="C5433" s="6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hidden="1" x14ac:dyDescent="0.3">
      <c r="A5434" s="6" t="s">
        <v>651</v>
      </c>
      <c r="B5434" s="6" t="s">
        <v>6202</v>
      </c>
      <c r="C5434" s="6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hidden="1" x14ac:dyDescent="0.3">
      <c r="A5435" s="6" t="s">
        <v>514</v>
      </c>
      <c r="B5435" s="6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hidden="1" x14ac:dyDescent="0.3">
      <c r="A5436" s="6" t="s">
        <v>6204</v>
      </c>
      <c r="B5436" s="6" t="s">
        <v>6205</v>
      </c>
      <c r="C5436" s="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hidden="1" x14ac:dyDescent="0.3">
      <c r="A5437" s="6" t="s">
        <v>754</v>
      </c>
      <c r="B5437" s="6" t="s">
        <v>6206</v>
      </c>
      <c r="C5437" s="6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hidden="1" x14ac:dyDescent="0.3">
      <c r="A5438" s="6" t="s">
        <v>1594</v>
      </c>
      <c r="B5438" s="6" t="s">
        <v>6207</v>
      </c>
      <c r="C5438" s="6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hidden="1" x14ac:dyDescent="0.3">
      <c r="A5439" s="6" t="s">
        <v>456</v>
      </c>
      <c r="B5439" s="6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hidden="1" x14ac:dyDescent="0.3">
      <c r="A5440" s="6" t="s">
        <v>2619</v>
      </c>
      <c r="B5440" s="6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hidden="1" x14ac:dyDescent="0.3">
      <c r="A5441" s="6" t="s">
        <v>1084</v>
      </c>
      <c r="B5441" s="6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hidden="1" x14ac:dyDescent="0.3">
      <c r="A5442" s="6" t="s">
        <v>4019</v>
      </c>
      <c r="B5442" s="6" t="s">
        <v>6211</v>
      </c>
      <c r="C5442" s="6">
        <v>2</v>
      </c>
      <c r="D5442" t="str">
        <f t="shared" si="84"/>
        <v>Aswan axis - Daraw2</v>
      </c>
      <c r="E5442">
        <v>529916</v>
      </c>
      <c r="F5442">
        <v>0</v>
      </c>
      <c r="G5442">
        <v>0</v>
      </c>
      <c r="H5442" t="e">
        <v>#DIV/0!</v>
      </c>
    </row>
    <row r="5443" spans="1:8" hidden="1" x14ac:dyDescent="0.3">
      <c r="A5443" s="6" t="s">
        <v>705</v>
      </c>
      <c r="B5443" s="6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hidden="1" x14ac:dyDescent="0.3">
      <c r="A5444" s="6" t="s">
        <v>897</v>
      </c>
      <c r="B5444" s="6" t="s">
        <v>6213</v>
      </c>
      <c r="C5444" s="6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hidden="1" x14ac:dyDescent="0.3">
      <c r="A5445" s="6" t="s">
        <v>2452</v>
      </c>
      <c r="B5445" s="6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hidden="1" x14ac:dyDescent="0.3">
      <c r="A5446" s="6" t="s">
        <v>432</v>
      </c>
      <c r="B5446" s="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hidden="1" x14ac:dyDescent="0.3">
      <c r="A5447" s="6" t="s">
        <v>4019</v>
      </c>
      <c r="B5447" s="6" t="s">
        <v>6216</v>
      </c>
      <c r="C5447" s="6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hidden="1" x14ac:dyDescent="0.3">
      <c r="A5448" s="6" t="s">
        <v>1259</v>
      </c>
      <c r="B5448" s="6" t="s">
        <v>6217</v>
      </c>
      <c r="C5448" s="6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hidden="1" x14ac:dyDescent="0.3">
      <c r="A5449" s="6" t="s">
        <v>1082</v>
      </c>
      <c r="B5449" s="6" t="s">
        <v>6218</v>
      </c>
      <c r="C5449" s="6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hidden="1" x14ac:dyDescent="0.3">
      <c r="A5450" s="6" t="s">
        <v>847</v>
      </c>
      <c r="B5450" s="6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hidden="1" x14ac:dyDescent="0.3">
      <c r="A5451" s="6" t="s">
        <v>1750</v>
      </c>
      <c r="B5451" s="6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hidden="1" x14ac:dyDescent="0.3">
      <c r="A5452" s="6" t="s">
        <v>646</v>
      </c>
      <c r="B5452" s="6" t="s">
        <v>6221</v>
      </c>
      <c r="C5452" s="6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hidden="1" x14ac:dyDescent="0.3">
      <c r="A5453" s="6" t="s">
        <v>366</v>
      </c>
      <c r="B5453" s="6" t="s">
        <v>6222</v>
      </c>
      <c r="C5453" s="6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hidden="1" x14ac:dyDescent="0.3">
      <c r="A5454" s="6" t="s">
        <v>2581</v>
      </c>
      <c r="B5454" s="6" t="s">
        <v>6223</v>
      </c>
      <c r="C5454" s="6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hidden="1" x14ac:dyDescent="0.3">
      <c r="A5455" s="6" t="s">
        <v>458</v>
      </c>
      <c r="B5455" s="6" t="s">
        <v>6224</v>
      </c>
      <c r="C5455" s="6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hidden="1" x14ac:dyDescent="0.3">
      <c r="A5456" s="6" t="s">
        <v>524</v>
      </c>
      <c r="B5456" s="6" t="s">
        <v>6225</v>
      </c>
      <c r="C5456" s="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hidden="1" x14ac:dyDescent="0.3">
      <c r="A5457" s="6" t="s">
        <v>1350</v>
      </c>
      <c r="B5457" s="6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hidden="1" x14ac:dyDescent="0.3">
      <c r="A5458" s="6" t="s">
        <v>475</v>
      </c>
      <c r="B5458" s="6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hidden="1" x14ac:dyDescent="0.3">
      <c r="A5459" s="6" t="s">
        <v>475</v>
      </c>
      <c r="B5459" s="6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hidden="1" x14ac:dyDescent="0.3">
      <c r="A5460" s="6" t="s">
        <v>1809</v>
      </c>
      <c r="B5460" s="6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hidden="1" x14ac:dyDescent="0.3">
      <c r="A5461" s="6" t="s">
        <v>486</v>
      </c>
      <c r="B5461" s="6" t="s">
        <v>6230</v>
      </c>
      <c r="C5461" s="6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hidden="1" x14ac:dyDescent="0.3">
      <c r="A5462" s="6" t="s">
        <v>456</v>
      </c>
      <c r="B5462" s="6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hidden="1" x14ac:dyDescent="0.3">
      <c r="A5463" s="6" t="s">
        <v>1043</v>
      </c>
      <c r="B5463" s="6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hidden="1" x14ac:dyDescent="0.3">
      <c r="A5464" s="6" t="s">
        <v>895</v>
      </c>
      <c r="B5464" s="6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hidden="1" x14ac:dyDescent="0.3">
      <c r="A5465" s="6" t="s">
        <v>1473</v>
      </c>
      <c r="B5465" s="6" t="s">
        <v>6234</v>
      </c>
      <c r="C5465" s="6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hidden="1" x14ac:dyDescent="0.3">
      <c r="A5466" s="6" t="s">
        <v>1077</v>
      </c>
      <c r="B5466" s="6" t="s">
        <v>6235</v>
      </c>
      <c r="C5466" s="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hidden="1" x14ac:dyDescent="0.3">
      <c r="A5467" s="6" t="s">
        <v>458</v>
      </c>
      <c r="B5467" s="6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hidden="1" x14ac:dyDescent="0.3">
      <c r="A5468" s="6" t="s">
        <v>2482</v>
      </c>
      <c r="B5468" s="6" t="s">
        <v>6237</v>
      </c>
      <c r="C5468" s="6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hidden="1" x14ac:dyDescent="0.3">
      <c r="A5469" s="6" t="s">
        <v>500</v>
      </c>
      <c r="B5469" s="6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hidden="1" x14ac:dyDescent="0.3">
      <c r="A5470" s="6" t="s">
        <v>475</v>
      </c>
      <c r="B5470" s="6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hidden="1" x14ac:dyDescent="0.3">
      <c r="A5471" s="6" t="s">
        <v>1953</v>
      </c>
      <c r="B5471" s="6" t="s">
        <v>6240</v>
      </c>
      <c r="C5471" s="6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hidden="1" x14ac:dyDescent="0.3">
      <c r="A5472" s="6" t="s">
        <v>1692</v>
      </c>
      <c r="B5472" s="6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hidden="1" x14ac:dyDescent="0.3">
      <c r="A5473" s="6" t="s">
        <v>2290</v>
      </c>
      <c r="B5473" s="6" t="s">
        <v>6242</v>
      </c>
      <c r="C5473" s="6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hidden="1" x14ac:dyDescent="0.3">
      <c r="A5474" s="6" t="s">
        <v>514</v>
      </c>
      <c r="B5474" s="6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hidden="1" x14ac:dyDescent="0.3">
      <c r="A5475" s="6" t="s">
        <v>573</v>
      </c>
      <c r="B5475" s="6" t="s">
        <v>6244</v>
      </c>
      <c r="C5475" s="6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hidden="1" x14ac:dyDescent="0.3">
      <c r="A5476" s="6" t="s">
        <v>514</v>
      </c>
      <c r="B5476" s="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hidden="1" x14ac:dyDescent="0.3">
      <c r="A5477" s="6" t="s">
        <v>486</v>
      </c>
      <c r="B5477" s="6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hidden="1" x14ac:dyDescent="0.3">
      <c r="A5478" s="6" t="s">
        <v>6246</v>
      </c>
      <c r="B5478" s="6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hidden="1" x14ac:dyDescent="0.3">
      <c r="A5479" s="6" t="s">
        <v>828</v>
      </c>
      <c r="B5479" s="6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hidden="1" x14ac:dyDescent="0.3">
      <c r="A5480" s="6" t="s">
        <v>500</v>
      </c>
      <c r="B5480" s="6" t="s">
        <v>6248</v>
      </c>
      <c r="C5480" s="6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hidden="1" x14ac:dyDescent="0.3">
      <c r="A5481" s="6" t="s">
        <v>456</v>
      </c>
      <c r="B5481" s="6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hidden="1" x14ac:dyDescent="0.3">
      <c r="A5482" s="6" t="s">
        <v>490</v>
      </c>
      <c r="B5482" s="6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hidden="1" x14ac:dyDescent="0.3">
      <c r="A5483" s="6" t="s">
        <v>1060</v>
      </c>
      <c r="B5483" s="6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hidden="1" x14ac:dyDescent="0.3">
      <c r="A5484" s="6" t="s">
        <v>646</v>
      </c>
      <c r="B5484" s="6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hidden="1" x14ac:dyDescent="0.3">
      <c r="A5485" s="6" t="s">
        <v>2581</v>
      </c>
      <c r="B5485" s="6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hidden="1" x14ac:dyDescent="0.3">
      <c r="A5486" s="6" t="s">
        <v>1663</v>
      </c>
      <c r="B5486" s="6" t="s">
        <v>6253</v>
      </c>
      <c r="C5486" s="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hidden="1" x14ac:dyDescent="0.3">
      <c r="A5487" s="6" t="s">
        <v>6254</v>
      </c>
      <c r="B5487" s="6" t="s">
        <v>6255</v>
      </c>
      <c r="C5487" s="6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hidden="1" x14ac:dyDescent="0.3">
      <c r="A5488" s="6" t="s">
        <v>1692</v>
      </c>
      <c r="B5488" s="6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hidden="1" x14ac:dyDescent="0.3">
      <c r="A5489" s="6" t="s">
        <v>1809</v>
      </c>
      <c r="B5489" s="6" t="s">
        <v>6257</v>
      </c>
      <c r="C5489" s="6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hidden="1" x14ac:dyDescent="0.3">
      <c r="A5490" s="6" t="s">
        <v>1704</v>
      </c>
      <c r="B5490" s="6" t="s">
        <v>6258</v>
      </c>
      <c r="C5490" s="6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hidden="1" x14ac:dyDescent="0.3">
      <c r="A5491" s="6" t="s">
        <v>458</v>
      </c>
      <c r="B5491" s="6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hidden="1" x14ac:dyDescent="0.3">
      <c r="A5492" s="6" t="s">
        <v>705</v>
      </c>
      <c r="B5492" s="6" t="s">
        <v>6259</v>
      </c>
      <c r="C5492" s="6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hidden="1" x14ac:dyDescent="0.3">
      <c r="A5493" s="6" t="s">
        <v>838</v>
      </c>
      <c r="B5493" s="6" t="s">
        <v>6260</v>
      </c>
      <c r="C5493" s="6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hidden="1" x14ac:dyDescent="0.3">
      <c r="A5494" s="6" t="s">
        <v>1936</v>
      </c>
      <c r="B5494" s="6" t="s">
        <v>6261</v>
      </c>
      <c r="C5494" s="6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hidden="1" x14ac:dyDescent="0.3">
      <c r="A5495" s="6" t="s">
        <v>2526</v>
      </c>
      <c r="B5495" s="6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hidden="1" x14ac:dyDescent="0.3">
      <c r="A5496" s="6" t="s">
        <v>2529</v>
      </c>
      <c r="B5496" s="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hidden="1" x14ac:dyDescent="0.3">
      <c r="A5497" s="6" t="s">
        <v>2098</v>
      </c>
      <c r="B5497" s="6" t="s">
        <v>6263</v>
      </c>
      <c r="C5497" s="6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hidden="1" x14ac:dyDescent="0.3">
      <c r="A5498" s="6" t="s">
        <v>2113</v>
      </c>
      <c r="B5498" s="6" t="s">
        <v>6264</v>
      </c>
      <c r="C5498" s="6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hidden="1" x14ac:dyDescent="0.3">
      <c r="A5499" s="6" t="s">
        <v>2480</v>
      </c>
      <c r="B5499" s="6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hidden="1" x14ac:dyDescent="0.3">
      <c r="A5500" s="6" t="s">
        <v>4069</v>
      </c>
      <c r="B5500" s="6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hidden="1" x14ac:dyDescent="0.3">
      <c r="A5501" s="6" t="s">
        <v>475</v>
      </c>
      <c r="B5501" s="6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hidden="1" x14ac:dyDescent="0.3">
      <c r="A5502" s="6" t="s">
        <v>2253</v>
      </c>
      <c r="B5502" s="6" t="s">
        <v>6268</v>
      </c>
      <c r="C5502" s="6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hidden="1" x14ac:dyDescent="0.3">
      <c r="A5503" s="6" t="s">
        <v>323</v>
      </c>
      <c r="B5503" s="6" t="s">
        <v>6269</v>
      </c>
      <c r="C5503" s="6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hidden="1" x14ac:dyDescent="0.3">
      <c r="A5504" s="6" t="s">
        <v>500</v>
      </c>
      <c r="B5504" s="6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hidden="1" x14ac:dyDescent="0.3">
      <c r="A5505" s="6" t="s">
        <v>5437</v>
      </c>
      <c r="B5505" s="6" t="s">
        <v>6271</v>
      </c>
      <c r="C5505" s="6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hidden="1" x14ac:dyDescent="0.3">
      <c r="A5506" s="6" t="s">
        <v>817</v>
      </c>
      <c r="B5506" s="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hidden="1" x14ac:dyDescent="0.3">
      <c r="A5507" s="6" t="s">
        <v>3891</v>
      </c>
      <c r="B5507" s="6" t="s">
        <v>6273</v>
      </c>
      <c r="C5507" s="6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hidden="1" x14ac:dyDescent="0.3">
      <c r="A5508" s="6" t="s">
        <v>458</v>
      </c>
      <c r="B5508" s="6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hidden="1" x14ac:dyDescent="0.3">
      <c r="A5509" s="6" t="s">
        <v>506</v>
      </c>
      <c r="B5509" s="6" t="s">
        <v>6275</v>
      </c>
      <c r="C5509" s="6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hidden="1" x14ac:dyDescent="0.3">
      <c r="A5510" s="6" t="s">
        <v>458</v>
      </c>
      <c r="B5510" s="6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hidden="1" x14ac:dyDescent="0.3">
      <c r="A5511" s="6" t="s">
        <v>1743</v>
      </c>
      <c r="B5511" s="6" t="s">
        <v>6276</v>
      </c>
      <c r="C5511" s="6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hidden="1" x14ac:dyDescent="0.3">
      <c r="A5512" s="6" t="s">
        <v>1043</v>
      </c>
      <c r="B5512" s="6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hidden="1" x14ac:dyDescent="0.3">
      <c r="A5513" s="6" t="s">
        <v>2113</v>
      </c>
      <c r="B5513" s="6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hidden="1" x14ac:dyDescent="0.3">
      <c r="A5514" s="6" t="s">
        <v>895</v>
      </c>
      <c r="B5514" s="6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hidden="1" x14ac:dyDescent="0.3">
      <c r="A5515" s="6" t="s">
        <v>758</v>
      </c>
      <c r="B5515" s="6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hidden="1" x14ac:dyDescent="0.3">
      <c r="A5516" s="6" t="s">
        <v>897</v>
      </c>
      <c r="B5516" s="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hidden="1" x14ac:dyDescent="0.3">
      <c r="A5517" s="6" t="s">
        <v>1243</v>
      </c>
      <c r="B5517" s="6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hidden="1" x14ac:dyDescent="0.3">
      <c r="A5518" s="6" t="s">
        <v>895</v>
      </c>
      <c r="B5518" s="6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hidden="1" x14ac:dyDescent="0.3">
      <c r="A5519" s="6" t="s">
        <v>581</v>
      </c>
      <c r="B5519" s="6" t="s">
        <v>6284</v>
      </c>
      <c r="C5519" s="6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hidden="1" x14ac:dyDescent="0.3">
      <c r="A5520" s="6" t="s">
        <v>511</v>
      </c>
      <c r="B5520" s="6" t="s">
        <v>6285</v>
      </c>
      <c r="C5520" s="6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hidden="1" x14ac:dyDescent="0.3">
      <c r="A5521" s="6" t="s">
        <v>573</v>
      </c>
      <c r="B5521" s="6" t="s">
        <v>6286</v>
      </c>
      <c r="C5521" s="6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hidden="1" x14ac:dyDescent="0.3">
      <c r="A5522" s="6" t="s">
        <v>2113</v>
      </c>
      <c r="B5522" s="6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hidden="1" x14ac:dyDescent="0.3">
      <c r="A5523" s="6" t="s">
        <v>2119</v>
      </c>
      <c r="B5523" s="6" t="s">
        <v>6288</v>
      </c>
      <c r="C5523" s="6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hidden="1" x14ac:dyDescent="0.3">
      <c r="A5524" s="6" t="s">
        <v>1966</v>
      </c>
      <c r="B5524" s="6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hidden="1" x14ac:dyDescent="0.3">
      <c r="A5525" s="6" t="s">
        <v>458</v>
      </c>
      <c r="B5525" s="6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hidden="1" x14ac:dyDescent="0.3">
      <c r="A5526" s="6" t="s">
        <v>1084</v>
      </c>
      <c r="B5526" s="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hidden="1" x14ac:dyDescent="0.3">
      <c r="A5527" s="6" t="s">
        <v>2096</v>
      </c>
      <c r="B5527" s="6" t="s">
        <v>6291</v>
      </c>
      <c r="C5527" s="6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hidden="1" x14ac:dyDescent="0.3">
      <c r="A5528" s="6" t="s">
        <v>980</v>
      </c>
      <c r="B5528" s="6" t="s">
        <v>6292</v>
      </c>
      <c r="C5528" s="6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hidden="1" x14ac:dyDescent="0.3">
      <c r="A5529" s="6" t="s">
        <v>646</v>
      </c>
      <c r="B5529" s="6" t="s">
        <v>6293</v>
      </c>
      <c r="C5529" s="6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hidden="1" x14ac:dyDescent="0.3">
      <c r="A5530" s="6" t="s">
        <v>458</v>
      </c>
      <c r="B5530" s="6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hidden="1" x14ac:dyDescent="0.3">
      <c r="A5531" s="6" t="s">
        <v>456</v>
      </c>
      <c r="B5531" s="6" t="s">
        <v>6295</v>
      </c>
      <c r="C5531" s="6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hidden="1" x14ac:dyDescent="0.3">
      <c r="A5532" s="6" t="s">
        <v>1574</v>
      </c>
      <c r="B5532" s="6" t="s">
        <v>6296</v>
      </c>
      <c r="C5532" s="6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hidden="1" x14ac:dyDescent="0.3">
      <c r="A5533" s="6" t="s">
        <v>3460</v>
      </c>
      <c r="B5533" s="6" t="s">
        <v>6297</v>
      </c>
      <c r="C5533" s="6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hidden="1" x14ac:dyDescent="0.3">
      <c r="A5534" s="6" t="s">
        <v>1295</v>
      </c>
      <c r="B5534" s="6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hidden="1" x14ac:dyDescent="0.3">
      <c r="A5535" s="6" t="s">
        <v>5293</v>
      </c>
      <c r="B5535" s="6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hidden="1" x14ac:dyDescent="0.3">
      <c r="A5536" s="6" t="s">
        <v>341</v>
      </c>
      <c r="B5536" s="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hidden="1" x14ac:dyDescent="0.3">
      <c r="A5537" s="6" t="s">
        <v>2601</v>
      </c>
      <c r="B5537" s="6" t="s">
        <v>6301</v>
      </c>
      <c r="C5537" s="6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hidden="1" x14ac:dyDescent="0.3">
      <c r="A5538" s="6" t="s">
        <v>341</v>
      </c>
      <c r="B5538" s="6" t="s">
        <v>6302</v>
      </c>
      <c r="C5538" s="6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hidden="1" x14ac:dyDescent="0.3">
      <c r="A5539" s="6" t="s">
        <v>320</v>
      </c>
      <c r="B5539" s="6" t="s">
        <v>6303</v>
      </c>
      <c r="C5539" s="6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hidden="1" x14ac:dyDescent="0.3">
      <c r="A5540" s="6" t="s">
        <v>2387</v>
      </c>
      <c r="B5540" s="6" t="s">
        <v>6304</v>
      </c>
      <c r="C5540" s="6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x14ac:dyDescent="0.3">
      <c r="A5541" s="6" t="s">
        <v>288</v>
      </c>
      <c r="B5541" s="6" t="s">
        <v>6305</v>
      </c>
      <c r="C5541" s="6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hidden="1" x14ac:dyDescent="0.3">
      <c r="A5542" s="6" t="s">
        <v>6306</v>
      </c>
      <c r="B5542" s="6" t="s">
        <v>6307</v>
      </c>
      <c r="C5542" s="6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hidden="1" x14ac:dyDescent="0.3">
      <c r="A5543" s="6" t="s">
        <v>2318</v>
      </c>
      <c r="B5543" s="6" t="s">
        <v>6308</v>
      </c>
      <c r="C5543" s="6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hidden="1" x14ac:dyDescent="0.3">
      <c r="A5544" s="6" t="s">
        <v>2256</v>
      </c>
      <c r="B5544" s="6" t="s">
        <v>6309</v>
      </c>
      <c r="C5544" s="6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hidden="1" x14ac:dyDescent="0.3">
      <c r="A5545" s="6" t="s">
        <v>1853</v>
      </c>
      <c r="B5545" s="6" t="s">
        <v>6310</v>
      </c>
      <c r="C5545" s="6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hidden="1" x14ac:dyDescent="0.3">
      <c r="A5546" s="6" t="s">
        <v>2075</v>
      </c>
      <c r="B5546" s="6" t="s">
        <v>6311</v>
      </c>
      <c r="C5546" s="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hidden="1" x14ac:dyDescent="0.3">
      <c r="A5547" s="6" t="s">
        <v>1743</v>
      </c>
      <c r="B5547" s="6" t="s">
        <v>6312</v>
      </c>
      <c r="C5547" s="6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hidden="1" x14ac:dyDescent="0.3">
      <c r="A5548" s="6" t="s">
        <v>2113</v>
      </c>
      <c r="B5548" s="6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hidden="1" x14ac:dyDescent="0.3">
      <c r="A5549" s="6" t="s">
        <v>371</v>
      </c>
      <c r="B5549" s="6" t="s">
        <v>6314</v>
      </c>
      <c r="C5549" s="6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hidden="1" x14ac:dyDescent="0.3">
      <c r="A5550" s="6" t="s">
        <v>754</v>
      </c>
      <c r="B5550" s="6" t="s">
        <v>6315</v>
      </c>
      <c r="C5550" s="6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hidden="1" x14ac:dyDescent="0.3">
      <c r="A5551" s="6" t="s">
        <v>567</v>
      </c>
      <c r="B5551" s="6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hidden="1" x14ac:dyDescent="0.3">
      <c r="A5552" s="6" t="s">
        <v>705</v>
      </c>
      <c r="B5552" s="6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hidden="1" x14ac:dyDescent="0.3">
      <c r="A5553" s="6" t="s">
        <v>1953</v>
      </c>
      <c r="B5553" s="6" t="s">
        <v>6318</v>
      </c>
      <c r="C5553" s="6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hidden="1" x14ac:dyDescent="0.3">
      <c r="A5554" s="6" t="s">
        <v>1953</v>
      </c>
      <c r="B5554" s="6" t="s">
        <v>6319</v>
      </c>
      <c r="C5554" s="6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hidden="1" x14ac:dyDescent="0.3">
      <c r="A5555" s="6" t="s">
        <v>1278</v>
      </c>
      <c r="B5555" s="6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hidden="1" x14ac:dyDescent="0.3">
      <c r="A5556" s="6" t="s">
        <v>1405</v>
      </c>
      <c r="B5556" s="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hidden="1" x14ac:dyDescent="0.3">
      <c r="A5557" s="6" t="s">
        <v>1589</v>
      </c>
      <c r="B5557" s="6" t="s">
        <v>6322</v>
      </c>
      <c r="C5557" s="6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hidden="1" x14ac:dyDescent="0.3">
      <c r="A5558" s="6" t="s">
        <v>705</v>
      </c>
      <c r="B5558" s="6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hidden="1" x14ac:dyDescent="0.3">
      <c r="A5559" s="6" t="s">
        <v>1752</v>
      </c>
      <c r="B5559" s="6" t="s">
        <v>6324</v>
      </c>
      <c r="C5559" s="6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hidden="1" x14ac:dyDescent="0.3">
      <c r="A5560" s="6" t="s">
        <v>3587</v>
      </c>
      <c r="B5560" s="6" t="s">
        <v>6325</v>
      </c>
      <c r="C5560" s="6">
        <v>1</v>
      </c>
      <c r="D5560" t="str">
        <f t="shared" si="86"/>
        <v>R051</v>
      </c>
      <c r="E5560">
        <v>77798.38</v>
      </c>
      <c r="F5560">
        <v>0</v>
      </c>
      <c r="G5560">
        <v>0</v>
      </c>
      <c r="H5560">
        <v>77798.38</v>
      </c>
    </row>
    <row r="5561" spans="1:8" hidden="1" x14ac:dyDescent="0.3">
      <c r="A5561" s="6" t="s">
        <v>341</v>
      </c>
      <c r="B5561" s="6" t="s">
        <v>6326</v>
      </c>
      <c r="C5561" s="6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hidden="1" x14ac:dyDescent="0.3">
      <c r="A5562" s="6" t="s">
        <v>6327</v>
      </c>
      <c r="B5562" s="6" t="s">
        <v>6328</v>
      </c>
      <c r="C5562" s="6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hidden="1" x14ac:dyDescent="0.3">
      <c r="A5563" s="6" t="s">
        <v>1456</v>
      </c>
      <c r="B5563" s="6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hidden="1" x14ac:dyDescent="0.3">
      <c r="A5564" s="6" t="s">
        <v>3360</v>
      </c>
      <c r="B5564" s="6" t="s">
        <v>6330</v>
      </c>
      <c r="C5564" s="6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hidden="1" x14ac:dyDescent="0.3">
      <c r="A5565" s="6" t="s">
        <v>2441</v>
      </c>
      <c r="B5565" s="6" t="s">
        <v>6331</v>
      </c>
      <c r="C5565" s="6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hidden="1" x14ac:dyDescent="0.3">
      <c r="A5566" s="6" t="s">
        <v>2480</v>
      </c>
      <c r="B5566" s="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hidden="1" x14ac:dyDescent="0.3">
      <c r="A5567" s="6" t="s">
        <v>4664</v>
      </c>
      <c r="B5567" s="6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hidden="1" x14ac:dyDescent="0.3">
      <c r="A5568" s="6" t="s">
        <v>1082</v>
      </c>
      <c r="B5568" s="6" t="s">
        <v>6334</v>
      </c>
      <c r="C5568" s="6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hidden="1" x14ac:dyDescent="0.3">
      <c r="A5569" s="6" t="s">
        <v>889</v>
      </c>
      <c r="B5569" s="6" t="s">
        <v>6335</v>
      </c>
      <c r="C5569" s="6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hidden="1" x14ac:dyDescent="0.3">
      <c r="A5570" s="6" t="s">
        <v>1379</v>
      </c>
      <c r="B5570" s="6" t="s">
        <v>6336</v>
      </c>
      <c r="C5570" s="6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hidden="1" x14ac:dyDescent="0.3">
      <c r="A5571" s="6" t="s">
        <v>1308</v>
      </c>
      <c r="B5571" s="6" t="s">
        <v>6337</v>
      </c>
      <c r="C5571" s="6">
        <v>3</v>
      </c>
      <c r="D5571" t="str">
        <f t="shared" ref="D5571:D5634" si="87">A5571&amp;C5571</f>
        <v>Ministries A13-A143</v>
      </c>
      <c r="E5571">
        <v>48401</v>
      </c>
      <c r="F5571">
        <v>0</v>
      </c>
      <c r="G5571">
        <v>0</v>
      </c>
      <c r="H5571">
        <v>48401</v>
      </c>
    </row>
    <row r="5572" spans="1:8" hidden="1" x14ac:dyDescent="0.3">
      <c r="A5572" s="6" t="s">
        <v>674</v>
      </c>
      <c r="B5572" s="6" t="s">
        <v>6338</v>
      </c>
      <c r="C5572" s="6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hidden="1" x14ac:dyDescent="0.3">
      <c r="A5573" s="6" t="s">
        <v>895</v>
      </c>
      <c r="B5573" s="6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hidden="1" x14ac:dyDescent="0.3">
      <c r="A5574" s="6" t="s">
        <v>1060</v>
      </c>
      <c r="B5574" s="6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hidden="1" x14ac:dyDescent="0.3">
      <c r="A5575" s="6" t="s">
        <v>1227</v>
      </c>
      <c r="B5575" s="6" t="s">
        <v>6056</v>
      </c>
      <c r="C5575" s="6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hidden="1" x14ac:dyDescent="0.3">
      <c r="A5576" s="6" t="s">
        <v>475</v>
      </c>
      <c r="B5576" s="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hidden="1" x14ac:dyDescent="0.3">
      <c r="A5577" s="6" t="s">
        <v>475</v>
      </c>
      <c r="B5577" s="6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hidden="1" x14ac:dyDescent="0.3">
      <c r="A5578" s="6" t="s">
        <v>895</v>
      </c>
      <c r="B5578" s="6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hidden="1" x14ac:dyDescent="0.3">
      <c r="A5579" s="6" t="s">
        <v>2676</v>
      </c>
      <c r="B5579" s="6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hidden="1" x14ac:dyDescent="0.3">
      <c r="A5580" s="6" t="s">
        <v>475</v>
      </c>
      <c r="B5580" s="6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hidden="1" x14ac:dyDescent="0.3">
      <c r="A5581" s="6" t="s">
        <v>475</v>
      </c>
      <c r="B5581" s="6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hidden="1" x14ac:dyDescent="0.3">
      <c r="A5582" s="6" t="s">
        <v>514</v>
      </c>
      <c r="B5582" s="6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hidden="1" x14ac:dyDescent="0.3">
      <c r="A5583" s="6" t="s">
        <v>1331</v>
      </c>
      <c r="B5583" s="6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hidden="1" x14ac:dyDescent="0.3">
      <c r="A5584" s="6" t="s">
        <v>514</v>
      </c>
      <c r="B5584" s="6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hidden="1" x14ac:dyDescent="0.3">
      <c r="A5585" s="6" t="s">
        <v>514</v>
      </c>
      <c r="B5585" s="6" t="s">
        <v>6348</v>
      </c>
      <c r="C5585" s="6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hidden="1" x14ac:dyDescent="0.3">
      <c r="A5586" s="6" t="s">
        <v>646</v>
      </c>
      <c r="B5586" s="6" t="s">
        <v>6349</v>
      </c>
      <c r="C5586" s="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hidden="1" x14ac:dyDescent="0.3">
      <c r="A5587" s="6" t="s">
        <v>431</v>
      </c>
      <c r="B5587" s="6" t="s">
        <v>6350</v>
      </c>
      <c r="C5587" s="6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hidden="1" x14ac:dyDescent="0.3">
      <c r="A5588" s="6" t="s">
        <v>741</v>
      </c>
      <c r="B5588" s="6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hidden="1" x14ac:dyDescent="0.3">
      <c r="A5589" s="6" t="s">
        <v>5437</v>
      </c>
      <c r="B5589" s="6" t="s">
        <v>6352</v>
      </c>
      <c r="C5589" s="6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hidden="1" x14ac:dyDescent="0.3">
      <c r="A5590" s="6" t="s">
        <v>1266</v>
      </c>
      <c r="B5590" s="6" t="s">
        <v>6353</v>
      </c>
      <c r="C5590" s="6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hidden="1" x14ac:dyDescent="0.3">
      <c r="A5591" s="6" t="s">
        <v>448</v>
      </c>
      <c r="B5591" s="6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hidden="1" x14ac:dyDescent="0.3">
      <c r="A5592" s="6" t="s">
        <v>458</v>
      </c>
      <c r="B5592" s="6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hidden="1" x14ac:dyDescent="0.3">
      <c r="A5593" s="6" t="s">
        <v>500</v>
      </c>
      <c r="B5593" s="6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hidden="1" x14ac:dyDescent="0.3">
      <c r="A5594" s="6" t="s">
        <v>458</v>
      </c>
      <c r="B5594" s="6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hidden="1" x14ac:dyDescent="0.3">
      <c r="A5595" s="6" t="s">
        <v>458</v>
      </c>
      <c r="B5595" s="6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hidden="1" x14ac:dyDescent="0.3">
      <c r="A5596" s="6" t="s">
        <v>500</v>
      </c>
      <c r="B5596" s="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hidden="1" x14ac:dyDescent="0.3">
      <c r="A5597" s="6" t="s">
        <v>458</v>
      </c>
      <c r="B5597" s="6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hidden="1" x14ac:dyDescent="0.3">
      <c r="A5598" s="6" t="s">
        <v>456</v>
      </c>
      <c r="B5598" s="6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hidden="1" x14ac:dyDescent="0.3">
      <c r="A5599" s="6" t="s">
        <v>456</v>
      </c>
      <c r="B5599" s="6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hidden="1" x14ac:dyDescent="0.3">
      <c r="A5600" s="6" t="s">
        <v>3539</v>
      </c>
      <c r="B5600" s="6" t="s">
        <v>6363</v>
      </c>
      <c r="C5600" s="6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hidden="1" x14ac:dyDescent="0.3">
      <c r="A5601" s="6" t="s">
        <v>498</v>
      </c>
      <c r="B5601" s="6" t="s">
        <v>6364</v>
      </c>
      <c r="C5601" s="6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hidden="1" x14ac:dyDescent="0.3">
      <c r="A5602" s="6" t="s">
        <v>2581</v>
      </c>
      <c r="B5602" s="6" t="s">
        <v>6365</v>
      </c>
      <c r="C5602" s="6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hidden="1" x14ac:dyDescent="0.3">
      <c r="A5603" s="6" t="s">
        <v>4176</v>
      </c>
      <c r="B5603" s="6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hidden="1" x14ac:dyDescent="0.3">
      <c r="A5604" s="6" t="s">
        <v>456</v>
      </c>
      <c r="B5604" s="6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hidden="1" x14ac:dyDescent="0.3">
      <c r="A5605" s="6" t="s">
        <v>488</v>
      </c>
      <c r="B5605" s="6" t="s">
        <v>6368</v>
      </c>
      <c r="C5605" s="6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hidden="1" x14ac:dyDescent="0.3">
      <c r="A5606" s="6" t="s">
        <v>749</v>
      </c>
      <c r="B5606" s="6" t="s">
        <v>6369</v>
      </c>
      <c r="C5606" s="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hidden="1" x14ac:dyDescent="0.3">
      <c r="A5607" s="6" t="s">
        <v>2683</v>
      </c>
      <c r="B5607" s="6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hidden="1" x14ac:dyDescent="0.3">
      <c r="A5608" s="6" t="s">
        <v>612</v>
      </c>
      <c r="B5608" s="6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hidden="1" x14ac:dyDescent="0.3">
      <c r="A5609" s="6" t="s">
        <v>502</v>
      </c>
      <c r="B5609" s="6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hidden="1" x14ac:dyDescent="0.3">
      <c r="A5610" s="6" t="s">
        <v>456</v>
      </c>
      <c r="B5610" s="6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hidden="1" x14ac:dyDescent="0.3">
      <c r="A5611" s="6" t="s">
        <v>4226</v>
      </c>
      <c r="B5611" s="6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hidden="1" x14ac:dyDescent="0.3">
      <c r="A5612" s="6" t="s">
        <v>4332</v>
      </c>
      <c r="B5612" s="6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hidden="1" x14ac:dyDescent="0.3">
      <c r="A5613" s="6" t="s">
        <v>1295</v>
      </c>
      <c r="B5613" s="6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hidden="1" x14ac:dyDescent="0.3">
      <c r="A5614" s="6" t="s">
        <v>2676</v>
      </c>
      <c r="B5614" s="6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hidden="1" x14ac:dyDescent="0.3">
      <c r="A5615" s="6" t="s">
        <v>569</v>
      </c>
      <c r="B5615" s="6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hidden="1" x14ac:dyDescent="0.3">
      <c r="A5616" s="6" t="s">
        <v>4389</v>
      </c>
      <c r="B5616" s="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hidden="1" x14ac:dyDescent="0.3">
      <c r="A5617" s="6" t="s">
        <v>2474</v>
      </c>
      <c r="B5617" s="6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hidden="1" x14ac:dyDescent="0.3">
      <c r="A5618" s="6" t="s">
        <v>458</v>
      </c>
      <c r="B5618" s="6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hidden="1" x14ac:dyDescent="0.3">
      <c r="A5619" s="6" t="s">
        <v>458</v>
      </c>
      <c r="B5619" s="6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hidden="1" x14ac:dyDescent="0.3">
      <c r="A5620" s="6" t="s">
        <v>458</v>
      </c>
      <c r="B5620" s="6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hidden="1" x14ac:dyDescent="0.3">
      <c r="A5621" s="6" t="s">
        <v>458</v>
      </c>
      <c r="B5621" s="6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hidden="1" x14ac:dyDescent="0.3">
      <c r="A5622" s="6" t="s">
        <v>651</v>
      </c>
      <c r="B5622" s="6" t="s">
        <v>6378</v>
      </c>
      <c r="C5622" s="6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hidden="1" x14ac:dyDescent="0.3">
      <c r="A5623" s="6" t="s">
        <v>506</v>
      </c>
      <c r="B5623" s="6" t="s">
        <v>6379</v>
      </c>
      <c r="C5623" s="6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hidden="1" x14ac:dyDescent="0.3">
      <c r="A5624" s="6" t="s">
        <v>486</v>
      </c>
      <c r="B5624" s="6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hidden="1" x14ac:dyDescent="0.3">
      <c r="A5625" s="6" t="s">
        <v>458</v>
      </c>
      <c r="B5625" s="6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hidden="1" x14ac:dyDescent="0.3">
      <c r="A5626" s="6" t="s">
        <v>475</v>
      </c>
      <c r="B5626" s="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hidden="1" x14ac:dyDescent="0.3">
      <c r="A5627" s="6" t="s">
        <v>448</v>
      </c>
      <c r="B5627" s="6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hidden="1" x14ac:dyDescent="0.3">
      <c r="A5628" s="6" t="s">
        <v>453</v>
      </c>
      <c r="B5628" s="6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hidden="1" x14ac:dyDescent="0.3">
      <c r="A5629" s="6" t="s">
        <v>453</v>
      </c>
      <c r="B5629" s="6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hidden="1" x14ac:dyDescent="0.3">
      <c r="A5630" s="6" t="s">
        <v>453</v>
      </c>
      <c r="B5630" s="6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hidden="1" x14ac:dyDescent="0.3">
      <c r="A5631" s="6" t="s">
        <v>453</v>
      </c>
      <c r="B5631" s="6" t="s">
        <v>6387</v>
      </c>
      <c r="C5631" s="6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hidden="1" x14ac:dyDescent="0.3">
      <c r="A5632" s="6" t="s">
        <v>456</v>
      </c>
      <c r="B5632" s="6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hidden="1" x14ac:dyDescent="0.3">
      <c r="A5633" s="6" t="s">
        <v>458</v>
      </c>
      <c r="B5633" s="6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hidden="1" x14ac:dyDescent="0.3">
      <c r="A5634" s="6" t="s">
        <v>458</v>
      </c>
      <c r="B5634" s="6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hidden="1" x14ac:dyDescent="0.3">
      <c r="A5635" s="6" t="s">
        <v>456</v>
      </c>
      <c r="B5635" s="6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hidden="1" x14ac:dyDescent="0.3">
      <c r="A5636" s="6" t="s">
        <v>458</v>
      </c>
      <c r="B5636" s="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hidden="1" x14ac:dyDescent="0.3">
      <c r="A5637" s="6" t="s">
        <v>475</v>
      </c>
      <c r="B5637" s="6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hidden="1" x14ac:dyDescent="0.3">
      <c r="A5638" s="6" t="s">
        <v>475</v>
      </c>
      <c r="B5638" s="6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hidden="1" x14ac:dyDescent="0.3">
      <c r="A5639" s="6" t="s">
        <v>490</v>
      </c>
      <c r="B5639" s="6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hidden="1" x14ac:dyDescent="0.3">
      <c r="A5640" s="6" t="s">
        <v>490</v>
      </c>
      <c r="B5640" s="6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hidden="1" x14ac:dyDescent="0.3">
      <c r="A5641" s="6" t="s">
        <v>490</v>
      </c>
      <c r="B5641" s="6" t="s">
        <v>6397</v>
      </c>
      <c r="C5641" s="6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hidden="1" x14ac:dyDescent="0.3">
      <c r="A5642" s="6" t="s">
        <v>493</v>
      </c>
      <c r="B5642" s="6" t="s">
        <v>6398</v>
      </c>
      <c r="C5642" s="6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hidden="1" x14ac:dyDescent="0.3">
      <c r="A5643" s="6" t="s">
        <v>500</v>
      </c>
      <c r="B5643" s="6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hidden="1" x14ac:dyDescent="0.3">
      <c r="A5644" s="6" t="s">
        <v>500</v>
      </c>
      <c r="B5644" s="6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hidden="1" x14ac:dyDescent="0.3">
      <c r="A5645" s="6" t="s">
        <v>500</v>
      </c>
      <c r="B5645" s="6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hidden="1" x14ac:dyDescent="0.3">
      <c r="A5646" s="6" t="s">
        <v>458</v>
      </c>
      <c r="B5646" s="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hidden="1" x14ac:dyDescent="0.3">
      <c r="A5647" s="6" t="s">
        <v>456</v>
      </c>
      <c r="B5647" s="6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hidden="1" x14ac:dyDescent="0.3">
      <c r="A5648" s="6" t="s">
        <v>500</v>
      </c>
      <c r="B5648" s="6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hidden="1" x14ac:dyDescent="0.3">
      <c r="A5649" s="6" t="s">
        <v>2694</v>
      </c>
      <c r="B5649" s="6" t="s">
        <v>6405</v>
      </c>
      <c r="C5649" s="6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hidden="1" x14ac:dyDescent="0.3">
      <c r="A5650" s="6" t="s">
        <v>2694</v>
      </c>
      <c r="B5650" s="6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hidden="1" x14ac:dyDescent="0.3">
      <c r="A5651" s="6" t="s">
        <v>657</v>
      </c>
      <c r="B5651" s="6" t="s">
        <v>6407</v>
      </c>
      <c r="D5651" t="str">
        <f t="shared" si="88"/>
        <v>Bani Suef Old Substation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hidden="1" x14ac:dyDescent="0.3">
      <c r="A5652" s="6" t="s">
        <v>524</v>
      </c>
      <c r="B5652" s="6" t="s">
        <v>6408</v>
      </c>
      <c r="C5652" s="6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hidden="1" x14ac:dyDescent="0.3">
      <c r="A5653" s="6" t="s">
        <v>516</v>
      </c>
      <c r="B5653" s="6" t="s">
        <v>6409</v>
      </c>
      <c r="C5653" s="6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hidden="1" x14ac:dyDescent="0.3">
      <c r="A5654" s="6" t="s">
        <v>519</v>
      </c>
      <c r="B5654" s="6" t="s">
        <v>6410</v>
      </c>
      <c r="C5654" s="6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hidden="1" x14ac:dyDescent="0.3">
      <c r="A5655" s="6" t="s">
        <v>519</v>
      </c>
      <c r="B5655" s="6" t="s">
        <v>6411</v>
      </c>
      <c r="C5655" s="6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hidden="1" x14ac:dyDescent="0.3">
      <c r="A5656" s="6" t="s">
        <v>524</v>
      </c>
      <c r="B5656" s="6" t="s">
        <v>6412</v>
      </c>
      <c r="C5656" s="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hidden="1" x14ac:dyDescent="0.3">
      <c r="A5657" s="6" t="s">
        <v>524</v>
      </c>
      <c r="B5657" s="6" t="s">
        <v>6413</v>
      </c>
      <c r="C5657" s="6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hidden="1" x14ac:dyDescent="0.3">
      <c r="A5658" s="6" t="s">
        <v>817</v>
      </c>
      <c r="B5658" s="6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hidden="1" x14ac:dyDescent="0.3">
      <c r="A5659" s="6" t="s">
        <v>511</v>
      </c>
      <c r="B5659" s="6" t="s">
        <v>6415</v>
      </c>
      <c r="C5659" s="6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hidden="1" x14ac:dyDescent="0.3">
      <c r="A5660" s="6" t="s">
        <v>370</v>
      </c>
      <c r="B5660" s="6" t="s">
        <v>6416</v>
      </c>
      <c r="D5660" t="str">
        <f t="shared" si="88"/>
        <v>New Giza 2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hidden="1" x14ac:dyDescent="0.3">
      <c r="A5661" s="6" t="s">
        <v>569</v>
      </c>
      <c r="B5661" s="6" t="s">
        <v>6417</v>
      </c>
      <c r="C5661" s="6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hidden="1" x14ac:dyDescent="0.3">
      <c r="A5662" s="6" t="s">
        <v>2452</v>
      </c>
      <c r="B5662" s="6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hidden="1" x14ac:dyDescent="0.3">
      <c r="A5663" s="6" t="s">
        <v>559</v>
      </c>
      <c r="B5663" s="6" t="s">
        <v>6419</v>
      </c>
      <c r="C5663" s="6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hidden="1" x14ac:dyDescent="0.3">
      <c r="A5664" s="6" t="s">
        <v>559</v>
      </c>
      <c r="B5664" s="6" t="s">
        <v>6420</v>
      </c>
      <c r="C5664" s="6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hidden="1" x14ac:dyDescent="0.3">
      <c r="A5665" s="6" t="s">
        <v>559</v>
      </c>
      <c r="B5665" s="6" t="s">
        <v>6421</v>
      </c>
      <c r="C5665" s="6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hidden="1" x14ac:dyDescent="0.3">
      <c r="A5666" s="6" t="s">
        <v>589</v>
      </c>
      <c r="B5666" s="6" t="s">
        <v>6422</v>
      </c>
      <c r="C5666" s="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hidden="1" x14ac:dyDescent="0.3">
      <c r="A5667" s="6" t="s">
        <v>573</v>
      </c>
      <c r="B5667" s="6" t="s">
        <v>6423</v>
      </c>
      <c r="C5667" s="6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hidden="1" x14ac:dyDescent="0.3">
      <c r="A5668" s="6" t="s">
        <v>432</v>
      </c>
      <c r="B5668" s="6" t="s">
        <v>6424</v>
      </c>
      <c r="D5668" t="str">
        <f t="shared" si="88"/>
        <v>EMAAR-PKG#62-UPTOWN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hidden="1" x14ac:dyDescent="0.3">
      <c r="A5669" s="6" t="s">
        <v>657</v>
      </c>
      <c r="B5669" s="6" t="s">
        <v>6425</v>
      </c>
      <c r="D5669" t="str">
        <f t="shared" si="88"/>
        <v>Bani Suef Old Substation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hidden="1" x14ac:dyDescent="0.3">
      <c r="A5670" s="6" t="s">
        <v>4069</v>
      </c>
      <c r="B5670" s="6" t="s">
        <v>6426</v>
      </c>
      <c r="D5670" t="str">
        <f t="shared" si="88"/>
        <v>Closed</v>
      </c>
      <c r="E5670">
        <v>459012</v>
      </c>
      <c r="F5670">
        <v>413932.49</v>
      </c>
      <c r="G5670">
        <v>0</v>
      </c>
      <c r="H5670">
        <v>413932.49</v>
      </c>
    </row>
    <row r="5671" spans="1:8" hidden="1" x14ac:dyDescent="0.3">
      <c r="A5671" s="6" t="s">
        <v>475</v>
      </c>
      <c r="B5671" s="6" t="s">
        <v>6427</v>
      </c>
      <c r="C5671" s="6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hidden="1" x14ac:dyDescent="0.3">
      <c r="A5672" s="6" t="s">
        <v>458</v>
      </c>
      <c r="B5672" s="6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hidden="1" x14ac:dyDescent="0.3">
      <c r="A5673" s="6" t="s">
        <v>524</v>
      </c>
      <c r="B5673" s="6" t="s">
        <v>6429</v>
      </c>
      <c r="D5673" t="str">
        <f t="shared" si="88"/>
        <v>Beni Suef Substation R61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hidden="1" x14ac:dyDescent="0.3">
      <c r="A5674" s="6" t="s">
        <v>500</v>
      </c>
      <c r="B5674" s="6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hidden="1" x14ac:dyDescent="0.3">
      <c r="A5675" s="6" t="s">
        <v>500</v>
      </c>
      <c r="B5675" s="6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hidden="1" x14ac:dyDescent="0.3">
      <c r="A5676" s="6" t="s">
        <v>500</v>
      </c>
      <c r="B5676" s="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hidden="1" x14ac:dyDescent="0.3">
      <c r="A5677" s="6" t="s">
        <v>615</v>
      </c>
      <c r="B5677" s="6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hidden="1" x14ac:dyDescent="0.3">
      <c r="A5678" s="6" t="s">
        <v>615</v>
      </c>
      <c r="B5678" s="6" t="s">
        <v>6434</v>
      </c>
      <c r="C5678" s="6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hidden="1" x14ac:dyDescent="0.3">
      <c r="A5679" s="6" t="s">
        <v>5570</v>
      </c>
      <c r="B5679" s="6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hidden="1" x14ac:dyDescent="0.3">
      <c r="A5680" s="6" t="s">
        <v>502</v>
      </c>
      <c r="B5680" s="6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hidden="1" x14ac:dyDescent="0.3">
      <c r="A5681" s="6" t="s">
        <v>453</v>
      </c>
      <c r="B5681" s="6" t="s">
        <v>6437</v>
      </c>
      <c r="C5681" s="6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hidden="1" x14ac:dyDescent="0.3">
      <c r="A5682" s="6" t="s">
        <v>488</v>
      </c>
      <c r="B5682" s="6" t="s">
        <v>6438</v>
      </c>
      <c r="C5682" s="6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hidden="1" x14ac:dyDescent="0.3">
      <c r="A5683" s="6" t="s">
        <v>754</v>
      </c>
      <c r="B5683" s="6" t="s">
        <v>6439</v>
      </c>
      <c r="C5683" s="6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hidden="1" x14ac:dyDescent="0.3">
      <c r="A5684" s="6" t="s">
        <v>695</v>
      </c>
      <c r="B5684" s="6" t="s">
        <v>6440</v>
      </c>
      <c r="C5684" s="6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hidden="1" x14ac:dyDescent="0.3">
      <c r="A5685" s="6" t="s">
        <v>651</v>
      </c>
      <c r="B5685" s="6" t="s">
        <v>6441</v>
      </c>
      <c r="C5685" s="6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hidden="1" x14ac:dyDescent="0.3">
      <c r="A5686" s="6" t="s">
        <v>456</v>
      </c>
      <c r="B5686" s="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hidden="1" x14ac:dyDescent="0.3">
      <c r="A5687" s="6" t="s">
        <v>432</v>
      </c>
      <c r="B5687" s="6" t="s">
        <v>6443</v>
      </c>
      <c r="D5687" t="str">
        <f t="shared" si="88"/>
        <v>EMAAR-PKG#62-UPTOWN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hidden="1" x14ac:dyDescent="0.3">
      <c r="A5688" s="6" t="s">
        <v>622</v>
      </c>
      <c r="B5688" s="6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hidden="1" x14ac:dyDescent="0.3">
      <c r="A5689" s="6" t="s">
        <v>486</v>
      </c>
      <c r="B5689" s="6" t="s">
        <v>6445</v>
      </c>
      <c r="C5689" s="6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hidden="1" x14ac:dyDescent="0.3">
      <c r="A5690" s="6" t="s">
        <v>486</v>
      </c>
      <c r="B5690" s="6" t="s">
        <v>6446</v>
      </c>
      <c r="C5690" s="6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hidden="1" x14ac:dyDescent="0.3">
      <c r="A5691" s="6" t="s">
        <v>628</v>
      </c>
      <c r="B5691" s="6" t="s">
        <v>6447</v>
      </c>
      <c r="C5691" s="6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hidden="1" x14ac:dyDescent="0.3">
      <c r="A5692" s="6" t="s">
        <v>679</v>
      </c>
      <c r="B5692" s="6" t="s">
        <v>6448</v>
      </c>
      <c r="C5692" s="6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hidden="1" x14ac:dyDescent="0.3">
      <c r="A5693" s="6" t="s">
        <v>524</v>
      </c>
      <c r="B5693" s="6" t="s">
        <v>6449</v>
      </c>
      <c r="D5693" t="str">
        <f t="shared" si="88"/>
        <v>Beni Suef Substation R61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hidden="1" x14ac:dyDescent="0.3">
      <c r="A5694" s="6" t="s">
        <v>475</v>
      </c>
      <c r="B5694" s="6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hidden="1" x14ac:dyDescent="0.3">
      <c r="A5695" s="6" t="s">
        <v>532</v>
      </c>
      <c r="B5695" s="6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hidden="1" x14ac:dyDescent="0.3">
      <c r="A5696" s="6" t="s">
        <v>754</v>
      </c>
      <c r="B5696" s="6" t="s">
        <v>6452</v>
      </c>
      <c r="C5696" s="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hidden="1" x14ac:dyDescent="0.3">
      <c r="A5697" s="6" t="s">
        <v>705</v>
      </c>
      <c r="B5697" s="6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hidden="1" x14ac:dyDescent="0.3">
      <c r="A5698" s="6" t="s">
        <v>705</v>
      </c>
      <c r="B5698" s="6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hidden="1" x14ac:dyDescent="0.3">
      <c r="A5699" s="6" t="s">
        <v>705</v>
      </c>
      <c r="B5699" s="6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hidden="1" x14ac:dyDescent="0.3">
      <c r="A5700" s="6" t="s">
        <v>705</v>
      </c>
      <c r="B5700" s="6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hidden="1" x14ac:dyDescent="0.3">
      <c r="A5701" s="6" t="s">
        <v>722</v>
      </c>
      <c r="B5701" s="6" t="s">
        <v>6456</v>
      </c>
      <c r="C5701" s="6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hidden="1" x14ac:dyDescent="0.3">
      <c r="A5702" s="6" t="s">
        <v>573</v>
      </c>
      <c r="B5702" s="6" t="s">
        <v>6457</v>
      </c>
      <c r="C5702" s="6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hidden="1" x14ac:dyDescent="0.3">
      <c r="A5703" s="6" t="s">
        <v>1247</v>
      </c>
      <c r="B5703" s="6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hidden="1" x14ac:dyDescent="0.3">
      <c r="A5704" s="6" t="s">
        <v>907</v>
      </c>
      <c r="B5704" s="6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hidden="1" x14ac:dyDescent="0.3">
      <c r="A5705" s="6" t="s">
        <v>370</v>
      </c>
      <c r="B5705" s="6" t="s">
        <v>6460</v>
      </c>
      <c r="C5705" s="6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hidden="1" x14ac:dyDescent="0.3">
      <c r="A5706" s="6" t="s">
        <v>567</v>
      </c>
      <c r="B5706" s="6" t="s">
        <v>6461</v>
      </c>
      <c r="C5706" s="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hidden="1" x14ac:dyDescent="0.3">
      <c r="A5707" s="6" t="s">
        <v>532</v>
      </c>
      <c r="B5707" s="6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hidden="1" x14ac:dyDescent="0.3">
      <c r="A5708" s="6" t="s">
        <v>754</v>
      </c>
      <c r="B5708" s="6" t="s">
        <v>6463</v>
      </c>
      <c r="C5708" s="6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hidden="1" x14ac:dyDescent="0.3">
      <c r="A5709" s="6" t="s">
        <v>615</v>
      </c>
      <c r="B5709" s="6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hidden="1" x14ac:dyDescent="0.3">
      <c r="A5710" s="6" t="s">
        <v>2915</v>
      </c>
      <c r="B5710" s="6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hidden="1" x14ac:dyDescent="0.3">
      <c r="A5711" s="6" t="s">
        <v>488</v>
      </c>
      <c r="B5711" s="6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hidden="1" x14ac:dyDescent="0.3">
      <c r="A5712" s="6" t="s">
        <v>646</v>
      </c>
      <c r="B5712" s="6" t="s">
        <v>6467</v>
      </c>
      <c r="C5712" s="6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hidden="1" x14ac:dyDescent="0.3">
      <c r="A5713" s="6" t="s">
        <v>475</v>
      </c>
      <c r="B5713" s="6" t="s">
        <v>6468</v>
      </c>
      <c r="C5713" s="6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hidden="1" x14ac:dyDescent="0.3">
      <c r="A5714" s="6" t="s">
        <v>9</v>
      </c>
      <c r="B5714" s="6" t="s">
        <v>6469</v>
      </c>
      <c r="C5714" s="6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hidden="1" x14ac:dyDescent="0.3">
      <c r="A5715" s="6" t="s">
        <v>453</v>
      </c>
      <c r="B5715" s="6" t="s">
        <v>6470</v>
      </c>
      <c r="C5715" s="6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hidden="1" x14ac:dyDescent="0.3">
      <c r="A5716" s="6" t="s">
        <v>453</v>
      </c>
      <c r="B5716" s="6" t="s">
        <v>6471</v>
      </c>
      <c r="C5716" s="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hidden="1" x14ac:dyDescent="0.3">
      <c r="A5717" s="6" t="s">
        <v>651</v>
      </c>
      <c r="B5717" s="6" t="s">
        <v>6472</v>
      </c>
      <c r="C5717" s="6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hidden="1" x14ac:dyDescent="0.3">
      <c r="A5718" s="6" t="s">
        <v>651</v>
      </c>
      <c r="B5718" s="6" t="s">
        <v>6473</v>
      </c>
      <c r="C5718" s="6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hidden="1" x14ac:dyDescent="0.3">
      <c r="A5719" s="6" t="s">
        <v>786</v>
      </c>
      <c r="B5719" s="6" t="s">
        <v>6474</v>
      </c>
      <c r="C5719" s="6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hidden="1" x14ac:dyDescent="0.3">
      <c r="A5720" s="6" t="s">
        <v>646</v>
      </c>
      <c r="B5720" s="6" t="s">
        <v>6475</v>
      </c>
      <c r="C5720" s="6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hidden="1" x14ac:dyDescent="0.3">
      <c r="A5721" s="6" t="s">
        <v>802</v>
      </c>
      <c r="B5721" s="6" t="s">
        <v>6476</v>
      </c>
      <c r="C5721" s="6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hidden="1" x14ac:dyDescent="0.3">
      <c r="A5722" s="6" t="s">
        <v>646</v>
      </c>
      <c r="B5722" s="6" t="s">
        <v>6477</v>
      </c>
      <c r="C5722" s="6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hidden="1" x14ac:dyDescent="0.3">
      <c r="A5723" s="6" t="s">
        <v>651</v>
      </c>
      <c r="B5723" s="6" t="s">
        <v>6478</v>
      </c>
      <c r="C5723" s="6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hidden="1" x14ac:dyDescent="0.3">
      <c r="A5724" s="6" t="s">
        <v>651</v>
      </c>
      <c r="B5724" s="6" t="s">
        <v>6479</v>
      </c>
      <c r="C5724" s="6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hidden="1" x14ac:dyDescent="0.3">
      <c r="A5725" s="6" t="s">
        <v>722</v>
      </c>
      <c r="B5725" s="6" t="s">
        <v>6480</v>
      </c>
      <c r="C5725" s="6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hidden="1" x14ac:dyDescent="0.3">
      <c r="A5726" s="6" t="s">
        <v>2915</v>
      </c>
      <c r="B5726" s="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hidden="1" x14ac:dyDescent="0.3">
      <c r="A5727" s="6" t="s">
        <v>820</v>
      </c>
      <c r="B5727" s="6" t="s">
        <v>6482</v>
      </c>
      <c r="C5727" s="6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hidden="1" x14ac:dyDescent="0.3">
      <c r="A5728" s="6" t="s">
        <v>519</v>
      </c>
      <c r="B5728" s="6" t="s">
        <v>6483</v>
      </c>
      <c r="C5728" s="6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hidden="1" x14ac:dyDescent="0.3">
      <c r="A5729" s="6" t="s">
        <v>532</v>
      </c>
      <c r="B5729" s="6" t="s">
        <v>6484</v>
      </c>
      <c r="C5729" s="6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hidden="1" x14ac:dyDescent="0.3">
      <c r="A5730" s="6" t="s">
        <v>9</v>
      </c>
      <c r="B5730" s="6" t="s">
        <v>6485</v>
      </c>
      <c r="C5730" s="6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hidden="1" x14ac:dyDescent="0.3">
      <c r="A5731" s="6" t="s">
        <v>2779</v>
      </c>
      <c r="B5731" s="6" t="s">
        <v>6486</v>
      </c>
      <c r="C5731" s="6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hidden="1" x14ac:dyDescent="0.3">
      <c r="A5732" s="6" t="s">
        <v>500</v>
      </c>
      <c r="B5732" s="6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hidden="1" x14ac:dyDescent="0.3">
      <c r="A5733" s="6" t="s">
        <v>646</v>
      </c>
      <c r="B5733" s="6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hidden="1" x14ac:dyDescent="0.3">
      <c r="A5734" s="6" t="s">
        <v>431</v>
      </c>
      <c r="B5734" s="6" t="s">
        <v>6489</v>
      </c>
      <c r="C5734" s="6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hidden="1" x14ac:dyDescent="0.3">
      <c r="A5735" s="6" t="s">
        <v>722</v>
      </c>
      <c r="B5735" s="6" t="s">
        <v>6490</v>
      </c>
      <c r="C5735" s="6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hidden="1" x14ac:dyDescent="0.3">
      <c r="A5736" s="6" t="s">
        <v>847</v>
      </c>
      <c r="B5736" s="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hidden="1" x14ac:dyDescent="0.3">
      <c r="A5737" s="6" t="s">
        <v>847</v>
      </c>
      <c r="B5737" s="6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hidden="1" x14ac:dyDescent="0.3">
      <c r="A5738" s="6" t="s">
        <v>847</v>
      </c>
      <c r="B5738" s="6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hidden="1" x14ac:dyDescent="0.3">
      <c r="A5739" s="6" t="s">
        <v>847</v>
      </c>
      <c r="B5739" s="6" t="s">
        <v>6494</v>
      </c>
      <c r="C5739" s="6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hidden="1" x14ac:dyDescent="0.3">
      <c r="A5740" s="6" t="s">
        <v>847</v>
      </c>
      <c r="B5740" s="6" t="s">
        <v>6495</v>
      </c>
      <c r="C5740" s="6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hidden="1" x14ac:dyDescent="0.3">
      <c r="A5741" s="6" t="s">
        <v>847</v>
      </c>
      <c r="B5741" s="6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hidden="1" x14ac:dyDescent="0.3">
      <c r="A5742" s="6" t="s">
        <v>847</v>
      </c>
      <c r="B5742" s="6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hidden="1" x14ac:dyDescent="0.3">
      <c r="A5743" s="6" t="s">
        <v>722</v>
      </c>
      <c r="B5743" s="6" t="s">
        <v>6498</v>
      </c>
      <c r="C5743" s="6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hidden="1" x14ac:dyDescent="0.3">
      <c r="A5744" s="6" t="s">
        <v>581</v>
      </c>
      <c r="B5744" s="6" t="s">
        <v>6499</v>
      </c>
      <c r="C5744" s="6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hidden="1" x14ac:dyDescent="0.3">
      <c r="A5745" s="6" t="s">
        <v>519</v>
      </c>
      <c r="B5745" s="6" t="s">
        <v>6500</v>
      </c>
      <c r="C5745" s="6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hidden="1" x14ac:dyDescent="0.3">
      <c r="A5746" s="6" t="s">
        <v>391</v>
      </c>
      <c r="B5746" s="6" t="s">
        <v>6501</v>
      </c>
      <c r="C5746" s="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hidden="1" x14ac:dyDescent="0.3">
      <c r="A5747" s="6" t="s">
        <v>389</v>
      </c>
      <c r="B5747" s="6" t="s">
        <v>6502</v>
      </c>
      <c r="C5747" s="6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hidden="1" x14ac:dyDescent="0.3">
      <c r="A5748" s="6" t="s">
        <v>389</v>
      </c>
      <c r="B5748" s="6" t="s">
        <v>6503</v>
      </c>
      <c r="C5748" s="6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hidden="1" x14ac:dyDescent="0.3">
      <c r="A5749" s="6" t="s">
        <v>1000</v>
      </c>
      <c r="B5749" s="6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hidden="1" x14ac:dyDescent="0.3">
      <c r="A5750" s="6" t="s">
        <v>431</v>
      </c>
      <c r="B5750" s="6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hidden="1" x14ac:dyDescent="0.3">
      <c r="A5751" s="6" t="s">
        <v>323</v>
      </c>
      <c r="B5751" s="6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hidden="1" x14ac:dyDescent="0.3">
      <c r="A5752" s="6" t="s">
        <v>311</v>
      </c>
      <c r="B5752" s="6" t="s">
        <v>6507</v>
      </c>
      <c r="C5752" s="6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hidden="1" x14ac:dyDescent="0.3">
      <c r="A5753" s="6" t="s">
        <v>311</v>
      </c>
      <c r="B5753" s="6" t="s">
        <v>6508</v>
      </c>
      <c r="C5753" s="6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hidden="1" x14ac:dyDescent="0.3">
      <c r="A5754" s="6" t="s">
        <v>311</v>
      </c>
      <c r="B5754" s="6" t="s">
        <v>6509</v>
      </c>
      <c r="C5754" s="6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hidden="1" x14ac:dyDescent="0.3">
      <c r="A5755" s="6" t="s">
        <v>311</v>
      </c>
      <c r="B5755" s="6" t="s">
        <v>6510</v>
      </c>
      <c r="C5755" s="6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hidden="1" x14ac:dyDescent="0.3">
      <c r="A5756" s="6" t="s">
        <v>4069</v>
      </c>
      <c r="B5756" s="6" t="s">
        <v>6511</v>
      </c>
      <c r="D5756" t="str">
        <f t="shared" si="89"/>
        <v>Closed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hidden="1" x14ac:dyDescent="0.3">
      <c r="A5757" s="6" t="s">
        <v>897</v>
      </c>
      <c r="B5757" s="6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hidden="1" x14ac:dyDescent="0.3">
      <c r="A5758" s="6" t="s">
        <v>646</v>
      </c>
      <c r="B5758" s="6" t="s">
        <v>6513</v>
      </c>
      <c r="C5758" s="6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hidden="1" x14ac:dyDescent="0.3">
      <c r="A5759" s="6" t="s">
        <v>646</v>
      </c>
      <c r="B5759" s="6" t="s">
        <v>6514</v>
      </c>
      <c r="C5759" s="6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hidden="1" x14ac:dyDescent="0.3">
      <c r="A5760" s="6" t="s">
        <v>754</v>
      </c>
      <c r="B5760" s="6" t="s">
        <v>6515</v>
      </c>
      <c r="C5760" s="6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hidden="1" x14ac:dyDescent="0.3">
      <c r="A5761" s="6" t="s">
        <v>926</v>
      </c>
      <c r="B5761" s="6" t="s">
        <v>6516</v>
      </c>
      <c r="C5761" s="6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hidden="1" x14ac:dyDescent="0.3">
      <c r="A5762" s="6" t="s">
        <v>361</v>
      </c>
      <c r="B5762" s="6" t="s">
        <v>6517</v>
      </c>
      <c r="C5762" s="6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hidden="1" x14ac:dyDescent="0.3">
      <c r="A5763" s="6" t="s">
        <v>361</v>
      </c>
      <c r="B5763" s="6" t="s">
        <v>6518</v>
      </c>
      <c r="C5763" s="6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hidden="1" x14ac:dyDescent="0.3">
      <c r="A5764" s="6" t="s">
        <v>705</v>
      </c>
      <c r="B5764" s="6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hidden="1" x14ac:dyDescent="0.3">
      <c r="A5765" s="6" t="s">
        <v>506</v>
      </c>
      <c r="B5765" s="6" t="s">
        <v>6520</v>
      </c>
      <c r="C5765" s="6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hidden="1" x14ac:dyDescent="0.3">
      <c r="A5766" s="6" t="s">
        <v>754</v>
      </c>
      <c r="B5766" s="6" t="s">
        <v>6521</v>
      </c>
      <c r="C5766" s="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hidden="1" x14ac:dyDescent="0.3">
      <c r="A5767" s="6" t="s">
        <v>6522</v>
      </c>
      <c r="B5767" s="6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hidden="1" x14ac:dyDescent="0.3">
      <c r="A5768" s="6" t="s">
        <v>391</v>
      </c>
      <c r="B5768" s="6" t="s">
        <v>6524</v>
      </c>
      <c r="C5768" s="6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hidden="1" x14ac:dyDescent="0.3">
      <c r="A5769" s="6" t="s">
        <v>950</v>
      </c>
      <c r="B5769" s="6" t="s">
        <v>6525</v>
      </c>
      <c r="C5769" s="6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hidden="1" x14ac:dyDescent="0.3">
      <c r="A5770" s="6" t="s">
        <v>828</v>
      </c>
      <c r="B5770" s="6" t="s">
        <v>6526</v>
      </c>
      <c r="C5770" s="6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hidden="1" x14ac:dyDescent="0.3">
      <c r="A5771" s="6" t="s">
        <v>967</v>
      </c>
      <c r="B5771" s="6" t="s">
        <v>6527</v>
      </c>
      <c r="C5771" s="6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hidden="1" x14ac:dyDescent="0.3">
      <c r="A5772" s="6" t="s">
        <v>967</v>
      </c>
      <c r="B5772" s="6" t="s">
        <v>6528</v>
      </c>
      <c r="C5772" s="6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hidden="1" x14ac:dyDescent="0.3">
      <c r="A5773" s="6" t="s">
        <v>971</v>
      </c>
      <c r="B5773" s="6" t="s">
        <v>6529</v>
      </c>
      <c r="C5773" s="6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hidden="1" x14ac:dyDescent="0.3">
      <c r="A5774" s="6" t="s">
        <v>971</v>
      </c>
      <c r="B5774" s="6" t="s">
        <v>6530</v>
      </c>
      <c r="C5774" s="6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hidden="1" x14ac:dyDescent="0.3">
      <c r="A5775" s="6" t="s">
        <v>971</v>
      </c>
      <c r="B5775" s="6" t="s">
        <v>6531</v>
      </c>
      <c r="C5775" s="6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hidden="1" x14ac:dyDescent="0.3">
      <c r="A5776" s="6" t="s">
        <v>431</v>
      </c>
      <c r="B5776" s="6" t="s">
        <v>6532</v>
      </c>
      <c r="C5776" s="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hidden="1" x14ac:dyDescent="0.3">
      <c r="A5777" s="6" t="s">
        <v>1045</v>
      </c>
      <c r="B5777" s="6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hidden="1" x14ac:dyDescent="0.3">
      <c r="A5778" s="6" t="s">
        <v>1045</v>
      </c>
      <c r="B5778" s="6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hidden="1" x14ac:dyDescent="0.3">
      <c r="A5779" s="6" t="s">
        <v>3631</v>
      </c>
      <c r="B5779" s="6" t="s">
        <v>6535</v>
      </c>
      <c r="C5779" s="6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hidden="1" x14ac:dyDescent="0.3">
      <c r="A5780" s="6" t="s">
        <v>514</v>
      </c>
      <c r="B5780" s="6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hidden="1" x14ac:dyDescent="0.3">
      <c r="A5781" s="6" t="s">
        <v>828</v>
      </c>
      <c r="B5781" s="6" t="s">
        <v>6537</v>
      </c>
      <c r="C5781" s="6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hidden="1" x14ac:dyDescent="0.3">
      <c r="A5782" s="6" t="s">
        <v>971</v>
      </c>
      <c r="B5782" s="6" t="s">
        <v>6538</v>
      </c>
      <c r="C5782" s="6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hidden="1" x14ac:dyDescent="0.3">
      <c r="A5783" s="6" t="s">
        <v>971</v>
      </c>
      <c r="B5783" s="6" t="s">
        <v>6539</v>
      </c>
      <c r="C5783" s="6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hidden="1" x14ac:dyDescent="0.3">
      <c r="A5784" s="6" t="s">
        <v>971</v>
      </c>
      <c r="B5784" s="6" t="s">
        <v>6540</v>
      </c>
      <c r="C5784" s="6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hidden="1" x14ac:dyDescent="0.3">
      <c r="A5785" s="6" t="s">
        <v>646</v>
      </c>
      <c r="B5785" s="6" t="s">
        <v>6541</v>
      </c>
      <c r="C5785" s="6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hidden="1" x14ac:dyDescent="0.3">
      <c r="A5786" s="6" t="s">
        <v>967</v>
      </c>
      <c r="B5786" s="6" t="s">
        <v>6542</v>
      </c>
      <c r="C5786" s="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hidden="1" x14ac:dyDescent="0.3">
      <c r="A5787" s="6" t="s">
        <v>895</v>
      </c>
      <c r="B5787" s="6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hidden="1" x14ac:dyDescent="0.3">
      <c r="A5788" s="6" t="s">
        <v>628</v>
      </c>
      <c r="B5788" s="6" t="s">
        <v>6544</v>
      </c>
      <c r="C5788" s="6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hidden="1" x14ac:dyDescent="0.3">
      <c r="A5789" s="6" t="s">
        <v>486</v>
      </c>
      <c r="B5789" s="6" t="s">
        <v>6545</v>
      </c>
      <c r="C5789" s="6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hidden="1" x14ac:dyDescent="0.3">
      <c r="A5790" s="6" t="s">
        <v>448</v>
      </c>
      <c r="B5790" s="6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hidden="1" x14ac:dyDescent="0.3">
      <c r="A5791" s="6" t="s">
        <v>1000</v>
      </c>
      <c r="B5791" s="6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hidden="1" x14ac:dyDescent="0.3">
      <c r="A5792" s="6" t="s">
        <v>1247</v>
      </c>
      <c r="B5792" s="6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hidden="1" x14ac:dyDescent="0.3">
      <c r="A5793" s="6" t="s">
        <v>741</v>
      </c>
      <c r="B5793" s="6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hidden="1" x14ac:dyDescent="0.3">
      <c r="A5794" s="6" t="s">
        <v>1045</v>
      </c>
      <c r="B5794" s="6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hidden="1" x14ac:dyDescent="0.3">
      <c r="A5795" s="6" t="s">
        <v>3099</v>
      </c>
      <c r="B5795" s="6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hidden="1" x14ac:dyDescent="0.3">
      <c r="A5796" s="6" t="s">
        <v>3099</v>
      </c>
      <c r="B5796" s="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hidden="1" x14ac:dyDescent="0.3">
      <c r="A5797" s="6" t="s">
        <v>3099</v>
      </c>
      <c r="B5797" s="6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hidden="1" x14ac:dyDescent="0.3">
      <c r="A5798" s="6" t="s">
        <v>743</v>
      </c>
      <c r="B5798" s="6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hidden="1" x14ac:dyDescent="0.3">
      <c r="A5799" s="6" t="s">
        <v>1122</v>
      </c>
      <c r="B5799" s="6" t="s">
        <v>6554</v>
      </c>
      <c r="C5799" s="6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hidden="1" x14ac:dyDescent="0.3">
      <c r="A5800" s="6" t="s">
        <v>1054</v>
      </c>
      <c r="B5800" s="6" t="s">
        <v>6555</v>
      </c>
      <c r="C5800" s="6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hidden="1" x14ac:dyDescent="0.3">
      <c r="A5801" s="6" t="s">
        <v>754</v>
      </c>
      <c r="B5801" s="6" t="s">
        <v>6556</v>
      </c>
      <c r="C5801" s="6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hidden="1" x14ac:dyDescent="0.3">
      <c r="A5802" s="6" t="s">
        <v>331</v>
      </c>
      <c r="B5802" s="6" t="s">
        <v>6557</v>
      </c>
      <c r="C5802" s="6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hidden="1" x14ac:dyDescent="0.3">
      <c r="A5803" s="6" t="s">
        <v>971</v>
      </c>
      <c r="B5803" s="6" t="s">
        <v>6558</v>
      </c>
      <c r="C5803" s="6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hidden="1" x14ac:dyDescent="0.3">
      <c r="A5804" s="6" t="s">
        <v>389</v>
      </c>
      <c r="B5804" s="6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hidden="1" x14ac:dyDescent="0.3">
      <c r="A5805" s="6" t="s">
        <v>311</v>
      </c>
      <c r="B5805" s="6" t="s">
        <v>6560</v>
      </c>
      <c r="C5805" s="6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hidden="1" x14ac:dyDescent="0.3">
      <c r="A5806" s="6" t="s">
        <v>559</v>
      </c>
      <c r="B5806" s="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hidden="1" x14ac:dyDescent="0.3">
      <c r="A5807" s="6" t="s">
        <v>651</v>
      </c>
      <c r="B5807" s="6" t="s">
        <v>6562</v>
      </c>
      <c r="C5807" s="6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hidden="1" x14ac:dyDescent="0.3">
      <c r="A5808" s="6" t="s">
        <v>646</v>
      </c>
      <c r="B5808" s="6" t="s">
        <v>6563</v>
      </c>
      <c r="C5808" s="6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hidden="1" x14ac:dyDescent="0.3">
      <c r="A5809" s="6" t="s">
        <v>1086</v>
      </c>
      <c r="B5809" s="6" t="s">
        <v>6564</v>
      </c>
      <c r="C5809" s="6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hidden="1" x14ac:dyDescent="0.3">
      <c r="A5810" s="6" t="s">
        <v>1086</v>
      </c>
      <c r="B5810" s="6" t="s">
        <v>6565</v>
      </c>
      <c r="C5810" s="6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hidden="1" x14ac:dyDescent="0.3">
      <c r="A5811" s="6" t="s">
        <v>1086</v>
      </c>
      <c r="B5811" s="6" t="s">
        <v>6566</v>
      </c>
      <c r="C5811" s="6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hidden="1" x14ac:dyDescent="0.3">
      <c r="A5812" s="6" t="s">
        <v>971</v>
      </c>
      <c r="B5812" s="6" t="s">
        <v>6567</v>
      </c>
      <c r="C5812" s="6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hidden="1" x14ac:dyDescent="0.3">
      <c r="A5813" s="6" t="s">
        <v>337</v>
      </c>
      <c r="B5813" s="6" t="s">
        <v>6568</v>
      </c>
      <c r="C5813" s="6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hidden="1" x14ac:dyDescent="0.3">
      <c r="A5814" s="6" t="s">
        <v>337</v>
      </c>
      <c r="B5814" s="6" t="s">
        <v>6569</v>
      </c>
      <c r="C5814" s="6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hidden="1" x14ac:dyDescent="0.3">
      <c r="A5815" s="6" t="s">
        <v>475</v>
      </c>
      <c r="B5815" s="6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hidden="1" x14ac:dyDescent="0.3">
      <c r="A5816" s="6" t="s">
        <v>971</v>
      </c>
      <c r="B5816" s="6" t="s">
        <v>6571</v>
      </c>
      <c r="C5816" s="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hidden="1" x14ac:dyDescent="0.3">
      <c r="A5817" s="6" t="s">
        <v>971</v>
      </c>
      <c r="B5817" s="6" t="s">
        <v>6572</v>
      </c>
      <c r="C5817" s="6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hidden="1" x14ac:dyDescent="0.3">
      <c r="A5818" s="6" t="s">
        <v>881</v>
      </c>
      <c r="B5818" s="6" t="s">
        <v>6573</v>
      </c>
      <c r="C5818" s="6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hidden="1" x14ac:dyDescent="0.3">
      <c r="A5819" s="6" t="s">
        <v>967</v>
      </c>
      <c r="B5819" s="6" t="s">
        <v>6574</v>
      </c>
      <c r="C5819" s="6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hidden="1" x14ac:dyDescent="0.3">
      <c r="A5820" s="6" t="s">
        <v>847</v>
      </c>
      <c r="B5820" s="6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hidden="1" x14ac:dyDescent="0.3">
      <c r="A5821" s="6" t="s">
        <v>1247</v>
      </c>
      <c r="B5821" s="6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hidden="1" x14ac:dyDescent="0.3">
      <c r="A5822" s="6" t="s">
        <v>4777</v>
      </c>
      <c r="B5822" s="6" t="s">
        <v>6577</v>
      </c>
      <c r="C5822" s="6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hidden="1" x14ac:dyDescent="0.3">
      <c r="A5823" s="6" t="s">
        <v>795</v>
      </c>
      <c r="B5823" s="6" t="s">
        <v>6578</v>
      </c>
      <c r="C5823" s="6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hidden="1" x14ac:dyDescent="0.3">
      <c r="A5824" s="6" t="s">
        <v>847</v>
      </c>
      <c r="B5824" s="6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hidden="1" x14ac:dyDescent="0.3">
      <c r="A5825" s="6" t="s">
        <v>381</v>
      </c>
      <c r="B5825" s="6" t="s">
        <v>6580</v>
      </c>
      <c r="C5825" s="6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hidden="1" x14ac:dyDescent="0.3">
      <c r="A5826" s="6" t="s">
        <v>971</v>
      </c>
      <c r="B5826" s="6" t="s">
        <v>6581</v>
      </c>
      <c r="C5826" s="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hidden="1" x14ac:dyDescent="0.3">
      <c r="A5827" s="6" t="s">
        <v>971</v>
      </c>
      <c r="B5827" s="6" t="s">
        <v>6582</v>
      </c>
      <c r="C5827" s="6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hidden="1" x14ac:dyDescent="0.3">
      <c r="A5828" s="6" t="s">
        <v>1139</v>
      </c>
      <c r="B5828" s="6" t="s">
        <v>6583</v>
      </c>
      <c r="C5828" s="6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hidden="1" x14ac:dyDescent="0.3">
      <c r="A5829" s="6" t="s">
        <v>1139</v>
      </c>
      <c r="B5829" s="6" t="s">
        <v>6584</v>
      </c>
      <c r="C5829" s="6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hidden="1" x14ac:dyDescent="0.3">
      <c r="A5830" s="6" t="s">
        <v>6522</v>
      </c>
      <c r="B5830" s="6" t="s">
        <v>6585</v>
      </c>
      <c r="C5830" s="6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hidden="1" x14ac:dyDescent="0.3">
      <c r="A5831" s="6" t="s">
        <v>475</v>
      </c>
      <c r="B5831" s="6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hidden="1" x14ac:dyDescent="0.3">
      <c r="A5832" s="6" t="s">
        <v>475</v>
      </c>
      <c r="B5832" s="6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hidden="1" x14ac:dyDescent="0.3">
      <c r="A5833" s="6" t="s">
        <v>1045</v>
      </c>
      <c r="B5833" s="6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hidden="1" x14ac:dyDescent="0.3">
      <c r="A5834" s="6" t="s">
        <v>1045</v>
      </c>
      <c r="B5834" s="6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hidden="1" x14ac:dyDescent="0.3">
      <c r="A5835" s="6" t="s">
        <v>1045</v>
      </c>
      <c r="B5835" s="6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hidden="1" x14ac:dyDescent="0.3">
      <c r="A5836" s="6" t="s">
        <v>1045</v>
      </c>
      <c r="B5836" s="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hidden="1" x14ac:dyDescent="0.3">
      <c r="A5837" s="6" t="s">
        <v>1045</v>
      </c>
      <c r="B5837" s="6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hidden="1" x14ac:dyDescent="0.3">
      <c r="A5838" s="6" t="s">
        <v>1045</v>
      </c>
      <c r="B5838" s="6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hidden="1" x14ac:dyDescent="0.3">
      <c r="A5839" s="6" t="s">
        <v>1163</v>
      </c>
      <c r="B5839" s="6" t="s">
        <v>6592</v>
      </c>
      <c r="C5839" s="6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hidden="1" x14ac:dyDescent="0.3">
      <c r="A5840" s="6" t="s">
        <v>1163</v>
      </c>
      <c r="B5840" s="6" t="s">
        <v>6593</v>
      </c>
      <c r="C5840" s="6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hidden="1" x14ac:dyDescent="0.3">
      <c r="A5841" s="6" t="s">
        <v>1163</v>
      </c>
      <c r="B5841" s="6" t="s">
        <v>6594</v>
      </c>
      <c r="C5841" s="6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hidden="1" x14ac:dyDescent="0.3">
      <c r="A5842" s="6" t="s">
        <v>300</v>
      </c>
      <c r="B5842" s="6" t="s">
        <v>6595</v>
      </c>
      <c r="C5842" s="6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hidden="1" x14ac:dyDescent="0.3">
      <c r="A5843" s="6" t="s">
        <v>300</v>
      </c>
      <c r="B5843" s="6" t="s">
        <v>6596</v>
      </c>
      <c r="C5843" s="6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hidden="1" x14ac:dyDescent="0.3">
      <c r="A5844" s="6" t="s">
        <v>743</v>
      </c>
      <c r="B5844" s="6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hidden="1" x14ac:dyDescent="0.3">
      <c r="A5845" s="6" t="s">
        <v>456</v>
      </c>
      <c r="B5845" s="6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hidden="1" x14ac:dyDescent="0.3">
      <c r="A5846" s="6" t="s">
        <v>651</v>
      </c>
      <c r="B5846" s="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hidden="1" x14ac:dyDescent="0.3">
      <c r="A5847" s="6" t="s">
        <v>847</v>
      </c>
      <c r="B5847" s="6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hidden="1" x14ac:dyDescent="0.3">
      <c r="A5848" s="6" t="s">
        <v>1060</v>
      </c>
      <c r="B5848" s="6" t="s">
        <v>6601</v>
      </c>
      <c r="C5848" s="6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hidden="1" x14ac:dyDescent="0.3">
      <c r="A5849" s="6" t="s">
        <v>5671</v>
      </c>
      <c r="B5849" s="6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hidden="1" x14ac:dyDescent="0.3">
      <c r="A5850" s="6" t="s">
        <v>348</v>
      </c>
      <c r="B5850" s="6" t="s">
        <v>6603</v>
      </c>
      <c r="C5850" s="6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hidden="1" x14ac:dyDescent="0.3">
      <c r="A5851" s="6" t="s">
        <v>348</v>
      </c>
      <c r="B5851" s="6" t="s">
        <v>6604</v>
      </c>
      <c r="C5851" s="6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hidden="1" x14ac:dyDescent="0.3">
      <c r="A5852" s="6" t="s">
        <v>1202</v>
      </c>
      <c r="B5852" s="6" t="s">
        <v>6605</v>
      </c>
      <c r="C5852" s="6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hidden="1" x14ac:dyDescent="0.3">
      <c r="A5853" s="6" t="s">
        <v>331</v>
      </c>
      <c r="B5853" s="6" t="s">
        <v>6606</v>
      </c>
      <c r="C5853" s="6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hidden="1" x14ac:dyDescent="0.3">
      <c r="A5854" s="6" t="s">
        <v>1217</v>
      </c>
      <c r="B5854" s="6" t="s">
        <v>1083</v>
      </c>
      <c r="C5854" s="6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hidden="1" x14ac:dyDescent="0.3">
      <c r="A5855" s="6" t="s">
        <v>1218</v>
      </c>
      <c r="B5855" s="6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hidden="1" x14ac:dyDescent="0.3">
      <c r="A5856" s="6" t="s">
        <v>1147</v>
      </c>
      <c r="B5856" s="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hidden="1" x14ac:dyDescent="0.3">
      <c r="A5857" s="6" t="s">
        <v>679</v>
      </c>
      <c r="B5857" s="6" t="s">
        <v>6608</v>
      </c>
      <c r="C5857" s="6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hidden="1" x14ac:dyDescent="0.3">
      <c r="A5858" s="6" t="s">
        <v>847</v>
      </c>
      <c r="B5858" s="6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hidden="1" x14ac:dyDescent="0.3">
      <c r="A5859" s="6" t="s">
        <v>776</v>
      </c>
      <c r="B5859" s="6" t="s">
        <v>6609</v>
      </c>
      <c r="C5859" s="6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hidden="1" x14ac:dyDescent="0.3">
      <c r="A5860" s="6" t="s">
        <v>393</v>
      </c>
      <c r="B5860" s="6" t="s">
        <v>6610</v>
      </c>
      <c r="C5860" s="6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hidden="1" x14ac:dyDescent="0.3">
      <c r="A5861" s="6" t="s">
        <v>393</v>
      </c>
      <c r="B5861" s="6" t="s">
        <v>6611</v>
      </c>
      <c r="C5861" s="6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hidden="1" x14ac:dyDescent="0.3">
      <c r="A5862" s="6" t="s">
        <v>3218</v>
      </c>
      <c r="B5862" s="6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hidden="1" x14ac:dyDescent="0.3">
      <c r="A5863" s="6" t="s">
        <v>754</v>
      </c>
      <c r="B5863" s="6" t="s">
        <v>6613</v>
      </c>
      <c r="C5863" s="6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hidden="1" x14ac:dyDescent="0.3">
      <c r="A5864" s="6" t="s">
        <v>743</v>
      </c>
      <c r="B5864" s="6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hidden="1" x14ac:dyDescent="0.3">
      <c r="A5865" s="6" t="s">
        <v>741</v>
      </c>
      <c r="B5865" s="6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hidden="1" x14ac:dyDescent="0.3">
      <c r="A5866" s="6" t="s">
        <v>3199</v>
      </c>
      <c r="B5866" s="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hidden="1" x14ac:dyDescent="0.3">
      <c r="A5867" s="6" t="s">
        <v>722</v>
      </c>
      <c r="B5867" s="6" t="s">
        <v>6617</v>
      </c>
      <c r="C5867" s="6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hidden="1" x14ac:dyDescent="0.3">
      <c r="A5868" s="6" t="s">
        <v>971</v>
      </c>
      <c r="B5868" s="6" t="s">
        <v>6618</v>
      </c>
      <c r="C5868" s="6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hidden="1" x14ac:dyDescent="0.3">
      <c r="A5869" s="6" t="s">
        <v>1077</v>
      </c>
      <c r="B5869" s="6" t="s">
        <v>6619</v>
      </c>
      <c r="C5869" s="6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hidden="1" x14ac:dyDescent="0.3">
      <c r="A5870" s="6" t="s">
        <v>381</v>
      </c>
      <c r="B5870" s="6" t="s">
        <v>6620</v>
      </c>
      <c r="C5870" s="6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hidden="1" x14ac:dyDescent="0.3">
      <c r="A5871" s="6" t="s">
        <v>1300</v>
      </c>
      <c r="B5871" s="6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hidden="1" x14ac:dyDescent="0.3">
      <c r="A5872" s="6" t="s">
        <v>786</v>
      </c>
      <c r="B5872" s="6" t="s">
        <v>6622</v>
      </c>
      <c r="C5872" s="6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hidden="1" x14ac:dyDescent="0.3">
      <c r="A5873" s="6" t="s">
        <v>895</v>
      </c>
      <c r="B5873" s="6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hidden="1" x14ac:dyDescent="0.3">
      <c r="A5874" s="6" t="s">
        <v>559</v>
      </c>
      <c r="B5874" s="6" t="s">
        <v>6624</v>
      </c>
      <c r="C5874" s="6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hidden="1" x14ac:dyDescent="0.3">
      <c r="A5875" s="6" t="s">
        <v>1278</v>
      </c>
      <c r="B5875" s="6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hidden="1" x14ac:dyDescent="0.3">
      <c r="A5876" s="6" t="s">
        <v>9</v>
      </c>
      <c r="B5876" s="6" t="s">
        <v>6626</v>
      </c>
      <c r="C5876" s="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hidden="1" x14ac:dyDescent="0.3">
      <c r="A5877" s="6" t="s">
        <v>705</v>
      </c>
      <c r="B5877" s="6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hidden="1" x14ac:dyDescent="0.3">
      <c r="A5878" s="6" t="s">
        <v>1487</v>
      </c>
      <c r="B5878" s="6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hidden="1" x14ac:dyDescent="0.3">
      <c r="A5879" s="6" t="s">
        <v>980</v>
      </c>
      <c r="B5879" s="6" t="s">
        <v>6629</v>
      </c>
      <c r="C5879" s="6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hidden="1" x14ac:dyDescent="0.3">
      <c r="A5880" s="6" t="s">
        <v>1316</v>
      </c>
      <c r="B5880" s="6" t="s">
        <v>6630</v>
      </c>
      <c r="C5880" s="6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hidden="1" x14ac:dyDescent="0.3">
      <c r="A5881" s="6" t="s">
        <v>516</v>
      </c>
      <c r="B5881" s="6" t="s">
        <v>6631</v>
      </c>
      <c r="C5881" s="6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hidden="1" x14ac:dyDescent="0.3">
      <c r="A5882" s="6" t="s">
        <v>289</v>
      </c>
      <c r="B5882" s="6" t="s">
        <v>6632</v>
      </c>
      <c r="C5882" s="6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hidden="1" x14ac:dyDescent="0.3">
      <c r="A5883" s="6" t="s">
        <v>754</v>
      </c>
      <c r="B5883" s="6" t="s">
        <v>6633</v>
      </c>
      <c r="C5883" s="6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hidden="1" x14ac:dyDescent="0.3">
      <c r="A5884" s="6" t="s">
        <v>622</v>
      </c>
      <c r="B5884" s="6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hidden="1" x14ac:dyDescent="0.3">
      <c r="A5885" s="6" t="s">
        <v>2694</v>
      </c>
      <c r="B5885" s="6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hidden="1" x14ac:dyDescent="0.3">
      <c r="A5886" s="6" t="s">
        <v>1243</v>
      </c>
      <c r="B5886" s="6" t="s">
        <v>6636</v>
      </c>
      <c r="C5886" s="6">
        <v>12</v>
      </c>
      <c r="D5886" t="str">
        <f t="shared" si="91"/>
        <v>Sodic East12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hidden="1" x14ac:dyDescent="0.3">
      <c r="A5887" s="6" t="s">
        <v>1147</v>
      </c>
      <c r="B5887" s="6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hidden="1" x14ac:dyDescent="0.3">
      <c r="A5888" s="6" t="s">
        <v>4717</v>
      </c>
      <c r="B5888" s="6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hidden="1" x14ac:dyDescent="0.3">
      <c r="A5889" s="6" t="s">
        <v>1195</v>
      </c>
      <c r="B5889" s="6" t="s">
        <v>1047</v>
      </c>
      <c r="C5889" s="6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hidden="1" x14ac:dyDescent="0.3">
      <c r="A5890" s="6" t="s">
        <v>1350</v>
      </c>
      <c r="B5890" s="6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hidden="1" x14ac:dyDescent="0.3">
      <c r="A5891" s="6" t="s">
        <v>6640</v>
      </c>
      <c r="B5891" s="6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hidden="1" x14ac:dyDescent="0.3">
      <c r="A5892" s="6" t="s">
        <v>795</v>
      </c>
      <c r="B5892" s="6" t="s">
        <v>6641</v>
      </c>
      <c r="C5892" s="6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hidden="1" x14ac:dyDescent="0.3">
      <c r="A5893" s="6" t="s">
        <v>795</v>
      </c>
      <c r="B5893" s="6" t="s">
        <v>6642</v>
      </c>
      <c r="C5893" s="6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hidden="1" x14ac:dyDescent="0.3">
      <c r="A5894" s="6" t="s">
        <v>795</v>
      </c>
      <c r="B5894" s="6" t="s">
        <v>6643</v>
      </c>
      <c r="C5894" s="6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hidden="1" x14ac:dyDescent="0.3">
      <c r="A5895" s="6" t="s">
        <v>1082</v>
      </c>
      <c r="B5895" s="6" t="s">
        <v>1201</v>
      </c>
      <c r="C5895" s="6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hidden="1" x14ac:dyDescent="0.3">
      <c r="A5896" s="6" t="s">
        <v>722</v>
      </c>
      <c r="B5896" s="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hidden="1" x14ac:dyDescent="0.3">
      <c r="A5897" s="6" t="s">
        <v>519</v>
      </c>
      <c r="B5897" s="6" t="s">
        <v>6645</v>
      </c>
      <c r="C5897" s="6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hidden="1" x14ac:dyDescent="0.3">
      <c r="A5898" s="6" t="s">
        <v>361</v>
      </c>
      <c r="B5898" s="6" t="s">
        <v>6646</v>
      </c>
      <c r="C5898" s="6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hidden="1" x14ac:dyDescent="0.3">
      <c r="A5899" s="6" t="s">
        <v>1473</v>
      </c>
      <c r="B5899" s="6" t="s">
        <v>6647</v>
      </c>
      <c r="C5899" s="6">
        <v>4</v>
      </c>
      <c r="D5899" t="str">
        <f t="shared" si="92"/>
        <v>Taval Sarai 524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hidden="1" x14ac:dyDescent="0.3">
      <c r="A5900" s="6" t="s">
        <v>1746</v>
      </c>
      <c r="B5900" s="6" t="s">
        <v>6648</v>
      </c>
      <c r="C5900" s="6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hidden="1" x14ac:dyDescent="0.3">
      <c r="A5901" s="6" t="s">
        <v>1396</v>
      </c>
      <c r="B5901" s="6" t="s">
        <v>6649</v>
      </c>
      <c r="C5901" s="6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hidden="1" x14ac:dyDescent="0.3">
      <c r="A5902" s="6" t="s">
        <v>1405</v>
      </c>
      <c r="B5902" s="6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hidden="1" x14ac:dyDescent="0.3">
      <c r="A5903" s="6" t="s">
        <v>722</v>
      </c>
      <c r="B5903" s="6" t="s">
        <v>6651</v>
      </c>
      <c r="C5903" s="6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hidden="1" x14ac:dyDescent="0.3">
      <c r="A5904" s="6" t="s">
        <v>1278</v>
      </c>
      <c r="B5904" s="6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hidden="1" x14ac:dyDescent="0.3">
      <c r="A5905" s="6" t="s">
        <v>1308</v>
      </c>
      <c r="B5905" s="6" t="s">
        <v>6653</v>
      </c>
      <c r="C5905" s="6">
        <v>3</v>
      </c>
      <c r="D5905" t="str">
        <f t="shared" si="92"/>
        <v>Ministries A13-A143</v>
      </c>
      <c r="E5905">
        <v>55760</v>
      </c>
      <c r="F5905">
        <v>48401</v>
      </c>
      <c r="G5905">
        <v>0</v>
      </c>
      <c r="H5905">
        <v>48401</v>
      </c>
    </row>
    <row r="5906" spans="1:8" hidden="1" x14ac:dyDescent="0.3">
      <c r="A5906" s="6" t="s">
        <v>1093</v>
      </c>
      <c r="B5906" s="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hidden="1" x14ac:dyDescent="0.3">
      <c r="A5907" s="6" t="s">
        <v>371</v>
      </c>
      <c r="B5907" s="6" t="s">
        <v>6654</v>
      </c>
      <c r="C5907" s="6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hidden="1" x14ac:dyDescent="0.3">
      <c r="A5908" s="6" t="s">
        <v>371</v>
      </c>
      <c r="B5908" s="6" t="s">
        <v>6655</v>
      </c>
      <c r="C5908" s="6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hidden="1" x14ac:dyDescent="0.3">
      <c r="A5909" s="6" t="s">
        <v>431</v>
      </c>
      <c r="B5909" s="6" t="s">
        <v>6656</v>
      </c>
      <c r="C5909" s="6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hidden="1" x14ac:dyDescent="0.3">
      <c r="A5910" s="6" t="s">
        <v>1334</v>
      </c>
      <c r="B5910" s="6" t="s">
        <v>6657</v>
      </c>
      <c r="C5910" s="6">
        <v>5</v>
      </c>
      <c r="D5910" t="str">
        <f t="shared" si="92"/>
        <v>Mohamed Ali Palace5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hidden="1" x14ac:dyDescent="0.3">
      <c r="A5911" s="6" t="s">
        <v>847</v>
      </c>
      <c r="B5911" s="6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hidden="1" x14ac:dyDescent="0.3">
      <c r="A5912" s="6" t="s">
        <v>1953</v>
      </c>
      <c r="B5912" s="6" t="s">
        <v>6659</v>
      </c>
      <c r="C5912" s="6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hidden="1" x14ac:dyDescent="0.3">
      <c r="A5913" s="6" t="s">
        <v>1254</v>
      </c>
      <c r="B5913" s="6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hidden="1" x14ac:dyDescent="0.3">
      <c r="A5914" s="6" t="s">
        <v>1433</v>
      </c>
      <c r="B5914" s="6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hidden="1" x14ac:dyDescent="0.3">
      <c r="A5915" s="6" t="s">
        <v>381</v>
      </c>
      <c r="B5915" s="6" t="s">
        <v>6662</v>
      </c>
      <c r="C5915" s="6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hidden="1" x14ac:dyDescent="0.3">
      <c r="A5916" s="6" t="s">
        <v>348</v>
      </c>
      <c r="B5916" s="6" t="s">
        <v>6663</v>
      </c>
      <c r="C5916" s="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hidden="1" x14ac:dyDescent="0.3">
      <c r="A5917" s="6" t="s">
        <v>1202</v>
      </c>
      <c r="B5917" s="6" t="s">
        <v>6664</v>
      </c>
      <c r="C5917" s="6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hidden="1" x14ac:dyDescent="0.3">
      <c r="A5918" s="6" t="s">
        <v>1202</v>
      </c>
      <c r="B5918" s="6" t="s">
        <v>6665</v>
      </c>
      <c r="C5918" s="6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hidden="1" x14ac:dyDescent="0.3">
      <c r="A5919" s="6" t="s">
        <v>1289</v>
      </c>
      <c r="B5919" s="6" t="s">
        <v>6666</v>
      </c>
      <c r="C5919" s="6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hidden="1" x14ac:dyDescent="0.3">
      <c r="A5920" s="6" t="s">
        <v>1254</v>
      </c>
      <c r="B5920" s="6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hidden="1" x14ac:dyDescent="0.3">
      <c r="A5921" s="6" t="s">
        <v>1254</v>
      </c>
      <c r="B5921" s="6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hidden="1" x14ac:dyDescent="0.3">
      <c r="A5922" s="6" t="s">
        <v>559</v>
      </c>
      <c r="B5922" s="6" t="s">
        <v>6669</v>
      </c>
      <c r="C5922" s="6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hidden="1" x14ac:dyDescent="0.3">
      <c r="A5923" s="6" t="s">
        <v>1163</v>
      </c>
      <c r="B5923" s="6" t="s">
        <v>6670</v>
      </c>
      <c r="C5923" s="6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hidden="1" x14ac:dyDescent="0.3">
      <c r="A5924" s="6" t="s">
        <v>980</v>
      </c>
      <c r="B5924" s="6" t="s">
        <v>6671</v>
      </c>
      <c r="C5924" s="6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hidden="1" x14ac:dyDescent="0.3">
      <c r="A5925" s="6" t="s">
        <v>1384</v>
      </c>
      <c r="B5925" s="6" t="s">
        <v>6672</v>
      </c>
      <c r="C5925" s="6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hidden="1" x14ac:dyDescent="0.3">
      <c r="A5926" s="6" t="s">
        <v>1477</v>
      </c>
      <c r="B5926" s="6" t="s">
        <v>6673</v>
      </c>
      <c r="C5926" s="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hidden="1" x14ac:dyDescent="0.3">
      <c r="A5927" s="6" t="s">
        <v>1477</v>
      </c>
      <c r="B5927" s="6" t="s">
        <v>6674</v>
      </c>
      <c r="C5927" s="6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hidden="1" x14ac:dyDescent="0.3">
      <c r="A5928" s="6" t="s">
        <v>6675</v>
      </c>
      <c r="B5928" s="6" t="s">
        <v>6676</v>
      </c>
      <c r="C5928" s="6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hidden="1" x14ac:dyDescent="0.3">
      <c r="A5929" s="6" t="s">
        <v>516</v>
      </c>
      <c r="B5929" s="6" t="s">
        <v>6677</v>
      </c>
      <c r="C5929" s="6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hidden="1" x14ac:dyDescent="0.3">
      <c r="A5930" s="6" t="s">
        <v>847</v>
      </c>
      <c r="B5930" s="6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hidden="1" x14ac:dyDescent="0.3">
      <c r="A5931" s="6" t="s">
        <v>1000</v>
      </c>
      <c r="B5931" s="6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hidden="1" x14ac:dyDescent="0.3">
      <c r="A5932" s="6" t="s">
        <v>1254</v>
      </c>
      <c r="B5932" s="6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hidden="1" x14ac:dyDescent="0.3">
      <c r="A5933" s="6" t="s">
        <v>1326</v>
      </c>
      <c r="B5933" s="6" t="s">
        <v>6681</v>
      </c>
      <c r="C5933" s="6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hidden="1" x14ac:dyDescent="0.3">
      <c r="A5934" s="6" t="s">
        <v>3608</v>
      </c>
      <c r="B5934" s="6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hidden="1" x14ac:dyDescent="0.3">
      <c r="A5935" s="6" t="s">
        <v>1185</v>
      </c>
      <c r="B5935" s="6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hidden="1" x14ac:dyDescent="0.3">
      <c r="A5936" s="6" t="s">
        <v>749</v>
      </c>
      <c r="B5936" s="6" t="s">
        <v>6683</v>
      </c>
      <c r="C5936" s="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hidden="1" x14ac:dyDescent="0.3">
      <c r="A5937" s="6" t="s">
        <v>1473</v>
      </c>
      <c r="B5937" s="6" t="s">
        <v>6684</v>
      </c>
      <c r="C5937" s="6">
        <v>7</v>
      </c>
      <c r="D5937" t="str">
        <f t="shared" si="92"/>
        <v>Taval Sarai 527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hidden="1" x14ac:dyDescent="0.3">
      <c r="A5938" s="6" t="s">
        <v>71</v>
      </c>
      <c r="B5938" s="6" t="s">
        <v>6685</v>
      </c>
      <c r="C5938" s="6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hidden="1" x14ac:dyDescent="0.3">
      <c r="A5939" s="6" t="s">
        <v>1520</v>
      </c>
      <c r="B5939" s="6" t="s">
        <v>6686</v>
      </c>
      <c r="C5939" s="6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hidden="1" x14ac:dyDescent="0.3">
      <c r="A5940" s="6" t="s">
        <v>1530</v>
      </c>
      <c r="B5940" s="6" t="s">
        <v>6687</v>
      </c>
      <c r="C5940" s="6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hidden="1" x14ac:dyDescent="0.3">
      <c r="A5941" s="6" t="s">
        <v>1532</v>
      </c>
      <c r="B5941" s="6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hidden="1" x14ac:dyDescent="0.3">
      <c r="A5942" s="6" t="s">
        <v>705</v>
      </c>
      <c r="B5942" s="6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hidden="1" x14ac:dyDescent="0.3">
      <c r="A5943" s="6" t="s">
        <v>2694</v>
      </c>
      <c r="B5943" s="6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hidden="1" x14ac:dyDescent="0.3">
      <c r="A5944" s="6" t="s">
        <v>847</v>
      </c>
      <c r="B5944" s="6" t="s">
        <v>6691</v>
      </c>
      <c r="C5944" s="6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hidden="1" x14ac:dyDescent="0.3">
      <c r="A5945" s="6" t="s">
        <v>795</v>
      </c>
      <c r="B5945" s="6" t="s">
        <v>6692</v>
      </c>
      <c r="C5945" s="6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hidden="1" x14ac:dyDescent="0.3">
      <c r="A5946" s="6" t="s">
        <v>1254</v>
      </c>
      <c r="B5946" s="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hidden="1" x14ac:dyDescent="0.3">
      <c r="A5947" s="6" t="s">
        <v>1456</v>
      </c>
      <c r="B5947" s="6" t="s">
        <v>6694</v>
      </c>
      <c r="C5947" s="6">
        <v>5</v>
      </c>
      <c r="D5947" t="str">
        <f t="shared" si="92"/>
        <v>ORA-ZED Towers01B5</v>
      </c>
      <c r="E5947">
        <v>167989.23</v>
      </c>
      <c r="F5947">
        <v>123937.39</v>
      </c>
      <c r="G5947">
        <v>0</v>
      </c>
      <c r="H5947">
        <v>123937.39</v>
      </c>
    </row>
    <row r="5948" spans="1:8" hidden="1" x14ac:dyDescent="0.3">
      <c r="A5948" s="6" t="s">
        <v>1532</v>
      </c>
      <c r="B5948" s="6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hidden="1" x14ac:dyDescent="0.3">
      <c r="A5949" s="6" t="s">
        <v>1750</v>
      </c>
      <c r="B5949" s="6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hidden="1" x14ac:dyDescent="0.3">
      <c r="A5950" s="6" t="s">
        <v>1278</v>
      </c>
      <c r="B5950" s="6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hidden="1" x14ac:dyDescent="0.3">
      <c r="A5951" s="6" t="s">
        <v>1254</v>
      </c>
      <c r="B5951" s="6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hidden="1" x14ac:dyDescent="0.3">
      <c r="A5952" s="6" t="s">
        <v>393</v>
      </c>
      <c r="B5952" s="6" t="s">
        <v>6699</v>
      </c>
      <c r="C5952" s="6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hidden="1" x14ac:dyDescent="0.3">
      <c r="A5953" s="6" t="s">
        <v>1953</v>
      </c>
      <c r="B5953" s="6" t="s">
        <v>6700</v>
      </c>
      <c r="C5953" s="6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hidden="1" x14ac:dyDescent="0.3">
      <c r="A5954" s="6" t="s">
        <v>1247</v>
      </c>
      <c r="B5954" s="6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hidden="1" x14ac:dyDescent="0.3">
      <c r="A5955" s="6" t="s">
        <v>1594</v>
      </c>
      <c r="B5955" s="6" t="s">
        <v>6702</v>
      </c>
      <c r="C5955" s="6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hidden="1" x14ac:dyDescent="0.3">
      <c r="A5956" s="6" t="s">
        <v>1532</v>
      </c>
      <c r="B5956" s="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hidden="1" x14ac:dyDescent="0.3">
      <c r="A5957" s="6" t="s">
        <v>950</v>
      </c>
      <c r="B5957" s="6" t="s">
        <v>6704</v>
      </c>
      <c r="C5957" s="6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hidden="1" x14ac:dyDescent="0.3">
      <c r="A5958" s="6" t="s">
        <v>646</v>
      </c>
      <c r="B5958" s="6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hidden="1" x14ac:dyDescent="0.3">
      <c r="A5959" s="6" t="s">
        <v>1254</v>
      </c>
      <c r="B5959" s="6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hidden="1" x14ac:dyDescent="0.3">
      <c r="A5960" s="6" t="s">
        <v>331</v>
      </c>
      <c r="B5960" s="6" t="s">
        <v>6707</v>
      </c>
      <c r="C5960" s="6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hidden="1" x14ac:dyDescent="0.3">
      <c r="A5961" s="6" t="s">
        <v>1139</v>
      </c>
      <c r="B5961" s="6" t="s">
        <v>6708</v>
      </c>
      <c r="C5961" s="6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hidden="1" x14ac:dyDescent="0.3">
      <c r="A5962" s="6" t="s">
        <v>1630</v>
      </c>
      <c r="B5962" s="6" t="s">
        <v>6709</v>
      </c>
      <c r="C5962" s="6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hidden="1" x14ac:dyDescent="0.3">
      <c r="A5963" s="6" t="s">
        <v>802</v>
      </c>
      <c r="B5963" s="6" t="s">
        <v>6710</v>
      </c>
      <c r="C5963" s="6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hidden="1" x14ac:dyDescent="0.3">
      <c r="A5964" s="6" t="s">
        <v>754</v>
      </c>
      <c r="B5964" s="6" t="s">
        <v>6711</v>
      </c>
      <c r="C5964" s="6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hidden="1" x14ac:dyDescent="0.3">
      <c r="A5965" s="6" t="s">
        <v>847</v>
      </c>
      <c r="B5965" s="6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hidden="1" x14ac:dyDescent="0.3">
      <c r="A5966" s="6" t="s">
        <v>847</v>
      </c>
      <c r="B5966" s="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hidden="1" x14ac:dyDescent="0.3">
      <c r="A5967" s="6" t="s">
        <v>1163</v>
      </c>
      <c r="B5967" s="6" t="s">
        <v>6714</v>
      </c>
      <c r="C5967" s="6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hidden="1" x14ac:dyDescent="0.3">
      <c r="A5968" s="6" t="s">
        <v>1000</v>
      </c>
      <c r="B5968" s="6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hidden="1" x14ac:dyDescent="0.3">
      <c r="A5969" s="6" t="s">
        <v>1086</v>
      </c>
      <c r="B5969" s="6" t="s">
        <v>6716</v>
      </c>
      <c r="C5969" s="6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hidden="1" x14ac:dyDescent="0.3">
      <c r="A5970" s="6" t="s">
        <v>1086</v>
      </c>
      <c r="B5970" s="6" t="s">
        <v>6717</v>
      </c>
      <c r="C5970" s="6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hidden="1" x14ac:dyDescent="0.3">
      <c r="A5971" s="6" t="s">
        <v>2392</v>
      </c>
      <c r="B5971" s="6" t="s">
        <v>6718</v>
      </c>
      <c r="C5971" s="6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hidden="1" x14ac:dyDescent="0.3">
      <c r="A5972" s="6" t="s">
        <v>1750</v>
      </c>
      <c r="B5972" s="6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hidden="1" x14ac:dyDescent="0.3">
      <c r="A5973" s="6" t="s">
        <v>6720</v>
      </c>
      <c r="B5973" s="6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hidden="1" x14ac:dyDescent="0.3">
      <c r="A5974" s="6" t="s">
        <v>1654</v>
      </c>
      <c r="B5974" s="6" t="s">
        <v>6722</v>
      </c>
      <c r="C5974" s="6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hidden="1" x14ac:dyDescent="0.3">
      <c r="A5975" s="6" t="s">
        <v>741</v>
      </c>
      <c r="B5975" s="6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hidden="1" x14ac:dyDescent="0.3">
      <c r="A5976" s="6" t="s">
        <v>847</v>
      </c>
      <c r="B5976" s="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hidden="1" x14ac:dyDescent="0.3">
      <c r="A5977" s="6" t="s">
        <v>1254</v>
      </c>
      <c r="B5977" s="6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hidden="1" x14ac:dyDescent="0.3">
      <c r="A5978" s="6" t="s">
        <v>1612</v>
      </c>
      <c r="B5978" s="6" t="s">
        <v>6726</v>
      </c>
      <c r="C5978" s="6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hidden="1" x14ac:dyDescent="0.3">
      <c r="A5979" s="6" t="s">
        <v>378</v>
      </c>
      <c r="B5979" s="6" t="s">
        <v>6727</v>
      </c>
      <c r="C5979" s="6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hidden="1" x14ac:dyDescent="0.3">
      <c r="A5980" s="6" t="s">
        <v>378</v>
      </c>
      <c r="B5980" s="6" t="s">
        <v>6728</v>
      </c>
      <c r="C5980" s="6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hidden="1" x14ac:dyDescent="0.3">
      <c r="A5981" s="6" t="s">
        <v>371</v>
      </c>
      <c r="B5981" s="6" t="s">
        <v>6729</v>
      </c>
      <c r="C5981" s="6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hidden="1" x14ac:dyDescent="0.3">
      <c r="A5982" s="6" t="s">
        <v>378</v>
      </c>
      <c r="B5982" s="6" t="s">
        <v>6730</v>
      </c>
      <c r="C5982" s="6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hidden="1" x14ac:dyDescent="0.3">
      <c r="A5983" s="6" t="s">
        <v>378</v>
      </c>
      <c r="B5983" s="6" t="s">
        <v>6731</v>
      </c>
      <c r="C5983" s="6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hidden="1" x14ac:dyDescent="0.3">
      <c r="A5984" s="6" t="s">
        <v>1626</v>
      </c>
      <c r="B5984" s="6" t="s">
        <v>6732</v>
      </c>
      <c r="C5984" s="6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hidden="1" x14ac:dyDescent="0.3">
      <c r="A5985" s="6" t="s">
        <v>1626</v>
      </c>
      <c r="B5985" s="6" t="s">
        <v>6733</v>
      </c>
      <c r="C5985" s="6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hidden="1" x14ac:dyDescent="0.3">
      <c r="A5986" s="6" t="s">
        <v>1689</v>
      </c>
      <c r="B5986" s="6" t="s">
        <v>6734</v>
      </c>
      <c r="C5986" s="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hidden="1" x14ac:dyDescent="0.3">
      <c r="A5987" s="6" t="s">
        <v>412</v>
      </c>
      <c r="B5987" s="6" t="s">
        <v>6735</v>
      </c>
      <c r="C5987" s="6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hidden="1" x14ac:dyDescent="0.3">
      <c r="A5988" s="6" t="s">
        <v>341</v>
      </c>
      <c r="B5988" s="6" t="s">
        <v>6736</v>
      </c>
      <c r="C5988" s="6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hidden="1" x14ac:dyDescent="0.3">
      <c r="A5989" s="6" t="s">
        <v>391</v>
      </c>
      <c r="B5989" s="6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hidden="1" x14ac:dyDescent="0.3">
      <c r="A5990" s="6" t="s">
        <v>6738</v>
      </c>
      <c r="B5990" s="6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hidden="1" x14ac:dyDescent="0.3">
      <c r="A5991" s="6" t="s">
        <v>2554</v>
      </c>
      <c r="B5991" s="6" t="s">
        <v>6739</v>
      </c>
      <c r="C5991" s="6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hidden="1" x14ac:dyDescent="0.3">
      <c r="A5992" s="6" t="s">
        <v>6740</v>
      </c>
      <c r="B5992" s="6" t="s">
        <v>6741</v>
      </c>
      <c r="C5992" s="6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hidden="1" x14ac:dyDescent="0.3">
      <c r="A5993" s="6" t="s">
        <v>948</v>
      </c>
      <c r="B5993" s="6" t="s">
        <v>6742</v>
      </c>
      <c r="C5993" s="6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hidden="1" x14ac:dyDescent="0.3">
      <c r="A5994" s="6" t="s">
        <v>948</v>
      </c>
      <c r="B5994" s="6" t="s">
        <v>6743</v>
      </c>
      <c r="C5994" s="6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hidden="1" x14ac:dyDescent="0.3">
      <c r="A5995" s="6" t="s">
        <v>1714</v>
      </c>
      <c r="B5995" s="6" t="s">
        <v>6744</v>
      </c>
      <c r="C5995" s="6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hidden="1" x14ac:dyDescent="0.3">
      <c r="A5996" s="6" t="s">
        <v>3608</v>
      </c>
      <c r="B5996" s="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hidden="1" x14ac:dyDescent="0.3">
      <c r="A5997" s="6" t="s">
        <v>331</v>
      </c>
      <c r="B5997" s="6" t="s">
        <v>6745</v>
      </c>
      <c r="C5997" s="6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hidden="1" x14ac:dyDescent="0.3">
      <c r="A5998" s="6" t="s">
        <v>73</v>
      </c>
      <c r="B5998" s="6" t="s">
        <v>6746</v>
      </c>
      <c r="C5998" s="6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hidden="1" x14ac:dyDescent="0.3">
      <c r="A5999" s="6" t="s">
        <v>6747</v>
      </c>
      <c r="B5999" s="6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hidden="1" x14ac:dyDescent="0.3">
      <c r="A6000" s="6" t="s">
        <v>1722</v>
      </c>
      <c r="B6000" s="6" t="s">
        <v>6749</v>
      </c>
      <c r="C6000" s="6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hidden="1" x14ac:dyDescent="0.3">
      <c r="A6001" s="6" t="s">
        <v>335</v>
      </c>
      <c r="B6001" s="6" t="s">
        <v>6750</v>
      </c>
      <c r="C6001" s="6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hidden="1" x14ac:dyDescent="0.3">
      <c r="A6002" s="6" t="s">
        <v>646</v>
      </c>
      <c r="B6002" s="6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hidden="1" x14ac:dyDescent="0.3">
      <c r="A6003" s="6" t="s">
        <v>1350</v>
      </c>
      <c r="B6003" s="6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hidden="1" x14ac:dyDescent="0.3">
      <c r="A6004" s="6" t="s">
        <v>746</v>
      </c>
      <c r="B6004" s="6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hidden="1" x14ac:dyDescent="0.3">
      <c r="A6005" s="6" t="s">
        <v>1405</v>
      </c>
      <c r="B6005" s="6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hidden="1" x14ac:dyDescent="0.3">
      <c r="A6006" s="6" t="s">
        <v>1697</v>
      </c>
      <c r="B6006" s="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hidden="1" x14ac:dyDescent="0.3">
      <c r="A6007" s="6" t="s">
        <v>1685</v>
      </c>
      <c r="B6007" s="6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hidden="1" x14ac:dyDescent="0.3">
      <c r="A6008" s="6" t="s">
        <v>651</v>
      </c>
      <c r="B6008" s="6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hidden="1" x14ac:dyDescent="0.3">
      <c r="A6009" s="6" t="s">
        <v>651</v>
      </c>
      <c r="B6009" s="6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hidden="1" x14ac:dyDescent="0.3">
      <c r="A6010" s="6" t="s">
        <v>646</v>
      </c>
      <c r="B6010" s="6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hidden="1" x14ac:dyDescent="0.3">
      <c r="A6011" s="6" t="s">
        <v>1396</v>
      </c>
      <c r="B6011" s="6" t="s">
        <v>6759</v>
      </c>
      <c r="C6011" s="6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hidden="1" x14ac:dyDescent="0.3">
      <c r="A6012" s="6" t="s">
        <v>1350</v>
      </c>
      <c r="B6012" s="6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hidden="1" x14ac:dyDescent="0.3">
      <c r="A6013" s="6" t="s">
        <v>1792</v>
      </c>
      <c r="B6013" s="6" t="s">
        <v>6761</v>
      </c>
      <c r="C6013" s="6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hidden="1" x14ac:dyDescent="0.3">
      <c r="A6014" s="6" t="s">
        <v>1792</v>
      </c>
      <c r="B6014" s="6" t="s">
        <v>6762</v>
      </c>
      <c r="C6014" s="6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hidden="1" x14ac:dyDescent="0.3">
      <c r="A6015" s="6" t="s">
        <v>2330</v>
      </c>
      <c r="B6015" s="6" t="s">
        <v>6763</v>
      </c>
      <c r="C6015" s="6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hidden="1" x14ac:dyDescent="0.3">
      <c r="A6016" s="6" t="s">
        <v>1797</v>
      </c>
      <c r="B6016" s="6" t="s">
        <v>6764</v>
      </c>
      <c r="C6016" s="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hidden="1" x14ac:dyDescent="0.3">
      <c r="A6017" s="6" t="s">
        <v>1060</v>
      </c>
      <c r="B6017" s="6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hidden="1" x14ac:dyDescent="0.3">
      <c r="A6018" s="6" t="s">
        <v>71</v>
      </c>
      <c r="B6018" s="6" t="s">
        <v>6766</v>
      </c>
      <c r="C6018" s="6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hidden="1" x14ac:dyDescent="0.3">
      <c r="A6019" s="6" t="s">
        <v>1626</v>
      </c>
      <c r="B6019" s="6" t="s">
        <v>6767</v>
      </c>
      <c r="C6019" s="6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hidden="1" x14ac:dyDescent="0.3">
      <c r="A6020" s="6" t="s">
        <v>1761</v>
      </c>
      <c r="B6020" s="6" t="s">
        <v>6768</v>
      </c>
      <c r="C6020" s="6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hidden="1" x14ac:dyDescent="0.3">
      <c r="A6021" s="6" t="s">
        <v>646</v>
      </c>
      <c r="B6021" s="6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hidden="1" x14ac:dyDescent="0.3">
      <c r="A6022" s="6" t="s">
        <v>1692</v>
      </c>
      <c r="B6022" s="6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hidden="1" x14ac:dyDescent="0.3">
      <c r="A6023" s="6" t="s">
        <v>651</v>
      </c>
      <c r="B6023" s="6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hidden="1" x14ac:dyDescent="0.3">
      <c r="A6024" s="6" t="s">
        <v>651</v>
      </c>
      <c r="B6024" s="6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hidden="1" x14ac:dyDescent="0.3">
      <c r="A6025" s="6" t="s">
        <v>1405</v>
      </c>
      <c r="B6025" s="6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hidden="1" x14ac:dyDescent="0.3">
      <c r="A6026" s="6" t="s">
        <v>341</v>
      </c>
      <c r="B6026" s="6" t="s">
        <v>6774</v>
      </c>
      <c r="C6026" s="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hidden="1" x14ac:dyDescent="0.3">
      <c r="A6027" s="6" t="s">
        <v>1761</v>
      </c>
      <c r="B6027" s="6" t="s">
        <v>6775</v>
      </c>
      <c r="C6027" s="6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hidden="1" x14ac:dyDescent="0.3">
      <c r="A6028" s="6" t="s">
        <v>1396</v>
      </c>
      <c r="B6028" s="6" t="s">
        <v>6776</v>
      </c>
      <c r="C6028" s="6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hidden="1" x14ac:dyDescent="0.3">
      <c r="A6029" s="6" t="s">
        <v>1692</v>
      </c>
      <c r="B6029" s="6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hidden="1" x14ac:dyDescent="0.3">
      <c r="A6030" s="6" t="s">
        <v>967</v>
      </c>
      <c r="B6030" s="6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hidden="1" x14ac:dyDescent="0.3">
      <c r="A6031" s="6" t="s">
        <v>1350</v>
      </c>
      <c r="B6031" s="6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hidden="1" x14ac:dyDescent="0.3">
      <c r="A6032" s="6" t="s">
        <v>1692</v>
      </c>
      <c r="B6032" s="6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hidden="1" x14ac:dyDescent="0.3">
      <c r="A6033" s="6" t="s">
        <v>1247</v>
      </c>
      <c r="B6033" s="6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hidden="1" x14ac:dyDescent="0.3">
      <c r="A6034" s="6" t="s">
        <v>1350</v>
      </c>
      <c r="B6034" s="6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hidden="1" x14ac:dyDescent="0.3">
      <c r="A6035" s="6" t="s">
        <v>412</v>
      </c>
      <c r="B6035" s="6" t="s">
        <v>6783</v>
      </c>
      <c r="C6035" s="6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hidden="1" x14ac:dyDescent="0.3">
      <c r="A6036" s="6" t="s">
        <v>1405</v>
      </c>
      <c r="B6036" s="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hidden="1" x14ac:dyDescent="0.3">
      <c r="A6037" s="6" t="s">
        <v>2103</v>
      </c>
      <c r="B6037" s="6" t="s">
        <v>6785</v>
      </c>
      <c r="C6037" s="6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hidden="1" x14ac:dyDescent="0.3">
      <c r="A6038" s="6" t="s">
        <v>1953</v>
      </c>
      <c r="B6038" s="6" t="s">
        <v>6786</v>
      </c>
      <c r="C6038" s="6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hidden="1" x14ac:dyDescent="0.3">
      <c r="A6039" s="6" t="s">
        <v>651</v>
      </c>
      <c r="B6039" s="6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hidden="1" x14ac:dyDescent="0.3">
      <c r="A6040" s="6" t="s">
        <v>1547</v>
      </c>
      <c r="B6040" s="6" t="s">
        <v>6788</v>
      </c>
      <c r="C6040" s="6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hidden="1" x14ac:dyDescent="0.3">
      <c r="A6041" s="6" t="s">
        <v>1487</v>
      </c>
      <c r="B6041" s="6" t="s">
        <v>6789</v>
      </c>
      <c r="C6041" s="6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hidden="1" x14ac:dyDescent="0.3">
      <c r="A6042" s="6" t="s">
        <v>84</v>
      </c>
      <c r="B6042" s="6" t="s">
        <v>6790</v>
      </c>
      <c r="C6042" s="6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hidden="1" x14ac:dyDescent="0.3">
      <c r="A6043" s="6" t="s">
        <v>1350</v>
      </c>
      <c r="B6043" s="6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hidden="1" x14ac:dyDescent="0.3">
      <c r="A6044" s="6" t="s">
        <v>6792</v>
      </c>
      <c r="B6044" s="6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hidden="1" x14ac:dyDescent="0.3">
      <c r="A6045" s="6" t="s">
        <v>1766</v>
      </c>
      <c r="B6045" s="6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hidden="1" x14ac:dyDescent="0.3">
      <c r="A6046" s="6" t="s">
        <v>3624</v>
      </c>
      <c r="B6046" s="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hidden="1" x14ac:dyDescent="0.3">
      <c r="A6047" s="6" t="s">
        <v>1405</v>
      </c>
      <c r="B6047" s="6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hidden="1" x14ac:dyDescent="0.3">
      <c r="A6048" s="6" t="s">
        <v>1405</v>
      </c>
      <c r="B6048" s="6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hidden="1" x14ac:dyDescent="0.3">
      <c r="A6049" s="6" t="s">
        <v>1637</v>
      </c>
      <c r="B6049" s="6" t="s">
        <v>6798</v>
      </c>
      <c r="C6049" s="6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hidden="1" x14ac:dyDescent="0.3">
      <c r="A6050" s="6" t="s">
        <v>73</v>
      </c>
      <c r="B6050" s="6" t="s">
        <v>6799</v>
      </c>
      <c r="C6050" s="6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hidden="1" x14ac:dyDescent="0.3">
      <c r="A6051" s="6" t="s">
        <v>363</v>
      </c>
      <c r="B6051" s="6" t="s">
        <v>6800</v>
      </c>
      <c r="C6051" s="6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hidden="1" x14ac:dyDescent="0.3">
      <c r="A6052" s="6" t="s">
        <v>1953</v>
      </c>
      <c r="B6052" s="6" t="s">
        <v>6801</v>
      </c>
      <c r="C6052" s="6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hidden="1" x14ac:dyDescent="0.3">
      <c r="A6053" s="6" t="s">
        <v>1853</v>
      </c>
      <c r="B6053" s="6" t="s">
        <v>6802</v>
      </c>
      <c r="C6053" s="6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hidden="1" x14ac:dyDescent="0.3">
      <c r="A6054" s="6" t="s">
        <v>71</v>
      </c>
      <c r="B6054" s="6" t="s">
        <v>6803</v>
      </c>
      <c r="C6054" s="6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hidden="1" x14ac:dyDescent="0.3">
      <c r="A6055" s="6" t="s">
        <v>847</v>
      </c>
      <c r="B6055" s="6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hidden="1" x14ac:dyDescent="0.3">
      <c r="A6056" s="6" t="s">
        <v>1630</v>
      </c>
      <c r="B6056" s="6" t="s">
        <v>6805</v>
      </c>
      <c r="C6056" s="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hidden="1" x14ac:dyDescent="0.3">
      <c r="A6057" s="6" t="s">
        <v>1637</v>
      </c>
      <c r="B6057" s="6" t="s">
        <v>6806</v>
      </c>
      <c r="C6057" s="6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hidden="1" x14ac:dyDescent="0.3">
      <c r="A6058" s="6" t="s">
        <v>1077</v>
      </c>
      <c r="B6058" s="6" t="s">
        <v>6807</v>
      </c>
      <c r="C6058" s="6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hidden="1" x14ac:dyDescent="0.3">
      <c r="A6059" s="6" t="s">
        <v>375</v>
      </c>
      <c r="B6059" s="6" t="s">
        <v>6808</v>
      </c>
      <c r="C6059" s="6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hidden="1" x14ac:dyDescent="0.3">
      <c r="A6060" s="6" t="s">
        <v>375</v>
      </c>
      <c r="B6060" s="6" t="s">
        <v>6809</v>
      </c>
      <c r="C6060" s="6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hidden="1" x14ac:dyDescent="0.3">
      <c r="A6061" s="6" t="s">
        <v>2013</v>
      </c>
      <c r="B6061" s="6" t="s">
        <v>6810</v>
      </c>
      <c r="C6061" s="6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hidden="1" x14ac:dyDescent="0.3">
      <c r="A6062" s="6" t="s">
        <v>1646</v>
      </c>
      <c r="B6062" s="6" t="s">
        <v>6811</v>
      </c>
      <c r="C6062" s="6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hidden="1" x14ac:dyDescent="0.3">
      <c r="A6063" s="6" t="s">
        <v>1646</v>
      </c>
      <c r="B6063" s="6" t="s">
        <v>6812</v>
      </c>
      <c r="C6063" s="6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hidden="1" x14ac:dyDescent="0.3">
      <c r="A6064" s="6" t="s">
        <v>1510</v>
      </c>
      <c r="B6064" s="6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hidden="1" x14ac:dyDescent="0.3">
      <c r="A6065" s="6" t="s">
        <v>1685</v>
      </c>
      <c r="B6065" s="6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hidden="1" x14ac:dyDescent="0.3">
      <c r="A6066" s="6" t="s">
        <v>2017</v>
      </c>
      <c r="B6066" s="6" t="s">
        <v>6814</v>
      </c>
      <c r="C6066" s="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hidden="1" x14ac:dyDescent="0.3">
      <c r="A6067" s="6" t="s">
        <v>3105</v>
      </c>
      <c r="B6067" s="6" t="s">
        <v>6815</v>
      </c>
      <c r="C6067" s="6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hidden="1" x14ac:dyDescent="0.3">
      <c r="A6068" s="6" t="s">
        <v>1163</v>
      </c>
      <c r="B6068" s="6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hidden="1" x14ac:dyDescent="0.3">
      <c r="A6069" s="6" t="s">
        <v>498</v>
      </c>
      <c r="B6069" s="6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hidden="1" x14ac:dyDescent="0.3">
      <c r="A6070" s="6" t="s">
        <v>1163</v>
      </c>
      <c r="B6070" s="6" t="s">
        <v>6818</v>
      </c>
      <c r="C6070" s="6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hidden="1" x14ac:dyDescent="0.3">
      <c r="A6071" s="6" t="s">
        <v>1692</v>
      </c>
      <c r="B6071" s="6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hidden="1" x14ac:dyDescent="0.3">
      <c r="A6072" s="6" t="s">
        <v>1692</v>
      </c>
      <c r="B6072" s="6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hidden="1" x14ac:dyDescent="0.3">
      <c r="A6073" s="6" t="s">
        <v>5027</v>
      </c>
      <c r="B6073" s="6" t="s">
        <v>6819</v>
      </c>
      <c r="C6073" s="6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hidden="1" x14ac:dyDescent="0.3">
      <c r="A6074" s="6" t="s">
        <v>397</v>
      </c>
      <c r="B6074" s="6" t="s">
        <v>6820</v>
      </c>
      <c r="C6074" s="6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hidden="1" x14ac:dyDescent="0.3">
      <c r="A6075" s="6" t="s">
        <v>795</v>
      </c>
      <c r="B6075" s="6" t="s">
        <v>6821</v>
      </c>
      <c r="C6075" s="6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hidden="1" x14ac:dyDescent="0.3">
      <c r="A6076" s="6" t="s">
        <v>1853</v>
      </c>
      <c r="B6076" s="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hidden="1" x14ac:dyDescent="0.3">
      <c r="A6077" s="6" t="s">
        <v>1654</v>
      </c>
      <c r="B6077" s="6" t="s">
        <v>6822</v>
      </c>
      <c r="C6077" s="6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hidden="1" x14ac:dyDescent="0.3">
      <c r="A6078" s="6" t="s">
        <v>2392</v>
      </c>
      <c r="B6078" s="6" t="s">
        <v>6823</v>
      </c>
      <c r="C6078" s="6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hidden="1" x14ac:dyDescent="0.3">
      <c r="A6079" s="6" t="s">
        <v>393</v>
      </c>
      <c r="B6079" s="6" t="s">
        <v>6824</v>
      </c>
      <c r="C6079" s="6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hidden="1" x14ac:dyDescent="0.3">
      <c r="A6080" s="6" t="s">
        <v>393</v>
      </c>
      <c r="B6080" s="6" t="s">
        <v>6825</v>
      </c>
      <c r="C6080" s="6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hidden="1" x14ac:dyDescent="0.3">
      <c r="A6081" s="6" t="s">
        <v>342</v>
      </c>
      <c r="B6081" s="6" t="s">
        <v>6826</v>
      </c>
      <c r="C6081" s="6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hidden="1" x14ac:dyDescent="0.3">
      <c r="A6082" s="6" t="s">
        <v>1991</v>
      </c>
      <c r="B6082" s="6" t="s">
        <v>6827</v>
      </c>
      <c r="C6082" s="6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hidden="1" x14ac:dyDescent="0.3">
      <c r="A6083" s="6" t="s">
        <v>1991</v>
      </c>
      <c r="B6083" s="6" t="s">
        <v>6828</v>
      </c>
      <c r="C6083" s="6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hidden="1" x14ac:dyDescent="0.3">
      <c r="A6084" s="6" t="s">
        <v>1991</v>
      </c>
      <c r="B6084" s="6" t="s">
        <v>6829</v>
      </c>
      <c r="C6084" s="6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hidden="1" x14ac:dyDescent="0.3">
      <c r="A6085" s="6" t="s">
        <v>1991</v>
      </c>
      <c r="B6085" s="6" t="s">
        <v>6830</v>
      </c>
      <c r="C6085" s="6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hidden="1" x14ac:dyDescent="0.3">
      <c r="A6086" s="6" t="s">
        <v>1259</v>
      </c>
      <c r="B6086" s="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hidden="1" x14ac:dyDescent="0.3">
      <c r="A6087" s="6" t="s">
        <v>1841</v>
      </c>
      <c r="B6087" s="6" t="s">
        <v>6832</v>
      </c>
      <c r="C6087" s="6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hidden="1" x14ac:dyDescent="0.3">
      <c r="A6088" s="6" t="s">
        <v>1853</v>
      </c>
      <c r="B6088" s="6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hidden="1" x14ac:dyDescent="0.3">
      <c r="A6089" s="6" t="s">
        <v>1697</v>
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hidden="1" x14ac:dyDescent="0.3">
      <c r="A6090" s="6" t="s">
        <v>754</v>
      </c>
      <c r="B6090" s="6" t="s">
        <v>6835</v>
      </c>
      <c r="C6090" s="6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hidden="1" x14ac:dyDescent="0.3">
      <c r="A6091" s="6" t="s">
        <v>2078</v>
      </c>
      <c r="B6091" s="6" t="s">
        <v>6836</v>
      </c>
      <c r="C6091" s="6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hidden="1" x14ac:dyDescent="0.3">
      <c r="A6092" s="6" t="s">
        <v>2013</v>
      </c>
      <c r="B6092" s="6" t="s">
        <v>6837</v>
      </c>
      <c r="C6092" s="6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hidden="1" x14ac:dyDescent="0.3">
      <c r="A6093" s="6" t="s">
        <v>378</v>
      </c>
      <c r="B6093" s="6" t="s">
        <v>6838</v>
      </c>
      <c r="C6093" s="6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hidden="1" x14ac:dyDescent="0.3">
      <c r="A6094" s="6" t="s">
        <v>2013</v>
      </c>
      <c r="B6094" s="6" t="s">
        <v>6839</v>
      </c>
      <c r="C6094" s="6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hidden="1" x14ac:dyDescent="0.3">
      <c r="A6095" s="6" t="s">
        <v>361</v>
      </c>
      <c r="B6095" s="6" t="s">
        <v>6840</v>
      </c>
      <c r="C6095" s="6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hidden="1" x14ac:dyDescent="0.3">
      <c r="A6096" s="6" t="s">
        <v>754</v>
      </c>
      <c r="B6096" s="6" t="s">
        <v>6841</v>
      </c>
      <c r="C6096" s="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hidden="1" x14ac:dyDescent="0.3">
      <c r="A6097" s="6" t="s">
        <v>1828</v>
      </c>
      <c r="B6097" s="6" t="s">
        <v>6842</v>
      </c>
      <c r="C6097" s="6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hidden="1" x14ac:dyDescent="0.3">
      <c r="A6098" s="6" t="s">
        <v>73</v>
      </c>
      <c r="B6098" s="6" t="s">
        <v>6843</v>
      </c>
      <c r="C6098" s="6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hidden="1" x14ac:dyDescent="0.3">
      <c r="A6099" s="6" t="s">
        <v>1710</v>
      </c>
      <c r="B6099" s="6" t="s">
        <v>6844</v>
      </c>
      <c r="C6099" s="6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hidden="1" x14ac:dyDescent="0.3">
      <c r="A6100" s="6" t="s">
        <v>516</v>
      </c>
      <c r="B6100" s="6" t="s">
        <v>6845</v>
      </c>
      <c r="C6100" s="6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hidden="1" x14ac:dyDescent="0.3">
      <c r="A6101" s="6" t="s">
        <v>89</v>
      </c>
      <c r="B6101" s="6" t="s">
        <v>6846</v>
      </c>
      <c r="C6101" s="6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hidden="1" x14ac:dyDescent="0.3">
      <c r="A6102" s="6" t="s">
        <v>1792</v>
      </c>
      <c r="B6102" s="6" t="s">
        <v>6847</v>
      </c>
      <c r="C6102" s="6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hidden="1" x14ac:dyDescent="0.3">
      <c r="A6103" s="6" t="s">
        <v>1654</v>
      </c>
      <c r="B6103" s="6" t="s">
        <v>6848</v>
      </c>
      <c r="C6103" s="6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hidden="1" x14ac:dyDescent="0.3">
      <c r="A6104" s="6" t="s">
        <v>1654</v>
      </c>
      <c r="B6104" s="6" t="s">
        <v>6849</v>
      </c>
      <c r="C6104" s="6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hidden="1" x14ac:dyDescent="0.3">
      <c r="A6105" s="6" t="s">
        <v>1396</v>
      </c>
      <c r="B6105" s="6" t="s">
        <v>6850</v>
      </c>
      <c r="C6105" s="6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hidden="1" x14ac:dyDescent="0.3">
      <c r="A6106" s="6" t="s">
        <v>1654</v>
      </c>
      <c r="B6106" s="6" t="s">
        <v>2632</v>
      </c>
      <c r="C6106" s="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hidden="1" x14ac:dyDescent="0.3">
      <c r="A6107" s="6" t="s">
        <v>305</v>
      </c>
      <c r="B6107" s="6" t="s">
        <v>6851</v>
      </c>
      <c r="C6107" s="6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hidden="1" x14ac:dyDescent="0.3">
      <c r="A6108" s="6" t="s">
        <v>2119</v>
      </c>
      <c r="B6108" s="6" t="s">
        <v>6852</v>
      </c>
      <c r="C6108" s="6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hidden="1" x14ac:dyDescent="0.3">
      <c r="A6109" s="6" t="s">
        <v>2183</v>
      </c>
      <c r="B6109" s="6" t="s">
        <v>6853</v>
      </c>
      <c r="C6109" s="6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hidden="1" x14ac:dyDescent="0.3">
      <c r="A6110" s="6" t="s">
        <v>567</v>
      </c>
      <c r="B6110" s="6" t="s">
        <v>6854</v>
      </c>
      <c r="C6110" s="6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hidden="1" x14ac:dyDescent="0.3">
      <c r="A6111" s="6" t="s">
        <v>2157</v>
      </c>
      <c r="B6111" s="6" t="s">
        <v>6855</v>
      </c>
      <c r="C6111" s="6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hidden="1" x14ac:dyDescent="0.3">
      <c r="A6112" s="6" t="s">
        <v>1991</v>
      </c>
      <c r="B6112" s="6" t="s">
        <v>6856</v>
      </c>
      <c r="C6112" s="6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hidden="1" x14ac:dyDescent="0.3">
      <c r="A6113" s="6" t="s">
        <v>1991</v>
      </c>
      <c r="B6113" s="6" t="s">
        <v>6857</v>
      </c>
      <c r="C6113" s="6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hidden="1" x14ac:dyDescent="0.3">
      <c r="A6114" s="6" t="s">
        <v>1991</v>
      </c>
      <c r="B6114" s="6" t="s">
        <v>6858</v>
      </c>
      <c r="C6114" s="6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hidden="1" x14ac:dyDescent="0.3">
      <c r="A6115" s="6" t="s">
        <v>956</v>
      </c>
      <c r="B6115" s="6" t="s">
        <v>6859</v>
      </c>
      <c r="C6115" s="6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hidden="1" x14ac:dyDescent="0.3">
      <c r="A6116" s="6" t="s">
        <v>1853</v>
      </c>
      <c r="B6116" s="6" t="s">
        <v>6860</v>
      </c>
      <c r="C6116" s="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hidden="1" x14ac:dyDescent="0.3">
      <c r="A6117" s="6" t="s">
        <v>371</v>
      </c>
      <c r="B6117" s="6" t="s">
        <v>6861</v>
      </c>
      <c r="C6117" s="6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hidden="1" x14ac:dyDescent="0.3">
      <c r="A6118" s="6" t="s">
        <v>1991</v>
      </c>
      <c r="B6118" s="6" t="s">
        <v>6862</v>
      </c>
      <c r="C6118" s="6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hidden="1" x14ac:dyDescent="0.3">
      <c r="A6119" s="6" t="s">
        <v>2068</v>
      </c>
      <c r="B6119" s="6" t="s">
        <v>6863</v>
      </c>
      <c r="C6119" s="6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hidden="1" x14ac:dyDescent="0.3">
      <c r="A6120" s="6" t="s">
        <v>318</v>
      </c>
      <c r="B6120" s="6" t="s">
        <v>6864</v>
      </c>
      <c r="C6120" s="6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hidden="1" x14ac:dyDescent="0.3">
      <c r="A6121" s="6" t="s">
        <v>2075</v>
      </c>
      <c r="B6121" s="6" t="s">
        <v>6865</v>
      </c>
      <c r="C6121" s="6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hidden="1" x14ac:dyDescent="0.3">
      <c r="A6122" s="6" t="s">
        <v>1853</v>
      </c>
      <c r="B6122" s="6" t="s">
        <v>6866</v>
      </c>
      <c r="C6122" s="6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hidden="1" x14ac:dyDescent="0.3">
      <c r="A6123" s="6" t="s">
        <v>1654</v>
      </c>
      <c r="B6123" s="6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hidden="1" x14ac:dyDescent="0.3">
      <c r="A6124" s="6" t="s">
        <v>2088</v>
      </c>
      <c r="B6124" s="6" t="s">
        <v>6868</v>
      </c>
      <c r="C6124" s="6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hidden="1" x14ac:dyDescent="0.3">
      <c r="A6125" s="6" t="s">
        <v>425</v>
      </c>
      <c r="B6125" s="6" t="s">
        <v>6869</v>
      </c>
      <c r="C6125" s="6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hidden="1" x14ac:dyDescent="0.3">
      <c r="A6126" s="6" t="s">
        <v>2244</v>
      </c>
      <c r="B6126" s="6" t="s">
        <v>6870</v>
      </c>
      <c r="C6126" s="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hidden="1" x14ac:dyDescent="0.3">
      <c r="A6127" s="6" t="s">
        <v>1841</v>
      </c>
      <c r="B6127" s="6" t="s">
        <v>6871</v>
      </c>
      <c r="C6127" s="6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hidden="1" x14ac:dyDescent="0.3">
      <c r="A6128" s="6" t="s">
        <v>567</v>
      </c>
      <c r="B6128" s="6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hidden="1" x14ac:dyDescent="0.3">
      <c r="A6129" s="6" t="s">
        <v>795</v>
      </c>
      <c r="B6129" s="6" t="s">
        <v>6873</v>
      </c>
      <c r="C6129" s="6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hidden="1" x14ac:dyDescent="0.3">
      <c r="A6130" s="6" t="s">
        <v>3838</v>
      </c>
      <c r="B6130" s="6" t="s">
        <v>6874</v>
      </c>
      <c r="C6130" s="6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hidden="1" x14ac:dyDescent="0.3">
      <c r="A6131" s="6" t="s">
        <v>6875</v>
      </c>
      <c r="B6131" s="6" t="s">
        <v>6876</v>
      </c>
      <c r="C6131" s="6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hidden="1" x14ac:dyDescent="0.3">
      <c r="A6132" s="6" t="s">
        <v>73</v>
      </c>
      <c r="B6132" s="6" t="s">
        <v>6877</v>
      </c>
      <c r="C6132" s="6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hidden="1" x14ac:dyDescent="0.3">
      <c r="A6133" s="6" t="s">
        <v>1991</v>
      </c>
      <c r="B6133" s="6" t="s">
        <v>6878</v>
      </c>
      <c r="C6133" s="6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hidden="1" x14ac:dyDescent="0.3">
      <c r="A6134" s="6" t="s">
        <v>313</v>
      </c>
      <c r="B6134" s="6" t="s">
        <v>6879</v>
      </c>
      <c r="C6134" s="6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hidden="1" x14ac:dyDescent="0.3">
      <c r="A6135" s="6" t="s">
        <v>313</v>
      </c>
      <c r="B6135" s="6" t="s">
        <v>6880</v>
      </c>
      <c r="C6135" s="6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hidden="1" x14ac:dyDescent="0.3">
      <c r="A6136" s="6" t="s">
        <v>71</v>
      </c>
      <c r="B6136" s="6" t="s">
        <v>6881</v>
      </c>
      <c r="C6136" s="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hidden="1" x14ac:dyDescent="0.3">
      <c r="A6137" s="6" t="s">
        <v>2133</v>
      </c>
      <c r="B6137" s="6" t="s">
        <v>6882</v>
      </c>
      <c r="C6137" s="6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hidden="1" x14ac:dyDescent="0.3">
      <c r="A6138" s="6" t="s">
        <v>6875</v>
      </c>
      <c r="B6138" s="6" t="s">
        <v>6883</v>
      </c>
      <c r="C6138" s="6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hidden="1" x14ac:dyDescent="0.3">
      <c r="A6139" s="6" t="s">
        <v>2183</v>
      </c>
      <c r="B6139" s="6" t="s">
        <v>6884</v>
      </c>
      <c r="C6139" s="6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hidden="1" x14ac:dyDescent="0.3">
      <c r="A6140" s="6" t="s">
        <v>1991</v>
      </c>
      <c r="B6140" s="6" t="s">
        <v>6885</v>
      </c>
      <c r="C6140" s="6">
        <v>4</v>
      </c>
      <c r="D6140" t="str">
        <f t="shared" si="95"/>
        <v>SSC Suez Steel Company Project4</v>
      </c>
      <c r="E6140">
        <v>7605000</v>
      </c>
      <c r="F6140">
        <v>6312150</v>
      </c>
      <c r="G6140">
        <v>2281500</v>
      </c>
      <c r="H6140">
        <v>8593650</v>
      </c>
    </row>
    <row r="6141" spans="1:8" hidden="1" x14ac:dyDescent="0.3">
      <c r="A6141" s="6" t="s">
        <v>425</v>
      </c>
      <c r="B6141" s="6" t="s">
        <v>6886</v>
      </c>
      <c r="C6141" s="6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hidden="1" x14ac:dyDescent="0.3">
      <c r="A6142" s="6" t="s">
        <v>1991</v>
      </c>
      <c r="B6142" s="6" t="s">
        <v>6887</v>
      </c>
      <c r="C6142" s="6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hidden="1" x14ac:dyDescent="0.3">
      <c r="A6143" s="6" t="s">
        <v>1991</v>
      </c>
      <c r="B6143" s="6" t="s">
        <v>6888</v>
      </c>
      <c r="C6143" s="6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hidden="1" x14ac:dyDescent="0.3">
      <c r="A6144" s="6" t="s">
        <v>412</v>
      </c>
      <c r="B6144" s="6" t="s">
        <v>6889</v>
      </c>
      <c r="C6144" s="6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hidden="1" x14ac:dyDescent="0.3">
      <c r="A6145" s="6" t="s">
        <v>2157</v>
      </c>
      <c r="B6145" s="6" t="s">
        <v>6890</v>
      </c>
      <c r="C6145" s="6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hidden="1" x14ac:dyDescent="0.3">
      <c r="A6146" s="6" t="s">
        <v>6891</v>
      </c>
      <c r="B6146" s="6" t="s">
        <v>6892</v>
      </c>
      <c r="C6146" s="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hidden="1" x14ac:dyDescent="0.3">
      <c r="A6147" s="6" t="s">
        <v>425</v>
      </c>
      <c r="B6147" s="6" t="s">
        <v>6893</v>
      </c>
      <c r="C6147" s="6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hidden="1" x14ac:dyDescent="0.3">
      <c r="A6148" s="6" t="s">
        <v>1752</v>
      </c>
      <c r="B6148" s="6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hidden="1" x14ac:dyDescent="0.3">
      <c r="A6149" s="6" t="s">
        <v>3753</v>
      </c>
      <c r="B6149" s="6" t="s">
        <v>6895</v>
      </c>
      <c r="C6149" s="6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hidden="1" x14ac:dyDescent="0.3">
      <c r="A6150" s="6" t="s">
        <v>2455</v>
      </c>
      <c r="B6150" s="6" t="s">
        <v>6896</v>
      </c>
      <c r="C6150" s="6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hidden="1" x14ac:dyDescent="0.3">
      <c r="A6151" s="6" t="s">
        <v>2256</v>
      </c>
      <c r="B6151" s="6" t="s">
        <v>6897</v>
      </c>
      <c r="C6151" s="6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hidden="1" x14ac:dyDescent="0.3">
      <c r="A6152" s="6" t="s">
        <v>958</v>
      </c>
      <c r="B6152" s="6" t="s">
        <v>6898</v>
      </c>
      <c r="C6152" s="6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hidden="1" x14ac:dyDescent="0.3">
      <c r="A6153" s="6" t="s">
        <v>358</v>
      </c>
      <c r="B6153" s="6" t="s">
        <v>6899</v>
      </c>
      <c r="C6153" s="6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hidden="1" x14ac:dyDescent="0.3">
      <c r="A6154" s="6" t="s">
        <v>2157</v>
      </c>
      <c r="B6154" s="6" t="s">
        <v>6900</v>
      </c>
      <c r="C6154" s="6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hidden="1" x14ac:dyDescent="0.3">
      <c r="A6155" s="6" t="s">
        <v>2176</v>
      </c>
      <c r="B6155" s="6" t="s">
        <v>6901</v>
      </c>
      <c r="C6155" s="6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hidden="1" x14ac:dyDescent="0.3">
      <c r="A6156" s="6" t="s">
        <v>1853</v>
      </c>
      <c r="B6156" s="6" t="s">
        <v>6902</v>
      </c>
      <c r="C6156" s="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hidden="1" x14ac:dyDescent="0.3">
      <c r="A6157" s="6" t="s">
        <v>2113</v>
      </c>
      <c r="B6157" s="6" t="s">
        <v>6903</v>
      </c>
      <c r="C6157" s="6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hidden="1" x14ac:dyDescent="0.3">
      <c r="A6158" s="6" t="s">
        <v>2096</v>
      </c>
      <c r="B6158" s="6" t="s">
        <v>6904</v>
      </c>
      <c r="C6158" s="6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hidden="1" x14ac:dyDescent="0.3">
      <c r="A6159" s="6" t="s">
        <v>2271</v>
      </c>
      <c r="B6159" s="6" t="s">
        <v>6905</v>
      </c>
      <c r="C6159" s="6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hidden="1" x14ac:dyDescent="0.3">
      <c r="A6160" s="6" t="s">
        <v>89</v>
      </c>
      <c r="B6160" s="6" t="s">
        <v>6906</v>
      </c>
      <c r="C6160" s="6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hidden="1" x14ac:dyDescent="0.3">
      <c r="A6161" s="6" t="s">
        <v>1396</v>
      </c>
      <c r="B6161" s="6" t="s">
        <v>6907</v>
      </c>
      <c r="C6161" s="6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hidden="1" x14ac:dyDescent="0.3">
      <c r="A6162" s="6" t="s">
        <v>1396</v>
      </c>
      <c r="B6162" s="6" t="s">
        <v>6908</v>
      </c>
      <c r="C6162" s="6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hidden="1" x14ac:dyDescent="0.3">
      <c r="A6163" s="6" t="s">
        <v>318</v>
      </c>
      <c r="B6163" s="6" t="s">
        <v>6909</v>
      </c>
      <c r="C6163" s="6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hidden="1" x14ac:dyDescent="0.3">
      <c r="A6164" s="6" t="s">
        <v>71</v>
      </c>
      <c r="B6164" s="6" t="s">
        <v>6910</v>
      </c>
      <c r="C6164" s="6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hidden="1" x14ac:dyDescent="0.3">
      <c r="A6165" s="6" t="s">
        <v>71</v>
      </c>
      <c r="B6165" s="6" t="s">
        <v>6911</v>
      </c>
      <c r="C6165" s="6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hidden="1" x14ac:dyDescent="0.3">
      <c r="A6166" s="6" t="s">
        <v>1697</v>
      </c>
      <c r="B6166" s="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hidden="1" x14ac:dyDescent="0.3">
      <c r="A6167" s="6" t="s">
        <v>2199</v>
      </c>
      <c r="B6167" s="6" t="s">
        <v>6913</v>
      </c>
      <c r="C6167" s="6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hidden="1" x14ac:dyDescent="0.3">
      <c r="A6168" s="6" t="s">
        <v>1259</v>
      </c>
      <c r="B6168" s="6" t="s">
        <v>6914</v>
      </c>
      <c r="C6168" s="6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hidden="1" x14ac:dyDescent="0.3">
      <c r="A6169" s="6" t="s">
        <v>1259</v>
      </c>
      <c r="B6169" s="6" t="s">
        <v>6915</v>
      </c>
      <c r="C6169" s="6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hidden="1" x14ac:dyDescent="0.3">
      <c r="A6170" s="6" t="s">
        <v>399</v>
      </c>
      <c r="B6170" s="6" t="s">
        <v>6916</v>
      </c>
      <c r="C6170" s="6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hidden="1" x14ac:dyDescent="0.3">
      <c r="A6171" s="6" t="s">
        <v>2157</v>
      </c>
      <c r="B6171" s="6" t="s">
        <v>6917</v>
      </c>
      <c r="C6171" s="6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hidden="1" x14ac:dyDescent="0.3">
      <c r="A6172" s="6" t="s">
        <v>2157</v>
      </c>
      <c r="B6172" s="6" t="s">
        <v>6918</v>
      </c>
      <c r="C6172" s="6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hidden="1" x14ac:dyDescent="0.3">
      <c r="A6173" s="6" t="s">
        <v>2157</v>
      </c>
      <c r="B6173" s="6" t="s">
        <v>6919</v>
      </c>
      <c r="C6173" s="6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hidden="1" x14ac:dyDescent="0.3">
      <c r="A6174" s="6" t="s">
        <v>2157</v>
      </c>
      <c r="B6174" s="6" t="s">
        <v>6920</v>
      </c>
      <c r="C6174" s="6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hidden="1" x14ac:dyDescent="0.3">
      <c r="A6175" s="6" t="s">
        <v>1853</v>
      </c>
      <c r="B6175" s="6" t="s">
        <v>6921</v>
      </c>
      <c r="C6175" s="6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hidden="1" x14ac:dyDescent="0.3">
      <c r="A6176" s="6" t="s">
        <v>1259</v>
      </c>
      <c r="B6176" s="6" t="s">
        <v>6922</v>
      </c>
      <c r="C6176" s="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hidden="1" x14ac:dyDescent="0.3">
      <c r="A6177" s="6" t="s">
        <v>1562</v>
      </c>
      <c r="B6177" s="6" t="s">
        <v>6923</v>
      </c>
      <c r="C6177" s="6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hidden="1" x14ac:dyDescent="0.3">
      <c r="A6178" s="6" t="s">
        <v>6924</v>
      </c>
      <c r="B6178" s="6" t="s">
        <v>6925</v>
      </c>
      <c r="C6178" s="6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hidden="1" x14ac:dyDescent="0.3">
      <c r="A6179" s="6" t="s">
        <v>2239</v>
      </c>
      <c r="B6179" s="6" t="s">
        <v>6926</v>
      </c>
      <c r="C6179" s="6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hidden="1" x14ac:dyDescent="0.3">
      <c r="A6180" s="6" t="s">
        <v>425</v>
      </c>
      <c r="B6180" s="6" t="s">
        <v>6927</v>
      </c>
      <c r="C6180" s="6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hidden="1" x14ac:dyDescent="0.3">
      <c r="A6181" s="6" t="s">
        <v>754</v>
      </c>
      <c r="B6181" s="6" t="s">
        <v>6928</v>
      </c>
      <c r="C6181" s="6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hidden="1" x14ac:dyDescent="0.3">
      <c r="A6182" s="6" t="s">
        <v>1991</v>
      </c>
      <c r="B6182" s="6" t="s">
        <v>6929</v>
      </c>
      <c r="C6182" s="6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hidden="1" x14ac:dyDescent="0.3">
      <c r="A6183" s="6" t="s">
        <v>2290</v>
      </c>
      <c r="B6183" s="6" t="s">
        <v>6930</v>
      </c>
      <c r="C6183" s="6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hidden="1" x14ac:dyDescent="0.3">
      <c r="A6184" s="6" t="s">
        <v>2116</v>
      </c>
      <c r="B6184" s="6" t="s">
        <v>6931</v>
      </c>
      <c r="C6184" s="6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hidden="1" x14ac:dyDescent="0.3">
      <c r="A6185" s="6" t="s">
        <v>2068</v>
      </c>
      <c r="B6185" s="6" t="s">
        <v>6932</v>
      </c>
      <c r="C6185" s="6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hidden="1" x14ac:dyDescent="0.3">
      <c r="A6186" s="6" t="s">
        <v>2318</v>
      </c>
      <c r="B6186" s="6" t="s">
        <v>6933</v>
      </c>
      <c r="C6186" s="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hidden="1" x14ac:dyDescent="0.3">
      <c r="A6187" s="6" t="s">
        <v>2455</v>
      </c>
      <c r="B6187" s="6" t="s">
        <v>6934</v>
      </c>
      <c r="C6187" s="6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hidden="1" x14ac:dyDescent="0.3">
      <c r="A6188" s="6" t="s">
        <v>3891</v>
      </c>
      <c r="B6188" s="6" t="s">
        <v>6935</v>
      </c>
      <c r="C6188" s="6">
        <v>3</v>
      </c>
      <c r="D6188" t="str">
        <f t="shared" si="96"/>
        <v>El-Warraq3</v>
      </c>
      <c r="E6188">
        <v>736709.19999999984</v>
      </c>
      <c r="F6188">
        <v>0</v>
      </c>
      <c r="G6188">
        <v>0</v>
      </c>
      <c r="H6188">
        <v>0</v>
      </c>
    </row>
    <row r="6189" spans="1:8" hidden="1" x14ac:dyDescent="0.3">
      <c r="A6189" s="6" t="s">
        <v>89</v>
      </c>
      <c r="B6189" s="6" t="s">
        <v>6936</v>
      </c>
      <c r="C6189" s="6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hidden="1" x14ac:dyDescent="0.3">
      <c r="A6190" s="6" t="s">
        <v>2392</v>
      </c>
      <c r="B6190" s="6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hidden="1" x14ac:dyDescent="0.3">
      <c r="A6191" s="6" t="s">
        <v>2017</v>
      </c>
      <c r="B6191" s="6" t="s">
        <v>6938</v>
      </c>
      <c r="C6191" s="6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hidden="1" x14ac:dyDescent="0.3">
      <c r="A6192" s="6" t="s">
        <v>2133</v>
      </c>
      <c r="B6192" s="6" t="s">
        <v>6939</v>
      </c>
      <c r="C6192" s="6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hidden="1" x14ac:dyDescent="0.3">
      <c r="A6193" s="6" t="s">
        <v>2096</v>
      </c>
      <c r="B6193" s="6" t="s">
        <v>6940</v>
      </c>
      <c r="C6193" s="6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hidden="1" x14ac:dyDescent="0.3">
      <c r="A6194" s="6" t="s">
        <v>2096</v>
      </c>
      <c r="B6194" s="6" t="s">
        <v>6941</v>
      </c>
      <c r="C6194" s="6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hidden="1" x14ac:dyDescent="0.3">
      <c r="A6195" s="6" t="s">
        <v>2253</v>
      </c>
      <c r="B6195" s="6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hidden="1" x14ac:dyDescent="0.3">
      <c r="A6196" s="6" t="s">
        <v>5027</v>
      </c>
      <c r="B6196" s="6" t="s">
        <v>6943</v>
      </c>
      <c r="C6196" s="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hidden="1" x14ac:dyDescent="0.3">
      <c r="A6197" s="6" t="s">
        <v>2226</v>
      </c>
      <c r="B6197" s="6" t="s">
        <v>6944</v>
      </c>
      <c r="C6197" s="6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hidden="1" x14ac:dyDescent="0.3">
      <c r="A6198" s="6" t="s">
        <v>2256</v>
      </c>
      <c r="B6198" s="6" t="s">
        <v>6945</v>
      </c>
      <c r="C6198" s="6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hidden="1" x14ac:dyDescent="0.3">
      <c r="A6199" s="6" t="s">
        <v>3893</v>
      </c>
      <c r="B6199" s="6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hidden="1" x14ac:dyDescent="0.3">
      <c r="A6200" s="6" t="s">
        <v>1991</v>
      </c>
      <c r="B6200" s="6" t="s">
        <v>6947</v>
      </c>
      <c r="C6200" s="6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hidden="1" x14ac:dyDescent="0.3">
      <c r="A6201" s="6" t="s">
        <v>3903</v>
      </c>
      <c r="B6201" s="6" t="s">
        <v>6948</v>
      </c>
      <c r="C6201" s="6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hidden="1" x14ac:dyDescent="0.3">
      <c r="A6202" s="6" t="s">
        <v>6204</v>
      </c>
      <c r="B6202" s="6" t="s">
        <v>6949</v>
      </c>
      <c r="C6202" s="6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hidden="1" x14ac:dyDescent="0.3">
      <c r="A6203" s="6" t="s">
        <v>2301</v>
      </c>
      <c r="B6203" s="6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hidden="1" x14ac:dyDescent="0.3">
      <c r="A6204" s="6" t="s">
        <v>4004</v>
      </c>
      <c r="B6204" s="6" t="s">
        <v>6951</v>
      </c>
      <c r="C6204" s="6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hidden="1" x14ac:dyDescent="0.3">
      <c r="A6205" s="6" t="s">
        <v>1943</v>
      </c>
      <c r="B6205" s="6" t="s">
        <v>6952</v>
      </c>
      <c r="C6205" s="6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hidden="1" x14ac:dyDescent="0.3">
      <c r="A6206" s="6" t="s">
        <v>2113</v>
      </c>
      <c r="B6206" s="6" t="s">
        <v>6953</v>
      </c>
      <c r="C6206" s="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hidden="1" x14ac:dyDescent="0.3">
      <c r="A6207" s="6" t="s">
        <v>305</v>
      </c>
      <c r="B6207" s="6" t="s">
        <v>6954</v>
      </c>
      <c r="C6207" s="6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hidden="1" x14ac:dyDescent="0.3">
      <c r="A6208" s="6" t="s">
        <v>2277</v>
      </c>
      <c r="B6208" s="6" t="s">
        <v>6955</v>
      </c>
      <c r="C6208" s="6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hidden="1" x14ac:dyDescent="0.3">
      <c r="A6209" s="6" t="s">
        <v>335</v>
      </c>
      <c r="B6209" s="6" t="s">
        <v>6956</v>
      </c>
      <c r="C6209" s="6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hidden="1" x14ac:dyDescent="0.3">
      <c r="A6210" s="6" t="s">
        <v>401</v>
      </c>
      <c r="B6210" s="6" t="s">
        <v>6957</v>
      </c>
      <c r="C6210" s="6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hidden="1" x14ac:dyDescent="0.3">
      <c r="A6211" s="6" t="s">
        <v>1259</v>
      </c>
      <c r="B6211" s="6" t="s">
        <v>6958</v>
      </c>
      <c r="C6211" s="6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hidden="1" x14ac:dyDescent="0.3">
      <c r="A6212" s="6" t="s">
        <v>2096</v>
      </c>
      <c r="B6212" s="6" t="s">
        <v>6959</v>
      </c>
      <c r="C6212" s="6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hidden="1" x14ac:dyDescent="0.3">
      <c r="A6213" s="6" t="s">
        <v>342</v>
      </c>
      <c r="B6213" s="6" t="s">
        <v>6960</v>
      </c>
      <c r="C6213" s="6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hidden="1" x14ac:dyDescent="0.3">
      <c r="A6214" s="6" t="s">
        <v>2324</v>
      </c>
      <c r="B6214" s="6" t="s">
        <v>6961</v>
      </c>
      <c r="C6214" s="6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hidden="1" x14ac:dyDescent="0.3">
      <c r="A6215" s="6" t="s">
        <v>2324</v>
      </c>
      <c r="B6215" s="6" t="s">
        <v>6962</v>
      </c>
      <c r="C6215" s="6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hidden="1" x14ac:dyDescent="0.3">
      <c r="A6216" s="6" t="s">
        <v>2116</v>
      </c>
      <c r="B6216" s="6" t="s">
        <v>6963</v>
      </c>
      <c r="C6216" s="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hidden="1" x14ac:dyDescent="0.3">
      <c r="A6217" s="6" t="s">
        <v>2113</v>
      </c>
      <c r="B6217" s="6" t="s">
        <v>6964</v>
      </c>
      <c r="C6217" s="6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hidden="1" x14ac:dyDescent="0.3">
      <c r="A6218" s="6" t="s">
        <v>3931</v>
      </c>
      <c r="B6218" s="6" t="s">
        <v>6965</v>
      </c>
      <c r="C6218" s="6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hidden="1" x14ac:dyDescent="0.3">
      <c r="A6219" s="6" t="s">
        <v>358</v>
      </c>
      <c r="B6219" s="6" t="s">
        <v>6966</v>
      </c>
      <c r="C6219" s="6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hidden="1" x14ac:dyDescent="0.3">
      <c r="A6220" s="6" t="s">
        <v>2088</v>
      </c>
      <c r="B6220" s="6" t="s">
        <v>6967</v>
      </c>
      <c r="C6220" s="6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hidden="1" x14ac:dyDescent="0.3">
      <c r="A6221" s="6" t="s">
        <v>1809</v>
      </c>
      <c r="B6221" s="6" t="s">
        <v>6968</v>
      </c>
      <c r="C6221" s="6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hidden="1" x14ac:dyDescent="0.3">
      <c r="A6222" s="6" t="s">
        <v>89</v>
      </c>
      <c r="B6222" s="6" t="s">
        <v>6969</v>
      </c>
      <c r="D6222" t="str">
        <f t="shared" si="97"/>
        <v>Sokhna Port Expansion</v>
      </c>
      <c r="E6222">
        <v>1211958</v>
      </c>
      <c r="F6222">
        <v>1211958</v>
      </c>
      <c r="G6222">
        <v>0</v>
      </c>
      <c r="H6222">
        <v>1211958</v>
      </c>
    </row>
    <row r="6223" spans="1:8" hidden="1" x14ac:dyDescent="0.3">
      <c r="A6223" s="6" t="s">
        <v>2017</v>
      </c>
      <c r="B6223" s="6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hidden="1" x14ac:dyDescent="0.3">
      <c r="A6224" s="6" t="s">
        <v>405</v>
      </c>
      <c r="B6224" s="6" t="s">
        <v>6971</v>
      </c>
      <c r="C6224" s="6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hidden="1" x14ac:dyDescent="0.3">
      <c r="A6225" s="6" t="s">
        <v>2354</v>
      </c>
      <c r="B6225" s="6" t="s">
        <v>6972</v>
      </c>
      <c r="C6225" s="6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hidden="1" x14ac:dyDescent="0.3">
      <c r="A6226" s="6" t="s">
        <v>1259</v>
      </c>
      <c r="B6226" s="6" t="s">
        <v>6973</v>
      </c>
      <c r="C6226" s="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hidden="1" x14ac:dyDescent="0.3">
      <c r="A6227" s="6" t="s">
        <v>1991</v>
      </c>
      <c r="B6227" s="6" t="s">
        <v>6974</v>
      </c>
      <c r="C6227" s="6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hidden="1" x14ac:dyDescent="0.3">
      <c r="A6228" s="6" t="s">
        <v>5215</v>
      </c>
      <c r="B6228" s="6" t="s">
        <v>6975</v>
      </c>
      <c r="C6228" s="6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hidden="1" x14ac:dyDescent="0.3">
      <c r="A6229" s="6" t="s">
        <v>3896</v>
      </c>
      <c r="B6229" s="6" t="s">
        <v>6976</v>
      </c>
      <c r="C6229" s="6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hidden="1" x14ac:dyDescent="0.3">
      <c r="A6230" s="6" t="s">
        <v>73</v>
      </c>
      <c r="B6230" s="6" t="s">
        <v>6977</v>
      </c>
      <c r="C6230" s="6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hidden="1" x14ac:dyDescent="0.3">
      <c r="A6231" s="6" t="s">
        <v>342</v>
      </c>
      <c r="B6231" s="6" t="s">
        <v>6978</v>
      </c>
      <c r="C6231" s="6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hidden="1" x14ac:dyDescent="0.3">
      <c r="A6232" s="6" t="s">
        <v>89</v>
      </c>
      <c r="B6232" s="6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hidden="1" x14ac:dyDescent="0.3">
      <c r="A6233" s="6" t="s">
        <v>2416</v>
      </c>
      <c r="B6233" s="6" t="s">
        <v>6980</v>
      </c>
      <c r="C6233" s="6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hidden="1" x14ac:dyDescent="0.3">
      <c r="A6234" s="6" t="s">
        <v>3903</v>
      </c>
      <c r="B6234" s="6" t="s">
        <v>6981</v>
      </c>
      <c r="C6234" s="6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hidden="1" x14ac:dyDescent="0.3">
      <c r="A6235" s="6" t="s">
        <v>2410</v>
      </c>
      <c r="B6235" s="6" t="s">
        <v>6982</v>
      </c>
      <c r="C6235" s="6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hidden="1" x14ac:dyDescent="0.3">
      <c r="A6236" s="6" t="s">
        <v>335</v>
      </c>
      <c r="B6236" s="6" t="s">
        <v>6983</v>
      </c>
      <c r="C6236" s="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hidden="1" x14ac:dyDescent="0.3">
      <c r="A6237" s="6" t="s">
        <v>410</v>
      </c>
      <c r="B6237" s="6" t="s">
        <v>6984</v>
      </c>
      <c r="C6237" s="6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hidden="1" x14ac:dyDescent="0.3">
      <c r="A6238" s="6" t="s">
        <v>2285</v>
      </c>
      <c r="B6238" s="6" t="s">
        <v>6985</v>
      </c>
      <c r="C6238" s="6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hidden="1" x14ac:dyDescent="0.3">
      <c r="A6239" s="6" t="s">
        <v>2318</v>
      </c>
      <c r="B6239" s="6" t="s">
        <v>6986</v>
      </c>
      <c r="C6239" s="6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hidden="1" x14ac:dyDescent="0.3">
      <c r="A6240" s="6" t="s">
        <v>2324</v>
      </c>
      <c r="B6240" s="6" t="s">
        <v>6987</v>
      </c>
      <c r="C6240" s="6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hidden="1" x14ac:dyDescent="0.3">
      <c r="A6241" s="6" t="s">
        <v>1980</v>
      </c>
      <c r="B6241" s="6" t="s">
        <v>6988</v>
      </c>
      <c r="C6241" s="6">
        <v>14</v>
      </c>
      <c r="D6241" t="str">
        <f t="shared" si="97"/>
        <v>WADY EL-NATROUN BRIDGE(HST)14</v>
      </c>
      <c r="E6241">
        <v>937184.63</v>
      </c>
      <c r="F6241">
        <v>838200.28</v>
      </c>
      <c r="G6241">
        <v>0</v>
      </c>
      <c r="H6241">
        <v>838200.28</v>
      </c>
    </row>
    <row r="6242" spans="1:8" hidden="1" x14ac:dyDescent="0.3">
      <c r="A6242" s="6" t="s">
        <v>6989</v>
      </c>
      <c r="B6242" s="6" t="s">
        <v>6990</v>
      </c>
      <c r="C6242" s="6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hidden="1" x14ac:dyDescent="0.3">
      <c r="A6243" s="6" t="s">
        <v>2157</v>
      </c>
      <c r="B6243" s="6" t="s">
        <v>6991</v>
      </c>
      <c r="C6243" s="6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hidden="1" x14ac:dyDescent="0.3">
      <c r="A6244" s="6" t="s">
        <v>1657</v>
      </c>
      <c r="B6244" s="6" t="s">
        <v>6992</v>
      </c>
      <c r="C6244" s="6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hidden="1" x14ac:dyDescent="0.3">
      <c r="A6245" s="6" t="s">
        <v>1630</v>
      </c>
      <c r="B6245" s="6" t="s">
        <v>6993</v>
      </c>
      <c r="C6245" s="6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hidden="1" x14ac:dyDescent="0.3">
      <c r="A6246" s="6" t="s">
        <v>2538</v>
      </c>
      <c r="B6246" s="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hidden="1" x14ac:dyDescent="0.3">
      <c r="A6247" s="6" t="s">
        <v>475</v>
      </c>
      <c r="B6247" s="6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hidden="1" x14ac:dyDescent="0.3">
      <c r="A6248" s="6" t="s">
        <v>514</v>
      </c>
      <c r="B6248" s="6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hidden="1" x14ac:dyDescent="0.3">
      <c r="A6249" s="6" t="s">
        <v>456</v>
      </c>
      <c r="B6249" s="6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hidden="1" x14ac:dyDescent="0.3">
      <c r="A6250" s="6" t="s">
        <v>897</v>
      </c>
      <c r="B6250" s="6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hidden="1" x14ac:dyDescent="0.3">
      <c r="A6251" s="6" t="s">
        <v>458</v>
      </c>
      <c r="B6251" s="6" t="s">
        <v>6997</v>
      </c>
      <c r="C6251" s="6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hidden="1" x14ac:dyDescent="0.3">
      <c r="A6252" s="6" t="s">
        <v>1477</v>
      </c>
      <c r="B6252" s="6" t="s">
        <v>6998</v>
      </c>
      <c r="C6252" s="6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hidden="1" x14ac:dyDescent="0.3">
      <c r="A6253" s="6" t="s">
        <v>4069</v>
      </c>
      <c r="B6253" s="6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hidden="1" x14ac:dyDescent="0.3">
      <c r="A6254" s="6" t="s">
        <v>506</v>
      </c>
      <c r="B6254" s="6" t="s">
        <v>7000</v>
      </c>
      <c r="C6254" s="6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hidden="1" x14ac:dyDescent="0.3">
      <c r="A6255" s="6" t="s">
        <v>980</v>
      </c>
      <c r="B6255" s="6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hidden="1" x14ac:dyDescent="0.3">
      <c r="A6256" s="6" t="s">
        <v>3539</v>
      </c>
      <c r="B6256" s="6" t="s">
        <v>7002</v>
      </c>
      <c r="C6256" s="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hidden="1" x14ac:dyDescent="0.3">
      <c r="A6257" s="6" t="s">
        <v>500</v>
      </c>
      <c r="B6257" s="6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hidden="1" x14ac:dyDescent="0.3">
      <c r="A6258" s="6" t="s">
        <v>2318</v>
      </c>
      <c r="B6258" s="6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hidden="1" x14ac:dyDescent="0.3">
      <c r="A6259" s="6" t="s">
        <v>1093</v>
      </c>
      <c r="B6259" s="6" t="s">
        <v>2563</v>
      </c>
      <c r="C6259" s="6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hidden="1" x14ac:dyDescent="0.3">
      <c r="A6260" s="6" t="s">
        <v>458</v>
      </c>
      <c r="B6260" s="6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hidden="1" x14ac:dyDescent="0.3">
      <c r="A6261" s="6" t="s">
        <v>456</v>
      </c>
      <c r="B6261" s="6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hidden="1" x14ac:dyDescent="0.3">
      <c r="A6262" s="6" t="s">
        <v>509</v>
      </c>
      <c r="B6262" s="6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hidden="1" x14ac:dyDescent="0.3">
      <c r="A6263" s="6" t="s">
        <v>2612</v>
      </c>
      <c r="B6263" s="6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hidden="1" x14ac:dyDescent="0.3">
      <c r="A6264" s="6" t="s">
        <v>847</v>
      </c>
      <c r="B6264" s="6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hidden="1" x14ac:dyDescent="0.3">
      <c r="A6265" s="6" t="s">
        <v>3433</v>
      </c>
      <c r="B6265" s="6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hidden="1" x14ac:dyDescent="0.3">
      <c r="A6266" s="6" t="s">
        <v>514</v>
      </c>
      <c r="B6266" s="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hidden="1" x14ac:dyDescent="0.3">
      <c r="A6267" s="6" t="s">
        <v>1077</v>
      </c>
      <c r="B6267" s="6" t="s">
        <v>7010</v>
      </c>
      <c r="C6267" s="6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hidden="1" x14ac:dyDescent="0.3">
      <c r="A6268" s="6" t="s">
        <v>1477</v>
      </c>
      <c r="B6268" s="6" t="s">
        <v>7011</v>
      </c>
      <c r="C6268" s="6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hidden="1" x14ac:dyDescent="0.3">
      <c r="A6269" s="6" t="s">
        <v>1227</v>
      </c>
      <c r="B6269" s="6" t="s">
        <v>7012</v>
      </c>
      <c r="C6269" s="6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hidden="1" x14ac:dyDescent="0.3">
      <c r="A6270" s="6" t="s">
        <v>2271</v>
      </c>
      <c r="B6270" s="6" t="s">
        <v>7013</v>
      </c>
      <c r="C6270" s="6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hidden="1" x14ac:dyDescent="0.3">
      <c r="A6271" s="6" t="s">
        <v>475</v>
      </c>
      <c r="B6271" s="6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hidden="1" x14ac:dyDescent="0.3">
      <c r="A6272" s="6" t="s">
        <v>458</v>
      </c>
      <c r="B6272" s="6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hidden="1" x14ac:dyDescent="0.3">
      <c r="A6273" s="6" t="s">
        <v>1377</v>
      </c>
      <c r="B6273" s="6" t="s">
        <v>7016</v>
      </c>
      <c r="C6273" s="6">
        <v>7</v>
      </c>
      <c r="D6273" t="str">
        <f t="shared" si="97"/>
        <v>Mivida7</v>
      </c>
      <c r="E6273">
        <v>118510</v>
      </c>
      <c r="F6273">
        <v>0</v>
      </c>
      <c r="G6273">
        <v>0</v>
      </c>
      <c r="H6273" t="e">
        <v>#DIV/0!</v>
      </c>
    </row>
    <row r="6274" spans="1:8" hidden="1" x14ac:dyDescent="0.3">
      <c r="A6274" s="6" t="s">
        <v>1720</v>
      </c>
      <c r="B6274" s="6" t="s">
        <v>7017</v>
      </c>
      <c r="C6274" s="6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hidden="1" x14ac:dyDescent="0.3">
      <c r="A6275" s="6" t="s">
        <v>433</v>
      </c>
      <c r="B6275" s="6" t="s">
        <v>7018</v>
      </c>
      <c r="C6275" s="6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hidden="1" x14ac:dyDescent="0.3">
      <c r="A6276" s="6" t="s">
        <v>1530</v>
      </c>
      <c r="B6276" s="6" t="s">
        <v>7019</v>
      </c>
      <c r="C6276" s="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hidden="1" x14ac:dyDescent="0.3">
      <c r="A6277" s="6" t="s">
        <v>3360</v>
      </c>
      <c r="B6277" s="6" t="s">
        <v>7020</v>
      </c>
      <c r="C6277" s="6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hidden="1" x14ac:dyDescent="0.3">
      <c r="A6278" s="6" t="s">
        <v>371</v>
      </c>
      <c r="B6278" s="6" t="s">
        <v>7021</v>
      </c>
      <c r="C6278" s="6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hidden="1" x14ac:dyDescent="0.3">
      <c r="A6279" s="6" t="s">
        <v>2349</v>
      </c>
      <c r="B6279" s="6" t="s">
        <v>7022</v>
      </c>
      <c r="C6279" s="6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hidden="1" x14ac:dyDescent="0.3">
      <c r="A6280" s="6" t="s">
        <v>3234</v>
      </c>
      <c r="B6280" s="6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hidden="1" x14ac:dyDescent="0.3">
      <c r="A6281" s="6" t="s">
        <v>500</v>
      </c>
      <c r="B6281" s="6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hidden="1" x14ac:dyDescent="0.3">
      <c r="A6282" s="6" t="s">
        <v>475</v>
      </c>
      <c r="B6282" s="6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hidden="1" x14ac:dyDescent="0.3">
      <c r="A6283" s="6" t="s">
        <v>456</v>
      </c>
      <c r="B6283" s="6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hidden="1" x14ac:dyDescent="0.3">
      <c r="A6284" s="6" t="s">
        <v>3252</v>
      </c>
      <c r="B6284" s="6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hidden="1" x14ac:dyDescent="0.3">
      <c r="A6285" s="6" t="s">
        <v>2795</v>
      </c>
      <c r="B6285" s="6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hidden="1" x14ac:dyDescent="0.3">
      <c r="A6286" s="6" t="s">
        <v>1456</v>
      </c>
      <c r="B6286" s="6" t="s">
        <v>7028</v>
      </c>
      <c r="C6286" s="6">
        <v>4</v>
      </c>
      <c r="D6286" t="str">
        <f t="shared" si="98"/>
        <v>ORA-ZED Towers01B4</v>
      </c>
      <c r="E6286">
        <v>0</v>
      </c>
      <c r="F6286">
        <v>0</v>
      </c>
      <c r="G6286">
        <v>0</v>
      </c>
      <c r="H6286" t="e">
        <v>#DIV/0!</v>
      </c>
    </row>
    <row r="6287" spans="1:8" hidden="1" x14ac:dyDescent="0.3">
      <c r="A6287" s="6" t="s">
        <v>341</v>
      </c>
      <c r="B6287" s="6" t="s">
        <v>7029</v>
      </c>
      <c r="C6287" s="6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hidden="1" x14ac:dyDescent="0.3">
      <c r="A6288" s="6" t="s">
        <v>1405</v>
      </c>
      <c r="B6288" s="6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hidden="1" x14ac:dyDescent="0.3">
      <c r="A6289" s="6" t="s">
        <v>569</v>
      </c>
      <c r="B6289" s="6" t="s">
        <v>7031</v>
      </c>
      <c r="C6289" s="6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hidden="1" x14ac:dyDescent="0.3">
      <c r="A6290" s="6" t="s">
        <v>498</v>
      </c>
      <c r="B6290" s="6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hidden="1" x14ac:dyDescent="0.3">
      <c r="A6291" s="6" t="s">
        <v>1259</v>
      </c>
      <c r="B6291" s="6" t="s">
        <v>7033</v>
      </c>
      <c r="C6291" s="6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hidden="1" x14ac:dyDescent="0.3">
      <c r="A6292" s="6" t="s">
        <v>493</v>
      </c>
      <c r="B6292" s="6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hidden="1" x14ac:dyDescent="0.3">
      <c r="A6293" s="6" t="s">
        <v>4876</v>
      </c>
      <c r="B6293" s="6" t="s">
        <v>7034</v>
      </c>
      <c r="C6293" s="6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hidden="1" x14ac:dyDescent="0.3">
      <c r="A6294" s="6" t="s">
        <v>559</v>
      </c>
      <c r="B6294" s="6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x14ac:dyDescent="0.3">
      <c r="A6295" s="6" t="s">
        <v>287</v>
      </c>
      <c r="B6295" s="6" t="s">
        <v>7036</v>
      </c>
      <c r="C6295" s="6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hidden="1" x14ac:dyDescent="0.3">
      <c r="A6296" s="6" t="s">
        <v>5671</v>
      </c>
      <c r="B6296" s="6" t="s">
        <v>7037</v>
      </c>
      <c r="C6296" s="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hidden="1" x14ac:dyDescent="0.3">
      <c r="A6297" s="6" t="s">
        <v>2601</v>
      </c>
      <c r="B6297" s="6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hidden="1" x14ac:dyDescent="0.3">
      <c r="A6298" s="6" t="s">
        <v>1966</v>
      </c>
      <c r="B6298" s="6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hidden="1" x14ac:dyDescent="0.3">
      <c r="A6299" s="6" t="s">
        <v>646</v>
      </c>
      <c r="B6299" s="6" t="s">
        <v>7040</v>
      </c>
      <c r="C6299" s="6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hidden="1" x14ac:dyDescent="0.3">
      <c r="A6300" s="6" t="s">
        <v>4067</v>
      </c>
      <c r="B6300" s="6" t="s">
        <v>7041</v>
      </c>
      <c r="C6300" s="6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hidden="1" x14ac:dyDescent="0.3">
      <c r="A6301" s="6" t="s">
        <v>741</v>
      </c>
      <c r="B6301" s="6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hidden="1" x14ac:dyDescent="0.3">
      <c r="A6302" s="6" t="s">
        <v>1637</v>
      </c>
      <c r="B6302" s="6" t="s">
        <v>7043</v>
      </c>
      <c r="C6302" s="6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hidden="1" x14ac:dyDescent="0.3">
      <c r="A6303" s="6" t="s">
        <v>746</v>
      </c>
      <c r="B6303" s="6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hidden="1" x14ac:dyDescent="0.3">
      <c r="A6304" s="6" t="s">
        <v>1337</v>
      </c>
      <c r="B6304" s="6" t="s">
        <v>7045</v>
      </c>
      <c r="C6304" s="6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hidden="1" x14ac:dyDescent="0.3">
      <c r="A6305" s="6" t="s">
        <v>490</v>
      </c>
      <c r="B6305" s="6" t="s">
        <v>7046</v>
      </c>
      <c r="C6305" s="6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hidden="1" x14ac:dyDescent="0.3">
      <c r="A6306" s="6" t="s">
        <v>7047</v>
      </c>
      <c r="B6306" s="6" t="s">
        <v>7048</v>
      </c>
      <c r="C6306" s="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hidden="1" x14ac:dyDescent="0.3">
      <c r="A6307" s="6" t="s">
        <v>486</v>
      </c>
      <c r="B6307" s="6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hidden="1" x14ac:dyDescent="0.3">
      <c r="A6308" s="6" t="s">
        <v>378</v>
      </c>
      <c r="B6308" s="6" t="s">
        <v>7050</v>
      </c>
      <c r="C6308" s="6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hidden="1" x14ac:dyDescent="0.3">
      <c r="A6309" s="6" t="s">
        <v>7051</v>
      </c>
      <c r="B6309" s="6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hidden="1" x14ac:dyDescent="0.3">
      <c r="A6310" s="6" t="s">
        <v>475</v>
      </c>
      <c r="B6310" s="6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hidden="1" x14ac:dyDescent="0.3">
      <c r="A6311" s="6" t="s">
        <v>475</v>
      </c>
      <c r="B6311" s="6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hidden="1" x14ac:dyDescent="0.3">
      <c r="A6312" s="6" t="s">
        <v>1646</v>
      </c>
      <c r="B6312" s="6" t="s">
        <v>7054</v>
      </c>
      <c r="C6312" s="6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hidden="1" x14ac:dyDescent="0.3">
      <c r="A6313" s="6" t="s">
        <v>448</v>
      </c>
      <c r="B6313" s="6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hidden="1" x14ac:dyDescent="0.3">
      <c r="A6314" s="6" t="s">
        <v>456</v>
      </c>
      <c r="B6314" s="6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hidden="1" x14ac:dyDescent="0.3">
      <c r="A6315" s="6" t="s">
        <v>486</v>
      </c>
      <c r="B6315" s="6" t="s">
        <v>7057</v>
      </c>
      <c r="C6315" s="6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hidden="1" x14ac:dyDescent="0.3">
      <c r="A6316" s="6" t="s">
        <v>651</v>
      </c>
      <c r="B6316" s="6" t="s">
        <v>7058</v>
      </c>
      <c r="C6316" s="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hidden="1" x14ac:dyDescent="0.3">
      <c r="A6317" s="6" t="s">
        <v>456</v>
      </c>
      <c r="B6317" s="6" t="s">
        <v>7059</v>
      </c>
      <c r="C6317" s="6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hidden="1" x14ac:dyDescent="0.3">
      <c r="A6318" s="6" t="s">
        <v>1766</v>
      </c>
      <c r="B6318" s="6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hidden="1" x14ac:dyDescent="0.3">
      <c r="A6319" s="6" t="s">
        <v>6891</v>
      </c>
      <c r="B6319" s="6" t="s">
        <v>7060</v>
      </c>
      <c r="C6319" s="6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hidden="1" x14ac:dyDescent="0.3">
      <c r="A6320" s="6" t="s">
        <v>320</v>
      </c>
      <c r="B6320" s="6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hidden="1" x14ac:dyDescent="0.3">
      <c r="A6321" s="6" t="s">
        <v>4742</v>
      </c>
      <c r="B6321" s="6" t="s">
        <v>7062</v>
      </c>
      <c r="C6321" s="6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hidden="1" x14ac:dyDescent="0.3">
      <c r="A6322" s="6" t="s">
        <v>897</v>
      </c>
      <c r="B6322" s="6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hidden="1" x14ac:dyDescent="0.3">
      <c r="A6323" s="6" t="s">
        <v>3433</v>
      </c>
      <c r="B6323" s="6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hidden="1" x14ac:dyDescent="0.3">
      <c r="A6324" s="6" t="s">
        <v>1254</v>
      </c>
      <c r="B6324" s="6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hidden="1" x14ac:dyDescent="0.3">
      <c r="A6325" s="6" t="s">
        <v>651</v>
      </c>
      <c r="B6325" s="6" t="s">
        <v>7066</v>
      </c>
      <c r="C6325" s="6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hidden="1" x14ac:dyDescent="0.3">
      <c r="A6326" s="6" t="s">
        <v>2795</v>
      </c>
      <c r="B6326" s="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hidden="1" x14ac:dyDescent="0.3">
      <c r="A6327" s="6" t="s">
        <v>456</v>
      </c>
      <c r="B6327" s="6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hidden="1" x14ac:dyDescent="0.3">
      <c r="A6328" s="6" t="s">
        <v>386</v>
      </c>
      <c r="B6328" s="6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hidden="1" x14ac:dyDescent="0.3">
      <c r="A6329" s="6" t="s">
        <v>1316</v>
      </c>
      <c r="B6329" s="6" t="s">
        <v>7070</v>
      </c>
      <c r="C6329" s="6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hidden="1" x14ac:dyDescent="0.3">
      <c r="A6330" s="6" t="s">
        <v>370</v>
      </c>
      <c r="B6330" s="6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hidden="1" x14ac:dyDescent="0.3">
      <c r="A6331" s="6" t="s">
        <v>73</v>
      </c>
      <c r="B6331" s="6" t="s">
        <v>7072</v>
      </c>
      <c r="C6331" s="6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hidden="1" x14ac:dyDescent="0.3">
      <c r="A6332" s="6" t="s">
        <v>1122</v>
      </c>
      <c r="B6332" s="6" t="s">
        <v>7073</v>
      </c>
      <c r="C6332" s="6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hidden="1" x14ac:dyDescent="0.3">
      <c r="A6333" s="6" t="s">
        <v>651</v>
      </c>
      <c r="B6333" s="6" t="s">
        <v>7074</v>
      </c>
      <c r="C6333" s="6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hidden="1" x14ac:dyDescent="0.3">
      <c r="A6334" s="6" t="s">
        <v>1797</v>
      </c>
      <c r="B6334" s="6" t="s">
        <v>7075</v>
      </c>
      <c r="C6334" s="6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hidden="1" x14ac:dyDescent="0.3">
      <c r="A6335" s="6" t="s">
        <v>2694</v>
      </c>
      <c r="B6335" s="6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hidden="1" x14ac:dyDescent="0.3">
      <c r="A6336" s="6" t="s">
        <v>3629</v>
      </c>
      <c r="B6336" s="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hidden="1" x14ac:dyDescent="0.3">
      <c r="A6337" s="6" t="s">
        <v>3539</v>
      </c>
      <c r="B6337" s="6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hidden="1" x14ac:dyDescent="0.3">
      <c r="A6338" s="6" t="s">
        <v>2529</v>
      </c>
      <c r="B6338" s="6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hidden="1" x14ac:dyDescent="0.3">
      <c r="A6339" s="6" t="s">
        <v>1841</v>
      </c>
      <c r="B6339" s="6" t="s">
        <v>7080</v>
      </c>
      <c r="C6339" s="6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hidden="1" x14ac:dyDescent="0.3">
      <c r="A6340" s="6" t="s">
        <v>622</v>
      </c>
      <c r="B6340" s="6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hidden="1" x14ac:dyDescent="0.3">
      <c r="A6341" s="6" t="s">
        <v>475</v>
      </c>
      <c r="B6341" s="6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hidden="1" x14ac:dyDescent="0.3">
      <c r="A6342" s="6" t="s">
        <v>7083</v>
      </c>
      <c r="B6342" s="6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hidden="1" x14ac:dyDescent="0.3">
      <c r="A6343" s="6" t="s">
        <v>2173</v>
      </c>
      <c r="B6343" s="6" t="s">
        <v>7085</v>
      </c>
      <c r="C6343" s="6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hidden="1" x14ac:dyDescent="0.3">
      <c r="A6344" s="6" t="s">
        <v>2244</v>
      </c>
      <c r="B6344" s="6" t="s">
        <v>7086</v>
      </c>
      <c r="C6344" s="6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hidden="1" x14ac:dyDescent="0.3">
      <c r="A6345" s="6" t="s">
        <v>486</v>
      </c>
      <c r="B6345" s="6" t="s">
        <v>7087</v>
      </c>
      <c r="C6345" s="6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hidden="1" x14ac:dyDescent="0.3">
      <c r="A6346" s="6" t="s">
        <v>1766</v>
      </c>
      <c r="B6346" s="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hidden="1" x14ac:dyDescent="0.3">
      <c r="A6347" s="6" t="s">
        <v>971</v>
      </c>
      <c r="B6347" s="6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hidden="1" x14ac:dyDescent="0.3">
      <c r="A6348" s="6" t="s">
        <v>366</v>
      </c>
      <c r="B6348" s="6" t="s">
        <v>7089</v>
      </c>
      <c r="C6348" s="6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hidden="1" x14ac:dyDescent="0.3">
      <c r="A6349" s="6" t="s">
        <v>7090</v>
      </c>
      <c r="B6349" s="6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hidden="1" x14ac:dyDescent="0.3">
      <c r="A6350" s="6" t="s">
        <v>1254</v>
      </c>
      <c r="B6350" s="6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hidden="1" x14ac:dyDescent="0.3">
      <c r="A6351" s="6" t="s">
        <v>456</v>
      </c>
      <c r="B6351" s="6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hidden="1" x14ac:dyDescent="0.3">
      <c r="A6352" s="6" t="s">
        <v>4200</v>
      </c>
      <c r="B6352" s="6" t="s">
        <v>7094</v>
      </c>
      <c r="C6352" s="6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hidden="1" x14ac:dyDescent="0.3">
      <c r="A6353" s="6" t="s">
        <v>4711</v>
      </c>
      <c r="B6353" s="6" t="s">
        <v>7095</v>
      </c>
      <c r="C6353" s="6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hidden="1" x14ac:dyDescent="0.3">
      <c r="A6354" s="6" t="s">
        <v>475</v>
      </c>
      <c r="B6354" s="6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hidden="1" x14ac:dyDescent="0.3">
      <c r="A6355" s="6" t="s">
        <v>488</v>
      </c>
      <c r="B6355" s="6" t="s">
        <v>7096</v>
      </c>
      <c r="C6355" s="6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hidden="1" x14ac:dyDescent="0.3">
      <c r="A6356" s="6" t="s">
        <v>3199</v>
      </c>
      <c r="B6356" s="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hidden="1" x14ac:dyDescent="0.3">
      <c r="A6357" s="6" t="s">
        <v>1060</v>
      </c>
      <c r="B6357" s="6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hidden="1" x14ac:dyDescent="0.3">
      <c r="A6358" s="6" t="s">
        <v>475</v>
      </c>
      <c r="B6358" s="6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hidden="1" x14ac:dyDescent="0.3">
      <c r="A6359" s="6" t="s">
        <v>581</v>
      </c>
      <c r="B6359" s="6" t="s">
        <v>7099</v>
      </c>
      <c r="C6359" s="6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hidden="1" x14ac:dyDescent="0.3">
      <c r="A6360" s="6" t="s">
        <v>1626</v>
      </c>
      <c r="B6360" s="6" t="s">
        <v>7100</v>
      </c>
      <c r="C6360" s="6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hidden="1" x14ac:dyDescent="0.3">
      <c r="A6361" s="6" t="s">
        <v>1331</v>
      </c>
      <c r="B6361" s="6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hidden="1" x14ac:dyDescent="0.3">
      <c r="A6362" s="6" t="s">
        <v>458</v>
      </c>
      <c r="B6362" s="6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hidden="1" x14ac:dyDescent="0.3">
      <c r="A6363" s="6" t="s">
        <v>475</v>
      </c>
      <c r="B6363" s="6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hidden="1" x14ac:dyDescent="0.3">
      <c r="A6364" s="6" t="s">
        <v>4069</v>
      </c>
      <c r="B6364" s="6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hidden="1" x14ac:dyDescent="0.3">
      <c r="A6365" s="6" t="s">
        <v>7104</v>
      </c>
      <c r="B6365" s="6" t="s">
        <v>7105</v>
      </c>
      <c r="C6365" s="6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hidden="1" x14ac:dyDescent="0.3">
      <c r="A6366" s="6" t="s">
        <v>1809</v>
      </c>
      <c r="B6366" s="6" t="s">
        <v>7106</v>
      </c>
      <c r="C6366" s="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hidden="1" x14ac:dyDescent="0.3">
      <c r="A6367" s="6" t="s">
        <v>500</v>
      </c>
      <c r="B6367" s="6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hidden="1" x14ac:dyDescent="0.3">
      <c r="A6368" s="6" t="s">
        <v>1254</v>
      </c>
      <c r="B6368" s="6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hidden="1" x14ac:dyDescent="0.3">
      <c r="A6369" s="6" t="s">
        <v>458</v>
      </c>
      <c r="B6369" s="6" t="s">
        <v>7109</v>
      </c>
      <c r="C6369" s="6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hidden="1" x14ac:dyDescent="0.3">
      <c r="A6370" s="6" t="s">
        <v>1980</v>
      </c>
      <c r="B6370" s="6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hidden="1" x14ac:dyDescent="0.3">
      <c r="A6371" s="6" t="s">
        <v>1752</v>
      </c>
      <c r="B6371" s="6" t="s">
        <v>7111</v>
      </c>
      <c r="C6371" s="6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hidden="1" x14ac:dyDescent="0.3">
      <c r="A6372" s="6" t="s">
        <v>1074</v>
      </c>
      <c r="B6372" s="6" t="s">
        <v>7112</v>
      </c>
      <c r="C6372" s="6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hidden="1" x14ac:dyDescent="0.3">
      <c r="A6373" s="6" t="s">
        <v>456</v>
      </c>
      <c r="B6373" s="6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hidden="1" x14ac:dyDescent="0.3">
      <c r="A6374" s="6" t="s">
        <v>3252</v>
      </c>
      <c r="B6374" s="6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hidden="1" x14ac:dyDescent="0.3">
      <c r="A6375" s="6" t="s">
        <v>456</v>
      </c>
      <c r="B6375" s="6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hidden="1" x14ac:dyDescent="0.3">
      <c r="A6376" s="6" t="s">
        <v>6164</v>
      </c>
      <c r="B6376" s="6" t="s">
        <v>7116</v>
      </c>
      <c r="C6376" s="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hidden="1" x14ac:dyDescent="0.3">
      <c r="A6377" s="6" t="s">
        <v>7117</v>
      </c>
      <c r="B6377" s="6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hidden="1" x14ac:dyDescent="0.3">
      <c r="A6378" s="6" t="s">
        <v>1043</v>
      </c>
      <c r="B6378" s="6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hidden="1" x14ac:dyDescent="0.3">
      <c r="A6379" s="6" t="s">
        <v>1788</v>
      </c>
      <c r="B6379" s="6" t="s">
        <v>7120</v>
      </c>
      <c r="C6379" s="6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hidden="1" x14ac:dyDescent="0.3">
      <c r="A6380" s="6" t="s">
        <v>1259</v>
      </c>
      <c r="B6380" s="6" t="s">
        <v>7121</v>
      </c>
      <c r="C6380" s="6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hidden="1" x14ac:dyDescent="0.3">
      <c r="A6381" s="6" t="s">
        <v>1495</v>
      </c>
      <c r="B6381" s="6" t="s">
        <v>7122</v>
      </c>
      <c r="C6381" s="6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hidden="1" x14ac:dyDescent="0.3">
      <c r="A6382" s="6" t="s">
        <v>456</v>
      </c>
      <c r="B6382" s="6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hidden="1" x14ac:dyDescent="0.3">
      <c r="A6383" s="6" t="s">
        <v>1308</v>
      </c>
      <c r="B6383" s="6" t="s">
        <v>7124</v>
      </c>
      <c r="C6383" s="6">
        <v>3</v>
      </c>
      <c r="D6383" t="str">
        <f t="shared" si="99"/>
        <v>Ministries A13-A143</v>
      </c>
      <c r="E6383">
        <v>0</v>
      </c>
      <c r="F6383">
        <v>0</v>
      </c>
      <c r="G6383">
        <v>0</v>
      </c>
      <c r="H6383" t="e">
        <v>#DIV/0!</v>
      </c>
    </row>
    <row r="6384" spans="1:8" hidden="1" x14ac:dyDescent="0.3">
      <c r="A6384" s="6" t="s">
        <v>486</v>
      </c>
      <c r="B6384" s="6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hidden="1" x14ac:dyDescent="0.3">
      <c r="A6385" s="6" t="s">
        <v>1587</v>
      </c>
      <c r="B6385" s="6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hidden="1" x14ac:dyDescent="0.3">
      <c r="A6386" s="6" t="s">
        <v>828</v>
      </c>
      <c r="B6386" s="6" t="s">
        <v>7126</v>
      </c>
      <c r="C6386" s="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hidden="1" x14ac:dyDescent="0.3">
      <c r="A6387" s="6" t="s">
        <v>431</v>
      </c>
      <c r="B6387" s="6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hidden="1" x14ac:dyDescent="0.3">
      <c r="A6388" s="6" t="s">
        <v>1077</v>
      </c>
      <c r="B6388" s="6" t="s">
        <v>7128</v>
      </c>
      <c r="C6388" s="6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hidden="1" x14ac:dyDescent="0.3">
      <c r="A6389" s="6" t="s">
        <v>456</v>
      </c>
      <c r="B6389" s="6" t="s">
        <v>7129</v>
      </c>
      <c r="C6389" s="6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hidden="1" x14ac:dyDescent="0.3">
      <c r="A6390" s="6" t="s">
        <v>2199</v>
      </c>
      <c r="B6390" s="6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hidden="1" x14ac:dyDescent="0.3">
      <c r="A6391" s="6" t="s">
        <v>6204</v>
      </c>
      <c r="B6391" s="6" t="s">
        <v>7131</v>
      </c>
      <c r="C6391" s="6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hidden="1" x14ac:dyDescent="0.3">
      <c r="A6392" s="6" t="s">
        <v>5345</v>
      </c>
      <c r="B6392" s="6" t="s">
        <v>7132</v>
      </c>
      <c r="C6392" s="6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hidden="1" x14ac:dyDescent="0.3">
      <c r="A6393" s="6" t="s">
        <v>2199</v>
      </c>
      <c r="B6393" s="6" t="s">
        <v>7133</v>
      </c>
      <c r="C6393" s="6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hidden="1" x14ac:dyDescent="0.3">
      <c r="A6394" s="6" t="s">
        <v>2199</v>
      </c>
      <c r="B6394" s="6" t="s">
        <v>7134</v>
      </c>
      <c r="C6394" s="6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hidden="1" x14ac:dyDescent="0.3">
      <c r="A6395" s="6" t="s">
        <v>2199</v>
      </c>
      <c r="B6395" s="6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hidden="1" x14ac:dyDescent="0.3">
      <c r="A6396" s="6" t="s">
        <v>295</v>
      </c>
      <c r="B6396" s="6" t="s">
        <v>7136</v>
      </c>
      <c r="C6396" s="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hidden="1" x14ac:dyDescent="0.3">
      <c r="A6397" s="6" t="s">
        <v>1122</v>
      </c>
      <c r="B6397" s="6" t="s">
        <v>7137</v>
      </c>
      <c r="C6397" s="6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hidden="1" x14ac:dyDescent="0.3">
      <c r="A6398" s="6" t="s">
        <v>375</v>
      </c>
      <c r="B6398" s="6" t="s">
        <v>7138</v>
      </c>
      <c r="C6398" s="6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hidden="1" x14ac:dyDescent="0.3">
      <c r="A6399" s="6" t="s">
        <v>1396</v>
      </c>
      <c r="B6399" s="6" t="s">
        <v>7139</v>
      </c>
      <c r="C6399" s="6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hidden="1" x14ac:dyDescent="0.3">
      <c r="A6400" s="6" t="s">
        <v>2113</v>
      </c>
      <c r="B6400" s="6" t="s">
        <v>7140</v>
      </c>
      <c r="C6400" s="6">
        <v>1</v>
      </c>
      <c r="D6400" t="str">
        <f t="shared" si="99"/>
        <v>U3 &amp; U51</v>
      </c>
      <c r="E6400">
        <v>741275.46</v>
      </c>
      <c r="F6400">
        <v>0</v>
      </c>
      <c r="G6400">
        <v>0</v>
      </c>
      <c r="H6400">
        <v>741275.46</v>
      </c>
    </row>
    <row r="6401" spans="1:8" hidden="1" x14ac:dyDescent="0.3">
      <c r="A6401" s="6" t="s">
        <v>401</v>
      </c>
      <c r="B6401" s="6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x14ac:dyDescent="0.3">
      <c r="A6402" s="6" t="s">
        <v>287</v>
      </c>
      <c r="B6402" s="6" t="s">
        <v>7142</v>
      </c>
      <c r="C6402" s="6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hidden="1" x14ac:dyDescent="0.3">
      <c r="A6403" s="6" t="s">
        <v>7143</v>
      </c>
      <c r="B6403" s="6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hidden="1" x14ac:dyDescent="0.3">
      <c r="A6404" s="6" t="s">
        <v>1966</v>
      </c>
      <c r="B6404" s="6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hidden="1" x14ac:dyDescent="0.3">
      <c r="A6405" s="6" t="s">
        <v>1809</v>
      </c>
      <c r="B6405" s="6" t="s">
        <v>7146</v>
      </c>
      <c r="C6405" s="6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hidden="1" x14ac:dyDescent="0.3">
      <c r="A6406" s="6" t="s">
        <v>705</v>
      </c>
      <c r="B6406" s="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hidden="1" x14ac:dyDescent="0.3">
      <c r="A6407" s="6" t="s">
        <v>1337</v>
      </c>
      <c r="B6407" s="6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hidden="1" x14ac:dyDescent="0.3">
      <c r="A6408" s="6" t="s">
        <v>1405</v>
      </c>
      <c r="B6408" s="6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hidden="1" x14ac:dyDescent="0.3">
      <c r="A6409" s="6" t="s">
        <v>1185</v>
      </c>
      <c r="B6409" s="6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hidden="1" x14ac:dyDescent="0.3">
      <c r="A6410" s="6" t="s">
        <v>646</v>
      </c>
      <c r="B6410" s="6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hidden="1" x14ac:dyDescent="0.3">
      <c r="A6411" s="6" t="s">
        <v>1752</v>
      </c>
      <c r="B6411" s="6" t="s">
        <v>7151</v>
      </c>
      <c r="C6411" s="6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hidden="1" x14ac:dyDescent="0.3">
      <c r="A6412" s="6" t="s">
        <v>1752</v>
      </c>
      <c r="B6412" s="6" t="s">
        <v>7152</v>
      </c>
      <c r="C6412" s="6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hidden="1" x14ac:dyDescent="0.3">
      <c r="A6413" s="6" t="s">
        <v>1254</v>
      </c>
      <c r="B6413" s="6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hidden="1" x14ac:dyDescent="0.3">
      <c r="A6414" s="6" t="s">
        <v>847</v>
      </c>
      <c r="B6414" s="6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hidden="1" x14ac:dyDescent="0.3">
      <c r="A6415" s="6" t="s">
        <v>1456</v>
      </c>
      <c r="B6415" s="6" t="s">
        <v>7155</v>
      </c>
      <c r="C6415" s="6">
        <v>4</v>
      </c>
      <c r="D6415" t="str">
        <f t="shared" si="100"/>
        <v>ORA-ZED Towers01B4</v>
      </c>
      <c r="E6415">
        <v>132779.22</v>
      </c>
      <c r="F6415">
        <v>0</v>
      </c>
      <c r="G6415">
        <v>0</v>
      </c>
      <c r="H6415">
        <v>132779.22</v>
      </c>
    </row>
    <row r="6416" spans="1:8" hidden="1" x14ac:dyDescent="0.3">
      <c r="A6416" s="6" t="s">
        <v>4742</v>
      </c>
      <c r="B6416" s="6" t="s">
        <v>7156</v>
      </c>
      <c r="C6416" s="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hidden="1" x14ac:dyDescent="0.3">
      <c r="A6417" s="6" t="s">
        <v>2098</v>
      </c>
      <c r="B6417" s="6" t="s">
        <v>7157</v>
      </c>
      <c r="C6417" s="6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hidden="1" x14ac:dyDescent="0.3">
      <c r="A6418" s="6" t="s">
        <v>1243</v>
      </c>
      <c r="B6418" s="6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hidden="1" x14ac:dyDescent="0.3">
      <c r="A6419" s="6" t="s">
        <v>1331</v>
      </c>
      <c r="B6419" s="6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hidden="1" x14ac:dyDescent="0.3">
      <c r="A6420" s="6" t="s">
        <v>674</v>
      </c>
      <c r="B6420" s="6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hidden="1" x14ac:dyDescent="0.3">
      <c r="A6421" s="6" t="s">
        <v>967</v>
      </c>
      <c r="B6421" s="6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hidden="1" x14ac:dyDescent="0.3">
      <c r="A6422" s="6" t="s">
        <v>448</v>
      </c>
      <c r="B6422" s="6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hidden="1" x14ac:dyDescent="0.3">
      <c r="A6423" s="6" t="s">
        <v>1060</v>
      </c>
      <c r="B6423" s="6" t="s">
        <v>7163</v>
      </c>
      <c r="C6423" s="6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hidden="1" x14ac:dyDescent="0.3">
      <c r="A6424" s="6" t="s">
        <v>847</v>
      </c>
      <c r="B6424" s="6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hidden="1" x14ac:dyDescent="0.3">
      <c r="A6425" s="6" t="s">
        <v>475</v>
      </c>
      <c r="B6425" s="6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hidden="1" x14ac:dyDescent="0.3">
      <c r="A6426" s="6" t="s">
        <v>475</v>
      </c>
      <c r="B6426" s="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hidden="1" x14ac:dyDescent="0.3">
      <c r="A6427" s="6" t="s">
        <v>514</v>
      </c>
      <c r="B6427" s="6" t="s">
        <v>7167</v>
      </c>
      <c r="C6427" s="6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hidden="1" x14ac:dyDescent="0.3">
      <c r="A6428" s="6" t="s">
        <v>311</v>
      </c>
      <c r="B6428" s="6" t="s">
        <v>7168</v>
      </c>
      <c r="C6428" s="6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hidden="1" x14ac:dyDescent="0.3">
      <c r="A6429" s="6" t="s">
        <v>514</v>
      </c>
      <c r="B6429" s="6" t="s">
        <v>7169</v>
      </c>
      <c r="C6429" s="6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hidden="1" x14ac:dyDescent="0.3">
      <c r="A6430" s="6" t="s">
        <v>5314</v>
      </c>
      <c r="B6430" s="6" t="s">
        <v>7170</v>
      </c>
      <c r="C6430" s="6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hidden="1" x14ac:dyDescent="0.3">
      <c r="A6431" s="6" t="s">
        <v>7171</v>
      </c>
      <c r="B6431" s="6" t="s">
        <v>7172</v>
      </c>
      <c r="C6431" s="6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hidden="1" x14ac:dyDescent="0.3">
      <c r="A6432" s="6" t="s">
        <v>2676</v>
      </c>
      <c r="B6432" s="6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hidden="1" x14ac:dyDescent="0.3">
      <c r="A6433" s="6" t="s">
        <v>453</v>
      </c>
      <c r="B6433" s="6" t="s">
        <v>7174</v>
      </c>
      <c r="C6433" s="6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hidden="1" x14ac:dyDescent="0.3">
      <c r="A6434" s="6" t="s">
        <v>622</v>
      </c>
      <c r="B6434" s="6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hidden="1" x14ac:dyDescent="0.3">
      <c r="A6435" s="6" t="s">
        <v>475</v>
      </c>
      <c r="B6435" s="6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hidden="1" x14ac:dyDescent="0.3">
      <c r="A6436" s="6" t="s">
        <v>475</v>
      </c>
      <c r="B6436" s="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hidden="1" x14ac:dyDescent="0.3">
      <c r="A6437" s="6" t="s">
        <v>458</v>
      </c>
      <c r="B6437" s="6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hidden="1" x14ac:dyDescent="0.3">
      <c r="A6438" s="6" t="s">
        <v>897</v>
      </c>
      <c r="B6438" s="6" t="s">
        <v>7179</v>
      </c>
      <c r="C6438" s="6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hidden="1" x14ac:dyDescent="0.3">
      <c r="A6439" s="6" t="s">
        <v>589</v>
      </c>
      <c r="B6439" s="6" t="s">
        <v>7180</v>
      </c>
      <c r="C6439" s="6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hidden="1" x14ac:dyDescent="0.3">
      <c r="A6440" s="6" t="s">
        <v>7181</v>
      </c>
      <c r="B6440" s="6" t="s">
        <v>7182</v>
      </c>
      <c r="C6440" s="6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hidden="1" x14ac:dyDescent="0.3">
      <c r="A6441" s="6" t="s">
        <v>514</v>
      </c>
      <c r="B6441" s="6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hidden="1" x14ac:dyDescent="0.3">
      <c r="A6442" s="6" t="s">
        <v>615</v>
      </c>
      <c r="B6442" s="6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hidden="1" x14ac:dyDescent="0.3">
      <c r="A6443" s="6" t="s">
        <v>2832</v>
      </c>
      <c r="B6443" s="6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hidden="1" x14ac:dyDescent="0.3">
      <c r="A6444" s="6" t="s">
        <v>3099</v>
      </c>
      <c r="B6444" s="6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hidden="1" x14ac:dyDescent="0.3">
      <c r="A6445" s="6" t="s">
        <v>458</v>
      </c>
      <c r="B6445" s="6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hidden="1" x14ac:dyDescent="0.3">
      <c r="A6446" s="6" t="s">
        <v>502</v>
      </c>
      <c r="B6446" s="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hidden="1" x14ac:dyDescent="0.3">
      <c r="A6447" s="6" t="s">
        <v>7186</v>
      </c>
      <c r="B6447" s="6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hidden="1" x14ac:dyDescent="0.3">
      <c r="A6448" s="6" t="s">
        <v>2694</v>
      </c>
      <c r="B6448" s="6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hidden="1" x14ac:dyDescent="0.3">
      <c r="A6449" s="6" t="s">
        <v>458</v>
      </c>
      <c r="B6449" s="6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hidden="1" x14ac:dyDescent="0.3">
      <c r="A6450" s="6" t="s">
        <v>496</v>
      </c>
      <c r="B6450" s="6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hidden="1" x14ac:dyDescent="0.3">
      <c r="A6451" s="6" t="s">
        <v>569</v>
      </c>
      <c r="B6451" s="6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hidden="1" x14ac:dyDescent="0.3">
      <c r="A6452" s="6" t="s">
        <v>2452</v>
      </c>
      <c r="B6452" s="6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hidden="1" x14ac:dyDescent="0.3">
      <c r="A6453" s="6" t="s">
        <v>2452</v>
      </c>
      <c r="B6453" s="6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hidden="1" x14ac:dyDescent="0.3">
      <c r="A6454" s="6" t="s">
        <v>2520</v>
      </c>
      <c r="B6454" s="6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hidden="1" x14ac:dyDescent="0.3">
      <c r="A6455" s="6" t="s">
        <v>569</v>
      </c>
      <c r="B6455" s="6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hidden="1" x14ac:dyDescent="0.3">
      <c r="A6456" s="6" t="s">
        <v>458</v>
      </c>
      <c r="B6456" s="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hidden="1" x14ac:dyDescent="0.3">
      <c r="A6457" s="6" t="s">
        <v>581</v>
      </c>
      <c r="B6457" s="6" t="s">
        <v>7191</v>
      </c>
      <c r="C6457" s="6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hidden="1" x14ac:dyDescent="0.3">
      <c r="A6458" s="6" t="s">
        <v>486</v>
      </c>
      <c r="B6458" s="6" t="s">
        <v>7192</v>
      </c>
      <c r="C6458" s="6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hidden="1" x14ac:dyDescent="0.3">
      <c r="A6459" s="6" t="s">
        <v>651</v>
      </c>
      <c r="B6459" s="6" t="s">
        <v>7193</v>
      </c>
      <c r="C6459" s="6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hidden="1" x14ac:dyDescent="0.3">
      <c r="A6460" s="6" t="s">
        <v>651</v>
      </c>
      <c r="B6460" s="6" t="s">
        <v>7194</v>
      </c>
      <c r="C6460" s="6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hidden="1" x14ac:dyDescent="0.3">
      <c r="A6461" s="6" t="s">
        <v>651</v>
      </c>
      <c r="B6461" s="6" t="s">
        <v>7195</v>
      </c>
      <c r="C6461" s="6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hidden="1" x14ac:dyDescent="0.3">
      <c r="A6462" s="6" t="s">
        <v>651</v>
      </c>
      <c r="B6462" s="6" t="s">
        <v>7196</v>
      </c>
      <c r="C6462" s="6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hidden="1" x14ac:dyDescent="0.3">
      <c r="A6463" s="6" t="s">
        <v>651</v>
      </c>
      <c r="B6463" s="6" t="s">
        <v>7197</v>
      </c>
      <c r="C6463" s="6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hidden="1" x14ac:dyDescent="0.3">
      <c r="A6464" s="6" t="s">
        <v>514</v>
      </c>
      <c r="B6464" s="6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hidden="1" x14ac:dyDescent="0.3">
      <c r="A6465" s="6" t="s">
        <v>490</v>
      </c>
      <c r="B6465" s="6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hidden="1" x14ac:dyDescent="0.3">
      <c r="A6466" s="6" t="s">
        <v>567</v>
      </c>
      <c r="B6466" s="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hidden="1" x14ac:dyDescent="0.3">
      <c r="A6467" s="6" t="s">
        <v>4176</v>
      </c>
      <c r="B6467" s="6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hidden="1" x14ac:dyDescent="0.3">
      <c r="A6468" s="6" t="s">
        <v>2474</v>
      </c>
      <c r="B6468" s="6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hidden="1" x14ac:dyDescent="0.3">
      <c r="A6469" s="6" t="s">
        <v>475</v>
      </c>
      <c r="B6469" s="6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hidden="1" x14ac:dyDescent="0.3">
      <c r="A6470" s="6" t="s">
        <v>448</v>
      </c>
      <c r="B6470" s="6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hidden="1" x14ac:dyDescent="0.3">
      <c r="A6471" s="6" t="s">
        <v>458</v>
      </c>
      <c r="B6471" s="6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hidden="1" x14ac:dyDescent="0.3">
      <c r="A6472" s="6" t="s">
        <v>456</v>
      </c>
      <c r="B6472" s="6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hidden="1" x14ac:dyDescent="0.3">
      <c r="A6473" s="6" t="s">
        <v>456</v>
      </c>
      <c r="B6473" s="6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hidden="1" x14ac:dyDescent="0.3">
      <c r="A6474" s="6" t="s">
        <v>458</v>
      </c>
      <c r="B6474" s="6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hidden="1" x14ac:dyDescent="0.3">
      <c r="A6475" s="6" t="s">
        <v>458</v>
      </c>
      <c r="B6475" s="6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hidden="1" x14ac:dyDescent="0.3">
      <c r="A6476" s="6" t="s">
        <v>458</v>
      </c>
      <c r="B6476" s="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hidden="1" x14ac:dyDescent="0.3">
      <c r="A6477" s="6" t="s">
        <v>475</v>
      </c>
      <c r="B6477" s="6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hidden="1" x14ac:dyDescent="0.3">
      <c r="A6478" s="6" t="s">
        <v>498</v>
      </c>
      <c r="B6478" s="6" t="s">
        <v>7211</v>
      </c>
      <c r="C6478" s="6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hidden="1" x14ac:dyDescent="0.3">
      <c r="A6479" s="6" t="s">
        <v>493</v>
      </c>
      <c r="B6479" s="6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hidden="1" x14ac:dyDescent="0.3">
      <c r="A6480" s="6" t="s">
        <v>500</v>
      </c>
      <c r="B6480" s="6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hidden="1" x14ac:dyDescent="0.3">
      <c r="A6481" s="6" t="s">
        <v>524</v>
      </c>
      <c r="B6481" s="6" t="s">
        <v>7214</v>
      </c>
      <c r="C6481" s="6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hidden="1" x14ac:dyDescent="0.3">
      <c r="A6482" s="6" t="s">
        <v>532</v>
      </c>
      <c r="B6482" s="6" t="s">
        <v>7215</v>
      </c>
      <c r="C6482" s="6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hidden="1" x14ac:dyDescent="0.3">
      <c r="A6483" s="6" t="s">
        <v>519</v>
      </c>
      <c r="B6483" s="6" t="s">
        <v>7216</v>
      </c>
      <c r="C6483" s="6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hidden="1" x14ac:dyDescent="0.3">
      <c r="A6484" s="6" t="s">
        <v>519</v>
      </c>
      <c r="B6484" s="6" t="s">
        <v>7217</v>
      </c>
      <c r="D6484" t="str">
        <f t="shared" si="101"/>
        <v>Tamey El-amdeed Substation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hidden="1" x14ac:dyDescent="0.3">
      <c r="A6485" s="6" t="s">
        <v>532</v>
      </c>
      <c r="B6485" s="6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hidden="1" x14ac:dyDescent="0.3">
      <c r="A6486" s="6" t="s">
        <v>559</v>
      </c>
      <c r="B6486" s="6" t="s">
        <v>7219</v>
      </c>
      <c r="C6486" s="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hidden="1" x14ac:dyDescent="0.3">
      <c r="A6487" s="6" t="s">
        <v>559</v>
      </c>
      <c r="B6487" s="6" t="s">
        <v>7220</v>
      </c>
      <c r="C6487" s="6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hidden="1" x14ac:dyDescent="0.3">
      <c r="A6488" s="6" t="s">
        <v>370</v>
      </c>
      <c r="B6488" s="6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hidden="1" x14ac:dyDescent="0.3">
      <c r="A6489" s="6" t="s">
        <v>569</v>
      </c>
      <c r="B6489" s="6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hidden="1" x14ac:dyDescent="0.3">
      <c r="A6490" s="6" t="s">
        <v>431</v>
      </c>
      <c r="B6490" s="6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hidden="1" x14ac:dyDescent="0.3">
      <c r="A6491" s="6" t="s">
        <v>2792</v>
      </c>
      <c r="B6491" s="6" t="s">
        <v>7224</v>
      </c>
      <c r="C6491" s="6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hidden="1" x14ac:dyDescent="0.3">
      <c r="A6492" s="6" t="s">
        <v>7225</v>
      </c>
      <c r="B6492" s="6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hidden="1" x14ac:dyDescent="0.3">
      <c r="A6493" s="6" t="s">
        <v>475</v>
      </c>
      <c r="B6493" s="6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hidden="1" x14ac:dyDescent="0.3">
      <c r="A6494" s="6" t="s">
        <v>817</v>
      </c>
      <c r="B6494" s="6" t="s">
        <v>7228</v>
      </c>
      <c r="C6494" s="6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hidden="1" x14ac:dyDescent="0.3">
      <c r="A6495" s="6" t="s">
        <v>615</v>
      </c>
      <c r="B6495" s="6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hidden="1" x14ac:dyDescent="0.3">
      <c r="A6496" s="6" t="s">
        <v>567</v>
      </c>
      <c r="B6496" s="6" t="s">
        <v>7230</v>
      </c>
      <c r="C6496" s="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hidden="1" x14ac:dyDescent="0.3">
      <c r="A6497" s="6" t="s">
        <v>431</v>
      </c>
      <c r="B6497" s="6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hidden="1" x14ac:dyDescent="0.3">
      <c r="A6498" s="6" t="s">
        <v>532</v>
      </c>
      <c r="B6498" s="6" t="s">
        <v>7232</v>
      </c>
      <c r="D6498" t="str">
        <f t="shared" si="101"/>
        <v>Al Mostathmreen GIS Substation</v>
      </c>
      <c r="E6498">
        <v>670146</v>
      </c>
      <c r="F6498">
        <v>499258.57</v>
      </c>
      <c r="G6498">
        <v>100522.02</v>
      </c>
      <c r="H6498">
        <v>599780.59</v>
      </c>
    </row>
    <row r="6499" spans="1:8" hidden="1" x14ac:dyDescent="0.3">
      <c r="A6499" s="6" t="s">
        <v>458</v>
      </c>
      <c r="B6499" s="6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hidden="1" x14ac:dyDescent="0.3">
      <c r="A6500" s="6" t="s">
        <v>453</v>
      </c>
      <c r="B6500" s="6" t="s">
        <v>7234</v>
      </c>
      <c r="C6500" s="6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hidden="1" x14ac:dyDescent="0.3">
      <c r="A6501" s="6" t="s">
        <v>9</v>
      </c>
      <c r="B6501" s="6" t="s">
        <v>7235</v>
      </c>
      <c r="D6501" t="str">
        <f t="shared" si="101"/>
        <v>Royal City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hidden="1" x14ac:dyDescent="0.3">
      <c r="A6502" s="6" t="s">
        <v>2683</v>
      </c>
      <c r="B6502" s="6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hidden="1" x14ac:dyDescent="0.3">
      <c r="A6503" s="6" t="s">
        <v>622</v>
      </c>
      <c r="B6503" s="6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hidden="1" x14ac:dyDescent="0.3">
      <c r="A6504" s="6" t="s">
        <v>488</v>
      </c>
      <c r="B6504" s="6" t="s">
        <v>7238</v>
      </c>
      <c r="C6504" s="6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hidden="1" x14ac:dyDescent="0.3">
      <c r="A6505" s="6" t="s">
        <v>486</v>
      </c>
      <c r="B6505" s="6" t="s">
        <v>7239</v>
      </c>
      <c r="C6505" s="6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hidden="1" x14ac:dyDescent="0.3">
      <c r="A6506" s="6" t="s">
        <v>679</v>
      </c>
      <c r="B6506" s="6" t="s">
        <v>7240</v>
      </c>
      <c r="C6506" s="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hidden="1" x14ac:dyDescent="0.3">
      <c r="A6507" s="6" t="s">
        <v>679</v>
      </c>
      <c r="B6507" s="6" t="s">
        <v>7241</v>
      </c>
      <c r="C6507" s="6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hidden="1" x14ac:dyDescent="0.3">
      <c r="A6508" s="6" t="s">
        <v>488</v>
      </c>
      <c r="B6508" s="6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hidden="1" x14ac:dyDescent="0.3">
      <c r="A6509" s="6" t="s">
        <v>475</v>
      </c>
      <c r="B6509" s="6" t="s">
        <v>7243</v>
      </c>
      <c r="C6509" s="6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hidden="1" x14ac:dyDescent="0.3">
      <c r="A6510" s="6" t="s">
        <v>567</v>
      </c>
      <c r="B6510" s="6" t="s">
        <v>7244</v>
      </c>
      <c r="D6510" t="str">
        <f t="shared" si="101"/>
        <v>Kayan 3 New Cairo Capital City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hidden="1" x14ac:dyDescent="0.3">
      <c r="A6511" s="6" t="s">
        <v>532</v>
      </c>
      <c r="B6511" s="6" t="s">
        <v>7245</v>
      </c>
      <c r="D6511" t="str">
        <f t="shared" si="101"/>
        <v>Al Mostathmreen GIS Substation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hidden="1" x14ac:dyDescent="0.3">
      <c r="A6512" s="6" t="s">
        <v>581</v>
      </c>
      <c r="B6512" s="6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hidden="1" x14ac:dyDescent="0.3">
      <c r="A6513" s="6" t="s">
        <v>651</v>
      </c>
      <c r="B6513" s="6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hidden="1" x14ac:dyDescent="0.3">
      <c r="A6514" s="6" t="s">
        <v>705</v>
      </c>
      <c r="B6514" s="6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hidden="1" x14ac:dyDescent="0.3">
      <c r="A6515" s="6" t="s">
        <v>705</v>
      </c>
      <c r="B6515" s="6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hidden="1" x14ac:dyDescent="0.3">
      <c r="A6516" s="6" t="s">
        <v>705</v>
      </c>
      <c r="B6516" s="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hidden="1" x14ac:dyDescent="0.3">
      <c r="A6517" s="6" t="s">
        <v>705</v>
      </c>
      <c r="B6517" s="6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hidden="1" x14ac:dyDescent="0.3">
      <c r="A6518" s="6" t="s">
        <v>705</v>
      </c>
      <c r="B6518" s="6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hidden="1" x14ac:dyDescent="0.3">
      <c r="A6519" s="6" t="s">
        <v>705</v>
      </c>
      <c r="B6519" s="6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hidden="1" x14ac:dyDescent="0.3">
      <c r="A6520" s="6" t="s">
        <v>705</v>
      </c>
      <c r="B6520" s="6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hidden="1" x14ac:dyDescent="0.3">
      <c r="A6521" s="6" t="s">
        <v>500</v>
      </c>
      <c r="B6521" s="6" t="s">
        <v>7254</v>
      </c>
      <c r="C6521" s="6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hidden="1" x14ac:dyDescent="0.3">
      <c r="A6522" s="6" t="s">
        <v>722</v>
      </c>
      <c r="B6522" s="6" t="s">
        <v>7255</v>
      </c>
      <c r="C6522" s="6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hidden="1" x14ac:dyDescent="0.3">
      <c r="A6523" s="6" t="s">
        <v>646</v>
      </c>
      <c r="B6523" s="6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hidden="1" x14ac:dyDescent="0.3">
      <c r="A6524" s="6" t="s">
        <v>486</v>
      </c>
      <c r="B6524" s="6" t="s">
        <v>7257</v>
      </c>
      <c r="C6524" s="6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hidden="1" x14ac:dyDescent="0.3">
      <c r="A6525" s="6" t="s">
        <v>907</v>
      </c>
      <c r="B6525" s="6" t="s">
        <v>7258</v>
      </c>
      <c r="D6525" t="str">
        <f t="shared" si="101"/>
        <v>kayan wall lock &amp; Load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hidden="1" x14ac:dyDescent="0.3">
      <c r="A6526" s="6" t="s">
        <v>628</v>
      </c>
      <c r="B6526" s="6" t="s">
        <v>7259</v>
      </c>
      <c r="C6526" s="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hidden="1" x14ac:dyDescent="0.3">
      <c r="A6527" s="6" t="s">
        <v>615</v>
      </c>
      <c r="B6527" s="6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hidden="1" x14ac:dyDescent="0.3">
      <c r="A6528" s="6" t="s">
        <v>2915</v>
      </c>
      <c r="B6528" s="6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hidden="1" x14ac:dyDescent="0.3">
      <c r="A6529" s="6" t="s">
        <v>646</v>
      </c>
      <c r="B6529" s="6" t="s">
        <v>7262</v>
      </c>
      <c r="C6529" s="6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hidden="1" x14ac:dyDescent="0.3">
      <c r="A6530" s="6" t="s">
        <v>628</v>
      </c>
      <c r="B6530" s="6" t="s">
        <v>7263</v>
      </c>
      <c r="C6530" s="6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hidden="1" x14ac:dyDescent="0.3">
      <c r="A6531" s="6" t="s">
        <v>646</v>
      </c>
      <c r="B6531" s="6" t="s">
        <v>7264</v>
      </c>
      <c r="C6531" s="6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hidden="1" x14ac:dyDescent="0.3">
      <c r="A6532" s="6" t="s">
        <v>795</v>
      </c>
      <c r="B6532" s="6" t="s">
        <v>7265</v>
      </c>
      <c r="C6532" s="6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hidden="1" x14ac:dyDescent="0.3">
      <c r="A6533" s="6" t="s">
        <v>873</v>
      </c>
      <c r="B6533" s="6" t="s">
        <v>7266</v>
      </c>
      <c r="C6533" s="6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hidden="1" x14ac:dyDescent="0.3">
      <c r="A6534" s="6" t="s">
        <v>651</v>
      </c>
      <c r="B6534" s="6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hidden="1" x14ac:dyDescent="0.3">
      <c r="A6535" s="6" t="s">
        <v>1449</v>
      </c>
      <c r="B6535" s="6" t="s">
        <v>7268</v>
      </c>
      <c r="C6535" s="6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hidden="1" x14ac:dyDescent="0.3">
      <c r="A6536" s="6" t="s">
        <v>722</v>
      </c>
      <c r="B6536" s="6" t="s">
        <v>7269</v>
      </c>
      <c r="C6536" s="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hidden="1" x14ac:dyDescent="0.3">
      <c r="A6537" s="6" t="s">
        <v>646</v>
      </c>
      <c r="B6537" s="6" t="s">
        <v>7270</v>
      </c>
      <c r="C6537" s="6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hidden="1" x14ac:dyDescent="0.3">
      <c r="A6538" s="6" t="s">
        <v>532</v>
      </c>
      <c r="B6538" s="6" t="s">
        <v>7271</v>
      </c>
      <c r="C6538" s="6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hidden="1" x14ac:dyDescent="0.3">
      <c r="A6539" s="6" t="s">
        <v>651</v>
      </c>
      <c r="B6539" s="6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hidden="1" x14ac:dyDescent="0.3">
      <c r="A6540" s="6" t="s">
        <v>628</v>
      </c>
      <c r="B6540" s="6" t="s">
        <v>7273</v>
      </c>
      <c r="C6540" s="6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hidden="1" x14ac:dyDescent="0.3">
      <c r="A6541" s="6" t="s">
        <v>519</v>
      </c>
      <c r="B6541" s="6" t="s">
        <v>7274</v>
      </c>
      <c r="C6541" s="6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hidden="1" x14ac:dyDescent="0.3">
      <c r="A6542" s="6" t="s">
        <v>646</v>
      </c>
      <c r="B6542" s="6" t="s">
        <v>7275</v>
      </c>
      <c r="C6542" s="6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hidden="1" x14ac:dyDescent="0.3">
      <c r="A6543" s="6" t="s">
        <v>328</v>
      </c>
      <c r="B6543" s="6" t="s">
        <v>7276</v>
      </c>
      <c r="C6543" s="6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hidden="1" x14ac:dyDescent="0.3">
      <c r="A6544" s="6" t="s">
        <v>628</v>
      </c>
      <c r="B6544" s="6" t="s">
        <v>7277</v>
      </c>
      <c r="C6544" s="6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hidden="1" x14ac:dyDescent="0.3">
      <c r="A6545" s="6" t="s">
        <v>323</v>
      </c>
      <c r="B6545" s="6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hidden="1" x14ac:dyDescent="0.3">
      <c r="A6546" s="6" t="s">
        <v>847</v>
      </c>
      <c r="B6546" s="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hidden="1" x14ac:dyDescent="0.3">
      <c r="A6547" s="6" t="s">
        <v>847</v>
      </c>
      <c r="B6547" s="6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hidden="1" x14ac:dyDescent="0.3">
      <c r="A6548" s="6" t="s">
        <v>847</v>
      </c>
      <c r="B6548" s="6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hidden="1" x14ac:dyDescent="0.3">
      <c r="A6549" s="6" t="s">
        <v>847</v>
      </c>
      <c r="B6549" s="6" t="s">
        <v>7282</v>
      </c>
      <c r="C6549" s="6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hidden="1" x14ac:dyDescent="0.3">
      <c r="A6550" s="6" t="s">
        <v>847</v>
      </c>
      <c r="B6550" s="6" t="s">
        <v>7283</v>
      </c>
      <c r="C6550" s="6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hidden="1" x14ac:dyDescent="0.3">
      <c r="A6551" s="6" t="s">
        <v>847</v>
      </c>
      <c r="B6551" s="6" t="s">
        <v>7284</v>
      </c>
      <c r="C6551" s="6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hidden="1" x14ac:dyDescent="0.3">
      <c r="A6552" s="6" t="s">
        <v>500</v>
      </c>
      <c r="B6552" s="6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hidden="1" x14ac:dyDescent="0.3">
      <c r="A6553" s="6" t="s">
        <v>524</v>
      </c>
      <c r="B6553" s="6" t="s">
        <v>7286</v>
      </c>
      <c r="C6553" s="6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hidden="1" x14ac:dyDescent="0.3">
      <c r="A6554" s="6" t="s">
        <v>3631</v>
      </c>
      <c r="B6554" s="6" t="s">
        <v>7287</v>
      </c>
      <c r="C6554" s="6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hidden="1" x14ac:dyDescent="0.3">
      <c r="A6555" s="6" t="s">
        <v>881</v>
      </c>
      <c r="B6555" s="6" t="s">
        <v>7288</v>
      </c>
      <c r="C6555" s="6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hidden="1" x14ac:dyDescent="0.3">
      <c r="A6556" s="6" t="s">
        <v>311</v>
      </c>
      <c r="B6556" s="6" t="s">
        <v>7289</v>
      </c>
      <c r="C6556" s="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hidden="1" x14ac:dyDescent="0.3">
      <c r="A6557" s="6" t="s">
        <v>897</v>
      </c>
      <c r="B6557" s="6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hidden="1" x14ac:dyDescent="0.3">
      <c r="A6558" s="6" t="s">
        <v>646</v>
      </c>
      <c r="B6558" s="6" t="s">
        <v>7291</v>
      </c>
      <c r="C6558" s="6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hidden="1" x14ac:dyDescent="0.3">
      <c r="A6559" s="6" t="s">
        <v>3631</v>
      </c>
      <c r="B6559" s="6" t="s">
        <v>7292</v>
      </c>
      <c r="C6559" s="6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hidden="1" x14ac:dyDescent="0.3">
      <c r="A6560" s="6" t="s">
        <v>453</v>
      </c>
      <c r="B6560" s="6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hidden="1" x14ac:dyDescent="0.3">
      <c r="A6561" s="6" t="s">
        <v>646</v>
      </c>
      <c r="B6561" s="6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hidden="1" x14ac:dyDescent="0.3">
      <c r="A6562" s="6" t="s">
        <v>2779</v>
      </c>
      <c r="B6562" s="6" t="s">
        <v>7295</v>
      </c>
      <c r="C6562" s="6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hidden="1" x14ac:dyDescent="0.3">
      <c r="A6563" s="6" t="s">
        <v>2439</v>
      </c>
      <c r="B6563" s="6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hidden="1" x14ac:dyDescent="0.3">
      <c r="A6564" s="6" t="s">
        <v>895</v>
      </c>
      <c r="B6564" s="6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hidden="1" x14ac:dyDescent="0.3">
      <c r="A6565" s="6" t="s">
        <v>895</v>
      </c>
      <c r="B6565" s="6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hidden="1" x14ac:dyDescent="0.3">
      <c r="A6566" s="6" t="s">
        <v>895</v>
      </c>
      <c r="B6566" s="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hidden="1" x14ac:dyDescent="0.3">
      <c r="A6567" s="6" t="s">
        <v>431</v>
      </c>
      <c r="B6567" s="6" t="s">
        <v>7300</v>
      </c>
      <c r="C6567" s="6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hidden="1" x14ac:dyDescent="0.3">
      <c r="A6568" s="6" t="s">
        <v>486</v>
      </c>
      <c r="B6568" s="6" t="s">
        <v>7301</v>
      </c>
      <c r="C6568" s="6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hidden="1" x14ac:dyDescent="0.3">
      <c r="A6569" s="6" t="s">
        <v>567</v>
      </c>
      <c r="B6569" s="6" t="s">
        <v>7302</v>
      </c>
      <c r="C6569" s="6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hidden="1" x14ac:dyDescent="0.3">
      <c r="A6570" s="6" t="s">
        <v>3631</v>
      </c>
      <c r="B6570" s="6" t="s">
        <v>7303</v>
      </c>
      <c r="C6570" s="6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hidden="1" x14ac:dyDescent="0.3">
      <c r="A6571" s="6" t="s">
        <v>743</v>
      </c>
      <c r="B6571" s="6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hidden="1" x14ac:dyDescent="0.3">
      <c r="A6572" s="6" t="s">
        <v>847</v>
      </c>
      <c r="B6572" s="6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hidden="1" x14ac:dyDescent="0.3">
      <c r="A6573" s="6" t="s">
        <v>967</v>
      </c>
      <c r="B6573" s="6" t="s">
        <v>7306</v>
      </c>
      <c r="C6573" s="6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hidden="1" x14ac:dyDescent="0.3">
      <c r="A6574" s="6" t="s">
        <v>967</v>
      </c>
      <c r="B6574" s="6" t="s">
        <v>7307</v>
      </c>
      <c r="C6574" s="6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hidden="1" x14ac:dyDescent="0.3">
      <c r="A6575" s="6" t="s">
        <v>967</v>
      </c>
      <c r="B6575" s="6" t="s">
        <v>7308</v>
      </c>
      <c r="C6575" s="6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hidden="1" x14ac:dyDescent="0.3">
      <c r="A6576" s="6" t="s">
        <v>967</v>
      </c>
      <c r="B6576" s="6" t="s">
        <v>7309</v>
      </c>
      <c r="C6576" s="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hidden="1" x14ac:dyDescent="0.3">
      <c r="A6577" s="6" t="s">
        <v>971</v>
      </c>
      <c r="B6577" s="6" t="s">
        <v>7310</v>
      </c>
      <c r="C6577" s="6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hidden="1" x14ac:dyDescent="0.3">
      <c r="A6578" s="6" t="s">
        <v>500</v>
      </c>
      <c r="B6578" s="6" t="s">
        <v>7311</v>
      </c>
      <c r="C6578" s="6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hidden="1" x14ac:dyDescent="0.3">
      <c r="A6579" s="6" t="s">
        <v>722</v>
      </c>
      <c r="B6579" s="6" t="s">
        <v>7312</v>
      </c>
      <c r="C6579" s="6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hidden="1" x14ac:dyDescent="0.3">
      <c r="A6580" s="6" t="s">
        <v>722</v>
      </c>
      <c r="B6580" s="6" t="s">
        <v>7313</v>
      </c>
      <c r="C6580" s="6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hidden="1" x14ac:dyDescent="0.3">
      <c r="A6581" s="6" t="s">
        <v>982</v>
      </c>
      <c r="B6581" s="6" t="s">
        <v>7314</v>
      </c>
      <c r="C6581" s="6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hidden="1" x14ac:dyDescent="0.3">
      <c r="A6582" s="6" t="s">
        <v>1045</v>
      </c>
      <c r="B6582" s="6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hidden="1" x14ac:dyDescent="0.3">
      <c r="A6583" s="6" t="s">
        <v>1000</v>
      </c>
      <c r="B6583" s="6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hidden="1" x14ac:dyDescent="0.3">
      <c r="A6584" s="6" t="s">
        <v>651</v>
      </c>
      <c r="B6584" s="6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hidden="1" x14ac:dyDescent="0.3">
      <c r="A6585" s="6" t="s">
        <v>361</v>
      </c>
      <c r="B6585" s="6" t="s">
        <v>7317</v>
      </c>
      <c r="C6585" s="6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hidden="1" x14ac:dyDescent="0.3">
      <c r="A6586" s="6" t="s">
        <v>646</v>
      </c>
      <c r="B6586" s="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hidden="1" x14ac:dyDescent="0.3">
      <c r="A6587" s="6" t="s">
        <v>9</v>
      </c>
      <c r="B6587" s="6" t="s">
        <v>7319</v>
      </c>
      <c r="C6587" s="6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hidden="1" x14ac:dyDescent="0.3">
      <c r="A6588" s="6" t="s">
        <v>1023</v>
      </c>
      <c r="B6588" s="6" t="s">
        <v>7320</v>
      </c>
      <c r="C6588" s="6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hidden="1" x14ac:dyDescent="0.3">
      <c r="A6589" s="6" t="s">
        <v>519</v>
      </c>
      <c r="B6589" s="6" t="s">
        <v>7321</v>
      </c>
      <c r="C6589" s="6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hidden="1" x14ac:dyDescent="0.3">
      <c r="A6590" s="6" t="s">
        <v>389</v>
      </c>
      <c r="B6590" s="6" t="s">
        <v>7322</v>
      </c>
      <c r="C6590" s="6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hidden="1" x14ac:dyDescent="0.3">
      <c r="A6591" s="6" t="s">
        <v>3099</v>
      </c>
      <c r="B6591" s="6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hidden="1" x14ac:dyDescent="0.3">
      <c r="A6592" s="6" t="s">
        <v>746</v>
      </c>
      <c r="B6592" s="6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hidden="1" x14ac:dyDescent="0.3">
      <c r="A6593" s="6" t="s">
        <v>1247</v>
      </c>
      <c r="B6593" s="6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hidden="1" x14ac:dyDescent="0.3">
      <c r="A6594" s="6" t="s">
        <v>743</v>
      </c>
      <c r="B6594" s="6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hidden="1" x14ac:dyDescent="0.3">
      <c r="A6595" s="6" t="s">
        <v>1054</v>
      </c>
      <c r="B6595" s="6" t="s">
        <v>7327</v>
      </c>
      <c r="C6595" s="6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hidden="1" x14ac:dyDescent="0.3">
      <c r="A6596" s="6" t="s">
        <v>1054</v>
      </c>
      <c r="B6596" s="6" t="s">
        <v>7328</v>
      </c>
      <c r="C6596" s="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hidden="1" x14ac:dyDescent="0.3">
      <c r="A6597" s="6" t="s">
        <v>1147</v>
      </c>
      <c r="B6597" s="6" t="s">
        <v>7329</v>
      </c>
      <c r="C6597" s="6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hidden="1" x14ac:dyDescent="0.3">
      <c r="A6598" s="6" t="s">
        <v>3136</v>
      </c>
      <c r="B6598" s="6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hidden="1" x14ac:dyDescent="0.3">
      <c r="A6599" s="6" t="s">
        <v>1247</v>
      </c>
      <c r="B6599" s="6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hidden="1" x14ac:dyDescent="0.3">
      <c r="A6600" s="6" t="s">
        <v>1077</v>
      </c>
      <c r="B6600" s="6" t="s">
        <v>7331</v>
      </c>
      <c r="C6600" s="6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hidden="1" x14ac:dyDescent="0.3">
      <c r="A6601" s="6" t="s">
        <v>516</v>
      </c>
      <c r="B6601" s="6" t="s">
        <v>7332</v>
      </c>
      <c r="C6601" s="6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hidden="1" x14ac:dyDescent="0.3">
      <c r="A6602" s="6" t="s">
        <v>1086</v>
      </c>
      <c r="B6602" s="6" t="s">
        <v>7333</v>
      </c>
      <c r="C6602" s="6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hidden="1" x14ac:dyDescent="0.3">
      <c r="A6603" s="6" t="s">
        <v>997</v>
      </c>
      <c r="B6603" s="6" t="s">
        <v>7334</v>
      </c>
      <c r="C6603" s="6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hidden="1" x14ac:dyDescent="0.3">
      <c r="A6604" s="6" t="s">
        <v>337</v>
      </c>
      <c r="B6604" s="6" t="s">
        <v>7335</v>
      </c>
      <c r="C6604" s="6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hidden="1" x14ac:dyDescent="0.3">
      <c r="A6605" s="6" t="s">
        <v>7336</v>
      </c>
      <c r="B6605" s="6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hidden="1" x14ac:dyDescent="0.3">
      <c r="A6606" s="6" t="s">
        <v>967</v>
      </c>
      <c r="B6606" s="6" t="s">
        <v>7338</v>
      </c>
      <c r="C6606" s="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hidden="1" x14ac:dyDescent="0.3">
      <c r="A6607" s="6" t="s">
        <v>1247</v>
      </c>
      <c r="B6607" s="6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hidden="1" x14ac:dyDescent="0.3">
      <c r="A6608" s="6" t="s">
        <v>741</v>
      </c>
      <c r="B6608" s="6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hidden="1" x14ac:dyDescent="0.3">
      <c r="A6609" s="6" t="s">
        <v>1953</v>
      </c>
      <c r="B6609" s="6" t="s">
        <v>7341</v>
      </c>
      <c r="C6609" s="6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hidden="1" x14ac:dyDescent="0.3">
      <c r="A6610" s="6" t="s">
        <v>1953</v>
      </c>
      <c r="B6610" s="6" t="s">
        <v>7342</v>
      </c>
      <c r="C6610" s="6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hidden="1" x14ac:dyDescent="0.3">
      <c r="A6611" s="6" t="s">
        <v>967</v>
      </c>
      <c r="B6611" s="6" t="s">
        <v>7343</v>
      </c>
      <c r="C6611" s="6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hidden="1" x14ac:dyDescent="0.3">
      <c r="A6612" s="6" t="s">
        <v>387</v>
      </c>
      <c r="B6612" s="6" t="s">
        <v>7344</v>
      </c>
      <c r="C6612" s="6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hidden="1" x14ac:dyDescent="0.3">
      <c r="A6613" s="6" t="s">
        <v>741</v>
      </c>
      <c r="B6613" s="6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hidden="1" x14ac:dyDescent="0.3">
      <c r="A6614" s="6" t="s">
        <v>741</v>
      </c>
      <c r="B6614" s="6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hidden="1" x14ac:dyDescent="0.3">
      <c r="A6615" s="6" t="s">
        <v>743</v>
      </c>
      <c r="B6615" s="6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hidden="1" x14ac:dyDescent="0.3">
      <c r="A6616" s="6" t="s">
        <v>381</v>
      </c>
      <c r="B6616" s="6" t="s">
        <v>7348</v>
      </c>
      <c r="C6616" s="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hidden="1" x14ac:dyDescent="0.3">
      <c r="A6617" s="6" t="s">
        <v>1093</v>
      </c>
      <c r="B6617" s="6" t="s">
        <v>1303</v>
      </c>
      <c r="C6617" s="6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hidden="1" x14ac:dyDescent="0.3">
      <c r="A6618" s="6" t="s">
        <v>1147</v>
      </c>
      <c r="B6618" s="6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hidden="1" x14ac:dyDescent="0.3">
      <c r="A6619" s="6" t="s">
        <v>514</v>
      </c>
      <c r="B6619" s="6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hidden="1" x14ac:dyDescent="0.3">
      <c r="A6620" s="6" t="s">
        <v>1045</v>
      </c>
      <c r="B6620" s="6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hidden="1" x14ac:dyDescent="0.3">
      <c r="A6621" s="6" t="s">
        <v>741</v>
      </c>
      <c r="B6621" s="6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hidden="1" x14ac:dyDescent="0.3">
      <c r="A6622" s="6" t="s">
        <v>741</v>
      </c>
      <c r="B6622" s="6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hidden="1" x14ac:dyDescent="0.3">
      <c r="A6623" s="6" t="s">
        <v>1163</v>
      </c>
      <c r="B6623" s="6" t="s">
        <v>7354</v>
      </c>
      <c r="C6623" s="6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hidden="1" x14ac:dyDescent="0.3">
      <c r="A6624" s="6" t="s">
        <v>300</v>
      </c>
      <c r="B6624" s="6" t="s">
        <v>7355</v>
      </c>
      <c r="C6624" s="6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hidden="1" x14ac:dyDescent="0.3">
      <c r="A6625" s="6" t="s">
        <v>9</v>
      </c>
      <c r="B6625" s="6" t="s">
        <v>7356</v>
      </c>
      <c r="C6625" s="6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hidden="1" x14ac:dyDescent="0.3">
      <c r="A6626" s="6" t="s">
        <v>361</v>
      </c>
      <c r="B6626" s="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hidden="1" x14ac:dyDescent="0.3">
      <c r="A6627" s="6" t="s">
        <v>1177</v>
      </c>
      <c r="B6627" s="6" t="s">
        <v>7358</v>
      </c>
      <c r="C6627" s="6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hidden="1" x14ac:dyDescent="0.3">
      <c r="A6628" s="6" t="s">
        <v>897</v>
      </c>
      <c r="B6628" s="6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hidden="1" x14ac:dyDescent="0.3">
      <c r="A6629" s="6" t="s">
        <v>895</v>
      </c>
      <c r="B6629" s="6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hidden="1" x14ac:dyDescent="0.3">
      <c r="A6630" s="6" t="s">
        <v>300</v>
      </c>
      <c r="B6630" s="6" t="s">
        <v>7360</v>
      </c>
      <c r="C6630" s="6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hidden="1" x14ac:dyDescent="0.3">
      <c r="A6631" s="6" t="s">
        <v>420</v>
      </c>
      <c r="B6631" s="6" t="s">
        <v>7361</v>
      </c>
      <c r="C6631" s="6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hidden="1" x14ac:dyDescent="0.3">
      <c r="A6632" s="6" t="s">
        <v>1202</v>
      </c>
      <c r="B6632" s="6" t="s">
        <v>7362</v>
      </c>
      <c r="C6632" s="6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hidden="1" x14ac:dyDescent="0.3">
      <c r="A6633" s="6" t="s">
        <v>1254</v>
      </c>
      <c r="B6633" s="6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hidden="1" x14ac:dyDescent="0.3">
      <c r="A6634" s="6" t="s">
        <v>651</v>
      </c>
      <c r="B6634" s="6" t="s">
        <v>7364</v>
      </c>
      <c r="C6634" s="6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hidden="1" x14ac:dyDescent="0.3">
      <c r="A6635" s="6" t="s">
        <v>3234</v>
      </c>
      <c r="B6635" s="6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hidden="1" x14ac:dyDescent="0.3">
      <c r="A6636" s="6" t="s">
        <v>2480</v>
      </c>
      <c r="B6636" s="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hidden="1" x14ac:dyDescent="0.3">
      <c r="A6637" s="6" t="s">
        <v>7367</v>
      </c>
      <c r="B6637" s="6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hidden="1" x14ac:dyDescent="0.3">
      <c r="A6638" s="6" t="s">
        <v>746</v>
      </c>
      <c r="B6638" s="6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hidden="1" x14ac:dyDescent="0.3">
      <c r="A6639" s="6" t="s">
        <v>741</v>
      </c>
      <c r="B6639" s="6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hidden="1" x14ac:dyDescent="0.3">
      <c r="A6640" s="6" t="s">
        <v>746</v>
      </c>
      <c r="B6640" s="6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hidden="1" x14ac:dyDescent="0.3">
      <c r="A6641" s="6" t="s">
        <v>1247</v>
      </c>
      <c r="B6641" s="6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hidden="1" x14ac:dyDescent="0.3">
      <c r="A6642" s="6" t="s">
        <v>743</v>
      </c>
      <c r="B6642" s="6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hidden="1" x14ac:dyDescent="0.3">
      <c r="A6643" s="6" t="s">
        <v>743</v>
      </c>
      <c r="B6643" s="6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hidden="1" x14ac:dyDescent="0.3">
      <c r="A6644" s="6" t="s">
        <v>743</v>
      </c>
      <c r="B6644" s="6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hidden="1" x14ac:dyDescent="0.3">
      <c r="A6645" s="6" t="s">
        <v>1323</v>
      </c>
      <c r="B6645" s="6" t="s">
        <v>1083</v>
      </c>
      <c r="C6645" s="6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hidden="1" x14ac:dyDescent="0.3">
      <c r="A6646" s="6" t="s">
        <v>1000</v>
      </c>
      <c r="B6646" s="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hidden="1" x14ac:dyDescent="0.3">
      <c r="A6647" s="6" t="s">
        <v>5293</v>
      </c>
      <c r="B6647" s="6" t="s">
        <v>7377</v>
      </c>
      <c r="C6647" s="6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hidden="1" x14ac:dyDescent="0.3">
      <c r="A6648" s="6" t="s">
        <v>847</v>
      </c>
      <c r="B6648" s="6" t="s">
        <v>7378</v>
      </c>
      <c r="C6648" s="6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hidden="1" x14ac:dyDescent="0.3">
      <c r="A6649" s="6" t="s">
        <v>381</v>
      </c>
      <c r="B6649" s="6" t="s">
        <v>7379</v>
      </c>
      <c r="C6649" s="6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hidden="1" x14ac:dyDescent="0.3">
      <c r="A6650" s="6" t="s">
        <v>1289</v>
      </c>
      <c r="B6650" s="6" t="s">
        <v>7380</v>
      </c>
      <c r="C6650" s="6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hidden="1" x14ac:dyDescent="0.3">
      <c r="A6651" s="6" t="s">
        <v>1218</v>
      </c>
      <c r="B6651" s="6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hidden="1" x14ac:dyDescent="0.3">
      <c r="A6652" s="6" t="s">
        <v>458</v>
      </c>
      <c r="B6652" s="6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hidden="1" x14ac:dyDescent="0.3">
      <c r="A6653" s="6" t="s">
        <v>1163</v>
      </c>
      <c r="B6653" s="6" t="s">
        <v>7383</v>
      </c>
      <c r="C6653" s="6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hidden="1" x14ac:dyDescent="0.3">
      <c r="A6654" s="6" t="s">
        <v>1218</v>
      </c>
      <c r="B6654" s="6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hidden="1" x14ac:dyDescent="0.3">
      <c r="A6655" s="6" t="s">
        <v>2480</v>
      </c>
      <c r="B6655" s="6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hidden="1" x14ac:dyDescent="0.3">
      <c r="A6656" s="6" t="s">
        <v>1323</v>
      </c>
      <c r="B6656" s="6" t="s">
        <v>7386</v>
      </c>
      <c r="C6656" s="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hidden="1" x14ac:dyDescent="0.3">
      <c r="A6657" s="6" t="s">
        <v>3423</v>
      </c>
      <c r="B6657" s="6" t="s">
        <v>7387</v>
      </c>
      <c r="C6657" s="6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hidden="1" x14ac:dyDescent="0.3">
      <c r="A6658" s="6" t="s">
        <v>1254</v>
      </c>
      <c r="B6658" s="6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hidden="1" x14ac:dyDescent="0.3">
      <c r="A6659" s="6" t="s">
        <v>1060</v>
      </c>
      <c r="B6659" s="6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hidden="1" x14ac:dyDescent="0.3">
      <c r="A6660" s="6" t="s">
        <v>1060</v>
      </c>
      <c r="B6660" s="6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hidden="1" x14ac:dyDescent="0.3">
      <c r="A6661" s="6" t="s">
        <v>722</v>
      </c>
      <c r="B6661" s="6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hidden="1" x14ac:dyDescent="0.3">
      <c r="A6662" s="6" t="s">
        <v>743</v>
      </c>
      <c r="B6662" s="6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hidden="1" x14ac:dyDescent="0.3">
      <c r="A6663" s="6" t="s">
        <v>795</v>
      </c>
      <c r="B6663" s="6" t="s">
        <v>7391</v>
      </c>
      <c r="C6663" s="6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hidden="1" x14ac:dyDescent="0.3">
      <c r="A6664" s="6" t="s">
        <v>722</v>
      </c>
      <c r="B6664" s="6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hidden="1" x14ac:dyDescent="0.3">
      <c r="A6665" s="6" t="s">
        <v>1243</v>
      </c>
      <c r="B6665" s="6" t="s">
        <v>7393</v>
      </c>
      <c r="C6665" s="6">
        <v>14</v>
      </c>
      <c r="D6665" t="str">
        <f t="shared" si="104"/>
        <v>Sodic East14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hidden="1" x14ac:dyDescent="0.3">
      <c r="A6666" s="6" t="s">
        <v>1300</v>
      </c>
      <c r="B6666" s="6" t="s">
        <v>7394</v>
      </c>
      <c r="C6666" s="6">
        <v>14</v>
      </c>
      <c r="D6666" t="str">
        <f t="shared" si="104"/>
        <v>Minis Building(Polyurethane)14</v>
      </c>
      <c r="E6666">
        <v>140805.4</v>
      </c>
      <c r="F6666">
        <v>125316.81</v>
      </c>
      <c r="G6666">
        <v>0</v>
      </c>
      <c r="H6666">
        <v>125316.81</v>
      </c>
    </row>
    <row r="6667" spans="1:8" hidden="1" x14ac:dyDescent="0.3">
      <c r="A6667" s="6" t="s">
        <v>1243</v>
      </c>
      <c r="B6667" s="6" t="s">
        <v>7395</v>
      </c>
      <c r="C6667" s="6">
        <v>16</v>
      </c>
      <c r="D6667" t="str">
        <f t="shared" si="104"/>
        <v>Sodic East16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hidden="1" x14ac:dyDescent="0.3">
      <c r="A6668" s="6" t="s">
        <v>388</v>
      </c>
      <c r="B6668" s="6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hidden="1" x14ac:dyDescent="0.3">
      <c r="A6669" s="6" t="s">
        <v>1218</v>
      </c>
      <c r="B6669" s="6" t="s">
        <v>7397</v>
      </c>
      <c r="C6669" s="6">
        <v>13</v>
      </c>
      <c r="D6669" t="str">
        <f t="shared" si="104"/>
        <v>Multi Sport Hall13</v>
      </c>
      <c r="E6669">
        <v>49020</v>
      </c>
      <c r="F6669">
        <v>43627.8</v>
      </c>
      <c r="G6669">
        <v>0</v>
      </c>
      <c r="H6669">
        <v>43627.8</v>
      </c>
    </row>
    <row r="6670" spans="1:8" hidden="1" x14ac:dyDescent="0.3">
      <c r="A6670" s="6" t="s">
        <v>746</v>
      </c>
      <c r="B6670" s="6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hidden="1" x14ac:dyDescent="0.3">
      <c r="A6671" s="6" t="s">
        <v>705</v>
      </c>
      <c r="B6671" s="6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hidden="1" x14ac:dyDescent="0.3">
      <c r="A6672" s="6" t="s">
        <v>371</v>
      </c>
      <c r="B6672" s="6" t="s">
        <v>7400</v>
      </c>
      <c r="C6672" s="6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hidden="1" x14ac:dyDescent="0.3">
      <c r="A6673" s="6" t="s">
        <v>1334</v>
      </c>
      <c r="B6673" s="6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hidden="1" x14ac:dyDescent="0.3">
      <c r="A6674" s="6" t="s">
        <v>1202</v>
      </c>
      <c r="B6674" s="6" t="s">
        <v>7402</v>
      </c>
      <c r="C6674" s="6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hidden="1" x14ac:dyDescent="0.3">
      <c r="A6675" s="6" t="s">
        <v>1202</v>
      </c>
      <c r="B6675" s="6" t="s">
        <v>7403</v>
      </c>
      <c r="C6675" s="6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hidden="1" x14ac:dyDescent="0.3">
      <c r="A6676" s="6" t="s">
        <v>847</v>
      </c>
      <c r="B6676" s="6" t="s">
        <v>7404</v>
      </c>
      <c r="C6676" s="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hidden="1" x14ac:dyDescent="0.3">
      <c r="A6677" s="6" t="s">
        <v>1953</v>
      </c>
      <c r="B6677" s="6" t="s">
        <v>7405</v>
      </c>
      <c r="C6677" s="6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hidden="1" x14ac:dyDescent="0.3">
      <c r="A6678" s="6" t="s">
        <v>754</v>
      </c>
      <c r="B6678" s="6" t="s">
        <v>7406</v>
      </c>
      <c r="C6678" s="6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hidden="1" x14ac:dyDescent="0.3">
      <c r="A6679" s="6" t="s">
        <v>1953</v>
      </c>
      <c r="B6679" s="6" t="s">
        <v>7407</v>
      </c>
      <c r="C6679" s="6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hidden="1" x14ac:dyDescent="0.3">
      <c r="A6680" s="6" t="s">
        <v>982</v>
      </c>
      <c r="B6680" s="6" t="s">
        <v>7408</v>
      </c>
      <c r="C6680" s="6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hidden="1" x14ac:dyDescent="0.3">
      <c r="A6681" s="6" t="s">
        <v>1054</v>
      </c>
      <c r="B6681" s="6" t="s">
        <v>7409</v>
      </c>
      <c r="C6681" s="6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hidden="1" x14ac:dyDescent="0.3">
      <c r="A6682" s="6" t="s">
        <v>335</v>
      </c>
      <c r="B6682" s="6" t="s">
        <v>7410</v>
      </c>
      <c r="C6682" s="6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hidden="1" x14ac:dyDescent="0.3">
      <c r="A6683" s="6" t="s">
        <v>1453</v>
      </c>
      <c r="B6683" s="6" t="s">
        <v>7411</v>
      </c>
      <c r="C6683" s="6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hidden="1" x14ac:dyDescent="0.3">
      <c r="A6684" s="6" t="s">
        <v>1254</v>
      </c>
      <c r="B6684" s="6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hidden="1" x14ac:dyDescent="0.3">
      <c r="A6685" s="6" t="s">
        <v>328</v>
      </c>
      <c r="B6685" s="6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hidden="1" x14ac:dyDescent="0.3">
      <c r="A6686" s="6" t="s">
        <v>342</v>
      </c>
      <c r="B6686" s="6" t="s">
        <v>7414</v>
      </c>
      <c r="C6686" s="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hidden="1" x14ac:dyDescent="0.3">
      <c r="A6687" s="6" t="s">
        <v>342</v>
      </c>
      <c r="B6687" s="6" t="s">
        <v>7415</v>
      </c>
      <c r="C6687" s="6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hidden="1" x14ac:dyDescent="0.3">
      <c r="A6688" s="6" t="s">
        <v>1743</v>
      </c>
      <c r="B6688" s="6" t="s">
        <v>7416</v>
      </c>
      <c r="C6688" s="6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hidden="1" x14ac:dyDescent="0.3">
      <c r="A6689" s="6" t="s">
        <v>1300</v>
      </c>
      <c r="B6689" s="6" t="s">
        <v>7417</v>
      </c>
      <c r="C6689" s="6">
        <v>19</v>
      </c>
      <c r="D6689" t="str">
        <f t="shared" si="104"/>
        <v>Minis Building(Polyurethane)19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hidden="1" x14ac:dyDescent="0.3">
      <c r="A6690" s="6" t="s">
        <v>391</v>
      </c>
      <c r="B6690" s="6" t="s">
        <v>7418</v>
      </c>
      <c r="C6690" s="6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hidden="1" x14ac:dyDescent="0.3">
      <c r="A6691" s="6" t="s">
        <v>1316</v>
      </c>
      <c r="B6691" s="6" t="s">
        <v>7419</v>
      </c>
      <c r="C6691" s="6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hidden="1" x14ac:dyDescent="0.3">
      <c r="A6692" s="6" t="s">
        <v>754</v>
      </c>
      <c r="B6692" s="6" t="s">
        <v>7420</v>
      </c>
      <c r="C6692" s="6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hidden="1" x14ac:dyDescent="0.3">
      <c r="A6693" s="6" t="s">
        <v>1453</v>
      </c>
      <c r="B6693" s="6" t="s">
        <v>7421</v>
      </c>
      <c r="C6693" s="6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hidden="1" x14ac:dyDescent="0.3">
      <c r="A6694" s="6" t="s">
        <v>926</v>
      </c>
      <c r="B6694" s="6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hidden="1" x14ac:dyDescent="0.3">
      <c r="A6695" s="6" t="s">
        <v>1254</v>
      </c>
      <c r="B6695" s="6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hidden="1" x14ac:dyDescent="0.3">
      <c r="A6696" s="6" t="s">
        <v>1530</v>
      </c>
      <c r="B6696" s="6" t="s">
        <v>7424</v>
      </c>
      <c r="C6696" s="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hidden="1" x14ac:dyDescent="0.3">
      <c r="A6697" s="6" t="s">
        <v>1530</v>
      </c>
      <c r="B6697" s="6" t="s">
        <v>7425</v>
      </c>
      <c r="C6697" s="6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hidden="1" x14ac:dyDescent="0.3">
      <c r="A6698" s="6" t="s">
        <v>1532</v>
      </c>
      <c r="B6698" s="6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hidden="1" x14ac:dyDescent="0.3">
      <c r="A6699" s="6" t="s">
        <v>1556</v>
      </c>
      <c r="B6699" s="6" t="s">
        <v>7427</v>
      </c>
      <c r="C6699" s="6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hidden="1" x14ac:dyDescent="0.3">
      <c r="A6700" s="6" t="s">
        <v>1316</v>
      </c>
      <c r="B6700" s="6" t="s">
        <v>7428</v>
      </c>
      <c r="C6700" s="6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hidden="1" x14ac:dyDescent="0.3">
      <c r="A6701" s="6" t="s">
        <v>1547</v>
      </c>
      <c r="B6701" s="6" t="s">
        <v>7429</v>
      </c>
      <c r="C6701" s="6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hidden="1" x14ac:dyDescent="0.3">
      <c r="A6702" s="6" t="s">
        <v>1547</v>
      </c>
      <c r="B6702" s="6" t="s">
        <v>7430</v>
      </c>
      <c r="C6702" s="6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hidden="1" x14ac:dyDescent="0.3">
      <c r="A6703" s="6" t="s">
        <v>3631</v>
      </c>
      <c r="B6703" s="6" t="s">
        <v>7431</v>
      </c>
      <c r="C6703" s="6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hidden="1" x14ac:dyDescent="0.3">
      <c r="A6704" s="6" t="s">
        <v>847</v>
      </c>
      <c r="B6704" s="6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hidden="1" x14ac:dyDescent="0.3">
      <c r="A6705" s="6" t="s">
        <v>393</v>
      </c>
      <c r="B6705" s="6" t="s">
        <v>7433</v>
      </c>
      <c r="C6705" s="6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hidden="1" x14ac:dyDescent="0.3">
      <c r="A6706" s="6" t="s">
        <v>1077</v>
      </c>
      <c r="B6706" s="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hidden="1" x14ac:dyDescent="0.3">
      <c r="A6707" s="6" t="s">
        <v>847</v>
      </c>
      <c r="B6707" s="6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hidden="1" x14ac:dyDescent="0.3">
      <c r="A6708" s="6" t="s">
        <v>679</v>
      </c>
      <c r="B6708" s="6" t="s">
        <v>7436</v>
      </c>
      <c r="C6708" s="6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hidden="1" x14ac:dyDescent="0.3">
      <c r="A6709" s="6" t="s">
        <v>950</v>
      </c>
      <c r="B6709" s="6" t="s">
        <v>7437</v>
      </c>
      <c r="C6709" s="6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hidden="1" x14ac:dyDescent="0.3">
      <c r="A6710" s="6" t="s">
        <v>950</v>
      </c>
      <c r="B6710" s="6" t="s">
        <v>7438</v>
      </c>
      <c r="C6710" s="6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hidden="1" x14ac:dyDescent="0.3">
      <c r="A6711" s="6" t="s">
        <v>1953</v>
      </c>
      <c r="B6711" s="6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hidden="1" x14ac:dyDescent="0.3">
      <c r="A6712" s="6" t="s">
        <v>651</v>
      </c>
      <c r="B6712" s="6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hidden="1" x14ac:dyDescent="0.3">
      <c r="A6713" s="6" t="s">
        <v>1623</v>
      </c>
      <c r="B6713" s="6" t="s">
        <v>7441</v>
      </c>
      <c r="C6713" s="6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hidden="1" x14ac:dyDescent="0.3">
      <c r="A6714" s="6" t="s">
        <v>1626</v>
      </c>
      <c r="B6714" s="6" t="s">
        <v>7442</v>
      </c>
      <c r="C6714" s="6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hidden="1" x14ac:dyDescent="0.3">
      <c r="A6715" s="6" t="s">
        <v>1626</v>
      </c>
      <c r="B6715" s="6" t="s">
        <v>7443</v>
      </c>
      <c r="C6715" s="6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hidden="1" x14ac:dyDescent="0.3">
      <c r="A6716" s="6" t="s">
        <v>1247</v>
      </c>
      <c r="B6716" s="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hidden="1" x14ac:dyDescent="0.3">
      <c r="A6717" s="6" t="s">
        <v>71</v>
      </c>
      <c r="B6717" s="6" t="s">
        <v>7445</v>
      </c>
      <c r="C6717" s="6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hidden="1" x14ac:dyDescent="0.3">
      <c r="A6718" s="6" t="s">
        <v>1278</v>
      </c>
      <c r="B6718" s="6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hidden="1" x14ac:dyDescent="0.3">
      <c r="A6719" s="6" t="s">
        <v>1685</v>
      </c>
      <c r="B6719" s="6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hidden="1" x14ac:dyDescent="0.3">
      <c r="A6720" s="6" t="s">
        <v>1045</v>
      </c>
      <c r="B6720" s="6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hidden="1" x14ac:dyDescent="0.3">
      <c r="A6721" s="6" t="s">
        <v>3608</v>
      </c>
      <c r="B6721" s="6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hidden="1" x14ac:dyDescent="0.3">
      <c r="A6722" s="6" t="s">
        <v>3549</v>
      </c>
      <c r="B6722" s="6" t="s">
        <v>7449</v>
      </c>
      <c r="C6722" s="6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hidden="1" x14ac:dyDescent="0.3">
      <c r="A6723" s="6" t="s">
        <v>1247</v>
      </c>
      <c r="B6723" s="6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hidden="1" x14ac:dyDescent="0.3">
      <c r="A6724" s="6" t="s">
        <v>705</v>
      </c>
      <c r="B6724" s="6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hidden="1" x14ac:dyDescent="0.3">
      <c r="A6725" s="6" t="s">
        <v>1254</v>
      </c>
      <c r="B6725" s="6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hidden="1" x14ac:dyDescent="0.3">
      <c r="A6726" s="6" t="s">
        <v>412</v>
      </c>
      <c r="B6726" s="6" t="s">
        <v>7452</v>
      </c>
      <c r="C6726" s="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hidden="1" x14ac:dyDescent="0.3">
      <c r="A6727" s="6" t="s">
        <v>982</v>
      </c>
      <c r="B6727" s="6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hidden="1" x14ac:dyDescent="0.3">
      <c r="A6728" s="6" t="s">
        <v>1084</v>
      </c>
      <c r="B6728" s="6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hidden="1" x14ac:dyDescent="0.3">
      <c r="A6729" s="6" t="s">
        <v>7455</v>
      </c>
      <c r="B6729" s="6" t="s">
        <v>7456</v>
      </c>
      <c r="C6729" s="6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hidden="1" x14ac:dyDescent="0.3">
      <c r="A6730" s="6" t="s">
        <v>895</v>
      </c>
      <c r="B6730" s="6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hidden="1" x14ac:dyDescent="0.3">
      <c r="A6731" s="6" t="s">
        <v>71</v>
      </c>
      <c r="B6731" s="6" t="s">
        <v>7458</v>
      </c>
      <c r="C6731" s="6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hidden="1" x14ac:dyDescent="0.3">
      <c r="A6732" s="6" t="s">
        <v>1512</v>
      </c>
      <c r="B6732" s="6" t="s">
        <v>7459</v>
      </c>
      <c r="C6732" s="6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hidden="1" x14ac:dyDescent="0.3">
      <c r="A6733" s="6" t="s">
        <v>741</v>
      </c>
      <c r="B6733" s="6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hidden="1" x14ac:dyDescent="0.3">
      <c r="A6734" s="6" t="s">
        <v>295</v>
      </c>
      <c r="B6734" s="6" t="s">
        <v>7461</v>
      </c>
      <c r="C6734" s="6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hidden="1" x14ac:dyDescent="0.3">
      <c r="A6735" s="6" t="s">
        <v>1685</v>
      </c>
      <c r="B6735" s="6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hidden="1" x14ac:dyDescent="0.3">
      <c r="A6736" s="6" t="s">
        <v>1626</v>
      </c>
      <c r="B6736" s="6" t="s">
        <v>7462</v>
      </c>
      <c r="C6736" s="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hidden="1" x14ac:dyDescent="0.3">
      <c r="A6737" s="6" t="s">
        <v>646</v>
      </c>
      <c r="B6737" s="6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hidden="1" x14ac:dyDescent="0.3">
      <c r="A6738" s="6" t="s">
        <v>1612</v>
      </c>
      <c r="B6738" s="6" t="s">
        <v>7464</v>
      </c>
      <c r="C6738" s="6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hidden="1" x14ac:dyDescent="0.3">
      <c r="A6739" s="6" t="s">
        <v>1405</v>
      </c>
      <c r="B6739" s="6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hidden="1" x14ac:dyDescent="0.3">
      <c r="A6740" s="6" t="s">
        <v>1473</v>
      </c>
      <c r="B6740" s="6" t="s">
        <v>7466</v>
      </c>
      <c r="C6740" s="6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hidden="1" x14ac:dyDescent="0.3">
      <c r="A6741" s="6" t="s">
        <v>335</v>
      </c>
      <c r="B6741" s="6" t="s">
        <v>7467</v>
      </c>
      <c r="C6741" s="6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hidden="1" x14ac:dyDescent="0.3">
      <c r="A6742" s="6" t="s">
        <v>1792</v>
      </c>
      <c r="B6742" s="6" t="s">
        <v>7468</v>
      </c>
      <c r="C6742" s="6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hidden="1" x14ac:dyDescent="0.3">
      <c r="A6743" s="6" t="s">
        <v>1685</v>
      </c>
      <c r="B6743" s="6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hidden="1" x14ac:dyDescent="0.3">
      <c r="A6744" s="6" t="s">
        <v>1646</v>
      </c>
      <c r="B6744" s="6" t="s">
        <v>7470</v>
      </c>
      <c r="C6744" s="6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hidden="1" x14ac:dyDescent="0.3">
      <c r="A6745" s="6" t="s">
        <v>1710</v>
      </c>
      <c r="B6745" s="6" t="s">
        <v>7471</v>
      </c>
      <c r="C6745" s="6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hidden="1" x14ac:dyDescent="0.3">
      <c r="A6746" s="6" t="s">
        <v>971</v>
      </c>
      <c r="B6746" s="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hidden="1" x14ac:dyDescent="0.3">
      <c r="A6747" s="6" t="s">
        <v>3629</v>
      </c>
      <c r="B6747" s="6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hidden="1" x14ac:dyDescent="0.3">
      <c r="A6748" s="6" t="s">
        <v>367</v>
      </c>
      <c r="B6748" s="6" t="s">
        <v>7474</v>
      </c>
      <c r="C6748" s="6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hidden="1" x14ac:dyDescent="0.3">
      <c r="A6749" s="6" t="s">
        <v>412</v>
      </c>
      <c r="B6749" s="6" t="s">
        <v>7475</v>
      </c>
      <c r="C6749" s="6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hidden="1" x14ac:dyDescent="0.3">
      <c r="A6750" s="6" t="s">
        <v>401</v>
      </c>
      <c r="B6750" s="6" t="s">
        <v>7476</v>
      </c>
      <c r="C6750" s="6">
        <v>4</v>
      </c>
      <c r="D6750" t="str">
        <f t="shared" si="105"/>
        <v>Port Said Port Silos4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hidden="1" x14ac:dyDescent="0.3">
      <c r="A6751" s="6" t="s">
        <v>1405</v>
      </c>
      <c r="B6751" s="6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hidden="1" x14ac:dyDescent="0.3">
      <c r="A6752" s="6" t="s">
        <v>1350</v>
      </c>
      <c r="B6752" s="6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hidden="1" x14ac:dyDescent="0.3">
      <c r="A6753" s="6" t="s">
        <v>7479</v>
      </c>
      <c r="B6753" s="6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hidden="1" x14ac:dyDescent="0.3">
      <c r="A6754" s="6" t="s">
        <v>1350</v>
      </c>
      <c r="B6754" s="6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hidden="1" x14ac:dyDescent="0.3">
      <c r="A6755" s="6" t="s">
        <v>7481</v>
      </c>
      <c r="B6755" s="6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hidden="1" x14ac:dyDescent="0.3">
      <c r="A6756" s="6" t="s">
        <v>1023</v>
      </c>
      <c r="B6756" s="6" t="s">
        <v>7483</v>
      </c>
      <c r="C6756" s="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hidden="1" x14ac:dyDescent="0.3">
      <c r="A6757" s="6" t="s">
        <v>73</v>
      </c>
      <c r="B6757" s="6" t="s">
        <v>7484</v>
      </c>
      <c r="C6757" s="6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hidden="1" x14ac:dyDescent="0.3">
      <c r="A6758" s="6" t="s">
        <v>847</v>
      </c>
      <c r="B6758" s="6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hidden="1" x14ac:dyDescent="0.3">
      <c r="A6759" s="6" t="s">
        <v>559</v>
      </c>
      <c r="B6759" s="6" t="s">
        <v>7486</v>
      </c>
      <c r="C6759" s="6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hidden="1" x14ac:dyDescent="0.3">
      <c r="A6760" s="6" t="s">
        <v>1786</v>
      </c>
      <c r="B6760" s="6" t="s">
        <v>7487</v>
      </c>
      <c r="C6760" s="6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hidden="1" x14ac:dyDescent="0.3">
      <c r="A6761" s="6" t="s">
        <v>1243</v>
      </c>
      <c r="B6761" s="6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hidden="1" x14ac:dyDescent="0.3">
      <c r="A6762" s="6" t="s">
        <v>71</v>
      </c>
      <c r="B6762" s="6" t="s">
        <v>7489</v>
      </c>
      <c r="C6762" s="6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hidden="1" x14ac:dyDescent="0.3">
      <c r="A6763" s="6" t="s">
        <v>1953</v>
      </c>
      <c r="B6763" s="6" t="s">
        <v>7490</v>
      </c>
      <c r="C6763" s="6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hidden="1" x14ac:dyDescent="0.3">
      <c r="A6764" s="6" t="s">
        <v>1405</v>
      </c>
      <c r="B6764" s="6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hidden="1" x14ac:dyDescent="0.3">
      <c r="A6765" s="6" t="s">
        <v>7492</v>
      </c>
      <c r="B6765" s="6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hidden="1" x14ac:dyDescent="0.3">
      <c r="A6766" s="6" t="s">
        <v>1316</v>
      </c>
      <c r="B6766" s="6" t="s">
        <v>7493</v>
      </c>
      <c r="C6766" s="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hidden="1" x14ac:dyDescent="0.3">
      <c r="A6767" s="6" t="s">
        <v>1692</v>
      </c>
      <c r="B6767" s="6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hidden="1" x14ac:dyDescent="0.3">
      <c r="A6768" s="6" t="s">
        <v>1254</v>
      </c>
      <c r="B6768" s="6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hidden="1" x14ac:dyDescent="0.3">
      <c r="A6769" s="6" t="s">
        <v>1853</v>
      </c>
      <c r="B6769" s="6" t="s">
        <v>7495</v>
      </c>
      <c r="C6769" s="6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hidden="1" x14ac:dyDescent="0.3">
      <c r="A6770" s="6" t="s">
        <v>1685</v>
      </c>
      <c r="B6770" s="6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hidden="1" x14ac:dyDescent="0.3">
      <c r="A6771" s="6" t="s">
        <v>363</v>
      </c>
      <c r="B6771" s="6" t="s">
        <v>7496</v>
      </c>
      <c r="C6771" s="6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hidden="1" x14ac:dyDescent="0.3">
      <c r="A6772" s="6" t="s">
        <v>1943</v>
      </c>
      <c r="B6772" s="6" t="s">
        <v>7497</v>
      </c>
      <c r="C6772" s="6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hidden="1" x14ac:dyDescent="0.3">
      <c r="A6773" s="6" t="s">
        <v>1685</v>
      </c>
      <c r="B6773" s="6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hidden="1" x14ac:dyDescent="0.3">
      <c r="A6774" s="6" t="s">
        <v>421</v>
      </c>
      <c r="B6774" s="6" t="s">
        <v>7498</v>
      </c>
      <c r="C6774" s="6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hidden="1" x14ac:dyDescent="0.3">
      <c r="A6775" s="6" t="s">
        <v>1743</v>
      </c>
      <c r="B6775" s="6" t="s">
        <v>7499</v>
      </c>
      <c r="C6775" s="6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hidden="1" x14ac:dyDescent="0.3">
      <c r="A6776" s="6" t="s">
        <v>1953</v>
      </c>
      <c r="B6776" s="6" t="s">
        <v>7500</v>
      </c>
      <c r="C6776" s="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hidden="1" x14ac:dyDescent="0.3">
      <c r="A6777" s="6" t="s">
        <v>1147</v>
      </c>
      <c r="B6777" s="6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hidden="1" x14ac:dyDescent="0.3">
      <c r="A6778" s="6" t="s">
        <v>567</v>
      </c>
      <c r="B6778" s="6" t="s">
        <v>7502</v>
      </c>
      <c r="C6778" s="6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hidden="1" x14ac:dyDescent="0.3">
      <c r="A6779" s="6" t="s">
        <v>705</v>
      </c>
      <c r="B6779" s="6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hidden="1" x14ac:dyDescent="0.3">
      <c r="A6780" s="6" t="s">
        <v>1163</v>
      </c>
      <c r="B6780" s="6" t="s">
        <v>7504</v>
      </c>
      <c r="C6780" s="6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hidden="1" x14ac:dyDescent="0.3">
      <c r="A6781" s="6" t="s">
        <v>971</v>
      </c>
      <c r="B6781" s="6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hidden="1" x14ac:dyDescent="0.3">
      <c r="A6782" s="6" t="s">
        <v>1750</v>
      </c>
      <c r="B6782" s="6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hidden="1" x14ac:dyDescent="0.3">
      <c r="A6783" s="6" t="s">
        <v>73</v>
      </c>
      <c r="B6783" s="6" t="s">
        <v>7507</v>
      </c>
      <c r="C6783" s="6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hidden="1" x14ac:dyDescent="0.3">
      <c r="A6784" s="6" t="s">
        <v>1853</v>
      </c>
      <c r="B6784" s="6" t="s">
        <v>7508</v>
      </c>
      <c r="C6784" s="6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hidden="1" x14ac:dyDescent="0.3">
      <c r="A6785" s="6" t="s">
        <v>2480</v>
      </c>
      <c r="B6785" s="6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hidden="1" x14ac:dyDescent="0.3">
      <c r="A6786" s="6" t="s">
        <v>456</v>
      </c>
      <c r="B6786" s="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hidden="1" x14ac:dyDescent="0.3">
      <c r="A6787" s="6" t="s">
        <v>73</v>
      </c>
      <c r="B6787" s="6" t="s">
        <v>7511</v>
      </c>
      <c r="C6787" s="6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hidden="1" x14ac:dyDescent="0.3">
      <c r="A6788" s="6" t="s">
        <v>1350</v>
      </c>
      <c r="B6788" s="6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hidden="1" x14ac:dyDescent="0.3">
      <c r="A6789" s="6" t="s">
        <v>1991</v>
      </c>
      <c r="B6789" s="6" t="s">
        <v>7513</v>
      </c>
      <c r="C6789" s="6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hidden="1" x14ac:dyDescent="0.3">
      <c r="A6790" s="6" t="s">
        <v>7514</v>
      </c>
      <c r="B6790" s="6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hidden="1" x14ac:dyDescent="0.3">
      <c r="A6791" s="6" t="s">
        <v>412</v>
      </c>
      <c r="B6791" s="6" t="s">
        <v>7515</v>
      </c>
      <c r="C6791" s="6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hidden="1" x14ac:dyDescent="0.3">
      <c r="A6792" s="6" t="s">
        <v>1396</v>
      </c>
      <c r="B6792" s="6" t="s">
        <v>7516</v>
      </c>
      <c r="C6792" s="6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hidden="1" x14ac:dyDescent="0.3">
      <c r="A6793" s="6" t="s">
        <v>1720</v>
      </c>
      <c r="B6793" s="6" t="s">
        <v>7517</v>
      </c>
      <c r="C6793" s="6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hidden="1" x14ac:dyDescent="0.3">
      <c r="A6794" s="6" t="s">
        <v>421</v>
      </c>
      <c r="B6794" s="6" t="s">
        <v>7518</v>
      </c>
      <c r="C6794" s="6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hidden="1" x14ac:dyDescent="0.3">
      <c r="A6795" s="6" t="s">
        <v>754</v>
      </c>
      <c r="B6795" s="6" t="s">
        <v>7519</v>
      </c>
      <c r="C6795" s="6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hidden="1" x14ac:dyDescent="0.3">
      <c r="A6796" s="6" t="s">
        <v>1916</v>
      </c>
      <c r="B6796" s="6" t="s">
        <v>7520</v>
      </c>
      <c r="C6796" s="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hidden="1" x14ac:dyDescent="0.3">
      <c r="A6797" s="6" t="s">
        <v>287</v>
      </c>
      <c r="B6797" s="6" t="s">
        <v>7521</v>
      </c>
      <c r="C6797" s="6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hidden="1" x14ac:dyDescent="0.3">
      <c r="A6798" s="6" t="s">
        <v>346</v>
      </c>
      <c r="B6798" s="6" t="s">
        <v>7522</v>
      </c>
      <c r="C6798" s="6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hidden="1" x14ac:dyDescent="0.3">
      <c r="A6799" s="6" t="s">
        <v>1654</v>
      </c>
      <c r="B6799" s="6" t="s">
        <v>7523</v>
      </c>
      <c r="C6799" s="6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hidden="1" x14ac:dyDescent="0.3">
      <c r="A6800" s="6" t="s">
        <v>305</v>
      </c>
      <c r="B6800" s="6" t="s">
        <v>7524</v>
      </c>
      <c r="C6800" s="6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hidden="1" x14ac:dyDescent="0.3">
      <c r="A6801" s="6" t="s">
        <v>305</v>
      </c>
      <c r="B6801" s="6" t="s">
        <v>7525</v>
      </c>
      <c r="C6801" s="6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hidden="1" x14ac:dyDescent="0.3">
      <c r="A6802" s="6" t="s">
        <v>2157</v>
      </c>
      <c r="B6802" s="6" t="s">
        <v>7526</v>
      </c>
      <c r="C6802" s="6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hidden="1" x14ac:dyDescent="0.3">
      <c r="A6803" s="6" t="s">
        <v>89</v>
      </c>
      <c r="B6803" s="6" t="s">
        <v>7527</v>
      </c>
      <c r="C6803" s="6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hidden="1" x14ac:dyDescent="0.3">
      <c r="A6804" s="6" t="s">
        <v>1991</v>
      </c>
      <c r="B6804" s="6" t="s">
        <v>7528</v>
      </c>
      <c r="C6804" s="6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hidden="1" x14ac:dyDescent="0.3">
      <c r="A6805" s="6" t="s">
        <v>1991</v>
      </c>
      <c r="B6805" s="6" t="s">
        <v>7529</v>
      </c>
      <c r="C6805" s="6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hidden="1" x14ac:dyDescent="0.3">
      <c r="A6806" s="6" t="s">
        <v>2068</v>
      </c>
      <c r="B6806" s="6" t="s">
        <v>7530</v>
      </c>
      <c r="C6806" s="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hidden="1" x14ac:dyDescent="0.3">
      <c r="A6807" s="6" t="s">
        <v>3693</v>
      </c>
      <c r="B6807" s="6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hidden="1" x14ac:dyDescent="0.3">
      <c r="A6808" s="6" t="s">
        <v>2119</v>
      </c>
      <c r="B6808" s="6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hidden="1" x14ac:dyDescent="0.3">
      <c r="A6809" s="6" t="s">
        <v>320</v>
      </c>
      <c r="B6809" s="6" t="s">
        <v>7532</v>
      </c>
      <c r="C6809" s="6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hidden="1" x14ac:dyDescent="0.3">
      <c r="A6810" s="6" t="s">
        <v>2096</v>
      </c>
      <c r="B6810" s="6" t="s">
        <v>7533</v>
      </c>
      <c r="C6810" s="6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hidden="1" x14ac:dyDescent="0.3">
      <c r="A6811" s="6" t="s">
        <v>73</v>
      </c>
      <c r="B6811" s="6" t="s">
        <v>7534</v>
      </c>
      <c r="C6811" s="6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hidden="1" x14ac:dyDescent="0.3">
      <c r="A6812" s="6" t="s">
        <v>2113</v>
      </c>
      <c r="B6812" s="6" t="s">
        <v>7535</v>
      </c>
      <c r="C6812" s="6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hidden="1" x14ac:dyDescent="0.3">
      <c r="A6813" s="6" t="s">
        <v>3891</v>
      </c>
      <c r="B6813" s="6" t="s">
        <v>7536</v>
      </c>
      <c r="C6813" s="6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hidden="1" x14ac:dyDescent="0.3">
      <c r="A6814" s="6" t="s">
        <v>2085</v>
      </c>
      <c r="B6814" s="6" t="s">
        <v>7537</v>
      </c>
      <c r="C6814" s="6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hidden="1" x14ac:dyDescent="0.3">
      <c r="A6815" s="6" t="s">
        <v>73</v>
      </c>
      <c r="B6815" s="6" t="s">
        <v>7538</v>
      </c>
      <c r="C6815" s="6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hidden="1" x14ac:dyDescent="0.3">
      <c r="A6816" s="6" t="s">
        <v>2103</v>
      </c>
      <c r="B6816" s="6" t="s">
        <v>7539</v>
      </c>
      <c r="C6816" s="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hidden="1" x14ac:dyDescent="0.3">
      <c r="A6817" s="6" t="s">
        <v>7540</v>
      </c>
      <c r="B6817" s="6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hidden="1" x14ac:dyDescent="0.3">
      <c r="A6818" s="6" t="s">
        <v>1853</v>
      </c>
      <c r="B6818" s="6" t="s">
        <v>7542</v>
      </c>
      <c r="C6818" s="6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hidden="1" x14ac:dyDescent="0.3">
      <c r="A6819" s="6" t="s">
        <v>320</v>
      </c>
      <c r="B6819" s="6" t="s">
        <v>7543</v>
      </c>
      <c r="C6819" s="6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hidden="1" x14ac:dyDescent="0.3">
      <c r="A6820" s="6" t="s">
        <v>73</v>
      </c>
      <c r="B6820" s="6" t="s">
        <v>7544</v>
      </c>
      <c r="C6820" s="6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hidden="1" x14ac:dyDescent="0.3">
      <c r="A6821" s="6" t="s">
        <v>2151</v>
      </c>
      <c r="B6821" s="6" t="s">
        <v>7545</v>
      </c>
      <c r="C6821" s="6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hidden="1" x14ac:dyDescent="0.3">
      <c r="A6822" s="6" t="s">
        <v>1259</v>
      </c>
      <c r="B6822" s="6" t="s">
        <v>7546</v>
      </c>
      <c r="C6822" s="6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hidden="1" x14ac:dyDescent="0.3">
      <c r="A6823" s="6" t="s">
        <v>1697</v>
      </c>
      <c r="B6823" s="6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hidden="1" x14ac:dyDescent="0.3">
      <c r="A6824" s="6" t="s">
        <v>73</v>
      </c>
      <c r="B6824" s="6" t="s">
        <v>7548</v>
      </c>
      <c r="C6824" s="6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hidden="1" x14ac:dyDescent="0.3">
      <c r="A6825" s="6" t="s">
        <v>2253</v>
      </c>
      <c r="B6825" s="6" t="s">
        <v>7549</v>
      </c>
      <c r="C6825" s="6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hidden="1" x14ac:dyDescent="0.3">
      <c r="A6826" s="6" t="s">
        <v>4069</v>
      </c>
      <c r="B6826" s="6" t="s">
        <v>7550</v>
      </c>
      <c r="D6826" t="str">
        <f t="shared" si="106"/>
        <v>Closed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hidden="1" x14ac:dyDescent="0.3">
      <c r="A6827" s="6" t="s">
        <v>2176</v>
      </c>
      <c r="B6827" s="6" t="s">
        <v>7551</v>
      </c>
      <c r="C6827" s="6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hidden="1" x14ac:dyDescent="0.3">
      <c r="A6828" s="6" t="s">
        <v>358</v>
      </c>
      <c r="B6828" s="6" t="s">
        <v>7552</v>
      </c>
      <c r="C6828" s="6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hidden="1" x14ac:dyDescent="0.3">
      <c r="A6829" s="6" t="s">
        <v>71</v>
      </c>
      <c r="B6829" s="6" t="s">
        <v>7553</v>
      </c>
      <c r="C6829" s="6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hidden="1" x14ac:dyDescent="0.3">
      <c r="A6830" s="6" t="s">
        <v>71</v>
      </c>
      <c r="B6830" s="6" t="s">
        <v>7554</v>
      </c>
      <c r="C6830" s="6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hidden="1" x14ac:dyDescent="0.3">
      <c r="A6831" s="6" t="s">
        <v>73</v>
      </c>
      <c r="B6831" s="6" t="s">
        <v>7555</v>
      </c>
      <c r="C6831" s="6">
        <v>18</v>
      </c>
      <c r="D6831" t="str">
        <f t="shared" si="106"/>
        <v>MDF Factory18</v>
      </c>
      <c r="E6831">
        <v>355884.12</v>
      </c>
      <c r="F6831">
        <v>359356.67</v>
      </c>
      <c r="G6831">
        <v>0</v>
      </c>
      <c r="H6831">
        <v>359356.67</v>
      </c>
    </row>
    <row r="6832" spans="1:8" hidden="1" x14ac:dyDescent="0.3">
      <c r="A6832" s="6" t="s">
        <v>2392</v>
      </c>
      <c r="B6832" s="6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hidden="1" x14ac:dyDescent="0.3">
      <c r="A6833" s="6" t="s">
        <v>393</v>
      </c>
      <c r="B6833" s="6" t="s">
        <v>7557</v>
      </c>
      <c r="C6833" s="6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hidden="1" x14ac:dyDescent="0.3">
      <c r="A6834" s="6" t="s">
        <v>2107</v>
      </c>
      <c r="B6834" s="6" t="s">
        <v>7558</v>
      </c>
      <c r="C6834" s="6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hidden="1" x14ac:dyDescent="0.3">
      <c r="A6835" s="6" t="s">
        <v>1194</v>
      </c>
      <c r="B6835" s="6" t="s">
        <v>1303</v>
      </c>
      <c r="C6835" s="6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hidden="1" x14ac:dyDescent="0.3">
      <c r="A6836" s="6" t="s">
        <v>1704</v>
      </c>
      <c r="B6836" s="6" t="s">
        <v>1127</v>
      </c>
      <c r="C6836" s="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hidden="1" x14ac:dyDescent="0.3">
      <c r="A6837" s="6" t="s">
        <v>2392</v>
      </c>
      <c r="B6837" s="6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hidden="1" x14ac:dyDescent="0.3">
      <c r="A6838" s="6" t="s">
        <v>2113</v>
      </c>
      <c r="B6838" s="6" t="s">
        <v>7560</v>
      </c>
      <c r="C6838" s="6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hidden="1" x14ac:dyDescent="0.3">
      <c r="A6839" s="6" t="s">
        <v>2226</v>
      </c>
      <c r="B6839" s="6" t="s">
        <v>7561</v>
      </c>
      <c r="C6839" s="6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hidden="1" x14ac:dyDescent="0.3">
      <c r="A6840" s="6" t="s">
        <v>2277</v>
      </c>
      <c r="B6840" s="6" t="s">
        <v>7562</v>
      </c>
      <c r="C6840" s="6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hidden="1" x14ac:dyDescent="0.3">
      <c r="A6841" s="6" t="s">
        <v>73</v>
      </c>
      <c r="B6841" s="6" t="s">
        <v>7563</v>
      </c>
      <c r="C6841" s="6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hidden="1" x14ac:dyDescent="0.3">
      <c r="A6842" s="6" t="s">
        <v>363</v>
      </c>
      <c r="B6842" s="6" t="s">
        <v>7564</v>
      </c>
      <c r="C6842" s="6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hidden="1" x14ac:dyDescent="0.3">
      <c r="A6843" s="6" t="s">
        <v>2017</v>
      </c>
      <c r="B6843" s="6" t="s">
        <v>7565</v>
      </c>
      <c r="C6843" s="6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hidden="1" x14ac:dyDescent="0.3">
      <c r="A6844" s="6" t="s">
        <v>2268</v>
      </c>
      <c r="B6844" s="6" t="s">
        <v>7566</v>
      </c>
      <c r="C6844" s="6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hidden="1" x14ac:dyDescent="0.3">
      <c r="A6845" s="6" t="s">
        <v>2133</v>
      </c>
      <c r="B6845" s="6" t="s">
        <v>7567</v>
      </c>
      <c r="C6845" s="6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hidden="1" x14ac:dyDescent="0.3">
      <c r="A6846" s="6" t="s">
        <v>2199</v>
      </c>
      <c r="B6846" s="6" t="s">
        <v>7568</v>
      </c>
      <c r="C6846" s="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hidden="1" x14ac:dyDescent="0.3">
      <c r="A6847" s="6" t="s">
        <v>2256</v>
      </c>
      <c r="B6847" s="6" t="s">
        <v>7569</v>
      </c>
      <c r="C6847" s="6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hidden="1" x14ac:dyDescent="0.3">
      <c r="A6848" s="6" t="s">
        <v>2157</v>
      </c>
      <c r="B6848" s="6" t="s">
        <v>7570</v>
      </c>
      <c r="C6848" s="6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hidden="1" x14ac:dyDescent="0.3">
      <c r="A6849" s="6" t="s">
        <v>2151</v>
      </c>
      <c r="B6849" s="6" t="s">
        <v>7571</v>
      </c>
      <c r="C6849" s="6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hidden="1" x14ac:dyDescent="0.3">
      <c r="A6850" s="6" t="s">
        <v>2253</v>
      </c>
      <c r="B6850" s="6" t="s">
        <v>7572</v>
      </c>
      <c r="C6850" s="6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hidden="1" x14ac:dyDescent="0.3">
      <c r="A6851" s="6" t="s">
        <v>363</v>
      </c>
      <c r="B6851" s="6" t="s">
        <v>7573</v>
      </c>
      <c r="C6851" s="6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hidden="1" x14ac:dyDescent="0.3">
      <c r="A6852" s="6" t="s">
        <v>3896</v>
      </c>
      <c r="B6852" s="6" t="s">
        <v>7574</v>
      </c>
      <c r="C6852" s="6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hidden="1" x14ac:dyDescent="0.3">
      <c r="A6853" s="6" t="s">
        <v>2455</v>
      </c>
      <c r="B6853" s="6" t="s">
        <v>7575</v>
      </c>
      <c r="C6853" s="6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hidden="1" x14ac:dyDescent="0.3">
      <c r="A6854" s="6" t="s">
        <v>3896</v>
      </c>
      <c r="B6854" s="6" t="s">
        <v>7576</v>
      </c>
      <c r="C6854" s="6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hidden="1" x14ac:dyDescent="0.3">
      <c r="A6855" s="6" t="s">
        <v>7577</v>
      </c>
      <c r="B6855" s="6" t="s">
        <v>7578</v>
      </c>
      <c r="C6855" s="6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hidden="1" x14ac:dyDescent="0.3">
      <c r="A6856" s="6" t="s">
        <v>2285</v>
      </c>
      <c r="B6856" s="6" t="s">
        <v>7579</v>
      </c>
      <c r="C6856" s="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hidden="1" x14ac:dyDescent="0.3">
      <c r="A6857" s="6" t="s">
        <v>2113</v>
      </c>
      <c r="B6857" s="6" t="s">
        <v>7580</v>
      </c>
      <c r="C6857" s="6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hidden="1" x14ac:dyDescent="0.3">
      <c r="A6858" s="6" t="s">
        <v>3896</v>
      </c>
      <c r="B6858" s="6" t="s">
        <v>7581</v>
      </c>
      <c r="C6858" s="6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hidden="1" x14ac:dyDescent="0.3">
      <c r="A6859" s="6" t="s">
        <v>3903</v>
      </c>
      <c r="B6859" s="6" t="s">
        <v>7582</v>
      </c>
      <c r="C6859" s="6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hidden="1" x14ac:dyDescent="0.3">
      <c r="A6860" s="6" t="s">
        <v>2157</v>
      </c>
      <c r="B6860" s="6" t="s">
        <v>7583</v>
      </c>
      <c r="C6860" s="6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hidden="1" x14ac:dyDescent="0.3">
      <c r="A6861" s="6" t="s">
        <v>1980</v>
      </c>
      <c r="B6861" s="6" t="s">
        <v>7584</v>
      </c>
      <c r="C6861" s="6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hidden="1" x14ac:dyDescent="0.3">
      <c r="A6862" s="6" t="s">
        <v>2268</v>
      </c>
      <c r="B6862" s="6" t="s">
        <v>7585</v>
      </c>
      <c r="C6862" s="6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hidden="1" x14ac:dyDescent="0.3">
      <c r="A6863" s="6" t="s">
        <v>1809</v>
      </c>
      <c r="B6863" s="6" t="s">
        <v>7586</v>
      </c>
      <c r="C6863" s="6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hidden="1" x14ac:dyDescent="0.3">
      <c r="A6864" s="6" t="s">
        <v>2277</v>
      </c>
      <c r="B6864" s="6" t="s">
        <v>7587</v>
      </c>
      <c r="C6864" s="6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hidden="1" x14ac:dyDescent="0.3">
      <c r="A6865" s="6" t="s">
        <v>2256</v>
      </c>
      <c r="B6865" s="6" t="s">
        <v>7588</v>
      </c>
      <c r="C6865" s="6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hidden="1" x14ac:dyDescent="0.3">
      <c r="A6866" s="6" t="s">
        <v>1562</v>
      </c>
      <c r="B6866" s="6" t="s">
        <v>7589</v>
      </c>
      <c r="C6866" s="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hidden="1" x14ac:dyDescent="0.3">
      <c r="A6867" s="6" t="s">
        <v>2199</v>
      </c>
      <c r="B6867" s="6" t="s">
        <v>7590</v>
      </c>
      <c r="C6867" s="6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hidden="1" x14ac:dyDescent="0.3">
      <c r="A6868" s="6" t="s">
        <v>1980</v>
      </c>
      <c r="B6868" s="6" t="s">
        <v>7591</v>
      </c>
      <c r="C6868" s="6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hidden="1" x14ac:dyDescent="0.3">
      <c r="A6869" s="6" t="s">
        <v>2256</v>
      </c>
      <c r="B6869" s="6" t="s">
        <v>7592</v>
      </c>
      <c r="C6869" s="6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hidden="1" x14ac:dyDescent="0.3">
      <c r="A6870" s="6" t="s">
        <v>2256</v>
      </c>
      <c r="B6870" s="6" t="s">
        <v>7593</v>
      </c>
      <c r="C6870" s="6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hidden="1" x14ac:dyDescent="0.3">
      <c r="A6871" s="6" t="s">
        <v>2226</v>
      </c>
      <c r="B6871" s="6" t="s">
        <v>7594</v>
      </c>
      <c r="C6871" s="6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hidden="1" x14ac:dyDescent="0.3">
      <c r="A6872" s="6" t="s">
        <v>7595</v>
      </c>
      <c r="B6872" s="6" t="s">
        <v>7596</v>
      </c>
      <c r="D6872" t="str">
        <f t="shared" si="107"/>
        <v>Samaya Factory - 2</v>
      </c>
      <c r="E6872">
        <v>386925</v>
      </c>
      <c r="F6872">
        <v>360000</v>
      </c>
      <c r="G6872">
        <v>0</v>
      </c>
      <c r="H6872">
        <v>360000</v>
      </c>
    </row>
    <row r="6873" spans="1:8" hidden="1" x14ac:dyDescent="0.3">
      <c r="A6873" s="6" t="s">
        <v>2157</v>
      </c>
      <c r="B6873" s="6" t="s">
        <v>7597</v>
      </c>
      <c r="C6873" s="6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hidden="1" x14ac:dyDescent="0.3">
      <c r="A6874" s="6" t="s">
        <v>73</v>
      </c>
      <c r="B6874" s="6" t="s">
        <v>7598</v>
      </c>
      <c r="C6874" s="6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hidden="1" x14ac:dyDescent="0.3">
      <c r="A6875" s="6" t="s">
        <v>295</v>
      </c>
      <c r="B6875" s="6" t="s">
        <v>7599</v>
      </c>
      <c r="C6875" s="6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hidden="1" x14ac:dyDescent="0.3">
      <c r="A6876" s="6" t="s">
        <v>313</v>
      </c>
      <c r="B6876" s="6" t="s">
        <v>7600</v>
      </c>
      <c r="C6876" s="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hidden="1" x14ac:dyDescent="0.3">
      <c r="A6877" s="6" t="s">
        <v>73</v>
      </c>
      <c r="B6877" s="6" t="s">
        <v>7601</v>
      </c>
      <c r="C6877" s="6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hidden="1" x14ac:dyDescent="0.3">
      <c r="A6878" s="6" t="s">
        <v>341</v>
      </c>
      <c r="B6878" s="6" t="s">
        <v>7602</v>
      </c>
      <c r="C6878" s="6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hidden="1" x14ac:dyDescent="0.3">
      <c r="A6879" s="6" t="s">
        <v>89</v>
      </c>
      <c r="B6879" s="6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hidden="1" x14ac:dyDescent="0.3">
      <c r="A6880" s="6" t="s">
        <v>335</v>
      </c>
      <c r="B6880" s="6" t="s">
        <v>7604</v>
      </c>
      <c r="C6880" s="6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hidden="1" x14ac:dyDescent="0.3">
      <c r="A6881" s="6" t="s">
        <v>335</v>
      </c>
      <c r="B6881" s="6" t="s">
        <v>7605</v>
      </c>
      <c r="C6881" s="6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hidden="1" x14ac:dyDescent="0.3">
      <c r="A6882" s="6" t="s">
        <v>371</v>
      </c>
      <c r="B6882" s="6" t="s">
        <v>7606</v>
      </c>
      <c r="C6882" s="6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x14ac:dyDescent="0.3">
      <c r="A6883" s="6" t="s">
        <v>288</v>
      </c>
      <c r="B6883" s="6" t="s">
        <v>7607</v>
      </c>
      <c r="C6883" s="6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hidden="1" x14ac:dyDescent="0.3">
      <c r="A6884" s="6" t="s">
        <v>1396</v>
      </c>
      <c r="B6884" s="6" t="s">
        <v>7608</v>
      </c>
      <c r="C6884" s="6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hidden="1" x14ac:dyDescent="0.3">
      <c r="A6885" s="6" t="s">
        <v>305</v>
      </c>
      <c r="B6885" s="6" t="s">
        <v>7609</v>
      </c>
      <c r="C6885" s="6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hidden="1" x14ac:dyDescent="0.3">
      <c r="A6886" s="6" t="s">
        <v>2292</v>
      </c>
      <c r="B6886" s="6" t="s">
        <v>7610</v>
      </c>
      <c r="C6886" s="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hidden="1" x14ac:dyDescent="0.3">
      <c r="A6887" s="6" t="s">
        <v>2292</v>
      </c>
      <c r="B6887" s="6" t="s">
        <v>7611</v>
      </c>
      <c r="C6887" s="6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hidden="1" x14ac:dyDescent="0.3">
      <c r="A6888" s="6" t="s">
        <v>2133</v>
      </c>
      <c r="B6888" s="6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hidden="1" x14ac:dyDescent="0.3">
      <c r="A6889" s="6" t="s">
        <v>371</v>
      </c>
      <c r="B6889" s="6" t="s">
        <v>7613</v>
      </c>
      <c r="C6889" s="6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hidden="1" x14ac:dyDescent="0.3">
      <c r="A6890" s="6" t="s">
        <v>2387</v>
      </c>
      <c r="B6890" s="6" t="s">
        <v>7614</v>
      </c>
      <c r="C6890" s="6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hidden="1" x14ac:dyDescent="0.3">
      <c r="A6891" s="6" t="s">
        <v>2096</v>
      </c>
      <c r="B6891" s="6" t="s">
        <v>7615</v>
      </c>
      <c r="C6891" s="6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hidden="1" x14ac:dyDescent="0.3">
      <c r="A6892" s="6" t="s">
        <v>2096</v>
      </c>
      <c r="B6892" s="6" t="s">
        <v>7616</v>
      </c>
      <c r="C6892" s="6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hidden="1" x14ac:dyDescent="0.3">
      <c r="A6893" s="6" t="s">
        <v>2285</v>
      </c>
      <c r="B6893" s="6" t="s">
        <v>7617</v>
      </c>
      <c r="C6893" s="6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hidden="1" x14ac:dyDescent="0.3">
      <c r="A6894" s="6" t="s">
        <v>6170</v>
      </c>
      <c r="B6894" s="6" t="s">
        <v>7618</v>
      </c>
      <c r="C6894" s="6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hidden="1" x14ac:dyDescent="0.3">
      <c r="A6895" s="6" t="s">
        <v>2242</v>
      </c>
      <c r="B6895" s="6" t="s">
        <v>7619</v>
      </c>
      <c r="C6895" s="6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hidden="1" x14ac:dyDescent="0.3">
      <c r="A6896" s="6" t="s">
        <v>2324</v>
      </c>
      <c r="B6896" s="6" t="s">
        <v>7620</v>
      </c>
      <c r="C6896" s="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hidden="1" x14ac:dyDescent="0.3">
      <c r="A6897" s="6" t="s">
        <v>2157</v>
      </c>
      <c r="B6897" s="6" t="s">
        <v>7621</v>
      </c>
      <c r="C6897" s="6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hidden="1" x14ac:dyDescent="0.3">
      <c r="A6898" s="6" t="s">
        <v>73</v>
      </c>
      <c r="B6898" s="6" t="s">
        <v>7622</v>
      </c>
      <c r="C6898" s="6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hidden="1" x14ac:dyDescent="0.3">
      <c r="A6899" s="6" t="s">
        <v>6989</v>
      </c>
      <c r="B6899" s="6" t="s">
        <v>7623</v>
      </c>
      <c r="C6899" s="6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hidden="1" x14ac:dyDescent="0.3">
      <c r="A6900" s="6" t="s">
        <v>1396</v>
      </c>
      <c r="B6900" s="6" t="s">
        <v>7624</v>
      </c>
      <c r="C6900" s="6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hidden="1" x14ac:dyDescent="0.3">
      <c r="A6901" s="6" t="s">
        <v>1259</v>
      </c>
      <c r="B6901" s="6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hidden="1" x14ac:dyDescent="0.3">
      <c r="A6902" s="6" t="s">
        <v>475</v>
      </c>
      <c r="B6902" s="6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hidden="1" x14ac:dyDescent="0.3">
      <c r="A6903" s="6" t="s">
        <v>1247</v>
      </c>
      <c r="B6903" s="6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hidden="1" x14ac:dyDescent="0.3">
      <c r="A6904" s="6" t="s">
        <v>2463</v>
      </c>
      <c r="B6904" s="6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hidden="1" x14ac:dyDescent="0.3">
      <c r="A6905" s="6" t="s">
        <v>1473</v>
      </c>
      <c r="B6905" s="6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hidden="1" x14ac:dyDescent="0.3">
      <c r="A6906" s="6" t="s">
        <v>2795</v>
      </c>
      <c r="B6906" s="6" t="s">
        <v>7630</v>
      </c>
      <c r="C6906" s="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hidden="1" x14ac:dyDescent="0.3">
      <c r="A6907" s="6" t="s">
        <v>646</v>
      </c>
      <c r="B6907" s="6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hidden="1" x14ac:dyDescent="0.3">
      <c r="A6908" s="6" t="s">
        <v>2199</v>
      </c>
      <c r="B6908" s="6" t="s">
        <v>7632</v>
      </c>
      <c r="C6908" s="6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hidden="1" x14ac:dyDescent="0.3">
      <c r="A6909" s="6" t="s">
        <v>1456</v>
      </c>
      <c r="B6909" s="6" t="s">
        <v>7633</v>
      </c>
      <c r="C6909" s="6">
        <v>4</v>
      </c>
      <c r="D6909" t="str">
        <f t="shared" si="107"/>
        <v>ORA-ZED Towers01B4</v>
      </c>
      <c r="E6909">
        <v>0</v>
      </c>
      <c r="F6909">
        <v>0</v>
      </c>
      <c r="G6909">
        <v>0</v>
      </c>
      <c r="H6909" t="e">
        <v>#DIV/0!</v>
      </c>
    </row>
    <row r="6910" spans="1:8" hidden="1" x14ac:dyDescent="0.3">
      <c r="A6910" s="6" t="s">
        <v>313</v>
      </c>
      <c r="B6910" s="6" t="s">
        <v>7634</v>
      </c>
      <c r="C6910" s="6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hidden="1" x14ac:dyDescent="0.3">
      <c r="A6911" s="6" t="s">
        <v>1086</v>
      </c>
      <c r="B6911" s="6" t="s">
        <v>7635</v>
      </c>
      <c r="C6911" s="6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hidden="1" x14ac:dyDescent="0.3">
      <c r="A6912" s="6" t="s">
        <v>674</v>
      </c>
      <c r="B6912" s="6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hidden="1" x14ac:dyDescent="0.3">
      <c r="A6913" s="6" t="s">
        <v>754</v>
      </c>
      <c r="B6913" s="6" t="s">
        <v>7637</v>
      </c>
      <c r="C6913" s="6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hidden="1" x14ac:dyDescent="0.3">
      <c r="A6914" s="6" t="s">
        <v>2342</v>
      </c>
      <c r="B6914" s="6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hidden="1" x14ac:dyDescent="0.3">
      <c r="A6915" s="6" t="s">
        <v>749</v>
      </c>
      <c r="B6915" s="6" t="s">
        <v>7639</v>
      </c>
      <c r="C6915" s="6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hidden="1" x14ac:dyDescent="0.3">
      <c r="A6916" s="6" t="s">
        <v>1405</v>
      </c>
      <c r="B6916" s="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hidden="1" x14ac:dyDescent="0.3">
      <c r="A6917" s="6" t="s">
        <v>7641</v>
      </c>
      <c r="B6917" s="6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hidden="1" x14ac:dyDescent="0.3">
      <c r="A6918" s="6" t="s">
        <v>2590</v>
      </c>
      <c r="B6918" s="6" t="s">
        <v>7643</v>
      </c>
      <c r="C6918" s="6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hidden="1" x14ac:dyDescent="0.3">
      <c r="A6919" s="6" t="s">
        <v>500</v>
      </c>
      <c r="B6919" s="6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hidden="1" x14ac:dyDescent="0.3">
      <c r="A6920" s="6" t="s">
        <v>7143</v>
      </c>
      <c r="B6920" s="6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hidden="1" x14ac:dyDescent="0.3">
      <c r="A6921" s="6" t="s">
        <v>4176</v>
      </c>
      <c r="B6921" s="6" t="s">
        <v>7646</v>
      </c>
      <c r="C6921" s="6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hidden="1" x14ac:dyDescent="0.3">
      <c r="A6922" s="6" t="s">
        <v>4019</v>
      </c>
      <c r="B6922" s="6" t="s">
        <v>7647</v>
      </c>
      <c r="C6922" s="6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hidden="1" x14ac:dyDescent="0.3">
      <c r="A6923" s="6" t="s">
        <v>475</v>
      </c>
      <c r="B6923" s="6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hidden="1" x14ac:dyDescent="0.3">
      <c r="A6924" s="6" t="s">
        <v>1254</v>
      </c>
      <c r="B6924" s="6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hidden="1" x14ac:dyDescent="0.3">
      <c r="A6925" s="6" t="s">
        <v>456</v>
      </c>
      <c r="B6925" s="6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hidden="1" x14ac:dyDescent="0.3">
      <c r="A6926" s="6" t="s">
        <v>475</v>
      </c>
      <c r="B6926" s="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hidden="1" x14ac:dyDescent="0.3">
      <c r="A6927" s="6" t="s">
        <v>705</v>
      </c>
      <c r="B6927" s="6" t="s">
        <v>7650</v>
      </c>
      <c r="C6927" s="6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hidden="1" x14ac:dyDescent="0.3">
      <c r="A6928" s="6" t="s">
        <v>573</v>
      </c>
      <c r="B6928" s="6" t="s">
        <v>7651</v>
      </c>
      <c r="C6928" s="6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hidden="1" x14ac:dyDescent="0.3">
      <c r="A6929" s="6" t="s">
        <v>1266</v>
      </c>
      <c r="B6929" s="6" t="s">
        <v>7652</v>
      </c>
      <c r="C6929" s="6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hidden="1" x14ac:dyDescent="0.3">
      <c r="A6930" s="6" t="s">
        <v>401</v>
      </c>
      <c r="B6930" s="6" t="s">
        <v>7653</v>
      </c>
      <c r="C6930" s="6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hidden="1" x14ac:dyDescent="0.3">
      <c r="A6931" s="6" t="s">
        <v>4186</v>
      </c>
      <c r="B6931" s="6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hidden="1" x14ac:dyDescent="0.3">
      <c r="A6932" s="6" t="s">
        <v>456</v>
      </c>
      <c r="B6932" s="6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hidden="1" x14ac:dyDescent="0.3">
      <c r="A6933" s="6" t="s">
        <v>1086</v>
      </c>
      <c r="B6933" s="6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hidden="1" x14ac:dyDescent="0.3">
      <c r="A6934" s="6" t="s">
        <v>956</v>
      </c>
      <c r="B6934" s="6" t="s">
        <v>7656</v>
      </c>
      <c r="C6934" s="6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hidden="1" x14ac:dyDescent="0.3">
      <c r="A6935" s="6" t="s">
        <v>2218</v>
      </c>
      <c r="B6935" s="6" t="s">
        <v>7657</v>
      </c>
      <c r="C6935" s="6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hidden="1" x14ac:dyDescent="0.3">
      <c r="A6936" s="6" t="s">
        <v>458</v>
      </c>
      <c r="B6936" s="6" t="s">
        <v>7658</v>
      </c>
      <c r="C6936" s="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hidden="1" x14ac:dyDescent="0.3">
      <c r="A6937" s="6" t="s">
        <v>1991</v>
      </c>
      <c r="B6937" s="6" t="s">
        <v>7659</v>
      </c>
      <c r="C6937" s="6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hidden="1" x14ac:dyDescent="0.3">
      <c r="A6938" s="6" t="s">
        <v>500</v>
      </c>
      <c r="B6938" s="6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hidden="1" x14ac:dyDescent="0.3">
      <c r="A6939" s="6" t="s">
        <v>7117</v>
      </c>
      <c r="B6939" s="6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hidden="1" x14ac:dyDescent="0.3">
      <c r="A6940" s="6" t="s">
        <v>500</v>
      </c>
      <c r="B6940" s="6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hidden="1" x14ac:dyDescent="0.3">
      <c r="A6941" s="6" t="s">
        <v>1060</v>
      </c>
      <c r="B6941" s="6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hidden="1" x14ac:dyDescent="0.3">
      <c r="A6942" s="6" t="s">
        <v>1259</v>
      </c>
      <c r="B6942" s="6" t="s">
        <v>7663</v>
      </c>
      <c r="C6942" s="6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hidden="1" x14ac:dyDescent="0.3">
      <c r="A6943" s="6" t="s">
        <v>628</v>
      </c>
      <c r="B6943" s="6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hidden="1" x14ac:dyDescent="0.3">
      <c r="A6944" s="6" t="s">
        <v>6747</v>
      </c>
      <c r="B6944" s="6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hidden="1" x14ac:dyDescent="0.3">
      <c r="A6945" s="6" t="s">
        <v>722</v>
      </c>
      <c r="B6945" s="6" t="s">
        <v>7666</v>
      </c>
      <c r="C6945" s="6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hidden="1" x14ac:dyDescent="0.3">
      <c r="A6946" s="6" t="s">
        <v>1405</v>
      </c>
      <c r="B6946" s="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hidden="1" x14ac:dyDescent="0.3">
      <c r="A6947" s="6" t="s">
        <v>475</v>
      </c>
      <c r="B6947" s="6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hidden="1" x14ac:dyDescent="0.3">
      <c r="A6948" s="6" t="s">
        <v>500</v>
      </c>
      <c r="B6948" s="6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hidden="1" x14ac:dyDescent="0.3">
      <c r="A6949" s="6" t="s">
        <v>2113</v>
      </c>
      <c r="B6949" s="6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hidden="1" x14ac:dyDescent="0.3">
      <c r="A6950" s="6" t="s">
        <v>7083</v>
      </c>
      <c r="B6950" s="6" t="s">
        <v>7671</v>
      </c>
      <c r="C6950" s="6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hidden="1" x14ac:dyDescent="0.3">
      <c r="A6951" s="6" t="s">
        <v>1487</v>
      </c>
      <c r="B6951" s="6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hidden="1" x14ac:dyDescent="0.3">
      <c r="A6952" s="6" t="s">
        <v>3539</v>
      </c>
      <c r="B6952" s="6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hidden="1" x14ac:dyDescent="0.3">
      <c r="A6953" s="6" t="s">
        <v>6306</v>
      </c>
      <c r="B6953" s="6" t="s">
        <v>7673</v>
      </c>
      <c r="C6953" s="6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hidden="1" x14ac:dyDescent="0.3">
      <c r="A6954" s="6" t="s">
        <v>722</v>
      </c>
      <c r="B6954" s="6" t="s">
        <v>7674</v>
      </c>
      <c r="C6954" s="6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hidden="1" x14ac:dyDescent="0.3">
      <c r="A6955" s="6" t="s">
        <v>897</v>
      </c>
      <c r="B6955" s="6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hidden="1" x14ac:dyDescent="0.3">
      <c r="A6956" s="6" t="s">
        <v>2113</v>
      </c>
      <c r="B6956" s="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hidden="1" x14ac:dyDescent="0.3">
      <c r="A6957" s="6" t="s">
        <v>1828</v>
      </c>
      <c r="B6957" s="6" t="s">
        <v>7677</v>
      </c>
      <c r="C6957" s="6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hidden="1" x14ac:dyDescent="0.3">
      <c r="A6958" s="6" t="s">
        <v>1953</v>
      </c>
      <c r="B6958" s="6" t="s">
        <v>7678</v>
      </c>
      <c r="C6958" s="6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hidden="1" x14ac:dyDescent="0.3">
      <c r="A6959" s="6" t="s">
        <v>500</v>
      </c>
      <c r="B6959" s="6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hidden="1" x14ac:dyDescent="0.3">
      <c r="A6960" s="6" t="s">
        <v>847</v>
      </c>
      <c r="B6960" s="6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hidden="1" x14ac:dyDescent="0.3">
      <c r="A6961" s="6" t="s">
        <v>4332</v>
      </c>
      <c r="B6961" s="6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hidden="1" x14ac:dyDescent="0.3">
      <c r="A6962" s="6" t="s">
        <v>1122</v>
      </c>
      <c r="B6962" s="6" t="s">
        <v>7682</v>
      </c>
      <c r="D6962" t="str">
        <f t="shared" si="108"/>
        <v>El Katameya Mall</v>
      </c>
      <c r="E6962">
        <v>0</v>
      </c>
      <c r="F6962">
        <v>0</v>
      </c>
      <c r="G6962">
        <v>0</v>
      </c>
      <c r="H6962" t="e">
        <v>#DIV/0!</v>
      </c>
    </row>
    <row r="6963" spans="1:8" hidden="1" x14ac:dyDescent="0.3">
      <c r="A6963" s="6" t="s">
        <v>500</v>
      </c>
      <c r="B6963" s="6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hidden="1" x14ac:dyDescent="0.3">
      <c r="A6964" s="6" t="s">
        <v>502</v>
      </c>
      <c r="B6964" s="6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hidden="1" x14ac:dyDescent="0.3">
      <c r="A6965" s="6" t="s">
        <v>475</v>
      </c>
      <c r="B6965" s="6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hidden="1" x14ac:dyDescent="0.3">
      <c r="A6966" s="6" t="s">
        <v>456</v>
      </c>
      <c r="B6966" s="6" t="s">
        <v>7685</v>
      </c>
      <c r="C6966" s="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hidden="1" x14ac:dyDescent="0.3">
      <c r="A6967" s="6" t="s">
        <v>488</v>
      </c>
      <c r="B6967" s="6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hidden="1" x14ac:dyDescent="0.3">
      <c r="A6968" s="6" t="s">
        <v>559</v>
      </c>
      <c r="B6968" s="6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hidden="1" x14ac:dyDescent="0.3">
      <c r="A6969" s="6" t="s">
        <v>432</v>
      </c>
      <c r="B6969" s="6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hidden="1" x14ac:dyDescent="0.3">
      <c r="A6970" s="6" t="s">
        <v>4019</v>
      </c>
      <c r="B6970" s="6" t="s">
        <v>7689</v>
      </c>
      <c r="C6970" s="6">
        <v>3</v>
      </c>
      <c r="D6970" t="str">
        <f t="shared" si="108"/>
        <v>Aswan axis - Daraw3</v>
      </c>
      <c r="E6970">
        <v>257712</v>
      </c>
      <c r="F6970">
        <v>0</v>
      </c>
      <c r="G6970">
        <v>0</v>
      </c>
      <c r="H6970" t="e">
        <v>#DIV/0!</v>
      </c>
    </row>
    <row r="6971" spans="1:8" hidden="1" x14ac:dyDescent="0.3">
      <c r="A6971" s="6" t="s">
        <v>1473</v>
      </c>
      <c r="B6971" s="6" t="s">
        <v>7690</v>
      </c>
      <c r="C6971" s="6">
        <v>1</v>
      </c>
      <c r="D6971" t="str">
        <f t="shared" si="108"/>
        <v>Taval Sarai 521</v>
      </c>
      <c r="E6971">
        <v>0</v>
      </c>
      <c r="F6971">
        <v>0</v>
      </c>
      <c r="G6971">
        <v>0</v>
      </c>
      <c r="H6971" t="e">
        <v>#DIV/0!</v>
      </c>
    </row>
    <row r="6972" spans="1:8" hidden="1" x14ac:dyDescent="0.3">
      <c r="A6972" s="6" t="s">
        <v>490</v>
      </c>
      <c r="B6972" s="6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hidden="1" x14ac:dyDescent="0.3">
      <c r="A6973" s="6" t="s">
        <v>2280</v>
      </c>
      <c r="B6973" s="6" t="s">
        <v>7692</v>
      </c>
      <c r="C6973" s="6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hidden="1" x14ac:dyDescent="0.3">
      <c r="A6974" s="6" t="s">
        <v>628</v>
      </c>
      <c r="B6974" s="6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hidden="1" x14ac:dyDescent="0.3">
      <c r="A6975" s="6" t="s">
        <v>2285</v>
      </c>
      <c r="B6975" s="6" t="s">
        <v>7694</v>
      </c>
      <c r="C6975" s="6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hidden="1" x14ac:dyDescent="0.3">
      <c r="A6976" s="6" t="s">
        <v>456</v>
      </c>
      <c r="B6976" s="6" t="s">
        <v>7695</v>
      </c>
      <c r="C6976" s="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hidden="1" x14ac:dyDescent="0.3">
      <c r="A6977" s="6" t="s">
        <v>2199</v>
      </c>
      <c r="B6977" s="6" t="s">
        <v>7696</v>
      </c>
      <c r="C6977" s="6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hidden="1" x14ac:dyDescent="0.3">
      <c r="A6978" s="6" t="s">
        <v>458</v>
      </c>
      <c r="B6978" s="6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hidden="1" x14ac:dyDescent="0.3">
      <c r="A6979" s="6" t="s">
        <v>458</v>
      </c>
      <c r="B6979" s="6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hidden="1" x14ac:dyDescent="0.3">
      <c r="A6980" s="6" t="s">
        <v>475</v>
      </c>
      <c r="B6980" s="6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hidden="1" x14ac:dyDescent="0.3">
      <c r="A6981" s="6" t="s">
        <v>1473</v>
      </c>
      <c r="B6981" s="6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hidden="1" x14ac:dyDescent="0.3">
      <c r="A6982" s="6" t="s">
        <v>2342</v>
      </c>
      <c r="B6982" s="6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hidden="1" x14ac:dyDescent="0.3">
      <c r="A6983" s="6" t="s">
        <v>2592</v>
      </c>
      <c r="B6983" s="6" t="s">
        <v>7701</v>
      </c>
      <c r="C6983" s="6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hidden="1" x14ac:dyDescent="0.3">
      <c r="A6984" s="6" t="s">
        <v>475</v>
      </c>
      <c r="B6984" s="6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hidden="1" x14ac:dyDescent="0.3">
      <c r="A6985" s="6" t="s">
        <v>412</v>
      </c>
      <c r="B6985" s="6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hidden="1" x14ac:dyDescent="0.3">
      <c r="A6986" s="6" t="s">
        <v>514</v>
      </c>
      <c r="B6986" s="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hidden="1" x14ac:dyDescent="0.3">
      <c r="A6987" s="6" t="s">
        <v>1766</v>
      </c>
      <c r="B6987" s="6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hidden="1" x14ac:dyDescent="0.3">
      <c r="A6988" s="6" t="s">
        <v>4176</v>
      </c>
      <c r="B6988" s="6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hidden="1" x14ac:dyDescent="0.3">
      <c r="A6989" s="6" t="s">
        <v>612</v>
      </c>
      <c r="B6989" s="6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hidden="1" x14ac:dyDescent="0.3">
      <c r="A6990" s="6" t="s">
        <v>2017</v>
      </c>
      <c r="B6990" s="6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hidden="1" x14ac:dyDescent="0.3">
      <c r="A6991" s="6" t="s">
        <v>4062</v>
      </c>
      <c r="B6991" s="6" t="s">
        <v>7707</v>
      </c>
      <c r="C6991" s="6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hidden="1" x14ac:dyDescent="0.3">
      <c r="A6992" s="6" t="s">
        <v>632</v>
      </c>
      <c r="B6992" s="6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hidden="1" x14ac:dyDescent="0.3">
      <c r="A6993" s="6" t="s">
        <v>514</v>
      </c>
      <c r="B6993" s="6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hidden="1" x14ac:dyDescent="0.3">
      <c r="A6994" s="6" t="s">
        <v>488</v>
      </c>
      <c r="B6994" s="6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hidden="1" x14ac:dyDescent="0.3">
      <c r="A6995" s="6" t="s">
        <v>1594</v>
      </c>
      <c r="B6995" s="6" t="s">
        <v>7710</v>
      </c>
      <c r="C6995" s="6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hidden="1" x14ac:dyDescent="0.3">
      <c r="A6996" s="6" t="s">
        <v>1218</v>
      </c>
      <c r="B6996" s="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hidden="1" x14ac:dyDescent="0.3">
      <c r="A6997" s="6" t="s">
        <v>458</v>
      </c>
      <c r="B6997" s="6" t="s">
        <v>7712</v>
      </c>
      <c r="C6997" s="6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hidden="1" x14ac:dyDescent="0.3">
      <c r="A6998" s="6" t="s">
        <v>475</v>
      </c>
      <c r="B6998" s="6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hidden="1" x14ac:dyDescent="0.3">
      <c r="A6999" s="6" t="s">
        <v>2045</v>
      </c>
      <c r="B6999" s="6" t="s">
        <v>7714</v>
      </c>
      <c r="C6999" s="6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hidden="1" x14ac:dyDescent="0.3">
      <c r="A7000" s="6" t="s">
        <v>2045</v>
      </c>
      <c r="B7000" s="6" t="s">
        <v>7715</v>
      </c>
      <c r="C7000" s="6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hidden="1" x14ac:dyDescent="0.3">
      <c r="A7001" s="6" t="s">
        <v>2085</v>
      </c>
      <c r="B7001" s="6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hidden="1" x14ac:dyDescent="0.3">
      <c r="A7002" s="6" t="s">
        <v>559</v>
      </c>
      <c r="B7002" s="6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hidden="1" x14ac:dyDescent="0.3">
      <c r="A7003" s="6" t="s">
        <v>2009</v>
      </c>
      <c r="B7003" s="6" t="s">
        <v>7718</v>
      </c>
      <c r="C7003" s="6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hidden="1" x14ac:dyDescent="0.3">
      <c r="A7004" s="6" t="s">
        <v>498</v>
      </c>
      <c r="B7004" s="6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hidden="1" x14ac:dyDescent="0.3">
      <c r="A7005" s="6" t="s">
        <v>1853</v>
      </c>
      <c r="B7005" s="6" t="s">
        <v>7720</v>
      </c>
      <c r="C7005" s="6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hidden="1" x14ac:dyDescent="0.3">
      <c r="A7006" s="6" t="s">
        <v>456</v>
      </c>
      <c r="B7006" s="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hidden="1" x14ac:dyDescent="0.3">
      <c r="A7007" s="6" t="s">
        <v>1743</v>
      </c>
      <c r="B7007" s="6" t="s">
        <v>7722</v>
      </c>
      <c r="C7007" s="6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hidden="1" x14ac:dyDescent="0.3">
      <c r="A7008" s="6" t="s">
        <v>456</v>
      </c>
      <c r="B7008" s="6" t="s">
        <v>7723</v>
      </c>
      <c r="C7008" s="6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hidden="1" x14ac:dyDescent="0.3">
      <c r="A7009" s="6" t="s">
        <v>1043</v>
      </c>
      <c r="B7009" s="6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hidden="1" x14ac:dyDescent="0.3">
      <c r="A7010" s="6" t="s">
        <v>674</v>
      </c>
      <c r="B7010" s="6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hidden="1" x14ac:dyDescent="0.3">
      <c r="A7011" s="6" t="s">
        <v>7726</v>
      </c>
      <c r="B7011" s="6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hidden="1" x14ac:dyDescent="0.3">
      <c r="A7012" s="6" t="s">
        <v>500</v>
      </c>
      <c r="B7012" s="6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hidden="1" x14ac:dyDescent="0.3">
      <c r="A7013" s="6" t="s">
        <v>363</v>
      </c>
      <c r="B7013" s="6" t="s">
        <v>7729</v>
      </c>
      <c r="C7013" s="6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hidden="1" x14ac:dyDescent="0.3">
      <c r="A7014" s="6" t="s">
        <v>1473</v>
      </c>
      <c r="B7014" s="6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hidden="1" x14ac:dyDescent="0.3">
      <c r="A7015" s="6" t="s">
        <v>1316</v>
      </c>
      <c r="B7015" s="6" t="s">
        <v>7731</v>
      </c>
      <c r="C7015" s="6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hidden="1" x14ac:dyDescent="0.3">
      <c r="A7016" s="6" t="s">
        <v>646</v>
      </c>
      <c r="B7016" s="6" t="s">
        <v>7732</v>
      </c>
      <c r="C7016" s="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hidden="1" x14ac:dyDescent="0.3">
      <c r="A7017" s="6" t="s">
        <v>1497</v>
      </c>
      <c r="B7017" s="6" t="s">
        <v>7733</v>
      </c>
      <c r="C7017" s="6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hidden="1" x14ac:dyDescent="0.3">
      <c r="A7018" s="6" t="s">
        <v>320</v>
      </c>
      <c r="B7018" s="6" t="s">
        <v>7734</v>
      </c>
      <c r="C7018" s="6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hidden="1" x14ac:dyDescent="0.3">
      <c r="A7019" s="6" t="s">
        <v>4664</v>
      </c>
      <c r="B7019" s="6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hidden="1" x14ac:dyDescent="0.3">
      <c r="A7020" s="6" t="s">
        <v>2226</v>
      </c>
      <c r="B7020" s="6" t="s">
        <v>7736</v>
      </c>
      <c r="C7020" s="6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hidden="1" x14ac:dyDescent="0.3">
      <c r="A7021" s="6" t="s">
        <v>1663</v>
      </c>
      <c r="B7021" s="6" t="s">
        <v>7737</v>
      </c>
      <c r="C7021" s="6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hidden="1" x14ac:dyDescent="0.3">
      <c r="A7022" s="6" t="s">
        <v>1473</v>
      </c>
      <c r="B7022" s="6" t="s">
        <v>7738</v>
      </c>
      <c r="C7022" s="6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hidden="1" x14ac:dyDescent="0.3">
      <c r="A7023" s="6" t="s">
        <v>1743</v>
      </c>
      <c r="B7023" s="6" t="s">
        <v>7739</v>
      </c>
      <c r="C7023" s="6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hidden="1" x14ac:dyDescent="0.3">
      <c r="A7024" s="6" t="s">
        <v>2349</v>
      </c>
      <c r="B7024" s="6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hidden="1" x14ac:dyDescent="0.3">
      <c r="A7025" s="6" t="s">
        <v>366</v>
      </c>
      <c r="B7025" s="6" t="s">
        <v>7741</v>
      </c>
      <c r="C7025" s="6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hidden="1" x14ac:dyDescent="0.3">
      <c r="A7026" s="6" t="s">
        <v>363</v>
      </c>
      <c r="B7026" s="6" t="s">
        <v>7742</v>
      </c>
      <c r="C7026" s="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hidden="1" x14ac:dyDescent="0.3">
      <c r="A7027" s="6" t="s">
        <v>1991</v>
      </c>
      <c r="B7027" s="6" t="s">
        <v>7743</v>
      </c>
      <c r="C7027" s="6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hidden="1" x14ac:dyDescent="0.3">
      <c r="A7028" s="6" t="s">
        <v>1657</v>
      </c>
      <c r="B7028" s="6" t="s">
        <v>7744</v>
      </c>
      <c r="C7028" s="6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hidden="1" x14ac:dyDescent="0.3">
      <c r="A7029" s="6" t="s">
        <v>335</v>
      </c>
      <c r="B7029" s="6" t="s">
        <v>7745</v>
      </c>
      <c r="C7029" s="6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hidden="1" x14ac:dyDescent="0.3">
      <c r="A7030" s="6" t="s">
        <v>341</v>
      </c>
      <c r="B7030" s="6" t="s">
        <v>7746</v>
      </c>
      <c r="C7030" s="6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hidden="1" x14ac:dyDescent="0.3">
      <c r="A7031" s="6" t="s">
        <v>341</v>
      </c>
      <c r="B7031" s="6" t="s">
        <v>7747</v>
      </c>
      <c r="C7031" s="6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hidden="1" x14ac:dyDescent="0.3">
      <c r="A7032" s="6" t="s">
        <v>1953</v>
      </c>
      <c r="B7032" s="6" t="s">
        <v>7748</v>
      </c>
      <c r="C7032" s="6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hidden="1" x14ac:dyDescent="0.3">
      <c r="A7033" s="6" t="s">
        <v>2529</v>
      </c>
      <c r="B7033" s="6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hidden="1" x14ac:dyDescent="0.3">
      <c r="A7034" s="6" t="s">
        <v>1278</v>
      </c>
      <c r="B7034" s="6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hidden="1" x14ac:dyDescent="0.3">
      <c r="A7035" s="6" t="s">
        <v>1766</v>
      </c>
      <c r="B7035" s="6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hidden="1" x14ac:dyDescent="0.3">
      <c r="A7036" s="6" t="s">
        <v>1594</v>
      </c>
      <c r="B7036" s="6" t="s">
        <v>7752</v>
      </c>
      <c r="C7036" s="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hidden="1" x14ac:dyDescent="0.3">
      <c r="A7037" s="6" t="s">
        <v>705</v>
      </c>
      <c r="B7037" s="6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hidden="1" x14ac:dyDescent="0.3">
      <c r="A7038" s="6" t="s">
        <v>323</v>
      </c>
      <c r="B7038" s="6" t="s">
        <v>7754</v>
      </c>
      <c r="C7038" s="6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hidden="1" x14ac:dyDescent="0.3">
      <c r="A7039" s="6" t="s">
        <v>1323</v>
      </c>
      <c r="B7039" s="6" t="s">
        <v>7755</v>
      </c>
      <c r="C7039" s="6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hidden="1" x14ac:dyDescent="0.3">
      <c r="A7040" s="6" t="s">
        <v>1953</v>
      </c>
      <c r="B7040" s="6" t="s">
        <v>7756</v>
      </c>
      <c r="C7040" s="6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hidden="1" x14ac:dyDescent="0.3">
      <c r="A7041" s="6" t="s">
        <v>1337</v>
      </c>
      <c r="B7041" s="6" t="s">
        <v>7757</v>
      </c>
      <c r="C7041" s="6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hidden="1" x14ac:dyDescent="0.3">
      <c r="A7042" s="6" t="s">
        <v>1558</v>
      </c>
      <c r="B7042" s="6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hidden="1" x14ac:dyDescent="0.3">
      <c r="A7043" s="6" t="s">
        <v>1323</v>
      </c>
      <c r="B7043" s="6" t="s">
        <v>7759</v>
      </c>
      <c r="C7043" s="6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hidden="1" x14ac:dyDescent="0.3">
      <c r="A7044" s="6" t="s">
        <v>1456</v>
      </c>
      <c r="B7044" s="6" t="s">
        <v>7760</v>
      </c>
      <c r="C7044" s="6">
        <v>4</v>
      </c>
      <c r="D7044" t="str">
        <f t="shared" si="110"/>
        <v>ORA-ZED Towers01B4</v>
      </c>
      <c r="E7044">
        <v>265558.44</v>
      </c>
      <c r="F7044">
        <v>0</v>
      </c>
      <c r="G7044">
        <v>0</v>
      </c>
      <c r="H7044">
        <v>265558.44</v>
      </c>
    </row>
    <row r="7045" spans="1:8" hidden="1" x14ac:dyDescent="0.3">
      <c r="A7045" s="6" t="s">
        <v>1100</v>
      </c>
      <c r="B7045" s="6" t="s">
        <v>7761</v>
      </c>
      <c r="C7045" s="6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hidden="1" x14ac:dyDescent="0.3">
      <c r="A7046" s="6" t="s">
        <v>1218</v>
      </c>
      <c r="B7046" s="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hidden="1" x14ac:dyDescent="0.3">
      <c r="A7047" s="6" t="s">
        <v>1223</v>
      </c>
      <c r="B7047" s="6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hidden="1" x14ac:dyDescent="0.3">
      <c r="A7048" s="6" t="s">
        <v>1377</v>
      </c>
      <c r="B7048" s="6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hidden="1" x14ac:dyDescent="0.3">
      <c r="A7049" s="6" t="s">
        <v>3199</v>
      </c>
      <c r="B7049" s="6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hidden="1" x14ac:dyDescent="0.3">
      <c r="A7050" s="6" t="s">
        <v>1243</v>
      </c>
      <c r="B7050" s="6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hidden="1" x14ac:dyDescent="0.3">
      <c r="A7051" s="6" t="s">
        <v>2482</v>
      </c>
      <c r="B7051" s="6" t="s">
        <v>7767</v>
      </c>
      <c r="C7051" s="6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hidden="1" x14ac:dyDescent="0.3">
      <c r="A7052" s="6" t="s">
        <v>1195</v>
      </c>
      <c r="B7052" s="6" t="s">
        <v>7768</v>
      </c>
      <c r="C7052" s="6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hidden="1" x14ac:dyDescent="0.3">
      <c r="A7053" s="6" t="s">
        <v>847</v>
      </c>
      <c r="B7053" s="6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hidden="1" x14ac:dyDescent="0.3">
      <c r="A7054" s="6" t="s">
        <v>1512</v>
      </c>
      <c r="B7054" s="6" t="s">
        <v>7770</v>
      </c>
      <c r="C7054" s="6">
        <v>1</v>
      </c>
      <c r="D7054" t="str">
        <f t="shared" si="110"/>
        <v>LRT Project1</v>
      </c>
      <c r="E7054">
        <v>103200</v>
      </c>
      <c r="F7054">
        <v>0</v>
      </c>
      <c r="G7054">
        <v>0</v>
      </c>
      <c r="H7054">
        <v>103200</v>
      </c>
    </row>
    <row r="7055" spans="1:8" hidden="1" x14ac:dyDescent="0.3">
      <c r="A7055" s="6" t="s">
        <v>705</v>
      </c>
      <c r="B7055" s="6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hidden="1" x14ac:dyDescent="0.3">
      <c r="A7056" s="6" t="s">
        <v>705</v>
      </c>
      <c r="B7056" s="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hidden="1" x14ac:dyDescent="0.3">
      <c r="A7057" s="6" t="s">
        <v>3252</v>
      </c>
      <c r="B7057" s="6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hidden="1" x14ac:dyDescent="0.3">
      <c r="A7058" s="6" t="s">
        <v>895</v>
      </c>
      <c r="B7058" s="6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hidden="1" x14ac:dyDescent="0.3">
      <c r="A7059" s="6" t="s">
        <v>2814</v>
      </c>
      <c r="B7059" s="6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hidden="1" x14ac:dyDescent="0.3">
      <c r="A7060" s="6" t="s">
        <v>475</v>
      </c>
      <c r="B7060" s="6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hidden="1" x14ac:dyDescent="0.3">
      <c r="A7061" s="6" t="s">
        <v>1217</v>
      </c>
      <c r="B7061" s="6" t="s">
        <v>7777</v>
      </c>
      <c r="C7061" s="6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hidden="1" x14ac:dyDescent="0.3">
      <c r="A7062" s="6" t="s">
        <v>622</v>
      </c>
      <c r="B7062" s="6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hidden="1" x14ac:dyDescent="0.3">
      <c r="A7063" s="6" t="s">
        <v>5671</v>
      </c>
      <c r="B7063" s="6" t="s">
        <v>7779</v>
      </c>
      <c r="C7063" s="6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hidden="1" x14ac:dyDescent="0.3">
      <c r="A7064" s="6" t="s">
        <v>514</v>
      </c>
      <c r="B7064" s="6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hidden="1" x14ac:dyDescent="0.3">
      <c r="A7065" s="6" t="s">
        <v>514</v>
      </c>
      <c r="B7065" s="6" t="s">
        <v>7781</v>
      </c>
      <c r="C7065" s="6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hidden="1" x14ac:dyDescent="0.3">
      <c r="A7066" s="6" t="s">
        <v>2510</v>
      </c>
      <c r="B7066" s="6" t="s">
        <v>7782</v>
      </c>
      <c r="C7066" s="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hidden="1" x14ac:dyDescent="0.3">
      <c r="A7067" s="6" t="s">
        <v>456</v>
      </c>
      <c r="B7067" s="6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hidden="1" x14ac:dyDescent="0.3">
      <c r="A7068" s="6" t="s">
        <v>722</v>
      </c>
      <c r="B7068" s="6" t="s">
        <v>7784</v>
      </c>
      <c r="C7068" s="6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hidden="1" x14ac:dyDescent="0.3">
      <c r="A7069" s="6" t="s">
        <v>514</v>
      </c>
      <c r="B7069" s="6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hidden="1" x14ac:dyDescent="0.3">
      <c r="A7070" s="6" t="s">
        <v>651</v>
      </c>
      <c r="B7070" s="6" t="s">
        <v>7786</v>
      </c>
      <c r="C7070" s="6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hidden="1" x14ac:dyDescent="0.3">
      <c r="A7071" s="6" t="s">
        <v>581</v>
      </c>
      <c r="B7071" s="6" t="s">
        <v>7787</v>
      </c>
      <c r="C7071" s="6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hidden="1" x14ac:dyDescent="0.3">
      <c r="A7072" s="6" t="s">
        <v>488</v>
      </c>
      <c r="B7072" s="6" t="s">
        <v>7788</v>
      </c>
      <c r="C7072" s="6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hidden="1" x14ac:dyDescent="0.3">
      <c r="A7073" s="6" t="s">
        <v>506</v>
      </c>
      <c r="B7073" s="6" t="s">
        <v>7789</v>
      </c>
      <c r="C7073" s="6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hidden="1" x14ac:dyDescent="0.3">
      <c r="A7074" s="6" t="s">
        <v>4505</v>
      </c>
      <c r="B7074" s="6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hidden="1" x14ac:dyDescent="0.3">
      <c r="A7075" s="6" t="s">
        <v>5409</v>
      </c>
      <c r="B7075" s="6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hidden="1" x14ac:dyDescent="0.3">
      <c r="A7076" s="6" t="s">
        <v>2683</v>
      </c>
      <c r="B7076" s="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hidden="1" x14ac:dyDescent="0.3">
      <c r="A7077" s="6" t="s">
        <v>502</v>
      </c>
      <c r="B7077" s="6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hidden="1" x14ac:dyDescent="0.3">
      <c r="A7078" s="6" t="s">
        <v>2915</v>
      </c>
      <c r="B7078" s="6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hidden="1" x14ac:dyDescent="0.3">
      <c r="A7079" s="6" t="s">
        <v>1331</v>
      </c>
      <c r="B7079" s="6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hidden="1" x14ac:dyDescent="0.3">
      <c r="A7080" s="6" t="s">
        <v>1295</v>
      </c>
      <c r="B7080" s="6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hidden="1" x14ac:dyDescent="0.3">
      <c r="A7081" s="6" t="s">
        <v>2452</v>
      </c>
      <c r="B7081" s="6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hidden="1" x14ac:dyDescent="0.3">
      <c r="A7082" s="6" t="s">
        <v>458</v>
      </c>
      <c r="B7082" s="6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hidden="1" x14ac:dyDescent="0.3">
      <c r="A7083" s="6" t="s">
        <v>2915</v>
      </c>
      <c r="B7083" s="6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hidden="1" x14ac:dyDescent="0.3">
      <c r="A7084" s="6" t="s">
        <v>2683</v>
      </c>
      <c r="B7084" s="6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hidden="1" x14ac:dyDescent="0.3">
      <c r="A7085" s="6" t="s">
        <v>3284</v>
      </c>
      <c r="B7085" s="6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hidden="1" x14ac:dyDescent="0.3">
      <c r="A7086" s="6" t="s">
        <v>448</v>
      </c>
      <c r="B7086" s="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hidden="1" x14ac:dyDescent="0.3">
      <c r="A7087" s="6" t="s">
        <v>2915</v>
      </c>
      <c r="B7087" s="6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hidden="1" x14ac:dyDescent="0.3">
      <c r="A7088" s="6" t="s">
        <v>458</v>
      </c>
      <c r="B7088" s="6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hidden="1" x14ac:dyDescent="0.3">
      <c r="A7089" s="6" t="s">
        <v>458</v>
      </c>
      <c r="B7089" s="6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hidden="1" x14ac:dyDescent="0.3">
      <c r="A7090" s="6" t="s">
        <v>516</v>
      </c>
      <c r="B7090" s="6" t="s">
        <v>7799</v>
      </c>
      <c r="C7090" s="6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hidden="1" x14ac:dyDescent="0.3">
      <c r="A7091" s="6" t="s">
        <v>524</v>
      </c>
      <c r="B7091" s="6" t="s">
        <v>7800</v>
      </c>
      <c r="C7091" s="6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hidden="1" x14ac:dyDescent="0.3">
      <c r="A7092" s="6" t="s">
        <v>458</v>
      </c>
      <c r="B7092" s="6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hidden="1" x14ac:dyDescent="0.3">
      <c r="A7093" s="6" t="s">
        <v>4176</v>
      </c>
      <c r="B7093" s="6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hidden="1" x14ac:dyDescent="0.3">
      <c r="A7094" s="6" t="s">
        <v>2452</v>
      </c>
      <c r="B7094" s="6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hidden="1" x14ac:dyDescent="0.3">
      <c r="A7095" s="6" t="s">
        <v>559</v>
      </c>
      <c r="B7095" s="6" t="s">
        <v>7804</v>
      </c>
      <c r="C7095" s="6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hidden="1" x14ac:dyDescent="0.3">
      <c r="A7096" s="6" t="s">
        <v>567</v>
      </c>
      <c r="B7096" s="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hidden="1" x14ac:dyDescent="0.3">
      <c r="A7097" s="6" t="s">
        <v>4069</v>
      </c>
      <c r="B7097" s="6" t="s">
        <v>7806</v>
      </c>
      <c r="D7097" t="str">
        <f t="shared" si="110"/>
        <v>Closed</v>
      </c>
      <c r="E7097">
        <v>827640</v>
      </c>
      <c r="F7097">
        <v>0</v>
      </c>
      <c r="G7097">
        <v>0</v>
      </c>
      <c r="H7097">
        <v>943509.6</v>
      </c>
    </row>
    <row r="7098" spans="1:8" hidden="1" x14ac:dyDescent="0.3">
      <c r="A7098" s="6" t="s">
        <v>2452</v>
      </c>
      <c r="B7098" s="6" t="s">
        <v>7807</v>
      </c>
      <c r="C7098" s="6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hidden="1" x14ac:dyDescent="0.3">
      <c r="A7099" s="6" t="s">
        <v>500</v>
      </c>
      <c r="B7099" s="6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hidden="1" x14ac:dyDescent="0.3">
      <c r="A7100" s="6" t="s">
        <v>589</v>
      </c>
      <c r="B7100" s="6" t="s">
        <v>7809</v>
      </c>
      <c r="C7100" s="6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hidden="1" x14ac:dyDescent="0.3">
      <c r="A7101" s="6" t="s">
        <v>386</v>
      </c>
      <c r="B7101" s="6" t="s">
        <v>7810</v>
      </c>
      <c r="D7101" t="str">
        <f t="shared" si="110"/>
        <v>EMAAR-PKG#107-MARASSI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hidden="1" x14ac:dyDescent="0.3">
      <c r="A7102" s="6" t="s">
        <v>9</v>
      </c>
      <c r="B7102" s="6" t="s">
        <v>7811</v>
      </c>
      <c r="C7102" s="6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hidden="1" x14ac:dyDescent="0.3">
      <c r="A7103" s="6" t="s">
        <v>498</v>
      </c>
      <c r="B7103" s="6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hidden="1" x14ac:dyDescent="0.3">
      <c r="A7104" s="6" t="s">
        <v>500</v>
      </c>
      <c r="B7104" s="6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hidden="1" x14ac:dyDescent="0.3">
      <c r="A7105" s="6" t="s">
        <v>475</v>
      </c>
      <c r="B7105" s="6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hidden="1" x14ac:dyDescent="0.3">
      <c r="A7106" s="6" t="s">
        <v>475</v>
      </c>
      <c r="B7106" s="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hidden="1" x14ac:dyDescent="0.3">
      <c r="A7107" s="6" t="s">
        <v>615</v>
      </c>
      <c r="B7107" s="6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hidden="1" x14ac:dyDescent="0.3">
      <c r="A7108" s="6" t="s">
        <v>615</v>
      </c>
      <c r="B7108" s="6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hidden="1" x14ac:dyDescent="0.3">
      <c r="A7109" s="6" t="s">
        <v>2694</v>
      </c>
      <c r="B7109" s="6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hidden="1" x14ac:dyDescent="0.3">
      <c r="A7110" s="6" t="s">
        <v>500</v>
      </c>
      <c r="B7110" s="6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hidden="1" x14ac:dyDescent="0.3">
      <c r="A7111" s="6" t="s">
        <v>500</v>
      </c>
      <c r="B7111" s="6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hidden="1" x14ac:dyDescent="0.3">
      <c r="A7112" s="6" t="s">
        <v>386</v>
      </c>
      <c r="B7112" s="6" t="s">
        <v>7821</v>
      </c>
      <c r="D7112" t="str">
        <f t="shared" si="111"/>
        <v>EMAAR-PKG#107-MARASSI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hidden="1" x14ac:dyDescent="0.3">
      <c r="A7113" s="6" t="s">
        <v>2832</v>
      </c>
      <c r="B7113" s="6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hidden="1" x14ac:dyDescent="0.3">
      <c r="A7114" s="6" t="s">
        <v>2697</v>
      </c>
      <c r="B7114" s="6" t="s">
        <v>7823</v>
      </c>
      <c r="C7114" s="6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hidden="1" x14ac:dyDescent="0.3">
      <c r="A7115" s="6" t="s">
        <v>400</v>
      </c>
      <c r="B7115" s="6" t="s">
        <v>7824</v>
      </c>
      <c r="D7115" t="str">
        <f t="shared" si="111"/>
        <v>EMAAR-PKG#85-UPTOWN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hidden="1" x14ac:dyDescent="0.3">
      <c r="A7116" s="6" t="s">
        <v>2683</v>
      </c>
      <c r="B7116" s="6" t="s">
        <v>7825</v>
      </c>
      <c r="C7116" s="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hidden="1" x14ac:dyDescent="0.3">
      <c r="A7117" s="6" t="s">
        <v>488</v>
      </c>
      <c r="B7117" s="6" t="s">
        <v>7826</v>
      </c>
      <c r="C7117" s="6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hidden="1" x14ac:dyDescent="0.3">
      <c r="A7118" s="6" t="s">
        <v>674</v>
      </c>
      <c r="B7118" s="6" t="s">
        <v>7827</v>
      </c>
      <c r="C7118" s="6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hidden="1" x14ac:dyDescent="0.3">
      <c r="A7119" s="6" t="s">
        <v>679</v>
      </c>
      <c r="B7119" s="6" t="s">
        <v>7828</v>
      </c>
      <c r="C7119" s="6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hidden="1" x14ac:dyDescent="0.3">
      <c r="A7120" s="6" t="s">
        <v>488</v>
      </c>
      <c r="B7120" s="6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hidden="1" x14ac:dyDescent="0.3">
      <c r="A7121" s="6" t="s">
        <v>486</v>
      </c>
      <c r="B7121" s="6" t="s">
        <v>7830</v>
      </c>
      <c r="C7121" s="6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hidden="1" x14ac:dyDescent="0.3">
      <c r="A7122" s="6" t="s">
        <v>500</v>
      </c>
      <c r="B7122" s="6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hidden="1" x14ac:dyDescent="0.3">
      <c r="A7123" s="6" t="s">
        <v>386</v>
      </c>
      <c r="B7123" s="6" t="s">
        <v>7832</v>
      </c>
      <c r="D7123" t="str">
        <f t="shared" si="111"/>
        <v>EMAAR-PKG#107-MARASSI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hidden="1" x14ac:dyDescent="0.3">
      <c r="A7124" s="6" t="s">
        <v>646</v>
      </c>
      <c r="B7124" s="6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hidden="1" x14ac:dyDescent="0.3">
      <c r="A7125" s="6" t="s">
        <v>705</v>
      </c>
      <c r="B7125" s="6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hidden="1" x14ac:dyDescent="0.3">
      <c r="A7126" s="6" t="s">
        <v>705</v>
      </c>
      <c r="B7126" s="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hidden="1" x14ac:dyDescent="0.3">
      <c r="A7127" s="6" t="s">
        <v>705</v>
      </c>
      <c r="B7127" s="6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hidden="1" x14ac:dyDescent="0.3">
      <c r="A7128" s="6" t="s">
        <v>705</v>
      </c>
      <c r="B7128" s="6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hidden="1" x14ac:dyDescent="0.3">
      <c r="A7129" s="6" t="s">
        <v>456</v>
      </c>
      <c r="B7129" s="6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hidden="1" x14ac:dyDescent="0.3">
      <c r="A7130" s="6" t="s">
        <v>486</v>
      </c>
      <c r="B7130" s="6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hidden="1" x14ac:dyDescent="0.3">
      <c r="A7131" s="6" t="s">
        <v>516</v>
      </c>
      <c r="B7131" s="6" t="s">
        <v>7839</v>
      </c>
      <c r="D7131" t="str">
        <f t="shared" si="111"/>
        <v>Ismailiya East Substation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hidden="1" x14ac:dyDescent="0.3">
      <c r="A7132" s="6" t="s">
        <v>754</v>
      </c>
      <c r="B7132" s="6" t="s">
        <v>7840</v>
      </c>
      <c r="C7132" s="6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hidden="1" x14ac:dyDescent="0.3">
      <c r="A7133" s="6" t="s">
        <v>615</v>
      </c>
      <c r="B7133" s="6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hidden="1" x14ac:dyDescent="0.3">
      <c r="A7134" s="6" t="s">
        <v>615</v>
      </c>
      <c r="B7134" s="6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hidden="1" x14ac:dyDescent="0.3">
      <c r="A7135" s="6" t="s">
        <v>2915</v>
      </c>
      <c r="B7135" s="6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hidden="1" x14ac:dyDescent="0.3">
      <c r="A7136" s="6" t="s">
        <v>431</v>
      </c>
      <c r="B7136" s="6" t="s">
        <v>7844</v>
      </c>
      <c r="C7136" s="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hidden="1" x14ac:dyDescent="0.3">
      <c r="A7137" s="6" t="s">
        <v>453</v>
      </c>
      <c r="B7137" s="6" t="s">
        <v>7845</v>
      </c>
      <c r="C7137" s="6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hidden="1" x14ac:dyDescent="0.3">
      <c r="A7138" s="6" t="s">
        <v>646</v>
      </c>
      <c r="B7138" s="6" t="s">
        <v>7846</v>
      </c>
      <c r="C7138" s="6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hidden="1" x14ac:dyDescent="0.3">
      <c r="A7139" s="6" t="s">
        <v>754</v>
      </c>
      <c r="B7139" s="6" t="s">
        <v>7847</v>
      </c>
      <c r="C7139" s="6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hidden="1" x14ac:dyDescent="0.3">
      <c r="A7140" s="6" t="s">
        <v>754</v>
      </c>
      <c r="B7140" s="6" t="s">
        <v>7848</v>
      </c>
      <c r="C7140" s="6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hidden="1" x14ac:dyDescent="0.3">
      <c r="A7141" s="6" t="s">
        <v>722</v>
      </c>
      <c r="B7141" s="6" t="s">
        <v>7849</v>
      </c>
      <c r="C7141" s="6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hidden="1" x14ac:dyDescent="0.3">
      <c r="A7142" s="6" t="s">
        <v>486</v>
      </c>
      <c r="B7142" s="6" t="s">
        <v>7850</v>
      </c>
      <c r="C7142" s="6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hidden="1" x14ac:dyDescent="0.3">
      <c r="A7143" s="6" t="s">
        <v>646</v>
      </c>
      <c r="B7143" s="6" t="s">
        <v>7851</v>
      </c>
      <c r="C7143" s="6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hidden="1" x14ac:dyDescent="0.3">
      <c r="A7144" s="6" t="s">
        <v>651</v>
      </c>
      <c r="B7144" s="6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hidden="1" x14ac:dyDescent="0.3">
      <c r="A7145" s="6" t="s">
        <v>3631</v>
      </c>
      <c r="B7145" s="6" t="s">
        <v>7853</v>
      </c>
      <c r="C7145" s="6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hidden="1" x14ac:dyDescent="0.3">
      <c r="A7146" s="6" t="s">
        <v>500</v>
      </c>
      <c r="B7146" s="6" t="s">
        <v>7854</v>
      </c>
      <c r="C7146" s="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hidden="1" x14ac:dyDescent="0.3">
      <c r="A7147" s="6" t="s">
        <v>651</v>
      </c>
      <c r="B7147" s="6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hidden="1" x14ac:dyDescent="0.3">
      <c r="A7148" s="6" t="s">
        <v>847</v>
      </c>
      <c r="B7148" s="6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hidden="1" x14ac:dyDescent="0.3">
      <c r="A7149" s="6" t="s">
        <v>847</v>
      </c>
      <c r="B7149" s="6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hidden="1" x14ac:dyDescent="0.3">
      <c r="A7150" s="6" t="s">
        <v>847</v>
      </c>
      <c r="B7150" s="6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hidden="1" x14ac:dyDescent="0.3">
      <c r="A7151" s="6" t="s">
        <v>847</v>
      </c>
      <c r="B7151" s="6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hidden="1" x14ac:dyDescent="0.3">
      <c r="A7152" s="6" t="s">
        <v>876</v>
      </c>
      <c r="B7152" s="6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hidden="1" x14ac:dyDescent="0.3">
      <c r="A7153" s="6" t="s">
        <v>311</v>
      </c>
      <c r="B7153" s="6" t="s">
        <v>7861</v>
      </c>
      <c r="C7153" s="6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hidden="1" x14ac:dyDescent="0.3">
      <c r="A7154" s="6" t="s">
        <v>311</v>
      </c>
      <c r="B7154" s="6" t="s">
        <v>7862</v>
      </c>
      <c r="C7154" s="6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hidden="1" x14ac:dyDescent="0.3">
      <c r="A7155" s="6" t="s">
        <v>651</v>
      </c>
      <c r="B7155" s="6" t="s">
        <v>7863</v>
      </c>
      <c r="C7155" s="6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hidden="1" x14ac:dyDescent="0.3">
      <c r="A7156" s="6" t="s">
        <v>2697</v>
      </c>
      <c r="B7156" s="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hidden="1" x14ac:dyDescent="0.3">
      <c r="A7157" s="6" t="s">
        <v>361</v>
      </c>
      <c r="B7157" s="6" t="s">
        <v>7865</v>
      </c>
      <c r="C7157" s="6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hidden="1" x14ac:dyDescent="0.3">
      <c r="A7158" s="6" t="s">
        <v>524</v>
      </c>
      <c r="B7158" s="6" t="s">
        <v>7866</v>
      </c>
      <c r="C7158" s="6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hidden="1" x14ac:dyDescent="0.3">
      <c r="A7159" s="6" t="s">
        <v>646</v>
      </c>
      <c r="B7159" s="6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hidden="1" x14ac:dyDescent="0.3">
      <c r="A7160" s="6" t="s">
        <v>651</v>
      </c>
      <c r="B7160" s="6" t="s">
        <v>7868</v>
      </c>
      <c r="C7160" s="6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hidden="1" x14ac:dyDescent="0.3">
      <c r="A7161" s="6" t="s">
        <v>5584</v>
      </c>
      <c r="B7161" s="6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hidden="1" x14ac:dyDescent="0.3">
      <c r="A7162" s="6" t="s">
        <v>2694</v>
      </c>
      <c r="B7162" s="6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hidden="1" x14ac:dyDescent="0.3">
      <c r="A7163" s="6" t="s">
        <v>741</v>
      </c>
      <c r="B7163" s="6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hidden="1" x14ac:dyDescent="0.3">
      <c r="A7164" s="6" t="s">
        <v>847</v>
      </c>
      <c r="B7164" s="6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hidden="1" x14ac:dyDescent="0.3">
      <c r="A7165" s="6" t="s">
        <v>967</v>
      </c>
      <c r="B7165" s="6" t="s">
        <v>7872</v>
      </c>
      <c r="C7165" s="6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hidden="1" x14ac:dyDescent="0.3">
      <c r="A7166" s="6" t="s">
        <v>1045</v>
      </c>
      <c r="B7166" s="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hidden="1" x14ac:dyDescent="0.3">
      <c r="A7167" s="6" t="s">
        <v>967</v>
      </c>
      <c r="B7167" s="6" t="s">
        <v>7874</v>
      </c>
      <c r="C7167" s="6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hidden="1" x14ac:dyDescent="0.3">
      <c r="A7168" s="6" t="s">
        <v>741</v>
      </c>
      <c r="B7168" s="6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hidden="1" x14ac:dyDescent="0.3">
      <c r="A7169" s="6" t="s">
        <v>9</v>
      </c>
      <c r="B7169" s="6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hidden="1" x14ac:dyDescent="0.3">
      <c r="A7170" s="6" t="s">
        <v>982</v>
      </c>
      <c r="B7170" s="6" t="s">
        <v>7877</v>
      </c>
      <c r="C7170" s="6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hidden="1" x14ac:dyDescent="0.3">
      <c r="A7171" s="6" t="s">
        <v>651</v>
      </c>
      <c r="B7171" s="6" t="s">
        <v>7878</v>
      </c>
      <c r="C7171" s="6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hidden="1" x14ac:dyDescent="0.3">
      <c r="A7172" s="6" t="s">
        <v>651</v>
      </c>
      <c r="B7172" s="6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hidden="1" x14ac:dyDescent="0.3">
      <c r="A7173" s="6" t="s">
        <v>651</v>
      </c>
      <c r="B7173" s="6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hidden="1" x14ac:dyDescent="0.3">
      <c r="A7174" s="6" t="s">
        <v>3099</v>
      </c>
      <c r="B7174" s="6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hidden="1" x14ac:dyDescent="0.3">
      <c r="A7175" s="6" t="s">
        <v>1060</v>
      </c>
      <c r="B7175" s="6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hidden="1" x14ac:dyDescent="0.3">
      <c r="A7176" s="6" t="s">
        <v>1000</v>
      </c>
      <c r="B7176" s="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hidden="1" x14ac:dyDescent="0.3">
      <c r="A7177" s="6" t="s">
        <v>741</v>
      </c>
      <c r="B7177" s="6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hidden="1" x14ac:dyDescent="0.3">
      <c r="A7178" s="6" t="s">
        <v>743</v>
      </c>
      <c r="B7178" s="6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hidden="1" x14ac:dyDescent="0.3">
      <c r="A7179" s="6" t="s">
        <v>651</v>
      </c>
      <c r="B7179" s="6" t="s">
        <v>7884</v>
      </c>
      <c r="C7179" s="6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hidden="1" x14ac:dyDescent="0.3">
      <c r="A7180" s="6" t="s">
        <v>646</v>
      </c>
      <c r="B7180" s="6" t="s">
        <v>7885</v>
      </c>
      <c r="C7180" s="6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hidden="1" x14ac:dyDescent="0.3">
      <c r="A7181" s="6" t="s">
        <v>1086</v>
      </c>
      <c r="B7181" s="6" t="s">
        <v>7886</v>
      </c>
      <c r="C7181" s="6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hidden="1" x14ac:dyDescent="0.3">
      <c r="A7182" s="6" t="s">
        <v>895</v>
      </c>
      <c r="B7182" s="6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hidden="1" x14ac:dyDescent="0.3">
      <c r="A7183" s="6" t="s">
        <v>651</v>
      </c>
      <c r="B7183" s="6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hidden="1" x14ac:dyDescent="0.3">
      <c r="A7184" s="6" t="s">
        <v>488</v>
      </c>
      <c r="B7184" s="6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hidden="1" x14ac:dyDescent="0.3">
      <c r="A7185" s="6" t="s">
        <v>1054</v>
      </c>
      <c r="B7185" s="6" t="s">
        <v>7890</v>
      </c>
      <c r="C7185" s="6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hidden="1" x14ac:dyDescent="0.3">
      <c r="A7186" s="6" t="s">
        <v>743</v>
      </c>
      <c r="B7186" s="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hidden="1" x14ac:dyDescent="0.3">
      <c r="A7187" s="6" t="s">
        <v>519</v>
      </c>
      <c r="B7187" s="6" t="s">
        <v>7892</v>
      </c>
      <c r="C7187" s="6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hidden="1" x14ac:dyDescent="0.3">
      <c r="A7188" s="6" t="s">
        <v>847</v>
      </c>
      <c r="B7188" s="6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hidden="1" x14ac:dyDescent="0.3">
      <c r="A7189" s="6" t="s">
        <v>1139</v>
      </c>
      <c r="B7189" s="6" t="s">
        <v>7894</v>
      </c>
      <c r="C7189" s="6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hidden="1" x14ac:dyDescent="0.3">
      <c r="A7190" s="6" t="s">
        <v>3136</v>
      </c>
      <c r="B7190" s="6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hidden="1" x14ac:dyDescent="0.3">
      <c r="A7191" s="6" t="s">
        <v>7895</v>
      </c>
      <c r="B7191" s="6" t="s">
        <v>7896</v>
      </c>
      <c r="C7191" s="6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hidden="1" x14ac:dyDescent="0.3">
      <c r="A7192" s="6" t="s">
        <v>514</v>
      </c>
      <c r="B7192" s="6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hidden="1" x14ac:dyDescent="0.3">
      <c r="A7193" s="6" t="s">
        <v>895</v>
      </c>
      <c r="B7193" s="6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hidden="1" x14ac:dyDescent="0.3">
      <c r="A7194" s="6" t="s">
        <v>1045</v>
      </c>
      <c r="B7194" s="6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hidden="1" x14ac:dyDescent="0.3">
      <c r="A7195" s="6" t="s">
        <v>1045</v>
      </c>
      <c r="B7195" s="6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hidden="1" x14ac:dyDescent="0.3">
      <c r="A7196" s="6" t="s">
        <v>1045</v>
      </c>
      <c r="B7196" s="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hidden="1" x14ac:dyDescent="0.3">
      <c r="A7197" s="6" t="s">
        <v>967</v>
      </c>
      <c r="B7197" s="6" t="s">
        <v>7902</v>
      </c>
      <c r="C7197" s="6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hidden="1" x14ac:dyDescent="0.3">
      <c r="A7198" s="6" t="s">
        <v>1163</v>
      </c>
      <c r="B7198" s="6" t="s">
        <v>7903</v>
      </c>
      <c r="C7198" s="6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hidden="1" x14ac:dyDescent="0.3">
      <c r="A7199" s="6" t="s">
        <v>1163</v>
      </c>
      <c r="B7199" s="6" t="s">
        <v>7904</v>
      </c>
      <c r="C7199" s="6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hidden="1" x14ac:dyDescent="0.3">
      <c r="A7200" s="6" t="s">
        <v>9</v>
      </c>
      <c r="B7200" s="6" t="s">
        <v>7905</v>
      </c>
      <c r="C7200" s="6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hidden="1" x14ac:dyDescent="0.3">
      <c r="A7201" s="6" t="s">
        <v>370</v>
      </c>
      <c r="B7201" s="6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hidden="1" x14ac:dyDescent="0.3">
      <c r="A7202" s="6" t="s">
        <v>746</v>
      </c>
      <c r="B7202" s="6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hidden="1" x14ac:dyDescent="0.3">
      <c r="A7203" s="6" t="s">
        <v>743</v>
      </c>
      <c r="B7203" s="6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hidden="1" x14ac:dyDescent="0.3">
      <c r="A7204" s="6" t="s">
        <v>897</v>
      </c>
      <c r="B7204" s="6" t="s">
        <v>7909</v>
      </c>
      <c r="C7204" s="6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hidden="1" x14ac:dyDescent="0.3">
      <c r="A7205" s="6" t="s">
        <v>895</v>
      </c>
      <c r="B7205" s="6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hidden="1" x14ac:dyDescent="0.3">
      <c r="A7206" s="6" t="s">
        <v>519</v>
      </c>
      <c r="B7206" s="6" t="s">
        <v>7910</v>
      </c>
      <c r="C7206" s="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hidden="1" x14ac:dyDescent="0.3">
      <c r="A7207" s="6" t="s">
        <v>1200</v>
      </c>
      <c r="B7207" s="6" t="s">
        <v>1127</v>
      </c>
      <c r="C7207" s="6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hidden="1" x14ac:dyDescent="0.3">
      <c r="A7208" s="6" t="s">
        <v>646</v>
      </c>
      <c r="B7208" s="6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hidden="1" x14ac:dyDescent="0.3">
      <c r="A7209" s="6" t="s">
        <v>559</v>
      </c>
      <c r="B7209" s="6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hidden="1" x14ac:dyDescent="0.3">
      <c r="A7210" s="6" t="s">
        <v>646</v>
      </c>
      <c r="B7210" s="6" t="s">
        <v>7913</v>
      </c>
      <c r="C7210" s="6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hidden="1" x14ac:dyDescent="0.3">
      <c r="A7211" s="6" t="s">
        <v>381</v>
      </c>
      <c r="B7211" s="6" t="s">
        <v>7914</v>
      </c>
      <c r="C7211" s="6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hidden="1" x14ac:dyDescent="0.3">
      <c r="A7212" s="6" t="s">
        <v>516</v>
      </c>
      <c r="B7212" s="6" t="s">
        <v>7915</v>
      </c>
      <c r="C7212" s="6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hidden="1" x14ac:dyDescent="0.3">
      <c r="A7213" s="6" t="s">
        <v>3136</v>
      </c>
      <c r="B7213" s="6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hidden="1" x14ac:dyDescent="0.3">
      <c r="A7214" s="6" t="s">
        <v>895</v>
      </c>
      <c r="B7214" s="6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hidden="1" x14ac:dyDescent="0.3">
      <c r="A7215" s="6" t="s">
        <v>1163</v>
      </c>
      <c r="B7215" s="6" t="s">
        <v>7917</v>
      </c>
      <c r="C7215" s="6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hidden="1" x14ac:dyDescent="0.3">
      <c r="A7216" s="6" t="s">
        <v>746</v>
      </c>
      <c r="B7216" s="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hidden="1" x14ac:dyDescent="0.3">
      <c r="A7217" s="6" t="s">
        <v>741</v>
      </c>
      <c r="B7217" s="6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hidden="1" x14ac:dyDescent="0.3">
      <c r="A7218" s="6" t="s">
        <v>746</v>
      </c>
      <c r="B7218" s="6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hidden="1" x14ac:dyDescent="0.3">
      <c r="A7219" s="6" t="s">
        <v>2676</v>
      </c>
      <c r="B7219" s="6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hidden="1" x14ac:dyDescent="0.3">
      <c r="A7220" s="6" t="s">
        <v>722</v>
      </c>
      <c r="B7220" s="6" t="s">
        <v>7922</v>
      </c>
      <c r="C7220" s="6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hidden="1" x14ac:dyDescent="0.3">
      <c r="A7221" s="6" t="s">
        <v>7923</v>
      </c>
      <c r="B7221" s="6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hidden="1" x14ac:dyDescent="0.3">
      <c r="A7222" s="6" t="s">
        <v>722</v>
      </c>
      <c r="B7222" s="6" t="s">
        <v>7925</v>
      </c>
      <c r="C7222" s="6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hidden="1" x14ac:dyDescent="0.3">
      <c r="A7223" s="6" t="s">
        <v>1278</v>
      </c>
      <c r="B7223" s="6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hidden="1" x14ac:dyDescent="0.3">
      <c r="A7224" s="6" t="s">
        <v>1254</v>
      </c>
      <c r="B7224" s="6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hidden="1" x14ac:dyDescent="0.3">
      <c r="A7225" s="6" t="s">
        <v>2480</v>
      </c>
      <c r="B7225" s="6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hidden="1" x14ac:dyDescent="0.3">
      <c r="A7226" s="6" t="s">
        <v>1254</v>
      </c>
      <c r="B7226" s="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hidden="1" x14ac:dyDescent="0.3">
      <c r="A7227" s="6" t="s">
        <v>1218</v>
      </c>
      <c r="B7227" s="6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hidden="1" x14ac:dyDescent="0.3">
      <c r="A7228" s="6" t="s">
        <v>1289</v>
      </c>
      <c r="B7228" s="6" t="s">
        <v>7931</v>
      </c>
      <c r="C7228" s="6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hidden="1" x14ac:dyDescent="0.3">
      <c r="A7229" s="6" t="s">
        <v>4717</v>
      </c>
      <c r="B7229" s="6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hidden="1" x14ac:dyDescent="0.3">
      <c r="A7230" s="6" t="s">
        <v>381</v>
      </c>
      <c r="B7230" s="6" t="s">
        <v>7933</v>
      </c>
      <c r="C7230" s="6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hidden="1" x14ac:dyDescent="0.3">
      <c r="A7231" s="6" t="s">
        <v>3332</v>
      </c>
      <c r="B7231" s="6" t="s">
        <v>1127</v>
      </c>
      <c r="C7231" s="6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hidden="1" x14ac:dyDescent="0.3">
      <c r="A7232" s="6" t="s">
        <v>3332</v>
      </c>
      <c r="B7232" s="6" t="s">
        <v>1083</v>
      </c>
      <c r="C7232" s="6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hidden="1" x14ac:dyDescent="0.3">
      <c r="A7233" s="6" t="s">
        <v>1000</v>
      </c>
      <c r="B7233" s="6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hidden="1" x14ac:dyDescent="0.3">
      <c r="A7234" s="6" t="s">
        <v>1289</v>
      </c>
      <c r="B7234" s="6" t="s">
        <v>7935</v>
      </c>
      <c r="C7234" s="6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hidden="1" x14ac:dyDescent="0.3">
      <c r="A7235" s="6" t="s">
        <v>339</v>
      </c>
      <c r="B7235" s="6" t="s">
        <v>7936</v>
      </c>
      <c r="C7235" s="6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hidden="1" x14ac:dyDescent="0.3">
      <c r="A7236" s="6" t="s">
        <v>741</v>
      </c>
      <c r="B7236" s="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hidden="1" x14ac:dyDescent="0.3">
      <c r="A7237" s="6" t="s">
        <v>3332</v>
      </c>
      <c r="B7237" s="6" t="s">
        <v>1303</v>
      </c>
      <c r="C7237" s="6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hidden="1" x14ac:dyDescent="0.3">
      <c r="A7238" s="6" t="s">
        <v>1163</v>
      </c>
      <c r="B7238" s="6" t="s">
        <v>7938</v>
      </c>
      <c r="C7238" s="6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hidden="1" x14ac:dyDescent="0.3">
      <c r="A7239" s="6" t="s">
        <v>1766</v>
      </c>
      <c r="B7239" s="6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hidden="1" x14ac:dyDescent="0.3">
      <c r="A7240" s="6" t="s">
        <v>2441</v>
      </c>
      <c r="B7240" s="6" t="s">
        <v>1083</v>
      </c>
      <c r="C7240" s="6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hidden="1" x14ac:dyDescent="0.3">
      <c r="A7241" s="6" t="s">
        <v>847</v>
      </c>
      <c r="B7241" s="6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hidden="1" x14ac:dyDescent="0.3">
      <c r="A7242" s="6" t="s">
        <v>743</v>
      </c>
      <c r="B7242" s="6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hidden="1" x14ac:dyDescent="0.3">
      <c r="A7243" s="6" t="s">
        <v>1254</v>
      </c>
      <c r="B7243" s="6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hidden="1" x14ac:dyDescent="0.3">
      <c r="A7244" s="6" t="s">
        <v>847</v>
      </c>
      <c r="B7244" s="6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hidden="1" x14ac:dyDescent="0.3">
      <c r="A7245" s="6" t="s">
        <v>1512</v>
      </c>
      <c r="B7245" s="6" t="s">
        <v>7943</v>
      </c>
      <c r="C7245" s="6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hidden="1" x14ac:dyDescent="0.3">
      <c r="A7246" s="6" t="s">
        <v>331</v>
      </c>
      <c r="B7246" s="6" t="s">
        <v>7944</v>
      </c>
      <c r="C7246" s="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hidden="1" x14ac:dyDescent="0.3">
      <c r="A7247" s="6" t="s">
        <v>1453</v>
      </c>
      <c r="B7247" s="6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hidden="1" x14ac:dyDescent="0.3">
      <c r="A7248" s="6" t="s">
        <v>705</v>
      </c>
      <c r="B7248" s="6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hidden="1" x14ac:dyDescent="0.3">
      <c r="A7249" s="6" t="s">
        <v>741</v>
      </c>
      <c r="B7249" s="6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hidden="1" x14ac:dyDescent="0.3">
      <c r="A7250" s="6" t="s">
        <v>1530</v>
      </c>
      <c r="B7250" s="6" t="s">
        <v>7948</v>
      </c>
      <c r="C7250" s="6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hidden="1" x14ac:dyDescent="0.3">
      <c r="A7251" s="6" t="s">
        <v>1243</v>
      </c>
      <c r="B7251" s="6" t="s">
        <v>7949</v>
      </c>
      <c r="C7251" s="6">
        <v>21</v>
      </c>
      <c r="D7251" t="str">
        <f t="shared" si="113"/>
        <v>Sodic East21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hidden="1" x14ac:dyDescent="0.3">
      <c r="A7252" s="6" t="s">
        <v>1456</v>
      </c>
      <c r="B7252" s="6" t="s">
        <v>7950</v>
      </c>
      <c r="C7252" s="6">
        <v>4</v>
      </c>
      <c r="D7252" t="str">
        <f t="shared" si="113"/>
        <v>ORA-ZED Towers01B4</v>
      </c>
      <c r="E7252">
        <v>132779.22</v>
      </c>
      <c r="F7252">
        <v>113990.96</v>
      </c>
      <c r="G7252">
        <v>0</v>
      </c>
      <c r="H7252">
        <v>113990.96</v>
      </c>
    </row>
    <row r="7253" spans="1:8" hidden="1" x14ac:dyDescent="0.3">
      <c r="A7253" s="6" t="s">
        <v>1316</v>
      </c>
      <c r="B7253" s="6" t="s">
        <v>7951</v>
      </c>
      <c r="C7253" s="6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hidden="1" x14ac:dyDescent="0.3">
      <c r="A7254" s="6" t="s">
        <v>412</v>
      </c>
      <c r="B7254" s="6" t="s">
        <v>7952</v>
      </c>
      <c r="C7254" s="6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hidden="1" x14ac:dyDescent="0.3">
      <c r="A7255" s="6" t="s">
        <v>7953</v>
      </c>
      <c r="B7255" s="6" t="s">
        <v>7954</v>
      </c>
      <c r="C7255" s="6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hidden="1" x14ac:dyDescent="0.3">
      <c r="A7256" s="6" t="s">
        <v>1547</v>
      </c>
      <c r="B7256" s="6" t="s">
        <v>7955</v>
      </c>
      <c r="C7256" s="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hidden="1" x14ac:dyDescent="0.3">
      <c r="A7257" s="6" t="s">
        <v>7956</v>
      </c>
      <c r="B7257" s="6" t="s">
        <v>7957</v>
      </c>
      <c r="C7257" s="6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hidden="1" x14ac:dyDescent="0.3">
      <c r="A7258" s="6" t="s">
        <v>331</v>
      </c>
      <c r="B7258" s="6" t="s">
        <v>7958</v>
      </c>
      <c r="C7258" s="6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hidden="1" x14ac:dyDescent="0.3">
      <c r="A7259" s="6" t="s">
        <v>847</v>
      </c>
      <c r="B7259" s="6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hidden="1" x14ac:dyDescent="0.3">
      <c r="A7260" s="6" t="s">
        <v>741</v>
      </c>
      <c r="B7260" s="6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hidden="1" x14ac:dyDescent="0.3">
      <c r="A7261" s="6" t="s">
        <v>1626</v>
      </c>
      <c r="B7261" s="6" t="s">
        <v>7961</v>
      </c>
      <c r="C7261" s="6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hidden="1" x14ac:dyDescent="0.3">
      <c r="A7262" s="6" t="s">
        <v>1103</v>
      </c>
      <c r="B7262" s="6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hidden="1" x14ac:dyDescent="0.3">
      <c r="A7263" s="6" t="s">
        <v>1646</v>
      </c>
      <c r="B7263" s="6" t="s">
        <v>7963</v>
      </c>
      <c r="C7263" s="6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hidden="1" x14ac:dyDescent="0.3">
      <c r="A7264" s="6" t="s">
        <v>746</v>
      </c>
      <c r="B7264" s="6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hidden="1" x14ac:dyDescent="0.3">
      <c r="A7265" s="6" t="s">
        <v>743</v>
      </c>
      <c r="B7265" s="6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hidden="1" x14ac:dyDescent="0.3">
      <c r="A7266" s="6" t="s">
        <v>1086</v>
      </c>
      <c r="B7266" s="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hidden="1" x14ac:dyDescent="0.3">
      <c r="A7267" s="6" t="s">
        <v>1692</v>
      </c>
      <c r="B7267" s="6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hidden="1" x14ac:dyDescent="0.3">
      <c r="A7268" s="6" t="s">
        <v>3360</v>
      </c>
      <c r="B7268" s="6" t="s">
        <v>7968</v>
      </c>
      <c r="C7268" s="6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hidden="1" x14ac:dyDescent="0.3">
      <c r="A7269" s="6" t="s">
        <v>1663</v>
      </c>
      <c r="B7269" s="6" t="s">
        <v>7969</v>
      </c>
      <c r="C7269" s="6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hidden="1" x14ac:dyDescent="0.3">
      <c r="A7270" s="6" t="s">
        <v>1766</v>
      </c>
      <c r="B7270" s="6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hidden="1" x14ac:dyDescent="0.3">
      <c r="A7271" s="6" t="s">
        <v>1000</v>
      </c>
      <c r="B7271" s="6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hidden="1" x14ac:dyDescent="0.3">
      <c r="A7272" s="6" t="s">
        <v>847</v>
      </c>
      <c r="B7272" s="6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hidden="1" x14ac:dyDescent="0.3">
      <c r="A7273" s="6" t="s">
        <v>1626</v>
      </c>
      <c r="B7273" s="6" t="s">
        <v>7972</v>
      </c>
      <c r="C7273" s="6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hidden="1" x14ac:dyDescent="0.3">
      <c r="A7274" s="6" t="s">
        <v>3409</v>
      </c>
      <c r="B7274" s="6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hidden="1" x14ac:dyDescent="0.3">
      <c r="A7275" s="6" t="s">
        <v>300</v>
      </c>
      <c r="B7275" s="6" t="s">
        <v>7974</v>
      </c>
      <c r="C7275" s="6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hidden="1" x14ac:dyDescent="0.3">
      <c r="A7276" s="6" t="s">
        <v>412</v>
      </c>
      <c r="B7276" s="6" t="s">
        <v>7975</v>
      </c>
      <c r="C7276" s="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hidden="1" x14ac:dyDescent="0.3">
      <c r="A7277" s="6" t="s">
        <v>967</v>
      </c>
      <c r="B7277" s="6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hidden="1" x14ac:dyDescent="0.3">
      <c r="A7278" s="6" t="s">
        <v>1612</v>
      </c>
      <c r="B7278" s="6" t="s">
        <v>7977</v>
      </c>
      <c r="C7278" s="6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hidden="1" x14ac:dyDescent="0.3">
      <c r="A7279" s="6" t="s">
        <v>7978</v>
      </c>
      <c r="B7279" s="6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hidden="1" x14ac:dyDescent="0.3">
      <c r="A7280" s="6" t="s">
        <v>1086</v>
      </c>
      <c r="B7280" s="6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hidden="1" x14ac:dyDescent="0.3">
      <c r="A7281" s="6" t="s">
        <v>967</v>
      </c>
      <c r="B7281" s="6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hidden="1" x14ac:dyDescent="0.3">
      <c r="A7282" s="6" t="s">
        <v>651</v>
      </c>
      <c r="B7282" s="6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hidden="1" x14ac:dyDescent="0.3">
      <c r="A7283" s="6" t="s">
        <v>795</v>
      </c>
      <c r="B7283" s="6" t="s">
        <v>7983</v>
      </c>
      <c r="C7283" s="6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hidden="1" x14ac:dyDescent="0.3">
      <c r="A7284" s="6" t="s">
        <v>89</v>
      </c>
      <c r="B7284" s="6" t="s">
        <v>7984</v>
      </c>
      <c r="C7284" s="6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hidden="1" x14ac:dyDescent="0.3">
      <c r="A7285" s="6" t="s">
        <v>1750</v>
      </c>
      <c r="B7285" s="6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hidden="1" x14ac:dyDescent="0.3">
      <c r="A7286" s="6" t="s">
        <v>1626</v>
      </c>
      <c r="B7286" s="6" t="s">
        <v>7986</v>
      </c>
      <c r="C7286" s="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hidden="1" x14ac:dyDescent="0.3">
      <c r="A7287" s="6" t="s">
        <v>1797</v>
      </c>
      <c r="B7287" s="6" t="s">
        <v>7987</v>
      </c>
      <c r="C7287" s="6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hidden="1" x14ac:dyDescent="0.3">
      <c r="A7288" s="6" t="s">
        <v>1692</v>
      </c>
      <c r="B7288" s="6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hidden="1" x14ac:dyDescent="0.3">
      <c r="A7289" s="6" t="s">
        <v>1692</v>
      </c>
      <c r="B7289" s="6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hidden="1" x14ac:dyDescent="0.3">
      <c r="A7290" s="6" t="s">
        <v>971</v>
      </c>
      <c r="B7290" s="6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hidden="1" x14ac:dyDescent="0.3">
      <c r="A7291" s="6" t="s">
        <v>1853</v>
      </c>
      <c r="B7291" s="6" t="s">
        <v>7990</v>
      </c>
      <c r="C7291" s="6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hidden="1" x14ac:dyDescent="0.3">
      <c r="A7292" s="6" t="s">
        <v>1473</v>
      </c>
      <c r="B7292" s="6" t="s">
        <v>7991</v>
      </c>
      <c r="C7292" s="6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hidden="1" x14ac:dyDescent="0.3">
      <c r="A7293" s="6" t="s">
        <v>1841</v>
      </c>
      <c r="B7293" s="6" t="s">
        <v>7992</v>
      </c>
      <c r="C7293" s="6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hidden="1" x14ac:dyDescent="0.3">
      <c r="A7294" s="6" t="s">
        <v>1654</v>
      </c>
      <c r="B7294" s="6" t="s">
        <v>7993</v>
      </c>
      <c r="C7294" s="6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hidden="1" x14ac:dyDescent="0.3">
      <c r="A7295" s="6" t="s">
        <v>1720</v>
      </c>
      <c r="B7295" s="6" t="s">
        <v>7994</v>
      </c>
      <c r="C7295" s="6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hidden="1" x14ac:dyDescent="0.3">
      <c r="A7296" s="6" t="s">
        <v>1685</v>
      </c>
      <c r="B7296" s="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hidden="1" x14ac:dyDescent="0.3">
      <c r="A7297" s="6" t="s">
        <v>1795</v>
      </c>
      <c r="B7297" s="6" t="s">
        <v>7996</v>
      </c>
      <c r="C7297" s="6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hidden="1" x14ac:dyDescent="0.3">
      <c r="A7298" s="6" t="s">
        <v>1396</v>
      </c>
      <c r="B7298" s="6" t="s">
        <v>7997</v>
      </c>
      <c r="C7298" s="6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hidden="1" x14ac:dyDescent="0.3">
      <c r="A7299" s="6" t="s">
        <v>1405</v>
      </c>
      <c r="B7299" s="6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hidden="1" x14ac:dyDescent="0.3">
      <c r="A7300" s="6" t="s">
        <v>1953</v>
      </c>
      <c r="B7300" s="6" t="s">
        <v>7999</v>
      </c>
      <c r="C7300" s="6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hidden="1" x14ac:dyDescent="0.3">
      <c r="A7301" s="6" t="s">
        <v>1316</v>
      </c>
      <c r="B7301" s="6" t="s">
        <v>8000</v>
      </c>
      <c r="C7301" s="6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hidden="1" x14ac:dyDescent="0.3">
      <c r="A7302" s="6" t="s">
        <v>1316</v>
      </c>
      <c r="B7302" s="6" t="s">
        <v>8001</v>
      </c>
      <c r="C7302" s="6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hidden="1" x14ac:dyDescent="0.3">
      <c r="A7303" s="6" t="s">
        <v>363</v>
      </c>
      <c r="B7303" s="6" t="s">
        <v>8002</v>
      </c>
      <c r="C7303" s="6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hidden="1" x14ac:dyDescent="0.3">
      <c r="A7304" s="6" t="s">
        <v>1534</v>
      </c>
      <c r="B7304" s="6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hidden="1" x14ac:dyDescent="0.3">
      <c r="A7305" s="6" t="s">
        <v>674</v>
      </c>
      <c r="B7305" s="6" t="s">
        <v>8004</v>
      </c>
      <c r="C7305" s="6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hidden="1" x14ac:dyDescent="0.3">
      <c r="A7306" s="6" t="s">
        <v>346</v>
      </c>
      <c r="B7306" s="6" t="s">
        <v>8005</v>
      </c>
      <c r="C7306" s="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hidden="1" x14ac:dyDescent="0.3">
      <c r="A7307" s="6" t="s">
        <v>289</v>
      </c>
      <c r="B7307" s="6" t="s">
        <v>8006</v>
      </c>
      <c r="C7307" s="6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hidden="1" x14ac:dyDescent="0.3">
      <c r="A7308" s="6" t="s">
        <v>1077</v>
      </c>
      <c r="B7308" s="6" t="s">
        <v>8007</v>
      </c>
      <c r="C7308" s="6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hidden="1" x14ac:dyDescent="0.3">
      <c r="A7309" s="6" t="s">
        <v>1077</v>
      </c>
      <c r="B7309" s="6" t="s">
        <v>8008</v>
      </c>
      <c r="C7309" s="6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hidden="1" x14ac:dyDescent="0.3">
      <c r="A7310" s="6" t="s">
        <v>8009</v>
      </c>
      <c r="B7310" s="6" t="s">
        <v>8010</v>
      </c>
      <c r="C7310" s="6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hidden="1" x14ac:dyDescent="0.3">
      <c r="A7311" s="6" t="s">
        <v>2017</v>
      </c>
      <c r="B7311" s="6" t="s">
        <v>8011</v>
      </c>
      <c r="C7311" s="6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hidden="1" x14ac:dyDescent="0.3">
      <c r="A7312" s="6" t="s">
        <v>1720</v>
      </c>
      <c r="B7312" s="6" t="s">
        <v>8012</v>
      </c>
      <c r="C7312" s="6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hidden="1" x14ac:dyDescent="0.3">
      <c r="A7313" s="6" t="s">
        <v>705</v>
      </c>
      <c r="B7313" s="6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hidden="1" x14ac:dyDescent="0.3">
      <c r="A7314" s="6" t="s">
        <v>1991</v>
      </c>
      <c r="B7314" s="6" t="s">
        <v>8014</v>
      </c>
      <c r="C7314" s="6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hidden="1" x14ac:dyDescent="0.3">
      <c r="A7315" s="6" t="s">
        <v>1991</v>
      </c>
      <c r="B7315" s="6" t="s">
        <v>8015</v>
      </c>
      <c r="C7315" s="6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hidden="1" x14ac:dyDescent="0.3">
      <c r="A7316" s="6" t="s">
        <v>8016</v>
      </c>
      <c r="B7316" s="6" t="s">
        <v>8017</v>
      </c>
      <c r="C7316" s="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hidden="1" x14ac:dyDescent="0.3">
      <c r="A7317" s="6" t="s">
        <v>2009</v>
      </c>
      <c r="B7317" s="6" t="s">
        <v>8018</v>
      </c>
      <c r="C7317" s="6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hidden="1" x14ac:dyDescent="0.3">
      <c r="A7318" s="6" t="s">
        <v>2009</v>
      </c>
      <c r="B7318" s="6" t="s">
        <v>8019</v>
      </c>
      <c r="C7318" s="6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hidden="1" x14ac:dyDescent="0.3">
      <c r="A7319" s="6" t="s">
        <v>342</v>
      </c>
      <c r="B7319" s="6" t="s">
        <v>8020</v>
      </c>
      <c r="C7319" s="6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hidden="1" x14ac:dyDescent="0.3">
      <c r="A7320" s="6" t="s">
        <v>71</v>
      </c>
      <c r="B7320" s="6" t="s">
        <v>8021</v>
      </c>
      <c r="C7320" s="6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hidden="1" x14ac:dyDescent="0.3">
      <c r="A7321" s="6" t="s">
        <v>412</v>
      </c>
      <c r="B7321" s="6" t="s">
        <v>8022</v>
      </c>
      <c r="C7321" s="6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hidden="1" x14ac:dyDescent="0.3">
      <c r="A7322" s="6" t="s">
        <v>754</v>
      </c>
      <c r="B7322" s="6" t="s">
        <v>8023</v>
      </c>
      <c r="C7322" s="6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hidden="1" x14ac:dyDescent="0.3">
      <c r="A7323" s="6" t="s">
        <v>71</v>
      </c>
      <c r="B7323" s="6" t="s">
        <v>8024</v>
      </c>
      <c r="C7323" s="6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hidden="1" x14ac:dyDescent="0.3">
      <c r="A7324" s="6" t="s">
        <v>84</v>
      </c>
      <c r="B7324" s="6" t="s">
        <v>8025</v>
      </c>
      <c r="C7324" s="6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hidden="1" x14ac:dyDescent="0.3">
      <c r="A7325" s="6" t="s">
        <v>363</v>
      </c>
      <c r="B7325" s="6" t="s">
        <v>8026</v>
      </c>
      <c r="C7325" s="6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hidden="1" x14ac:dyDescent="0.3">
      <c r="A7326" s="6" t="s">
        <v>1916</v>
      </c>
      <c r="B7326" s="6" t="s">
        <v>8027</v>
      </c>
      <c r="C7326" s="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hidden="1" x14ac:dyDescent="0.3">
      <c r="A7327" s="6" t="s">
        <v>1792</v>
      </c>
      <c r="B7327" s="6" t="s">
        <v>8028</v>
      </c>
      <c r="C7327" s="6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hidden="1" x14ac:dyDescent="0.3">
      <c r="A7328" s="6" t="s">
        <v>305</v>
      </c>
      <c r="B7328" s="6" t="s">
        <v>8029</v>
      </c>
      <c r="C7328" s="6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hidden="1" x14ac:dyDescent="0.3">
      <c r="A7329" s="6" t="s">
        <v>412</v>
      </c>
      <c r="B7329" s="6" t="s">
        <v>8030</v>
      </c>
      <c r="C7329" s="6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hidden="1" x14ac:dyDescent="0.3">
      <c r="A7330" s="6" t="s">
        <v>73</v>
      </c>
      <c r="B7330" s="6" t="s">
        <v>8031</v>
      </c>
      <c r="C7330" s="6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hidden="1" x14ac:dyDescent="0.3">
      <c r="A7331" s="6" t="s">
        <v>2244</v>
      </c>
      <c r="B7331" s="6" t="s">
        <v>8032</v>
      </c>
      <c r="C7331" s="6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hidden="1" x14ac:dyDescent="0.3">
      <c r="A7332" s="6" t="s">
        <v>1259</v>
      </c>
      <c r="B7332" s="6" t="s">
        <v>8033</v>
      </c>
      <c r="C7332" s="6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hidden="1" x14ac:dyDescent="0.3">
      <c r="A7333" s="6" t="s">
        <v>1841</v>
      </c>
      <c r="B7333" s="6" t="s">
        <v>8034</v>
      </c>
      <c r="C7333" s="6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hidden="1" x14ac:dyDescent="0.3">
      <c r="A7334" s="6" t="s">
        <v>2122</v>
      </c>
      <c r="B7334" s="6" t="s">
        <v>8035</v>
      </c>
      <c r="C7334" s="6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hidden="1" x14ac:dyDescent="0.3">
      <c r="A7335" s="6" t="s">
        <v>2122</v>
      </c>
      <c r="B7335" s="6" t="s">
        <v>8036</v>
      </c>
      <c r="C7335" s="6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hidden="1" x14ac:dyDescent="0.3">
      <c r="A7336" s="6" t="s">
        <v>1853</v>
      </c>
      <c r="B7336" s="6" t="s">
        <v>8037</v>
      </c>
      <c r="C7336" s="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hidden="1" x14ac:dyDescent="0.3">
      <c r="A7337" s="6" t="s">
        <v>1853</v>
      </c>
      <c r="B7337" s="6" t="s">
        <v>8038</v>
      </c>
      <c r="C7337" s="6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hidden="1" x14ac:dyDescent="0.3">
      <c r="A7338" s="6" t="s">
        <v>6891</v>
      </c>
      <c r="B7338" s="6" t="s">
        <v>8039</v>
      </c>
      <c r="C7338" s="6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hidden="1" x14ac:dyDescent="0.3">
      <c r="A7339" s="6" t="s">
        <v>313</v>
      </c>
      <c r="B7339" s="6" t="s">
        <v>8040</v>
      </c>
      <c r="C7339" s="6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hidden="1" x14ac:dyDescent="0.3">
      <c r="A7340" s="6" t="s">
        <v>73</v>
      </c>
      <c r="B7340" s="6" t="s">
        <v>8041</v>
      </c>
      <c r="C7340" s="6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hidden="1" x14ac:dyDescent="0.3">
      <c r="A7341" s="6" t="s">
        <v>754</v>
      </c>
      <c r="B7341" s="6" t="s">
        <v>8042</v>
      </c>
      <c r="C7341" s="6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hidden="1" x14ac:dyDescent="0.3">
      <c r="A7342" s="6" t="s">
        <v>73</v>
      </c>
      <c r="B7342" s="6" t="s">
        <v>8043</v>
      </c>
      <c r="C7342" s="6">
        <v>11</v>
      </c>
      <c r="D7342" t="str">
        <f t="shared" si="114"/>
        <v>MDF Factory11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hidden="1" x14ac:dyDescent="0.3">
      <c r="A7343" s="6" t="s">
        <v>956</v>
      </c>
      <c r="B7343" s="6" t="s">
        <v>8044</v>
      </c>
      <c r="C7343" s="6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hidden="1" x14ac:dyDescent="0.3">
      <c r="A7344" s="6" t="s">
        <v>1853</v>
      </c>
      <c r="B7344" s="6" t="s">
        <v>8045</v>
      </c>
      <c r="C7344" s="6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hidden="1" x14ac:dyDescent="0.3">
      <c r="A7345" s="6" t="s">
        <v>393</v>
      </c>
      <c r="B7345" s="6" t="s">
        <v>8046</v>
      </c>
      <c r="C7345" s="6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hidden="1" x14ac:dyDescent="0.3">
      <c r="A7346" s="6" t="s">
        <v>2176</v>
      </c>
      <c r="B7346" s="6" t="s">
        <v>8047</v>
      </c>
      <c r="C7346" s="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hidden="1" x14ac:dyDescent="0.3">
      <c r="A7347" s="6" t="s">
        <v>2113</v>
      </c>
      <c r="B7347" s="6" t="s">
        <v>8048</v>
      </c>
      <c r="C7347" s="6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hidden="1" x14ac:dyDescent="0.3">
      <c r="A7348" s="6" t="s">
        <v>3838</v>
      </c>
      <c r="B7348" s="6" t="s">
        <v>8049</v>
      </c>
      <c r="C7348" s="6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hidden="1" x14ac:dyDescent="0.3">
      <c r="A7349" s="6" t="s">
        <v>2157</v>
      </c>
      <c r="B7349" s="6" t="s">
        <v>8050</v>
      </c>
      <c r="C7349" s="6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hidden="1" x14ac:dyDescent="0.3">
      <c r="A7350" s="6" t="s">
        <v>5027</v>
      </c>
      <c r="B7350" s="6" t="s">
        <v>8051</v>
      </c>
      <c r="C7350" s="6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hidden="1" x14ac:dyDescent="0.3">
      <c r="A7351" s="6" t="s">
        <v>3690</v>
      </c>
      <c r="B7351" s="6" t="s">
        <v>8052</v>
      </c>
      <c r="C7351" s="6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hidden="1" x14ac:dyDescent="0.3">
      <c r="A7352" s="6" t="s">
        <v>8053</v>
      </c>
      <c r="B7352" s="6" t="s">
        <v>8054</v>
      </c>
      <c r="C7352" s="6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hidden="1" x14ac:dyDescent="0.3">
      <c r="A7353" s="6" t="s">
        <v>71</v>
      </c>
      <c r="B7353" s="6" t="s">
        <v>8055</v>
      </c>
      <c r="C7353" s="6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hidden="1" x14ac:dyDescent="0.3">
      <c r="A7354" s="6" t="s">
        <v>313</v>
      </c>
      <c r="B7354" s="6" t="s">
        <v>8056</v>
      </c>
      <c r="C7354" s="6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hidden="1" x14ac:dyDescent="0.3">
      <c r="A7355" s="6" t="s">
        <v>73</v>
      </c>
      <c r="B7355" s="6" t="s">
        <v>8057</v>
      </c>
      <c r="C7355" s="6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hidden="1" x14ac:dyDescent="0.3">
      <c r="A7356" s="6" t="s">
        <v>2173</v>
      </c>
      <c r="B7356" s="6" t="s">
        <v>8058</v>
      </c>
      <c r="C7356" s="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hidden="1" x14ac:dyDescent="0.3">
      <c r="A7357" s="6" t="s">
        <v>313</v>
      </c>
      <c r="B7357" s="6" t="s">
        <v>8059</v>
      </c>
      <c r="C7357" s="6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hidden="1" x14ac:dyDescent="0.3">
      <c r="A7358" s="6" t="s">
        <v>2173</v>
      </c>
      <c r="B7358" s="6" t="s">
        <v>8060</v>
      </c>
      <c r="C7358" s="6">
        <v>2</v>
      </c>
      <c r="D7358" t="str">
        <f t="shared" si="114"/>
        <v>British International School2</v>
      </c>
      <c r="E7358">
        <v>8895320.4000000004</v>
      </c>
      <c r="F7358">
        <v>4500000</v>
      </c>
      <c r="G7358">
        <v>0</v>
      </c>
      <c r="H7358">
        <v>4500000</v>
      </c>
    </row>
    <row r="7359" spans="1:8" hidden="1" x14ac:dyDescent="0.3">
      <c r="A7359" s="6" t="s">
        <v>2199</v>
      </c>
      <c r="B7359" s="6" t="s">
        <v>8061</v>
      </c>
      <c r="C7359" s="6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hidden="1" x14ac:dyDescent="0.3">
      <c r="A7360" s="6" t="s">
        <v>6074</v>
      </c>
      <c r="B7360" s="6" t="s">
        <v>8062</v>
      </c>
      <c r="C7360" s="6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hidden="1" x14ac:dyDescent="0.3">
      <c r="A7361" s="6" t="s">
        <v>4876</v>
      </c>
      <c r="B7361" s="6" t="s">
        <v>8063</v>
      </c>
      <c r="C7361" s="6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hidden="1" x14ac:dyDescent="0.3">
      <c r="A7362" s="6" t="s">
        <v>2098</v>
      </c>
      <c r="B7362" s="6" t="s">
        <v>8064</v>
      </c>
      <c r="C7362" s="6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hidden="1" x14ac:dyDescent="0.3">
      <c r="A7363" s="6" t="s">
        <v>1337</v>
      </c>
      <c r="B7363" s="6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hidden="1" x14ac:dyDescent="0.3">
      <c r="A7364" s="6" t="s">
        <v>2157</v>
      </c>
      <c r="B7364" s="6" t="s">
        <v>8066</v>
      </c>
      <c r="C7364" s="6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hidden="1" x14ac:dyDescent="0.3">
      <c r="A7365" s="6" t="s">
        <v>2157</v>
      </c>
      <c r="B7365" s="6" t="s">
        <v>8067</v>
      </c>
      <c r="C7365" s="6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hidden="1" x14ac:dyDescent="0.3">
      <c r="A7366" s="6" t="s">
        <v>2088</v>
      </c>
      <c r="B7366" s="6" t="s">
        <v>8068</v>
      </c>
      <c r="C7366" s="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hidden="1" x14ac:dyDescent="0.3">
      <c r="A7367" s="6" t="s">
        <v>695</v>
      </c>
      <c r="B7367" s="6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hidden="1" x14ac:dyDescent="0.3">
      <c r="A7368" s="6" t="s">
        <v>2218</v>
      </c>
      <c r="B7368" s="6" t="s">
        <v>8070</v>
      </c>
      <c r="C7368" s="6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hidden="1" x14ac:dyDescent="0.3">
      <c r="A7369" s="6" t="s">
        <v>2392</v>
      </c>
      <c r="B7369" s="6" t="s">
        <v>8071</v>
      </c>
      <c r="C7369" s="6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hidden="1" x14ac:dyDescent="0.3">
      <c r="A7370" s="6" t="s">
        <v>956</v>
      </c>
      <c r="B7370" s="6" t="s">
        <v>8072</v>
      </c>
      <c r="C7370" s="6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hidden="1" x14ac:dyDescent="0.3">
      <c r="A7371" s="6" t="s">
        <v>2187</v>
      </c>
      <c r="B7371" s="6" t="s">
        <v>8073</v>
      </c>
      <c r="C7371" s="6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hidden="1" x14ac:dyDescent="0.3">
      <c r="A7372" s="6" t="s">
        <v>2268</v>
      </c>
      <c r="B7372" s="6" t="s">
        <v>8074</v>
      </c>
      <c r="C7372" s="6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hidden="1" x14ac:dyDescent="0.3">
      <c r="A7373" s="6" t="s">
        <v>3858</v>
      </c>
      <c r="B7373" s="6" t="s">
        <v>8075</v>
      </c>
      <c r="C7373" s="6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hidden="1" x14ac:dyDescent="0.3">
      <c r="A7374" s="6" t="s">
        <v>1991</v>
      </c>
      <c r="B7374" s="6" t="s">
        <v>8076</v>
      </c>
      <c r="C7374" s="6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hidden="1" x14ac:dyDescent="0.3">
      <c r="A7375" s="6" t="s">
        <v>2157</v>
      </c>
      <c r="B7375" s="6" t="s">
        <v>8077</v>
      </c>
      <c r="C7375" s="6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hidden="1" x14ac:dyDescent="0.3">
      <c r="A7376" s="6" t="s">
        <v>2354</v>
      </c>
      <c r="B7376" s="6" t="s">
        <v>8078</v>
      </c>
      <c r="C7376" s="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hidden="1" x14ac:dyDescent="0.3">
      <c r="A7377" s="6" t="s">
        <v>7577</v>
      </c>
      <c r="B7377" s="6" t="s">
        <v>8079</v>
      </c>
      <c r="C7377" s="6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hidden="1" x14ac:dyDescent="0.3">
      <c r="A7378" s="6" t="s">
        <v>2157</v>
      </c>
      <c r="B7378" s="6" t="s">
        <v>8080</v>
      </c>
      <c r="C7378" s="6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hidden="1" x14ac:dyDescent="0.3">
      <c r="A7379" s="6" t="s">
        <v>2096</v>
      </c>
      <c r="B7379" s="6" t="s">
        <v>8081</v>
      </c>
      <c r="C7379" s="6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hidden="1" x14ac:dyDescent="0.3">
      <c r="A7380" s="6" t="s">
        <v>2096</v>
      </c>
      <c r="B7380" s="6" t="s">
        <v>8082</v>
      </c>
      <c r="C7380" s="6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hidden="1" x14ac:dyDescent="0.3">
      <c r="A7381" s="6" t="s">
        <v>2253</v>
      </c>
      <c r="B7381" s="6" t="s">
        <v>8083</v>
      </c>
      <c r="C7381" s="6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hidden="1" x14ac:dyDescent="0.3">
      <c r="A7382" s="6" t="s">
        <v>399</v>
      </c>
      <c r="B7382" s="6" t="s">
        <v>8084</v>
      </c>
      <c r="C7382" s="6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hidden="1" x14ac:dyDescent="0.3">
      <c r="A7383" s="6" t="s">
        <v>1991</v>
      </c>
      <c r="B7383" s="6" t="s">
        <v>8085</v>
      </c>
      <c r="C7383" s="6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hidden="1" x14ac:dyDescent="0.3">
      <c r="A7384" s="6" t="s">
        <v>2116</v>
      </c>
      <c r="B7384" s="6" t="s">
        <v>8086</v>
      </c>
      <c r="C7384" s="6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hidden="1" x14ac:dyDescent="0.3">
      <c r="A7385" s="6" t="s">
        <v>2256</v>
      </c>
      <c r="B7385" s="6" t="s">
        <v>8087</v>
      </c>
      <c r="C7385" s="6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hidden="1" x14ac:dyDescent="0.3">
      <c r="A7386" s="6" t="s">
        <v>2455</v>
      </c>
      <c r="B7386" s="6" t="s">
        <v>8088</v>
      </c>
      <c r="C7386" s="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hidden="1" x14ac:dyDescent="0.3">
      <c r="A7387" s="6" t="s">
        <v>73</v>
      </c>
      <c r="B7387" s="6" t="s">
        <v>8089</v>
      </c>
      <c r="C7387" s="6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hidden="1" x14ac:dyDescent="0.3">
      <c r="A7388" s="6" t="s">
        <v>2088</v>
      </c>
      <c r="B7388" s="6" t="s">
        <v>8090</v>
      </c>
      <c r="C7388" s="6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hidden="1" x14ac:dyDescent="0.3">
      <c r="A7389" s="6" t="s">
        <v>1916</v>
      </c>
      <c r="B7389" s="6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hidden="1" x14ac:dyDescent="0.3">
      <c r="A7390" s="6" t="s">
        <v>2157</v>
      </c>
      <c r="B7390" s="6" t="s">
        <v>8092</v>
      </c>
      <c r="C7390" s="6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hidden="1" x14ac:dyDescent="0.3">
      <c r="A7391" s="6" t="s">
        <v>2133</v>
      </c>
      <c r="B7391" s="6" t="s">
        <v>8093</v>
      </c>
      <c r="C7391" s="6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hidden="1" x14ac:dyDescent="0.3">
      <c r="A7392" s="6" t="s">
        <v>89</v>
      </c>
      <c r="B7392" s="6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hidden="1" x14ac:dyDescent="0.3">
      <c r="A7393" s="6" t="s">
        <v>73</v>
      </c>
      <c r="B7393" s="6" t="s">
        <v>8095</v>
      </c>
      <c r="C7393" s="6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hidden="1" x14ac:dyDescent="0.3">
      <c r="A7394" s="6" t="s">
        <v>412</v>
      </c>
      <c r="B7394" s="6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hidden="1" x14ac:dyDescent="0.3">
      <c r="A7395" s="6" t="s">
        <v>2157</v>
      </c>
      <c r="B7395" s="6" t="s">
        <v>8097</v>
      </c>
      <c r="C7395" s="6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hidden="1" x14ac:dyDescent="0.3">
      <c r="A7396" s="6" t="s">
        <v>2256</v>
      </c>
      <c r="B7396" s="6" t="s">
        <v>8098</v>
      </c>
      <c r="C7396" s="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hidden="1" x14ac:dyDescent="0.3">
      <c r="A7397" s="6" t="s">
        <v>2318</v>
      </c>
      <c r="B7397" s="6" t="s">
        <v>8099</v>
      </c>
      <c r="C7397" s="6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hidden="1" x14ac:dyDescent="0.3">
      <c r="A7398" s="6" t="s">
        <v>2354</v>
      </c>
      <c r="B7398" s="6" t="s">
        <v>8100</v>
      </c>
      <c r="C7398" s="6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hidden="1" x14ac:dyDescent="0.3">
      <c r="A7399" s="6" t="s">
        <v>375</v>
      </c>
      <c r="B7399" s="6" t="s">
        <v>8101</v>
      </c>
      <c r="C7399" s="6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hidden="1" x14ac:dyDescent="0.3">
      <c r="A7400" s="6" t="s">
        <v>1991</v>
      </c>
      <c r="B7400" s="6" t="s">
        <v>8102</v>
      </c>
      <c r="C7400" s="6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hidden="1" x14ac:dyDescent="0.3">
      <c r="A7401" s="6" t="s">
        <v>2330</v>
      </c>
      <c r="B7401" s="6" t="s">
        <v>8103</v>
      </c>
      <c r="C7401" s="6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hidden="1" x14ac:dyDescent="0.3">
      <c r="A7402" s="6" t="s">
        <v>405</v>
      </c>
      <c r="B7402" s="6" t="s">
        <v>8104</v>
      </c>
      <c r="C7402" s="6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hidden="1" x14ac:dyDescent="0.3">
      <c r="A7403" s="6" t="s">
        <v>3903</v>
      </c>
      <c r="B7403" s="6" t="s">
        <v>8105</v>
      </c>
      <c r="C7403" s="6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hidden="1" x14ac:dyDescent="0.3">
      <c r="A7404" s="6" t="s">
        <v>2185</v>
      </c>
      <c r="B7404" s="6" t="s">
        <v>8106</v>
      </c>
      <c r="C7404" s="6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hidden="1" x14ac:dyDescent="0.3">
      <c r="A7405" s="6" t="s">
        <v>2068</v>
      </c>
      <c r="B7405" s="6" t="s">
        <v>8107</v>
      </c>
      <c r="C7405" s="6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hidden="1" x14ac:dyDescent="0.3">
      <c r="A7406" s="6" t="s">
        <v>2318</v>
      </c>
      <c r="B7406" s="6" t="s">
        <v>8108</v>
      </c>
      <c r="C7406" s="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hidden="1" x14ac:dyDescent="0.3">
      <c r="A7407" s="6" t="s">
        <v>3903</v>
      </c>
      <c r="B7407" s="6" t="s">
        <v>8109</v>
      </c>
      <c r="C7407" s="6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hidden="1" x14ac:dyDescent="0.3">
      <c r="A7408" s="6" t="s">
        <v>2088</v>
      </c>
      <c r="B7408" s="6" t="s">
        <v>8110</v>
      </c>
      <c r="C7408" s="6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hidden="1" x14ac:dyDescent="0.3">
      <c r="A7409" s="6" t="s">
        <v>2096</v>
      </c>
      <c r="B7409" s="6" t="s">
        <v>8111</v>
      </c>
      <c r="C7409" s="6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hidden="1" x14ac:dyDescent="0.3">
      <c r="A7410" s="6" t="s">
        <v>2318</v>
      </c>
      <c r="B7410" s="6" t="s">
        <v>8112</v>
      </c>
      <c r="C7410" s="6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hidden="1" x14ac:dyDescent="0.3">
      <c r="A7411" s="6" t="s">
        <v>2088</v>
      </c>
      <c r="B7411" s="6" t="s">
        <v>8113</v>
      </c>
      <c r="C7411" s="6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hidden="1" x14ac:dyDescent="0.3">
      <c r="A7412" s="6" t="s">
        <v>3903</v>
      </c>
      <c r="B7412" s="6" t="s">
        <v>8114</v>
      </c>
      <c r="C7412" s="6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hidden="1" x14ac:dyDescent="0.3">
      <c r="A7413" s="6" t="s">
        <v>2157</v>
      </c>
      <c r="B7413" s="6" t="s">
        <v>8115</v>
      </c>
      <c r="C7413" s="6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hidden="1" x14ac:dyDescent="0.3">
      <c r="A7414" s="6" t="s">
        <v>2075</v>
      </c>
      <c r="B7414" s="6" t="s">
        <v>8116</v>
      </c>
      <c r="C7414" s="6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hidden="1" x14ac:dyDescent="0.3">
      <c r="A7415" s="6" t="s">
        <v>7083</v>
      </c>
      <c r="B7415" s="6" t="s">
        <v>8117</v>
      </c>
      <c r="C7415" s="6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hidden="1" x14ac:dyDescent="0.3">
      <c r="A7416" s="6" t="s">
        <v>412</v>
      </c>
      <c r="B7416" s="6" t="s">
        <v>8118</v>
      </c>
      <c r="C7416" s="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hidden="1" x14ac:dyDescent="0.3">
      <c r="A7417" s="6" t="s">
        <v>1217</v>
      </c>
      <c r="B7417" s="6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hidden="1" x14ac:dyDescent="0.3">
      <c r="A7418" s="6" t="s">
        <v>498</v>
      </c>
      <c r="B7418" s="6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hidden="1" x14ac:dyDescent="0.3">
      <c r="A7419" s="6" t="s">
        <v>1093</v>
      </c>
      <c r="B7419" s="6" t="s">
        <v>8121</v>
      </c>
      <c r="C7419" s="6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hidden="1" x14ac:dyDescent="0.3">
      <c r="A7420" s="6" t="s">
        <v>475</v>
      </c>
      <c r="B7420" s="6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hidden="1" x14ac:dyDescent="0.3">
      <c r="A7421" s="6" t="s">
        <v>73</v>
      </c>
      <c r="B7421" s="6" t="s">
        <v>8122</v>
      </c>
      <c r="C7421" s="6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hidden="1" x14ac:dyDescent="0.3">
      <c r="A7422" s="6" t="s">
        <v>1477</v>
      </c>
      <c r="B7422" s="6" t="s">
        <v>8123</v>
      </c>
      <c r="C7422" s="6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hidden="1" x14ac:dyDescent="0.3">
      <c r="A7423" s="6" t="s">
        <v>378</v>
      </c>
      <c r="B7423" s="6" t="s">
        <v>8124</v>
      </c>
      <c r="C7423" s="6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hidden="1" x14ac:dyDescent="0.3">
      <c r="A7424" s="6" t="s">
        <v>6738</v>
      </c>
      <c r="B7424" s="6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hidden="1" x14ac:dyDescent="0.3">
      <c r="A7425" s="6" t="s">
        <v>847</v>
      </c>
      <c r="B7425" s="6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hidden="1" x14ac:dyDescent="0.3">
      <c r="A7426" s="6" t="s">
        <v>2474</v>
      </c>
      <c r="B7426" s="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hidden="1" x14ac:dyDescent="0.3">
      <c r="A7427" s="6" t="s">
        <v>2482</v>
      </c>
      <c r="B7427" s="6" t="s">
        <v>8127</v>
      </c>
      <c r="C7427" s="6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hidden="1" x14ac:dyDescent="0.3">
      <c r="A7428" s="6" t="s">
        <v>895</v>
      </c>
      <c r="B7428" s="6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hidden="1" x14ac:dyDescent="0.3">
      <c r="A7429" s="6" t="s">
        <v>9</v>
      </c>
      <c r="B7429" s="6" t="s">
        <v>8129</v>
      </c>
      <c r="C7429" s="6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hidden="1" x14ac:dyDescent="0.3">
      <c r="A7430" s="6" t="s">
        <v>1405</v>
      </c>
      <c r="B7430" s="6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hidden="1" x14ac:dyDescent="0.3">
      <c r="A7431" s="6" t="s">
        <v>8131</v>
      </c>
      <c r="B7431" s="6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hidden="1" x14ac:dyDescent="0.3">
      <c r="A7432" s="6" t="s">
        <v>705</v>
      </c>
      <c r="B7432" s="6" t="s">
        <v>8132</v>
      </c>
      <c r="C7432" s="6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hidden="1" x14ac:dyDescent="0.3">
      <c r="A7433" s="6" t="s">
        <v>458</v>
      </c>
      <c r="B7433" s="6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hidden="1" x14ac:dyDescent="0.3">
      <c r="A7434" s="6" t="s">
        <v>3624</v>
      </c>
      <c r="B7434" s="6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hidden="1" x14ac:dyDescent="0.3">
      <c r="A7435" s="6" t="s">
        <v>486</v>
      </c>
      <c r="B7435" s="6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hidden="1" x14ac:dyDescent="0.3">
      <c r="A7436" s="6" t="s">
        <v>500</v>
      </c>
      <c r="B7436" s="6" t="s">
        <v>8135</v>
      </c>
      <c r="C7436" s="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hidden="1" x14ac:dyDescent="0.3">
      <c r="A7437" s="6" t="s">
        <v>967</v>
      </c>
      <c r="B7437" s="6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hidden="1" x14ac:dyDescent="0.3">
      <c r="A7438" s="6" t="s">
        <v>889</v>
      </c>
      <c r="B7438" s="6" t="s">
        <v>8137</v>
      </c>
      <c r="C7438" s="6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hidden="1" x14ac:dyDescent="0.3">
      <c r="A7439" s="6" t="s">
        <v>71</v>
      </c>
      <c r="B7439" s="6" t="s">
        <v>8138</v>
      </c>
      <c r="C7439" s="6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hidden="1" x14ac:dyDescent="0.3">
      <c r="A7440" s="6" t="s">
        <v>3891</v>
      </c>
      <c r="B7440" s="6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hidden="1" x14ac:dyDescent="0.3">
      <c r="A7441" s="6" t="s">
        <v>458</v>
      </c>
      <c r="B7441" s="6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hidden="1" x14ac:dyDescent="0.3">
      <c r="A7442" s="6" t="s">
        <v>7641</v>
      </c>
      <c r="B7442" s="6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hidden="1" x14ac:dyDescent="0.3">
      <c r="A7443" s="6" t="s">
        <v>514</v>
      </c>
      <c r="B7443" s="6" t="s">
        <v>8141</v>
      </c>
      <c r="C7443" s="6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hidden="1" x14ac:dyDescent="0.3">
      <c r="A7444" s="6" t="s">
        <v>456</v>
      </c>
      <c r="B7444" s="6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hidden="1" x14ac:dyDescent="0.3">
      <c r="A7445" s="6" t="s">
        <v>4137</v>
      </c>
      <c r="B7445" s="6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hidden="1" x14ac:dyDescent="0.3">
      <c r="A7446" s="6" t="s">
        <v>646</v>
      </c>
      <c r="B7446" s="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hidden="1" x14ac:dyDescent="0.3">
      <c r="A7447" s="6" t="s">
        <v>612</v>
      </c>
      <c r="B7447" s="6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hidden="1" x14ac:dyDescent="0.3">
      <c r="A7448" s="6" t="s">
        <v>371</v>
      </c>
      <c r="B7448" s="6" t="s">
        <v>8146</v>
      </c>
      <c r="C7448" s="6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hidden="1" x14ac:dyDescent="0.3">
      <c r="A7449" s="6" t="s">
        <v>500</v>
      </c>
      <c r="B7449" s="6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hidden="1" x14ac:dyDescent="0.3">
      <c r="A7450" s="6" t="s">
        <v>2298</v>
      </c>
      <c r="B7450" s="6" t="s">
        <v>8148</v>
      </c>
      <c r="C7450" s="6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hidden="1" x14ac:dyDescent="0.3">
      <c r="A7451" s="6" t="s">
        <v>5671</v>
      </c>
      <c r="B7451" s="6" t="s">
        <v>8149</v>
      </c>
      <c r="C7451" s="6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hidden="1" x14ac:dyDescent="0.3">
      <c r="A7452" s="6" t="s">
        <v>448</v>
      </c>
      <c r="B7452" s="6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hidden="1" x14ac:dyDescent="0.3">
      <c r="A7453" s="6" t="s">
        <v>5345</v>
      </c>
      <c r="B7453" s="6" t="s">
        <v>8151</v>
      </c>
      <c r="C7453" s="6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hidden="1" x14ac:dyDescent="0.3">
      <c r="A7454" s="6" t="s">
        <v>3332</v>
      </c>
      <c r="B7454" s="6" t="s">
        <v>8152</v>
      </c>
      <c r="C7454" s="6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hidden="1" x14ac:dyDescent="0.3">
      <c r="A7455" s="6" t="s">
        <v>646</v>
      </c>
      <c r="B7455" s="6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hidden="1" x14ac:dyDescent="0.3">
      <c r="A7456" s="6" t="s">
        <v>6204</v>
      </c>
      <c r="B7456" s="6" t="s">
        <v>8154</v>
      </c>
      <c r="C7456" s="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hidden="1" x14ac:dyDescent="0.3">
      <c r="A7457" s="6" t="s">
        <v>341</v>
      </c>
      <c r="B7457" s="6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hidden="1" x14ac:dyDescent="0.3">
      <c r="A7458" s="6" t="s">
        <v>1093</v>
      </c>
      <c r="B7458" s="6" t="s">
        <v>2532</v>
      </c>
      <c r="C7458" s="6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hidden="1" x14ac:dyDescent="0.3">
      <c r="A7459" s="6" t="s">
        <v>5671</v>
      </c>
      <c r="B7459" s="6" t="s">
        <v>8156</v>
      </c>
      <c r="C7459" s="6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hidden="1" x14ac:dyDescent="0.3">
      <c r="A7460" s="6" t="s">
        <v>950</v>
      </c>
      <c r="B7460" s="6" t="s">
        <v>8157</v>
      </c>
      <c r="C7460" s="6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hidden="1" x14ac:dyDescent="0.3">
      <c r="A7461" s="6" t="s">
        <v>1991</v>
      </c>
      <c r="B7461" s="6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hidden="1" x14ac:dyDescent="0.3">
      <c r="A7462" s="6" t="s">
        <v>2113</v>
      </c>
      <c r="B7462" s="6" t="s">
        <v>8159</v>
      </c>
      <c r="C7462" s="6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hidden="1" x14ac:dyDescent="0.3">
      <c r="A7463" s="6" t="s">
        <v>2452</v>
      </c>
      <c r="B7463" s="6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hidden="1" x14ac:dyDescent="0.3">
      <c r="A7464" s="6" t="s">
        <v>458</v>
      </c>
      <c r="B7464" s="6" t="s">
        <v>8161</v>
      </c>
      <c r="C7464" s="6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hidden="1" x14ac:dyDescent="0.3">
      <c r="A7465" s="6" t="s">
        <v>2157</v>
      </c>
      <c r="B7465" s="6" t="s">
        <v>8162</v>
      </c>
      <c r="C7465" s="6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hidden="1" x14ac:dyDescent="0.3">
      <c r="A7466" s="6" t="s">
        <v>847</v>
      </c>
      <c r="B7466" s="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hidden="1" x14ac:dyDescent="0.3">
      <c r="A7467" s="6" t="s">
        <v>705</v>
      </c>
      <c r="B7467" s="6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hidden="1" x14ac:dyDescent="0.3">
      <c r="A7468" s="6" t="s">
        <v>6306</v>
      </c>
      <c r="B7468" s="6" t="s">
        <v>8165</v>
      </c>
      <c r="C7468" s="6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hidden="1" x14ac:dyDescent="0.3">
      <c r="A7469" s="6" t="s">
        <v>511</v>
      </c>
      <c r="B7469" s="6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hidden="1" x14ac:dyDescent="0.3">
      <c r="A7470" s="6" t="s">
        <v>456</v>
      </c>
      <c r="B7470" s="6" t="s">
        <v>8167</v>
      </c>
      <c r="C7470" s="6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hidden="1" x14ac:dyDescent="0.3">
      <c r="A7471" s="6" t="s">
        <v>4389</v>
      </c>
      <c r="B7471" s="6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hidden="1" x14ac:dyDescent="0.3">
      <c r="A7472" s="6" t="s">
        <v>412</v>
      </c>
      <c r="B7472" s="6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hidden="1" x14ac:dyDescent="0.3">
      <c r="A7473" s="6" t="s">
        <v>456</v>
      </c>
      <c r="B7473" s="6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hidden="1" x14ac:dyDescent="0.3">
      <c r="A7474" s="6" t="s">
        <v>1792</v>
      </c>
      <c r="B7474" s="6" t="s">
        <v>8171</v>
      </c>
      <c r="C7474" s="6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hidden="1" x14ac:dyDescent="0.3">
      <c r="A7475" s="6" t="s">
        <v>2277</v>
      </c>
      <c r="B7475" s="6" t="s">
        <v>8172</v>
      </c>
      <c r="C7475" s="6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hidden="1" x14ac:dyDescent="0.3">
      <c r="A7476" s="6" t="s">
        <v>758</v>
      </c>
      <c r="B7476" s="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hidden="1" x14ac:dyDescent="0.3">
      <c r="A7477" s="6" t="s">
        <v>2033</v>
      </c>
      <c r="B7477" s="6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hidden="1" x14ac:dyDescent="0.3">
      <c r="A7478" s="6" t="s">
        <v>926</v>
      </c>
      <c r="B7478" s="6" t="s">
        <v>8174</v>
      </c>
      <c r="C7478" s="6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hidden="1" x14ac:dyDescent="0.3">
      <c r="A7479" s="6" t="s">
        <v>401</v>
      </c>
      <c r="B7479" s="6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hidden="1" x14ac:dyDescent="0.3">
      <c r="A7480" s="6" t="s">
        <v>475</v>
      </c>
      <c r="B7480" s="6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hidden="1" x14ac:dyDescent="0.3">
      <c r="A7481" s="6" t="s">
        <v>2318</v>
      </c>
      <c r="B7481" s="6" t="s">
        <v>8177</v>
      </c>
      <c r="C7481" s="6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hidden="1" x14ac:dyDescent="0.3">
      <c r="A7482" s="6" t="s">
        <v>3587</v>
      </c>
      <c r="B7482" s="6" t="s">
        <v>8178</v>
      </c>
      <c r="C7482" s="6">
        <v>1</v>
      </c>
      <c r="D7482" t="str">
        <f t="shared" si="116"/>
        <v>R051</v>
      </c>
      <c r="E7482">
        <v>0</v>
      </c>
      <c r="F7482">
        <v>0</v>
      </c>
      <c r="G7482">
        <v>0</v>
      </c>
      <c r="H7482" t="e">
        <v>#DIV/0!</v>
      </c>
    </row>
    <row r="7483" spans="1:8" hidden="1" x14ac:dyDescent="0.3">
      <c r="A7483" s="6" t="s">
        <v>1266</v>
      </c>
      <c r="B7483" s="6" t="s">
        <v>8179</v>
      </c>
      <c r="C7483" s="6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hidden="1" x14ac:dyDescent="0.3">
      <c r="A7484" s="6" t="s">
        <v>500</v>
      </c>
      <c r="B7484" s="6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hidden="1" x14ac:dyDescent="0.3">
      <c r="A7485" s="6" t="s">
        <v>7083</v>
      </c>
      <c r="B7485" s="6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hidden="1" x14ac:dyDescent="0.3">
      <c r="A7486" s="6" t="s">
        <v>3284</v>
      </c>
      <c r="B7486" s="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hidden="1" x14ac:dyDescent="0.3">
      <c r="A7487" s="6" t="s">
        <v>341</v>
      </c>
      <c r="B7487" s="6" t="s">
        <v>8182</v>
      </c>
      <c r="C7487" s="6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hidden="1" x14ac:dyDescent="0.3">
      <c r="A7488" s="6" t="s">
        <v>486</v>
      </c>
      <c r="B7488" s="6" t="s">
        <v>8183</v>
      </c>
      <c r="C7488" s="6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hidden="1" x14ac:dyDescent="0.3">
      <c r="A7489" s="6" t="s">
        <v>1194</v>
      </c>
      <c r="B7489" s="6" t="s">
        <v>8184</v>
      </c>
      <c r="C7489" s="6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hidden="1" x14ac:dyDescent="0.3">
      <c r="A7490" s="6" t="s">
        <v>484</v>
      </c>
      <c r="B7490" s="6" t="s">
        <v>8185</v>
      </c>
      <c r="C7490" s="6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hidden="1" x14ac:dyDescent="0.3">
      <c r="A7491" s="6" t="s">
        <v>1254</v>
      </c>
      <c r="B7491" s="6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hidden="1" x14ac:dyDescent="0.3">
      <c r="A7492" s="6" t="s">
        <v>705</v>
      </c>
      <c r="B7492" s="6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hidden="1" x14ac:dyDescent="0.3">
      <c r="A7493" s="6" t="s">
        <v>1195</v>
      </c>
      <c r="B7493" s="6" t="s">
        <v>8188</v>
      </c>
      <c r="C7493" s="6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hidden="1" x14ac:dyDescent="0.3">
      <c r="A7494" s="6" t="s">
        <v>8189</v>
      </c>
      <c r="B7494" s="6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hidden="1" x14ac:dyDescent="0.3">
      <c r="A7495" s="6" t="s">
        <v>7181</v>
      </c>
      <c r="B7495" s="6" t="s">
        <v>8190</v>
      </c>
      <c r="C7495" s="6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hidden="1" x14ac:dyDescent="0.3">
      <c r="A7496" s="6" t="s">
        <v>7978</v>
      </c>
      <c r="B7496" s="6" t="s">
        <v>8191</v>
      </c>
      <c r="C7496" s="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hidden="1" x14ac:dyDescent="0.3">
      <c r="A7497" s="6" t="s">
        <v>456</v>
      </c>
      <c r="B7497" s="6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hidden="1" x14ac:dyDescent="0.3">
      <c r="A7498" s="6" t="s">
        <v>705</v>
      </c>
      <c r="B7498" s="6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hidden="1" x14ac:dyDescent="0.3">
      <c r="A7499" s="6" t="s">
        <v>1473</v>
      </c>
      <c r="B7499" s="6" t="s">
        <v>8194</v>
      </c>
      <c r="C7499" s="6">
        <v>5</v>
      </c>
      <c r="D7499" t="str">
        <f t="shared" si="117"/>
        <v>Taval Sarai 525</v>
      </c>
      <c r="E7499">
        <v>0</v>
      </c>
      <c r="F7499">
        <v>0</v>
      </c>
      <c r="G7499">
        <v>0</v>
      </c>
      <c r="H7499" t="e">
        <v>#DIV/0!</v>
      </c>
    </row>
    <row r="7500" spans="1:8" hidden="1" x14ac:dyDescent="0.3">
      <c r="A7500" s="6" t="s">
        <v>1077</v>
      </c>
      <c r="B7500" s="6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hidden="1" x14ac:dyDescent="0.3">
      <c r="A7501" s="6" t="s">
        <v>456</v>
      </c>
      <c r="B7501" s="6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hidden="1" x14ac:dyDescent="0.3">
      <c r="A7502" s="6" t="s">
        <v>456</v>
      </c>
      <c r="B7502" s="6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hidden="1" x14ac:dyDescent="0.3">
      <c r="A7503" s="6" t="s">
        <v>567</v>
      </c>
      <c r="B7503" s="6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hidden="1" x14ac:dyDescent="0.3">
      <c r="A7504" s="6" t="s">
        <v>967</v>
      </c>
      <c r="B7504" s="6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hidden="1" x14ac:dyDescent="0.3">
      <c r="A7505" s="6" t="s">
        <v>456</v>
      </c>
      <c r="B7505" s="6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hidden="1" x14ac:dyDescent="0.3">
      <c r="A7506" s="6" t="s">
        <v>7171</v>
      </c>
      <c r="B7506" s="6" t="s">
        <v>8199</v>
      </c>
      <c r="C7506" s="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hidden="1" x14ac:dyDescent="0.3">
      <c r="A7507" s="6" t="s">
        <v>895</v>
      </c>
      <c r="B7507" s="6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hidden="1" x14ac:dyDescent="0.3">
      <c r="A7508" s="6" t="s">
        <v>3868</v>
      </c>
      <c r="B7508" s="6" t="s">
        <v>8201</v>
      </c>
      <c r="C7508" s="6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hidden="1" x14ac:dyDescent="0.3">
      <c r="A7509" s="6" t="s">
        <v>1473</v>
      </c>
      <c r="B7509" s="6" t="s">
        <v>8202</v>
      </c>
      <c r="C7509" s="6">
        <v>5</v>
      </c>
      <c r="D7509" t="str">
        <f t="shared" si="117"/>
        <v>Taval Sarai 525</v>
      </c>
      <c r="E7509">
        <v>0</v>
      </c>
      <c r="F7509">
        <v>0</v>
      </c>
      <c r="G7509">
        <v>0</v>
      </c>
      <c r="H7509" t="e">
        <v>#DIV/0!</v>
      </c>
    </row>
    <row r="7510" spans="1:8" hidden="1" x14ac:dyDescent="0.3">
      <c r="A7510" s="6" t="s">
        <v>456</v>
      </c>
      <c r="B7510" s="6" t="s">
        <v>8203</v>
      </c>
      <c r="C7510" s="6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hidden="1" x14ac:dyDescent="0.3">
      <c r="A7511" s="6" t="s">
        <v>646</v>
      </c>
      <c r="B7511" s="6" t="s">
        <v>8204</v>
      </c>
      <c r="C7511" s="6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hidden="1" x14ac:dyDescent="0.3">
      <c r="A7512" s="6" t="s">
        <v>6891</v>
      </c>
      <c r="B7512" s="6" t="s">
        <v>8205</v>
      </c>
      <c r="C7512" s="6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hidden="1" x14ac:dyDescent="0.3">
      <c r="A7513" s="6" t="s">
        <v>1266</v>
      </c>
      <c r="B7513" s="6" t="s">
        <v>8206</v>
      </c>
      <c r="C7513" s="6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hidden="1" x14ac:dyDescent="0.3">
      <c r="A7514" s="6" t="s">
        <v>1953</v>
      </c>
      <c r="B7514" s="6" t="s">
        <v>8207</v>
      </c>
      <c r="C7514" s="6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hidden="1" x14ac:dyDescent="0.3">
      <c r="A7515" s="6" t="s">
        <v>475</v>
      </c>
      <c r="B7515" s="6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hidden="1" x14ac:dyDescent="0.3">
      <c r="A7516" s="6" t="s">
        <v>502</v>
      </c>
      <c r="B7516" s="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hidden="1" x14ac:dyDescent="0.3">
      <c r="A7517" s="6" t="s">
        <v>2387</v>
      </c>
      <c r="B7517" s="6" t="s">
        <v>8210</v>
      </c>
      <c r="C7517" s="6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hidden="1" x14ac:dyDescent="0.3">
      <c r="A7518" s="6" t="s">
        <v>2538</v>
      </c>
      <c r="B7518" s="6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hidden="1" x14ac:dyDescent="0.3">
      <c r="A7519" s="6" t="s">
        <v>1278</v>
      </c>
      <c r="B7519" s="6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hidden="1" x14ac:dyDescent="0.3">
      <c r="A7520" s="6" t="s">
        <v>1195</v>
      </c>
      <c r="B7520" s="6" t="s">
        <v>8212</v>
      </c>
      <c r="C7520" s="6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hidden="1" x14ac:dyDescent="0.3">
      <c r="A7521" s="6" t="s">
        <v>458</v>
      </c>
      <c r="B7521" s="6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hidden="1" x14ac:dyDescent="0.3">
      <c r="A7522" s="6" t="s">
        <v>828</v>
      </c>
      <c r="B7522" s="6" t="s">
        <v>8214</v>
      </c>
      <c r="C7522" s="6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hidden="1" x14ac:dyDescent="0.3">
      <c r="A7523" s="6" t="s">
        <v>89</v>
      </c>
      <c r="B7523" s="6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hidden="1" x14ac:dyDescent="0.3">
      <c r="A7524" s="6" t="s">
        <v>948</v>
      </c>
      <c r="B7524" s="6" t="s">
        <v>8216</v>
      </c>
      <c r="C7524" s="6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hidden="1" x14ac:dyDescent="0.3">
      <c r="A7525" s="6" t="s">
        <v>897</v>
      </c>
      <c r="B7525" s="6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hidden="1" x14ac:dyDescent="0.3">
      <c r="A7526" s="6" t="s">
        <v>458</v>
      </c>
      <c r="B7526" s="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hidden="1" x14ac:dyDescent="0.3">
      <c r="A7527" s="6" t="s">
        <v>2590</v>
      </c>
      <c r="B7527" s="6" t="s">
        <v>8218</v>
      </c>
      <c r="C7527" s="6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hidden="1" x14ac:dyDescent="0.3">
      <c r="A7528" s="6" t="s">
        <v>456</v>
      </c>
      <c r="B7528" s="6" t="s">
        <v>8219</v>
      </c>
      <c r="C7528" s="6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hidden="1" x14ac:dyDescent="0.3">
      <c r="A7529" s="6" t="s">
        <v>4226</v>
      </c>
      <c r="B7529" s="6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hidden="1" x14ac:dyDescent="0.3">
      <c r="A7530" s="6" t="s">
        <v>2392</v>
      </c>
      <c r="B7530" s="6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hidden="1" x14ac:dyDescent="0.3">
      <c r="A7531" s="6" t="s">
        <v>646</v>
      </c>
      <c r="B7531" s="6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hidden="1" x14ac:dyDescent="0.3">
      <c r="A7532" s="6" t="s">
        <v>500</v>
      </c>
      <c r="B7532" s="6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hidden="1" x14ac:dyDescent="0.3">
      <c r="A7533" s="6" t="s">
        <v>1254</v>
      </c>
      <c r="B7533" s="6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hidden="1" x14ac:dyDescent="0.3">
      <c r="A7534" s="6" t="s">
        <v>2792</v>
      </c>
      <c r="B7534" s="6" t="s">
        <v>8225</v>
      </c>
      <c r="C7534" s="6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hidden="1" x14ac:dyDescent="0.3">
      <c r="A7535" s="6" t="s">
        <v>8226</v>
      </c>
      <c r="B7535" s="6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hidden="1" x14ac:dyDescent="0.3">
      <c r="A7536" s="6" t="s">
        <v>722</v>
      </c>
      <c r="B7536" s="6" t="s">
        <v>8228</v>
      </c>
      <c r="C7536" s="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hidden="1" x14ac:dyDescent="0.3">
      <c r="A7537" s="6" t="s">
        <v>2256</v>
      </c>
      <c r="B7537" s="6" t="s">
        <v>8229</v>
      </c>
      <c r="C7537" s="6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hidden="1" x14ac:dyDescent="0.3">
      <c r="A7538" s="6" t="s">
        <v>1853</v>
      </c>
      <c r="B7538" s="6" t="s">
        <v>8230</v>
      </c>
      <c r="C7538" s="6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hidden="1" x14ac:dyDescent="0.3">
      <c r="A7539" s="6" t="s">
        <v>320</v>
      </c>
      <c r="B7539" s="6" t="s">
        <v>8231</v>
      </c>
      <c r="C7539" s="6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hidden="1" x14ac:dyDescent="0.3">
      <c r="A7540" s="6" t="s">
        <v>2694</v>
      </c>
      <c r="B7540" s="6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hidden="1" x14ac:dyDescent="0.3">
      <c r="A7541" s="6" t="s">
        <v>3539</v>
      </c>
      <c r="B7541" s="6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hidden="1" x14ac:dyDescent="0.3">
      <c r="A7542" s="6" t="s">
        <v>705</v>
      </c>
      <c r="B7542" s="6" t="s">
        <v>8233</v>
      </c>
      <c r="C7542" s="6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hidden="1" x14ac:dyDescent="0.3">
      <c r="A7543" s="6" t="s">
        <v>1720</v>
      </c>
      <c r="B7543" s="6" t="s">
        <v>8234</v>
      </c>
      <c r="C7543" s="6">
        <v>25</v>
      </c>
      <c r="D7543" t="str">
        <f t="shared" si="117"/>
        <v>Ain Sokhna Port Development25</v>
      </c>
      <c r="E7543">
        <v>214074</v>
      </c>
      <c r="F7543">
        <v>0</v>
      </c>
      <c r="G7543">
        <v>0</v>
      </c>
      <c r="H7543" t="e">
        <v>#DIV/0!</v>
      </c>
    </row>
    <row r="7544" spans="1:8" hidden="1" x14ac:dyDescent="0.3">
      <c r="A7544" s="6" t="s">
        <v>1955</v>
      </c>
      <c r="B7544" s="6" t="s">
        <v>8235</v>
      </c>
      <c r="C7544" s="6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hidden="1" x14ac:dyDescent="0.3">
      <c r="A7545" s="6" t="s">
        <v>458</v>
      </c>
      <c r="B7545" s="6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hidden="1" x14ac:dyDescent="0.3">
      <c r="A7546" s="6" t="s">
        <v>514</v>
      </c>
      <c r="B7546" s="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hidden="1" x14ac:dyDescent="0.3">
      <c r="A7547" s="6" t="s">
        <v>847</v>
      </c>
      <c r="B7547" s="6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hidden="1" x14ac:dyDescent="0.3">
      <c r="A7548" s="6" t="s">
        <v>7641</v>
      </c>
      <c r="B7548" s="6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hidden="1" x14ac:dyDescent="0.3">
      <c r="A7549" s="6" t="s">
        <v>2246</v>
      </c>
      <c r="B7549" s="6" t="s">
        <v>8239</v>
      </c>
      <c r="C7549" s="6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hidden="1" x14ac:dyDescent="0.3">
      <c r="A7550" s="6" t="s">
        <v>1093</v>
      </c>
      <c r="B7550" s="6" t="s">
        <v>8240</v>
      </c>
      <c r="C7550" s="6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hidden="1" x14ac:dyDescent="0.3">
      <c r="A7551" s="6" t="s">
        <v>581</v>
      </c>
      <c r="B7551" s="6" t="s">
        <v>8241</v>
      </c>
      <c r="C7551" s="6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hidden="1" x14ac:dyDescent="0.3">
      <c r="A7552" s="6" t="s">
        <v>498</v>
      </c>
      <c r="B7552" s="6" t="s">
        <v>8242</v>
      </c>
      <c r="C7552" s="6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hidden="1" x14ac:dyDescent="0.3">
      <c r="A7553" s="6" t="s">
        <v>500</v>
      </c>
      <c r="B7553" s="6" t="s">
        <v>8243</v>
      </c>
      <c r="C7553" s="6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hidden="1" x14ac:dyDescent="0.3">
      <c r="A7554" s="6" t="s">
        <v>646</v>
      </c>
      <c r="B7554" s="6" t="s">
        <v>8244</v>
      </c>
      <c r="C7554" s="6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hidden="1" x14ac:dyDescent="0.3">
      <c r="A7555" s="6" t="s">
        <v>1254</v>
      </c>
      <c r="B7555" s="6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hidden="1" x14ac:dyDescent="0.3">
      <c r="A7556" s="6" t="s">
        <v>569</v>
      </c>
      <c r="B7556" s="6" t="s">
        <v>8246</v>
      </c>
      <c r="C7556" s="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hidden="1" x14ac:dyDescent="0.3">
      <c r="A7557" s="6" t="s">
        <v>1195</v>
      </c>
      <c r="B7557" s="6" t="s">
        <v>2563</v>
      </c>
      <c r="C7557" s="6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hidden="1" x14ac:dyDescent="0.3">
      <c r="A7558" s="6" t="s">
        <v>1122</v>
      </c>
      <c r="B7558" s="6" t="s">
        <v>8247</v>
      </c>
      <c r="C7558" s="6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hidden="1" x14ac:dyDescent="0.3">
      <c r="A7559" s="6" t="s">
        <v>498</v>
      </c>
      <c r="B7559" s="6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hidden="1" x14ac:dyDescent="0.3">
      <c r="A7560" s="6" t="s">
        <v>1323</v>
      </c>
      <c r="B7560" s="6" t="s">
        <v>8249</v>
      </c>
      <c r="C7560" s="6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hidden="1" x14ac:dyDescent="0.3">
      <c r="A7561" s="6" t="s">
        <v>1752</v>
      </c>
      <c r="B7561" s="6" t="s">
        <v>8250</v>
      </c>
      <c r="C7561" s="6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hidden="1" x14ac:dyDescent="0.3">
      <c r="A7562" s="6" t="s">
        <v>500</v>
      </c>
      <c r="B7562" s="6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hidden="1" x14ac:dyDescent="0.3">
      <c r="A7563" s="6" t="s">
        <v>458</v>
      </c>
      <c r="B7563" s="6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hidden="1" x14ac:dyDescent="0.3">
      <c r="A7564" s="6" t="s">
        <v>500</v>
      </c>
      <c r="B7564" s="6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hidden="1" x14ac:dyDescent="0.3">
      <c r="A7565" s="6" t="s">
        <v>366</v>
      </c>
      <c r="B7565" s="6" t="s">
        <v>8254</v>
      </c>
      <c r="C7565" s="6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hidden="1" x14ac:dyDescent="0.3">
      <c r="A7566" s="6" t="s">
        <v>2298</v>
      </c>
      <c r="B7566" s="6" t="s">
        <v>8255</v>
      </c>
      <c r="C7566" s="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hidden="1" x14ac:dyDescent="0.3">
      <c r="A7567" s="6" t="s">
        <v>6306</v>
      </c>
      <c r="B7567" s="6" t="s">
        <v>8256</v>
      </c>
      <c r="C7567" s="6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hidden="1" x14ac:dyDescent="0.3">
      <c r="A7568" s="6" t="s">
        <v>378</v>
      </c>
      <c r="B7568" s="6" t="s">
        <v>8257</v>
      </c>
      <c r="C7568" s="6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hidden="1" x14ac:dyDescent="0.3">
      <c r="A7569" s="6" t="s">
        <v>399</v>
      </c>
      <c r="B7569" s="6" t="s">
        <v>8258</v>
      </c>
      <c r="C7569" s="6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hidden="1" x14ac:dyDescent="0.3">
      <c r="A7570" s="6" t="s">
        <v>1792</v>
      </c>
      <c r="B7570" s="6" t="s">
        <v>8259</v>
      </c>
      <c r="C7570" s="6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hidden="1" x14ac:dyDescent="0.3">
      <c r="A7571" s="6" t="s">
        <v>1122</v>
      </c>
      <c r="B7571" s="6" t="s">
        <v>8260</v>
      </c>
      <c r="C7571" s="6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hidden="1" x14ac:dyDescent="0.3">
      <c r="A7572" s="6" t="s">
        <v>2183</v>
      </c>
      <c r="B7572" s="6" t="s">
        <v>8261</v>
      </c>
      <c r="C7572" s="6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hidden="1" x14ac:dyDescent="0.3">
      <c r="A7573" s="6" t="s">
        <v>1697</v>
      </c>
      <c r="B7573" s="6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hidden="1" x14ac:dyDescent="0.3">
      <c r="A7574" s="6" t="s">
        <v>287</v>
      </c>
      <c r="B7574" s="6" t="s">
        <v>8263</v>
      </c>
      <c r="C7574" s="6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hidden="1" x14ac:dyDescent="0.3">
      <c r="A7575" s="6" t="s">
        <v>73</v>
      </c>
      <c r="B7575" s="6" t="s">
        <v>8264</v>
      </c>
      <c r="C7575" s="6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hidden="1" x14ac:dyDescent="0.3">
      <c r="A7576" s="6" t="s">
        <v>1278</v>
      </c>
      <c r="B7576" s="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hidden="1" x14ac:dyDescent="0.3">
      <c r="A7577" s="6" t="s">
        <v>1185</v>
      </c>
      <c r="B7577" s="6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hidden="1" x14ac:dyDescent="0.3">
      <c r="A7578" s="6" t="s">
        <v>1955</v>
      </c>
      <c r="B7578" s="6" t="s">
        <v>8266</v>
      </c>
      <c r="C7578" s="6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hidden="1" x14ac:dyDescent="0.3">
      <c r="A7579" s="6" t="s">
        <v>3629</v>
      </c>
      <c r="B7579" s="6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hidden="1" x14ac:dyDescent="0.3">
      <c r="A7580" s="6" t="s">
        <v>3433</v>
      </c>
      <c r="B7580" s="6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hidden="1" x14ac:dyDescent="0.3">
      <c r="A7581" s="6" t="s">
        <v>3433</v>
      </c>
      <c r="B7581" s="6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hidden="1" x14ac:dyDescent="0.3">
      <c r="A7582" s="6" t="s">
        <v>341</v>
      </c>
      <c r="B7582" s="6" t="s">
        <v>8269</v>
      </c>
      <c r="C7582" s="6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hidden="1" x14ac:dyDescent="0.3">
      <c r="A7583" s="6" t="s">
        <v>1295</v>
      </c>
      <c r="B7583" s="6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hidden="1" x14ac:dyDescent="0.3">
      <c r="A7584" s="6" t="s">
        <v>1386</v>
      </c>
      <c r="B7584" s="6" t="s">
        <v>8271</v>
      </c>
      <c r="C7584" s="6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hidden="1" x14ac:dyDescent="0.3">
      <c r="A7585" s="6" t="s">
        <v>1217</v>
      </c>
      <c r="B7585" s="6" t="s">
        <v>8272</v>
      </c>
      <c r="C7585" s="6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hidden="1" x14ac:dyDescent="0.3">
      <c r="A7586" s="6" t="s">
        <v>1021</v>
      </c>
      <c r="B7586" s="6" t="s">
        <v>8273</v>
      </c>
      <c r="C7586" s="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hidden="1" x14ac:dyDescent="0.3">
      <c r="A7587" s="6" t="s">
        <v>1433</v>
      </c>
      <c r="B7587" s="6" t="s">
        <v>8274</v>
      </c>
      <c r="C7587" s="6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hidden="1" x14ac:dyDescent="0.3">
      <c r="A7588" s="6" t="s">
        <v>2439</v>
      </c>
      <c r="B7588" s="6" t="s">
        <v>8275</v>
      </c>
      <c r="C7588" s="6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hidden="1" x14ac:dyDescent="0.3">
      <c r="A7589" s="6" t="s">
        <v>1520</v>
      </c>
      <c r="B7589" s="6" t="s">
        <v>8276</v>
      </c>
      <c r="C7589" s="6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hidden="1" x14ac:dyDescent="0.3">
      <c r="A7590" s="6" t="s">
        <v>1477</v>
      </c>
      <c r="B7590" s="6" t="s">
        <v>8277</v>
      </c>
      <c r="C7590" s="6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hidden="1" x14ac:dyDescent="0.3">
      <c r="A7591" s="6" t="s">
        <v>1473</v>
      </c>
      <c r="B7591" s="6" t="s">
        <v>8278</v>
      </c>
      <c r="C7591" s="6">
        <v>3</v>
      </c>
      <c r="D7591" t="str">
        <f t="shared" si="118"/>
        <v>Taval Sarai 523</v>
      </c>
      <c r="E7591">
        <v>158874.5</v>
      </c>
      <c r="F7591">
        <v>0</v>
      </c>
      <c r="G7591">
        <v>0</v>
      </c>
      <c r="H7591">
        <v>158874.5</v>
      </c>
    </row>
    <row r="7592" spans="1:8" hidden="1" x14ac:dyDescent="0.3">
      <c r="A7592" s="6" t="s">
        <v>1243</v>
      </c>
      <c r="B7592" s="6" t="s">
        <v>8279</v>
      </c>
      <c r="C7592" s="6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hidden="1" x14ac:dyDescent="0.3">
      <c r="A7593" s="6" t="s">
        <v>895</v>
      </c>
      <c r="B7593" s="6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hidden="1" x14ac:dyDescent="0.3">
      <c r="A7594" s="6" t="s">
        <v>448</v>
      </c>
      <c r="B7594" s="6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hidden="1" x14ac:dyDescent="0.3">
      <c r="A7595" s="6" t="s">
        <v>448</v>
      </c>
      <c r="B7595" s="6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hidden="1" x14ac:dyDescent="0.3">
      <c r="A7596" s="6" t="s">
        <v>475</v>
      </c>
      <c r="B7596" s="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hidden="1" x14ac:dyDescent="0.3">
      <c r="A7597" s="6" t="s">
        <v>475</v>
      </c>
      <c r="B7597" s="6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hidden="1" x14ac:dyDescent="0.3">
      <c r="A7598" s="6" t="s">
        <v>475</v>
      </c>
      <c r="B7598" s="6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hidden="1" x14ac:dyDescent="0.3">
      <c r="A7599" s="6" t="s">
        <v>847</v>
      </c>
      <c r="B7599" s="6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hidden="1" x14ac:dyDescent="0.3">
      <c r="A7600" s="6" t="s">
        <v>514</v>
      </c>
      <c r="B7600" s="6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hidden="1" x14ac:dyDescent="0.3">
      <c r="A7601" s="6" t="s">
        <v>817</v>
      </c>
      <c r="B7601" s="6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hidden="1" x14ac:dyDescent="0.3">
      <c r="A7602" s="6" t="s">
        <v>514</v>
      </c>
      <c r="B7602" s="6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hidden="1" x14ac:dyDescent="0.3">
      <c r="A7603" s="6" t="s">
        <v>514</v>
      </c>
      <c r="B7603" s="6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hidden="1" x14ac:dyDescent="0.3">
      <c r="A7604" s="6" t="s">
        <v>2568</v>
      </c>
      <c r="B7604" s="6" t="s">
        <v>8289</v>
      </c>
      <c r="C7604" s="6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hidden="1" x14ac:dyDescent="0.3">
      <c r="A7605" s="6" t="s">
        <v>573</v>
      </c>
      <c r="B7605" s="6" t="s">
        <v>8290</v>
      </c>
      <c r="C7605" s="6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hidden="1" x14ac:dyDescent="0.3">
      <c r="A7606" s="6" t="s">
        <v>458</v>
      </c>
      <c r="B7606" s="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hidden="1" x14ac:dyDescent="0.3">
      <c r="A7607" s="6" t="s">
        <v>458</v>
      </c>
      <c r="B7607" s="6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hidden="1" x14ac:dyDescent="0.3">
      <c r="A7608" s="6" t="s">
        <v>5671</v>
      </c>
      <c r="B7608" s="6" t="s">
        <v>8293</v>
      </c>
      <c r="C7608" s="6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hidden="1" x14ac:dyDescent="0.3">
      <c r="A7609" s="6" t="s">
        <v>838</v>
      </c>
      <c r="B7609" s="6" t="s">
        <v>8294</v>
      </c>
      <c r="C7609" s="6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hidden="1" x14ac:dyDescent="0.3">
      <c r="A7610" s="6" t="s">
        <v>514</v>
      </c>
      <c r="B7610" s="6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hidden="1" x14ac:dyDescent="0.3">
      <c r="A7611" s="6" t="s">
        <v>514</v>
      </c>
      <c r="B7611" s="6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hidden="1" x14ac:dyDescent="0.3">
      <c r="A7612" s="6" t="s">
        <v>615</v>
      </c>
      <c r="B7612" s="6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hidden="1" x14ac:dyDescent="0.3">
      <c r="A7613" s="6" t="s">
        <v>502</v>
      </c>
      <c r="B7613" s="6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hidden="1" x14ac:dyDescent="0.3">
      <c r="A7614" s="6" t="s">
        <v>502</v>
      </c>
      <c r="B7614" s="6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hidden="1" x14ac:dyDescent="0.3">
      <c r="A7615" s="6" t="s">
        <v>502</v>
      </c>
      <c r="B7615" s="6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hidden="1" x14ac:dyDescent="0.3">
      <c r="A7616" s="6" t="s">
        <v>496</v>
      </c>
      <c r="B7616" s="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hidden="1" x14ac:dyDescent="0.3">
      <c r="A7617" s="6" t="s">
        <v>2915</v>
      </c>
      <c r="B7617" s="6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hidden="1" x14ac:dyDescent="0.3">
      <c r="A7618" s="6" t="s">
        <v>4228</v>
      </c>
      <c r="B7618" s="6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hidden="1" x14ac:dyDescent="0.3">
      <c r="A7619" s="6" t="s">
        <v>4176</v>
      </c>
      <c r="B7619" s="6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hidden="1" x14ac:dyDescent="0.3">
      <c r="A7620" s="6" t="s">
        <v>4176</v>
      </c>
      <c r="B7620" s="6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hidden="1" x14ac:dyDescent="0.3">
      <c r="A7621" s="6" t="s">
        <v>1331</v>
      </c>
      <c r="B7621" s="6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hidden="1" x14ac:dyDescent="0.3">
      <c r="A7622" s="6" t="s">
        <v>2683</v>
      </c>
      <c r="B7622" s="6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hidden="1" x14ac:dyDescent="0.3">
      <c r="A7623" s="6" t="s">
        <v>651</v>
      </c>
      <c r="B7623" s="6" t="s">
        <v>8301</v>
      </c>
      <c r="C7623" s="6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hidden="1" x14ac:dyDescent="0.3">
      <c r="A7624" s="6" t="s">
        <v>488</v>
      </c>
      <c r="B7624" s="6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hidden="1" x14ac:dyDescent="0.3">
      <c r="A7625" s="6" t="s">
        <v>500</v>
      </c>
      <c r="B7625" s="6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hidden="1" x14ac:dyDescent="0.3">
      <c r="A7626" s="6" t="s">
        <v>2795</v>
      </c>
      <c r="B7626" s="6" t="s">
        <v>8304</v>
      </c>
      <c r="C7626" s="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hidden="1" x14ac:dyDescent="0.3">
      <c r="A7627" s="6" t="s">
        <v>506</v>
      </c>
      <c r="B7627" s="6" t="s">
        <v>8305</v>
      </c>
      <c r="C7627" s="6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hidden="1" x14ac:dyDescent="0.3">
      <c r="A7628" s="6" t="s">
        <v>506</v>
      </c>
      <c r="B7628" s="6" t="s">
        <v>8306</v>
      </c>
      <c r="C7628" s="6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hidden="1" x14ac:dyDescent="0.3">
      <c r="A7629" s="6" t="s">
        <v>3284</v>
      </c>
      <c r="B7629" s="6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hidden="1" x14ac:dyDescent="0.3">
      <c r="A7630" s="6" t="s">
        <v>453</v>
      </c>
      <c r="B7630" s="6" t="s">
        <v>8308</v>
      </c>
      <c r="C7630" s="6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hidden="1" x14ac:dyDescent="0.3">
      <c r="A7631" s="6" t="s">
        <v>496</v>
      </c>
      <c r="B7631" s="6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hidden="1" x14ac:dyDescent="0.3">
      <c r="A7632" s="6" t="s">
        <v>496</v>
      </c>
      <c r="B7632" s="6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hidden="1" x14ac:dyDescent="0.3">
      <c r="A7633" s="6" t="s">
        <v>506</v>
      </c>
      <c r="B7633" s="6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hidden="1" x14ac:dyDescent="0.3">
      <c r="A7634" s="6" t="s">
        <v>488</v>
      </c>
      <c r="B7634" s="6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hidden="1" x14ac:dyDescent="0.3">
      <c r="A7635" s="6" t="s">
        <v>516</v>
      </c>
      <c r="B7635" s="6" t="s">
        <v>8313</v>
      </c>
      <c r="C7635" s="6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hidden="1" x14ac:dyDescent="0.3">
      <c r="A7636" s="6" t="s">
        <v>519</v>
      </c>
      <c r="B7636" s="6" t="s">
        <v>8314</v>
      </c>
      <c r="C7636" s="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hidden="1" x14ac:dyDescent="0.3">
      <c r="A7637" s="6" t="s">
        <v>532</v>
      </c>
      <c r="B7637" s="6" t="s">
        <v>8315</v>
      </c>
      <c r="D7637" t="str">
        <f t="shared" si="119"/>
        <v>Al Mostathmreen GIS Substation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hidden="1" x14ac:dyDescent="0.3">
      <c r="A7638" s="6" t="s">
        <v>612</v>
      </c>
      <c r="B7638" s="6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hidden="1" x14ac:dyDescent="0.3">
      <c r="A7639" s="6" t="s">
        <v>817</v>
      </c>
      <c r="B7639" s="6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hidden="1" x14ac:dyDescent="0.3">
      <c r="A7640" s="6" t="s">
        <v>612</v>
      </c>
      <c r="B7640" s="6" t="s">
        <v>8318</v>
      </c>
      <c r="C7640" s="6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hidden="1" x14ac:dyDescent="0.3">
      <c r="A7641" s="6" t="s">
        <v>559</v>
      </c>
      <c r="B7641" s="6" t="s">
        <v>8319</v>
      </c>
      <c r="C7641" s="6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hidden="1" x14ac:dyDescent="0.3">
      <c r="A7642" s="6" t="s">
        <v>2676</v>
      </c>
      <c r="B7642" s="6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hidden="1" x14ac:dyDescent="0.3">
      <c r="A7643" s="6" t="s">
        <v>3284</v>
      </c>
      <c r="B7643" s="6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hidden="1" x14ac:dyDescent="0.3">
      <c r="A7644" s="6" t="s">
        <v>615</v>
      </c>
      <c r="B7644" s="6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hidden="1" x14ac:dyDescent="0.3">
      <c r="A7645" s="6" t="s">
        <v>615</v>
      </c>
      <c r="B7645" s="6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hidden="1" x14ac:dyDescent="0.3">
      <c r="A7646" s="6" t="s">
        <v>907</v>
      </c>
      <c r="B7646" s="6" t="s">
        <v>8323</v>
      </c>
      <c r="C7646" s="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hidden="1" x14ac:dyDescent="0.3">
      <c r="A7647" s="6" t="s">
        <v>500</v>
      </c>
      <c r="B7647" s="6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hidden="1" x14ac:dyDescent="0.3">
      <c r="A7648" s="6" t="s">
        <v>622</v>
      </c>
      <c r="B7648" s="6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hidden="1" x14ac:dyDescent="0.3">
      <c r="A7649" s="6" t="s">
        <v>488</v>
      </c>
      <c r="B7649" s="6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hidden="1" x14ac:dyDescent="0.3">
      <c r="A7650" s="6" t="s">
        <v>8327</v>
      </c>
      <c r="B7650" s="6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hidden="1" x14ac:dyDescent="0.3">
      <c r="A7651" s="6" t="s">
        <v>628</v>
      </c>
      <c r="B7651" s="6" t="s">
        <v>8329</v>
      </c>
      <c r="C7651" s="6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hidden="1" x14ac:dyDescent="0.3">
      <c r="A7652" s="6" t="s">
        <v>2457</v>
      </c>
      <c r="B7652" s="6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hidden="1" x14ac:dyDescent="0.3">
      <c r="A7653" s="6" t="s">
        <v>2683</v>
      </c>
      <c r="B7653" s="6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hidden="1" x14ac:dyDescent="0.3">
      <c r="A7654" s="6" t="s">
        <v>488</v>
      </c>
      <c r="B7654" s="6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hidden="1" x14ac:dyDescent="0.3">
      <c r="A7655" s="6" t="s">
        <v>674</v>
      </c>
      <c r="B7655" s="6" t="s">
        <v>8333</v>
      </c>
      <c r="C7655" s="6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hidden="1" x14ac:dyDescent="0.3">
      <c r="A7656" s="6" t="s">
        <v>628</v>
      </c>
      <c r="B7656" s="6" t="s">
        <v>8334</v>
      </c>
      <c r="C7656" s="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hidden="1" x14ac:dyDescent="0.3">
      <c r="A7657" s="6" t="s">
        <v>628</v>
      </c>
      <c r="B7657" s="6" t="s">
        <v>8335</v>
      </c>
      <c r="C7657" s="6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hidden="1" x14ac:dyDescent="0.3">
      <c r="A7658" s="6" t="s">
        <v>500</v>
      </c>
      <c r="B7658" s="6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hidden="1" x14ac:dyDescent="0.3">
      <c r="A7659" s="6" t="s">
        <v>4389</v>
      </c>
      <c r="B7659" s="6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hidden="1" x14ac:dyDescent="0.3">
      <c r="A7660" s="6" t="s">
        <v>646</v>
      </c>
      <c r="B7660" s="6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hidden="1" x14ac:dyDescent="0.3">
      <c r="A7661" s="6" t="s">
        <v>488</v>
      </c>
      <c r="B7661" s="6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hidden="1" x14ac:dyDescent="0.3">
      <c r="A7662" s="6" t="s">
        <v>746</v>
      </c>
      <c r="B7662" s="6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hidden="1" x14ac:dyDescent="0.3">
      <c r="A7663" s="6" t="s">
        <v>432</v>
      </c>
      <c r="B7663" s="6" t="s">
        <v>8341</v>
      </c>
      <c r="C7663" s="6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hidden="1" x14ac:dyDescent="0.3">
      <c r="A7664" s="6" t="s">
        <v>486</v>
      </c>
      <c r="B7664" s="6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hidden="1" x14ac:dyDescent="0.3">
      <c r="A7665" s="6" t="s">
        <v>722</v>
      </c>
      <c r="B7665" s="6" t="s">
        <v>8343</v>
      </c>
      <c r="C7665" s="6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hidden="1" x14ac:dyDescent="0.3">
      <c r="A7666" s="6" t="s">
        <v>651</v>
      </c>
      <c r="B7666" s="6" t="s">
        <v>8344</v>
      </c>
      <c r="C7666" s="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hidden="1" x14ac:dyDescent="0.3">
      <c r="A7667" s="6" t="s">
        <v>567</v>
      </c>
      <c r="B7667" s="6" t="s">
        <v>8345</v>
      </c>
      <c r="C7667" s="6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hidden="1" x14ac:dyDescent="0.3">
      <c r="A7668" s="6" t="s">
        <v>311</v>
      </c>
      <c r="B7668" s="6" t="s">
        <v>8346</v>
      </c>
      <c r="C7668" s="6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hidden="1" x14ac:dyDescent="0.3">
      <c r="A7669" s="6" t="s">
        <v>311</v>
      </c>
      <c r="B7669" s="6" t="s">
        <v>8347</v>
      </c>
      <c r="C7669" s="6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hidden="1" x14ac:dyDescent="0.3">
      <c r="A7670" s="6" t="s">
        <v>4069</v>
      </c>
      <c r="B7670" s="6" t="s">
        <v>8348</v>
      </c>
      <c r="D7670" t="str">
        <f t="shared" si="119"/>
        <v>Closed</v>
      </c>
      <c r="E7670">
        <v>159125</v>
      </c>
      <c r="F7670">
        <v>220385.54</v>
      </c>
      <c r="G7670">
        <v>0</v>
      </c>
      <c r="H7670">
        <v>220385.54</v>
      </c>
    </row>
    <row r="7671" spans="1:8" hidden="1" x14ac:dyDescent="0.3">
      <c r="A7671" s="6" t="s">
        <v>895</v>
      </c>
      <c r="B7671" s="6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hidden="1" x14ac:dyDescent="0.3">
      <c r="A7672" s="6" t="s">
        <v>895</v>
      </c>
      <c r="B7672" s="6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hidden="1" x14ac:dyDescent="0.3">
      <c r="A7673" s="6" t="s">
        <v>895</v>
      </c>
      <c r="B7673" s="6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hidden="1" x14ac:dyDescent="0.3">
      <c r="A7674" s="6" t="s">
        <v>391</v>
      </c>
      <c r="B7674" s="6" t="s">
        <v>8349</v>
      </c>
      <c r="C7674" s="6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hidden="1" x14ac:dyDescent="0.3">
      <c r="A7675" s="6" t="s">
        <v>1000</v>
      </c>
      <c r="B7675" s="6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hidden="1" x14ac:dyDescent="0.3">
      <c r="A7676" s="6" t="s">
        <v>828</v>
      </c>
      <c r="B7676" s="6" t="s">
        <v>8351</v>
      </c>
      <c r="C7676" s="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hidden="1" x14ac:dyDescent="0.3">
      <c r="A7677" s="6" t="s">
        <v>1000</v>
      </c>
      <c r="B7677" s="6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hidden="1" x14ac:dyDescent="0.3">
      <c r="A7678" s="6" t="s">
        <v>967</v>
      </c>
      <c r="B7678" s="6" t="s">
        <v>8353</v>
      </c>
      <c r="C7678" s="6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hidden="1" x14ac:dyDescent="0.3">
      <c r="A7679" s="6" t="s">
        <v>967</v>
      </c>
      <c r="B7679" s="6" t="s">
        <v>8354</v>
      </c>
      <c r="C7679" s="6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hidden="1" x14ac:dyDescent="0.3">
      <c r="A7680" s="6" t="s">
        <v>1045</v>
      </c>
      <c r="B7680" s="6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hidden="1" x14ac:dyDescent="0.3">
      <c r="A7681" s="6" t="s">
        <v>1045</v>
      </c>
      <c r="B7681" s="6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hidden="1" x14ac:dyDescent="0.3">
      <c r="A7682" s="6" t="s">
        <v>646</v>
      </c>
      <c r="B7682" s="6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hidden="1" x14ac:dyDescent="0.3">
      <c r="A7683" s="6" t="s">
        <v>646</v>
      </c>
      <c r="B7683" s="6" t="s">
        <v>8358</v>
      </c>
      <c r="C7683" s="6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hidden="1" x14ac:dyDescent="0.3">
      <c r="A7684" s="6" t="s">
        <v>3099</v>
      </c>
      <c r="B7684" s="6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hidden="1" x14ac:dyDescent="0.3">
      <c r="A7685" s="6" t="s">
        <v>746</v>
      </c>
      <c r="B7685" s="6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hidden="1" x14ac:dyDescent="0.3">
      <c r="A7686" s="6" t="s">
        <v>847</v>
      </c>
      <c r="B7686" s="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hidden="1" x14ac:dyDescent="0.3">
      <c r="A7687" s="6" t="s">
        <v>743</v>
      </c>
      <c r="B7687" s="6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hidden="1" x14ac:dyDescent="0.3">
      <c r="A7688" s="6" t="s">
        <v>1086</v>
      </c>
      <c r="B7688" s="6" t="s">
        <v>8361</v>
      </c>
      <c r="C7688" s="6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hidden="1" x14ac:dyDescent="0.3">
      <c r="A7689" s="6" t="s">
        <v>3120</v>
      </c>
      <c r="B7689" s="6" t="s">
        <v>8362</v>
      </c>
      <c r="C7689" s="6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hidden="1" x14ac:dyDescent="0.3">
      <c r="A7690" s="6" t="s">
        <v>3136</v>
      </c>
      <c r="B7690" s="6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hidden="1" x14ac:dyDescent="0.3">
      <c r="A7691" s="6" t="s">
        <v>524</v>
      </c>
      <c r="B7691" s="6" t="s">
        <v>8364</v>
      </c>
      <c r="C7691" s="6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hidden="1" x14ac:dyDescent="0.3">
      <c r="A7692" s="6" t="s">
        <v>1045</v>
      </c>
      <c r="B7692" s="6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hidden="1" x14ac:dyDescent="0.3">
      <c r="A7693" s="6" t="s">
        <v>1139</v>
      </c>
      <c r="B7693" s="6" t="s">
        <v>8365</v>
      </c>
      <c r="C7693" s="6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hidden="1" x14ac:dyDescent="0.3">
      <c r="A7694" s="6" t="s">
        <v>386</v>
      </c>
      <c r="B7694" s="6" t="s">
        <v>8366</v>
      </c>
      <c r="C7694" s="6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hidden="1" x14ac:dyDescent="0.3">
      <c r="A7695" s="6" t="s">
        <v>1045</v>
      </c>
      <c r="B7695" s="6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hidden="1" x14ac:dyDescent="0.3">
      <c r="A7696" s="6" t="s">
        <v>1045</v>
      </c>
      <c r="B7696" s="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hidden="1" x14ac:dyDescent="0.3">
      <c r="A7697" s="6" t="s">
        <v>1247</v>
      </c>
      <c r="B7697" s="6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hidden="1" x14ac:dyDescent="0.3">
      <c r="A7698" s="6" t="s">
        <v>743</v>
      </c>
      <c r="B7698" s="6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hidden="1" x14ac:dyDescent="0.3">
      <c r="A7699" s="6" t="s">
        <v>1100</v>
      </c>
      <c r="B7699" s="6" t="s">
        <v>1127</v>
      </c>
      <c r="C7699" s="6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hidden="1" x14ac:dyDescent="0.3">
      <c r="A7700" s="6" t="s">
        <v>559</v>
      </c>
      <c r="B7700" s="6" t="s">
        <v>8371</v>
      </c>
      <c r="C7700" s="6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hidden="1" x14ac:dyDescent="0.3">
      <c r="A7701" s="6" t="s">
        <v>746</v>
      </c>
      <c r="B7701" s="6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hidden="1" x14ac:dyDescent="0.3">
      <c r="A7702" s="6" t="s">
        <v>743</v>
      </c>
      <c r="B7702" s="6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hidden="1" x14ac:dyDescent="0.3">
      <c r="A7703" s="6" t="s">
        <v>1060</v>
      </c>
      <c r="B7703" s="6" t="s">
        <v>8374</v>
      </c>
      <c r="C7703" s="6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hidden="1" x14ac:dyDescent="0.3">
      <c r="A7704" s="6" t="s">
        <v>897</v>
      </c>
      <c r="B7704" s="6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hidden="1" x14ac:dyDescent="0.3">
      <c r="A7705" s="6" t="s">
        <v>897</v>
      </c>
      <c r="B7705" s="6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hidden="1" x14ac:dyDescent="0.3">
      <c r="A7706" s="6" t="s">
        <v>651</v>
      </c>
      <c r="B7706" s="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hidden="1" x14ac:dyDescent="0.3">
      <c r="A7707" s="6" t="s">
        <v>300</v>
      </c>
      <c r="B7707" s="6" t="s">
        <v>8378</v>
      </c>
      <c r="C7707" s="6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hidden="1" x14ac:dyDescent="0.3">
      <c r="A7708" s="6" t="s">
        <v>1202</v>
      </c>
      <c r="B7708" s="6" t="s">
        <v>8379</v>
      </c>
      <c r="C7708" s="6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hidden="1" x14ac:dyDescent="0.3">
      <c r="A7709" s="6" t="s">
        <v>3631</v>
      </c>
      <c r="B7709" s="6" t="s">
        <v>8380</v>
      </c>
      <c r="C7709" s="6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hidden="1" x14ac:dyDescent="0.3">
      <c r="A7710" s="6" t="s">
        <v>300</v>
      </c>
      <c r="B7710" s="6" t="s">
        <v>8381</v>
      </c>
      <c r="C7710" s="6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hidden="1" x14ac:dyDescent="0.3">
      <c r="A7711" s="6" t="s">
        <v>1218</v>
      </c>
      <c r="B7711" s="6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hidden="1" x14ac:dyDescent="0.3">
      <c r="A7712" s="6" t="s">
        <v>847</v>
      </c>
      <c r="B7712" s="6" t="s">
        <v>8383</v>
      </c>
      <c r="C7712" s="6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hidden="1" x14ac:dyDescent="0.3">
      <c r="A7713" s="6" t="s">
        <v>895</v>
      </c>
      <c r="B7713" s="6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hidden="1" x14ac:dyDescent="0.3">
      <c r="A7714" s="6" t="s">
        <v>7367</v>
      </c>
      <c r="B7714" s="6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hidden="1" x14ac:dyDescent="0.3">
      <c r="A7715" s="6" t="s">
        <v>1000</v>
      </c>
      <c r="B7715" s="6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hidden="1" x14ac:dyDescent="0.3">
      <c r="A7716" s="6" t="s">
        <v>746</v>
      </c>
      <c r="B7716" s="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hidden="1" x14ac:dyDescent="0.3">
      <c r="A7717" s="6" t="s">
        <v>741</v>
      </c>
      <c r="B7717" s="6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hidden="1" x14ac:dyDescent="0.3">
      <c r="A7718" s="6" t="s">
        <v>746</v>
      </c>
      <c r="B7718" s="6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hidden="1" x14ac:dyDescent="0.3">
      <c r="A7719" s="6" t="s">
        <v>1254</v>
      </c>
      <c r="B7719" s="6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hidden="1" x14ac:dyDescent="0.3">
      <c r="A7720" s="6" t="s">
        <v>1000</v>
      </c>
      <c r="B7720" s="6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hidden="1" x14ac:dyDescent="0.3">
      <c r="A7721" s="6" t="s">
        <v>1254</v>
      </c>
      <c r="B7721" s="6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hidden="1" x14ac:dyDescent="0.3">
      <c r="A7722" s="6" t="s">
        <v>1000</v>
      </c>
      <c r="B7722" s="6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hidden="1" x14ac:dyDescent="0.3">
      <c r="A7723" s="6" t="s">
        <v>4742</v>
      </c>
      <c r="B7723" s="6" t="s">
        <v>1083</v>
      </c>
      <c r="C7723" s="6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hidden="1" x14ac:dyDescent="0.3">
      <c r="A7724" s="6" t="s">
        <v>2694</v>
      </c>
      <c r="B7724" s="6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hidden="1" x14ac:dyDescent="0.3">
      <c r="A7725" s="6" t="s">
        <v>1254</v>
      </c>
      <c r="B7725" s="6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hidden="1" x14ac:dyDescent="0.3">
      <c r="A7726" s="6" t="s">
        <v>847</v>
      </c>
      <c r="B7726" s="6" t="s">
        <v>8396</v>
      </c>
      <c r="C7726" s="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hidden="1" x14ac:dyDescent="0.3">
      <c r="A7727" s="6" t="s">
        <v>847</v>
      </c>
      <c r="B7727" s="6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hidden="1" x14ac:dyDescent="0.3">
      <c r="A7728" s="6" t="s">
        <v>3136</v>
      </c>
      <c r="B7728" s="6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hidden="1" x14ac:dyDescent="0.3">
      <c r="A7729" s="6" t="s">
        <v>795</v>
      </c>
      <c r="B7729" s="6" t="s">
        <v>8399</v>
      </c>
      <c r="C7729" s="6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hidden="1" x14ac:dyDescent="0.3">
      <c r="A7730" s="6" t="s">
        <v>1147</v>
      </c>
      <c r="B7730" s="6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hidden="1" x14ac:dyDescent="0.3">
      <c r="A7731" s="6" t="s">
        <v>1043</v>
      </c>
      <c r="B7731" s="6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hidden="1" x14ac:dyDescent="0.3">
      <c r="A7732" s="6" t="s">
        <v>500</v>
      </c>
      <c r="B7732" s="6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hidden="1" x14ac:dyDescent="0.3">
      <c r="A7733" s="6" t="s">
        <v>847</v>
      </c>
      <c r="B7733" s="6" t="s">
        <v>8403</v>
      </c>
      <c r="C7733" s="6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hidden="1" x14ac:dyDescent="0.3">
      <c r="A7734" s="6" t="s">
        <v>1405</v>
      </c>
      <c r="B7734" s="6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hidden="1" x14ac:dyDescent="0.3">
      <c r="A7735" s="6" t="s">
        <v>371</v>
      </c>
      <c r="B7735" s="6" t="s">
        <v>8405</v>
      </c>
      <c r="C7735" s="6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hidden="1" x14ac:dyDescent="0.3">
      <c r="A7736" s="6" t="s">
        <v>432</v>
      </c>
      <c r="B7736" s="6" t="s">
        <v>8406</v>
      </c>
      <c r="C7736" s="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hidden="1" x14ac:dyDescent="0.3">
      <c r="A7737" s="6" t="s">
        <v>743</v>
      </c>
      <c r="B7737" s="6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hidden="1" x14ac:dyDescent="0.3">
      <c r="A7738" s="6" t="s">
        <v>1000</v>
      </c>
      <c r="B7738" s="6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hidden="1" x14ac:dyDescent="0.3">
      <c r="A7739" s="6" t="s">
        <v>1054</v>
      </c>
      <c r="B7739" s="6" t="s">
        <v>8409</v>
      </c>
      <c r="C7739" s="6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hidden="1" x14ac:dyDescent="0.3">
      <c r="A7740" s="6" t="s">
        <v>8410</v>
      </c>
      <c r="B7740" s="6" t="s">
        <v>8411</v>
      </c>
      <c r="C7740" s="6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hidden="1" x14ac:dyDescent="0.3">
      <c r="A7741" s="6" t="s">
        <v>1084</v>
      </c>
      <c r="B7741" s="6" t="s">
        <v>8412</v>
      </c>
      <c r="C7741" s="6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hidden="1" x14ac:dyDescent="0.3">
      <c r="A7742" s="6" t="s">
        <v>1477</v>
      </c>
      <c r="B7742" s="6" t="s">
        <v>8413</v>
      </c>
      <c r="C7742" s="6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hidden="1" x14ac:dyDescent="0.3">
      <c r="A7743" s="6" t="s">
        <v>1074</v>
      </c>
      <c r="B7743" s="6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hidden="1" x14ac:dyDescent="0.3">
      <c r="A7744" s="6" t="s">
        <v>1147</v>
      </c>
      <c r="B7744" s="6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hidden="1" x14ac:dyDescent="0.3">
      <c r="A7745" s="6" t="s">
        <v>1689</v>
      </c>
      <c r="B7745" s="6" t="s">
        <v>8416</v>
      </c>
      <c r="C7745" s="6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hidden="1" x14ac:dyDescent="0.3">
      <c r="A7746" s="6" t="s">
        <v>1453</v>
      </c>
      <c r="B7746" s="6" t="s">
        <v>8417</v>
      </c>
      <c r="C7746" s="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hidden="1" x14ac:dyDescent="0.3">
      <c r="A7747" s="6" t="s">
        <v>1000</v>
      </c>
      <c r="B7747" s="6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hidden="1" x14ac:dyDescent="0.3">
      <c r="A7748" s="6" t="s">
        <v>1530</v>
      </c>
      <c r="B7748" s="6" t="s">
        <v>8419</v>
      </c>
      <c r="C7748" s="6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hidden="1" x14ac:dyDescent="0.3">
      <c r="A7749" s="6" t="s">
        <v>3377</v>
      </c>
      <c r="B7749" s="6" t="s">
        <v>8420</v>
      </c>
      <c r="C7749" s="6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hidden="1" x14ac:dyDescent="0.3">
      <c r="A7750" s="6" t="s">
        <v>1384</v>
      </c>
      <c r="B7750" s="6" t="s">
        <v>8421</v>
      </c>
      <c r="C7750" s="6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hidden="1" x14ac:dyDescent="0.3">
      <c r="A7751" s="6" t="s">
        <v>1289</v>
      </c>
      <c r="B7751" s="6" t="s">
        <v>8422</v>
      </c>
      <c r="C7751" s="6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hidden="1" x14ac:dyDescent="0.3">
      <c r="A7752" s="6" t="s">
        <v>1953</v>
      </c>
      <c r="B7752" s="6" t="s">
        <v>8423</v>
      </c>
      <c r="C7752" s="6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hidden="1" x14ac:dyDescent="0.3">
      <c r="A7753" s="6" t="s">
        <v>651</v>
      </c>
      <c r="B7753" s="6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hidden="1" x14ac:dyDescent="0.3">
      <c r="A7754" s="6" t="s">
        <v>950</v>
      </c>
      <c r="B7754" s="6" t="s">
        <v>8425</v>
      </c>
      <c r="C7754" s="6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hidden="1" x14ac:dyDescent="0.3">
      <c r="A7755" s="6" t="s">
        <v>1000</v>
      </c>
      <c r="B7755" s="6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hidden="1" x14ac:dyDescent="0.3">
      <c r="A7756" s="6" t="s">
        <v>646</v>
      </c>
      <c r="B7756" s="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hidden="1" x14ac:dyDescent="0.3">
      <c r="A7757" s="6" t="s">
        <v>746</v>
      </c>
      <c r="B7757" s="6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hidden="1" x14ac:dyDescent="0.3">
      <c r="A7758" s="6" t="s">
        <v>1714</v>
      </c>
      <c r="B7758" s="6" t="s">
        <v>8429</v>
      </c>
      <c r="C7758" s="6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hidden="1" x14ac:dyDescent="0.3">
      <c r="A7759" s="6" t="s">
        <v>295</v>
      </c>
      <c r="B7759" s="6" t="s">
        <v>8430</v>
      </c>
      <c r="C7759" s="6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hidden="1" x14ac:dyDescent="0.3">
      <c r="A7760" s="6" t="s">
        <v>3539</v>
      </c>
      <c r="B7760" s="6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hidden="1" x14ac:dyDescent="0.3">
      <c r="A7761" s="6" t="s">
        <v>1405</v>
      </c>
      <c r="B7761" s="6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hidden="1" x14ac:dyDescent="0.3">
      <c r="A7762" s="6" t="s">
        <v>1350</v>
      </c>
      <c r="B7762" s="6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hidden="1" x14ac:dyDescent="0.3">
      <c r="A7763" s="6" t="s">
        <v>967</v>
      </c>
      <c r="B7763" s="6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hidden="1" x14ac:dyDescent="0.3">
      <c r="A7764" s="6" t="s">
        <v>397</v>
      </c>
      <c r="B7764" s="6" t="s">
        <v>8435</v>
      </c>
      <c r="C7764" s="6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hidden="1" x14ac:dyDescent="0.3">
      <c r="A7765" s="6" t="s">
        <v>651</v>
      </c>
      <c r="B7765" s="6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hidden="1" x14ac:dyDescent="0.3">
      <c r="A7766" s="6" t="s">
        <v>651</v>
      </c>
      <c r="B7766" s="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hidden="1" x14ac:dyDescent="0.3">
      <c r="A7767" s="6" t="s">
        <v>412</v>
      </c>
      <c r="B7767" s="6" t="s">
        <v>8438</v>
      </c>
      <c r="C7767" s="6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hidden="1" x14ac:dyDescent="0.3">
      <c r="A7768" s="6" t="s">
        <v>1692</v>
      </c>
      <c r="B7768" s="6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hidden="1" x14ac:dyDescent="0.3">
      <c r="A7769" s="6" t="s">
        <v>1797</v>
      </c>
      <c r="B7769" s="6" t="s">
        <v>8440</v>
      </c>
      <c r="C7769" s="6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hidden="1" x14ac:dyDescent="0.3">
      <c r="A7770" s="6" t="s">
        <v>2075</v>
      </c>
      <c r="B7770" s="6" t="s">
        <v>8441</v>
      </c>
      <c r="C7770" s="6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hidden="1" x14ac:dyDescent="0.3">
      <c r="A7771" s="6" t="s">
        <v>847</v>
      </c>
      <c r="B7771" s="6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hidden="1" x14ac:dyDescent="0.3">
      <c r="A7772" s="6" t="s">
        <v>1473</v>
      </c>
      <c r="B7772" s="6" t="s">
        <v>8443</v>
      </c>
      <c r="C7772" s="6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hidden="1" x14ac:dyDescent="0.3">
      <c r="A7773" s="6" t="s">
        <v>1692</v>
      </c>
      <c r="B7773" s="6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hidden="1" x14ac:dyDescent="0.3">
      <c r="A7774" s="6" t="s">
        <v>1350</v>
      </c>
      <c r="B7774" s="6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hidden="1" x14ac:dyDescent="0.3">
      <c r="A7775" s="6" t="s">
        <v>741</v>
      </c>
      <c r="B7775" s="6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hidden="1" x14ac:dyDescent="0.3">
      <c r="A7776" s="6" t="s">
        <v>743</v>
      </c>
      <c r="B7776" s="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hidden="1" x14ac:dyDescent="0.3">
      <c r="A7777" s="6" t="s">
        <v>8448</v>
      </c>
      <c r="B7777" s="6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hidden="1" x14ac:dyDescent="0.3">
      <c r="A7778" s="6" t="s">
        <v>847</v>
      </c>
      <c r="B7778" s="6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hidden="1" x14ac:dyDescent="0.3">
      <c r="A7779" s="6" t="s">
        <v>1278</v>
      </c>
      <c r="B7779" s="6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hidden="1" x14ac:dyDescent="0.3">
      <c r="A7780" s="6" t="s">
        <v>84</v>
      </c>
      <c r="B7780" s="6" t="s">
        <v>8452</v>
      </c>
      <c r="C7780" s="6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hidden="1" x14ac:dyDescent="0.3">
      <c r="A7781" s="6" t="s">
        <v>1278</v>
      </c>
      <c r="B7781" s="6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hidden="1" x14ac:dyDescent="0.3">
      <c r="A7782" s="6" t="s">
        <v>1316</v>
      </c>
      <c r="B7782" s="6" t="s">
        <v>8454</v>
      </c>
      <c r="C7782" s="6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hidden="1" x14ac:dyDescent="0.3">
      <c r="A7783" s="6" t="s">
        <v>1405</v>
      </c>
      <c r="B7783" s="6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hidden="1" x14ac:dyDescent="0.3">
      <c r="A7784" s="6" t="s">
        <v>4039</v>
      </c>
      <c r="B7784" s="6" t="s">
        <v>8456</v>
      </c>
      <c r="C7784" s="6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hidden="1" x14ac:dyDescent="0.3">
      <c r="A7785" s="6" t="s">
        <v>8457</v>
      </c>
      <c r="B7785" s="6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hidden="1" x14ac:dyDescent="0.3">
      <c r="A7786" s="6" t="s">
        <v>1534</v>
      </c>
      <c r="B7786" s="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hidden="1" x14ac:dyDescent="0.3">
      <c r="A7787" s="6" t="s">
        <v>1692</v>
      </c>
      <c r="B7787" s="6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hidden="1" x14ac:dyDescent="0.3">
      <c r="A7788" s="6" t="s">
        <v>341</v>
      </c>
      <c r="B7788" s="6" t="s">
        <v>8460</v>
      </c>
      <c r="C7788" s="6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hidden="1" x14ac:dyDescent="0.3">
      <c r="A7789" s="6" t="s">
        <v>2529</v>
      </c>
      <c r="B7789" s="6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hidden="1" x14ac:dyDescent="0.3">
      <c r="A7790" s="6" t="s">
        <v>1077</v>
      </c>
      <c r="B7790" s="6" t="s">
        <v>8462</v>
      </c>
      <c r="C7790" s="6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hidden="1" x14ac:dyDescent="0.3">
      <c r="A7791" s="6" t="s">
        <v>1077</v>
      </c>
      <c r="B7791" s="6" t="s">
        <v>8463</v>
      </c>
      <c r="C7791" s="6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hidden="1" x14ac:dyDescent="0.3">
      <c r="A7792" s="6" t="s">
        <v>1077</v>
      </c>
      <c r="B7792" s="6" t="s">
        <v>8464</v>
      </c>
      <c r="C7792" s="6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hidden="1" x14ac:dyDescent="0.3">
      <c r="A7793" s="6" t="s">
        <v>6747</v>
      </c>
      <c r="B7793" s="6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hidden="1" x14ac:dyDescent="0.3">
      <c r="A7794" s="6" t="s">
        <v>5039</v>
      </c>
      <c r="B7794" s="6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hidden="1" x14ac:dyDescent="0.3">
      <c r="A7795" s="6" t="s">
        <v>393</v>
      </c>
      <c r="B7795" s="6" t="s">
        <v>8467</v>
      </c>
      <c r="C7795" s="6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hidden="1" x14ac:dyDescent="0.3">
      <c r="A7796" s="6" t="s">
        <v>705</v>
      </c>
      <c r="B7796" s="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hidden="1" x14ac:dyDescent="0.3">
      <c r="A7797" s="6" t="s">
        <v>967</v>
      </c>
      <c r="B7797" s="6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hidden="1" x14ac:dyDescent="0.3">
      <c r="A7798" s="6" t="s">
        <v>84</v>
      </c>
      <c r="B7798" s="6" t="s">
        <v>8470</v>
      </c>
      <c r="C7798" s="6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hidden="1" x14ac:dyDescent="0.3">
      <c r="A7799" s="6" t="s">
        <v>1685</v>
      </c>
      <c r="B7799" s="6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hidden="1" x14ac:dyDescent="0.3">
      <c r="A7800" s="6" t="s">
        <v>84</v>
      </c>
      <c r="B7800" s="6" t="s">
        <v>8471</v>
      </c>
      <c r="C7800" s="6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hidden="1" x14ac:dyDescent="0.3">
      <c r="A7801" s="6" t="s">
        <v>458</v>
      </c>
      <c r="B7801" s="6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hidden="1" x14ac:dyDescent="0.3">
      <c r="A7802" s="6" t="s">
        <v>3693</v>
      </c>
      <c r="B7802" s="6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hidden="1" x14ac:dyDescent="0.3">
      <c r="A7803" s="6" t="s">
        <v>1697</v>
      </c>
      <c r="B7803" s="6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hidden="1" x14ac:dyDescent="0.3">
      <c r="A7804" s="6" t="s">
        <v>71</v>
      </c>
      <c r="B7804" s="6" t="s">
        <v>8474</v>
      </c>
      <c r="C7804" s="6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hidden="1" x14ac:dyDescent="0.3">
      <c r="A7805" s="6" t="s">
        <v>1697</v>
      </c>
      <c r="B7805" s="6" t="s">
        <v>8475</v>
      </c>
      <c r="C7805" s="6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hidden="1" x14ac:dyDescent="0.3">
      <c r="A7806" s="6" t="s">
        <v>1792</v>
      </c>
      <c r="B7806" s="6" t="s">
        <v>8476</v>
      </c>
      <c r="C7806" s="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hidden="1" x14ac:dyDescent="0.3">
      <c r="A7807" s="6" t="s">
        <v>1259</v>
      </c>
      <c r="B7807" s="6" t="s">
        <v>8477</v>
      </c>
      <c r="C7807" s="6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hidden="1" x14ac:dyDescent="0.3">
      <c r="A7808" s="6" t="s">
        <v>305</v>
      </c>
      <c r="B7808" s="6" t="s">
        <v>8478</v>
      </c>
      <c r="C7808" s="6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hidden="1" x14ac:dyDescent="0.3">
      <c r="A7809" s="6" t="s">
        <v>1259</v>
      </c>
      <c r="B7809" s="6" t="s">
        <v>8479</v>
      </c>
      <c r="C7809" s="6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hidden="1" x14ac:dyDescent="0.3">
      <c r="A7810" s="6" t="s">
        <v>425</v>
      </c>
      <c r="B7810" s="6" t="s">
        <v>8480</v>
      </c>
      <c r="C7810" s="6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hidden="1" x14ac:dyDescent="0.3">
      <c r="A7811" s="6" t="s">
        <v>425</v>
      </c>
      <c r="B7811" s="6" t="s">
        <v>8481</v>
      </c>
      <c r="C7811" s="6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hidden="1" x14ac:dyDescent="0.3">
      <c r="A7812" s="6" t="s">
        <v>358</v>
      </c>
      <c r="B7812" s="6" t="s">
        <v>8482</v>
      </c>
      <c r="C7812" s="6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hidden="1" x14ac:dyDescent="0.3">
      <c r="A7813" s="6" t="s">
        <v>1991</v>
      </c>
      <c r="B7813" s="6" t="s">
        <v>8483</v>
      </c>
      <c r="C7813" s="6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hidden="1" x14ac:dyDescent="0.3">
      <c r="A7814" s="6" t="s">
        <v>2113</v>
      </c>
      <c r="B7814" s="6" t="s">
        <v>8484</v>
      </c>
      <c r="C7814" s="6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hidden="1" x14ac:dyDescent="0.3">
      <c r="A7815" s="6" t="s">
        <v>425</v>
      </c>
      <c r="B7815" s="6" t="s">
        <v>8485</v>
      </c>
      <c r="C7815" s="6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hidden="1" x14ac:dyDescent="0.3">
      <c r="A7816" s="6" t="s">
        <v>2113</v>
      </c>
      <c r="B7816" s="6" t="s">
        <v>8486</v>
      </c>
      <c r="C7816" s="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hidden="1" x14ac:dyDescent="0.3">
      <c r="A7817" s="6" t="s">
        <v>73</v>
      </c>
      <c r="B7817" s="6" t="s">
        <v>8487</v>
      </c>
      <c r="C7817" s="6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hidden="1" x14ac:dyDescent="0.3">
      <c r="A7818" s="6" t="s">
        <v>2176</v>
      </c>
      <c r="B7818" s="6" t="s">
        <v>8488</v>
      </c>
      <c r="C7818" s="6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hidden="1" x14ac:dyDescent="0.3">
      <c r="A7819" s="6" t="s">
        <v>956</v>
      </c>
      <c r="B7819" s="6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hidden="1" x14ac:dyDescent="0.3">
      <c r="A7820" s="6" t="s">
        <v>1853</v>
      </c>
      <c r="B7820" s="6" t="s">
        <v>8490</v>
      </c>
      <c r="C7820" s="6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hidden="1" x14ac:dyDescent="0.3">
      <c r="A7821" s="6" t="s">
        <v>2113</v>
      </c>
      <c r="B7821" s="6" t="s">
        <v>8491</v>
      </c>
      <c r="C7821" s="6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hidden="1" x14ac:dyDescent="0.3">
      <c r="A7822" s="6" t="s">
        <v>320</v>
      </c>
      <c r="B7822" s="6" t="s">
        <v>8492</v>
      </c>
      <c r="C7822" s="6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hidden="1" x14ac:dyDescent="0.3">
      <c r="A7823" s="6" t="s">
        <v>2157</v>
      </c>
      <c r="B7823" s="6" t="s">
        <v>8493</v>
      </c>
      <c r="C7823" s="6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hidden="1" x14ac:dyDescent="0.3">
      <c r="A7824" s="6" t="s">
        <v>2157</v>
      </c>
      <c r="B7824" s="6" t="s">
        <v>8494</v>
      </c>
      <c r="C7824" s="6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hidden="1" x14ac:dyDescent="0.3">
      <c r="A7825" s="6" t="s">
        <v>2157</v>
      </c>
      <c r="B7825" s="6" t="s">
        <v>8495</v>
      </c>
      <c r="C7825" s="6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hidden="1" x14ac:dyDescent="0.3">
      <c r="A7826" s="6" t="s">
        <v>956</v>
      </c>
      <c r="B7826" s="6" t="s">
        <v>8496</v>
      </c>
      <c r="C7826" s="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hidden="1" x14ac:dyDescent="0.3">
      <c r="A7827" s="6" t="s">
        <v>3838</v>
      </c>
      <c r="B7827" s="6" t="s">
        <v>8497</v>
      </c>
      <c r="C7827" s="6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hidden="1" x14ac:dyDescent="0.3">
      <c r="A7828" s="6" t="s">
        <v>2226</v>
      </c>
      <c r="B7828" s="6" t="s">
        <v>8498</v>
      </c>
      <c r="C7828" s="6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hidden="1" x14ac:dyDescent="0.3">
      <c r="A7829" s="6" t="s">
        <v>2256</v>
      </c>
      <c r="B7829" s="6" t="s">
        <v>8499</v>
      </c>
      <c r="C7829" s="6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hidden="1" x14ac:dyDescent="0.3">
      <c r="A7830" s="6" t="s">
        <v>73</v>
      </c>
      <c r="B7830" s="6" t="s">
        <v>8500</v>
      </c>
      <c r="C7830" s="6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hidden="1" x14ac:dyDescent="0.3">
      <c r="A7831" s="6" t="s">
        <v>956</v>
      </c>
      <c r="B7831" s="6" t="s">
        <v>8501</v>
      </c>
      <c r="C7831" s="6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hidden="1" x14ac:dyDescent="0.3">
      <c r="A7832" s="6" t="s">
        <v>2246</v>
      </c>
      <c r="B7832" s="6" t="s">
        <v>8502</v>
      </c>
      <c r="C7832" s="6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hidden="1" x14ac:dyDescent="0.3">
      <c r="A7833" s="6" t="s">
        <v>2277</v>
      </c>
      <c r="B7833" s="6" t="s">
        <v>8503</v>
      </c>
      <c r="C7833" s="6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hidden="1" x14ac:dyDescent="0.3">
      <c r="A7834" s="6" t="s">
        <v>2244</v>
      </c>
      <c r="B7834" s="6" t="s">
        <v>8504</v>
      </c>
      <c r="C7834" s="6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hidden="1" x14ac:dyDescent="0.3">
      <c r="A7835" s="6" t="s">
        <v>1654</v>
      </c>
      <c r="B7835" s="6" t="s">
        <v>8505</v>
      </c>
      <c r="C7835" s="6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hidden="1" x14ac:dyDescent="0.3">
      <c r="A7836" s="6" t="s">
        <v>305</v>
      </c>
      <c r="B7836" s="6" t="s">
        <v>8506</v>
      </c>
      <c r="C7836" s="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hidden="1" x14ac:dyDescent="0.3">
      <c r="A7837" s="6" t="s">
        <v>3460</v>
      </c>
      <c r="B7837" s="6" t="s">
        <v>8507</v>
      </c>
      <c r="C7837" s="6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hidden="1" x14ac:dyDescent="0.3">
      <c r="A7838" s="6" t="s">
        <v>4004</v>
      </c>
      <c r="B7838" s="6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hidden="1" x14ac:dyDescent="0.3">
      <c r="A7839" s="6" t="s">
        <v>2157</v>
      </c>
      <c r="B7839" s="6" t="s">
        <v>8509</v>
      </c>
      <c r="C7839" s="6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hidden="1" x14ac:dyDescent="0.3">
      <c r="A7840" s="6" t="s">
        <v>1259</v>
      </c>
      <c r="B7840" s="6" t="s">
        <v>8510</v>
      </c>
      <c r="C7840" s="6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hidden="1" x14ac:dyDescent="0.3">
      <c r="A7841" s="6" t="s">
        <v>2244</v>
      </c>
      <c r="B7841" s="6" t="s">
        <v>8511</v>
      </c>
      <c r="C7841" s="6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hidden="1" x14ac:dyDescent="0.3">
      <c r="A7842" s="6" t="s">
        <v>305</v>
      </c>
      <c r="B7842" s="6" t="s">
        <v>8512</v>
      </c>
      <c r="C7842" s="6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hidden="1" x14ac:dyDescent="0.3">
      <c r="A7843" s="6" t="s">
        <v>2096</v>
      </c>
      <c r="B7843" s="6" t="s">
        <v>8513</v>
      </c>
      <c r="C7843" s="6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hidden="1" x14ac:dyDescent="0.3">
      <c r="A7844" s="6" t="s">
        <v>3896</v>
      </c>
      <c r="B7844" s="6" t="s">
        <v>8514</v>
      </c>
      <c r="C7844" s="6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hidden="1" x14ac:dyDescent="0.3">
      <c r="A7845" s="6" t="s">
        <v>73</v>
      </c>
      <c r="B7845" s="6" t="s">
        <v>8515</v>
      </c>
      <c r="C7845" s="6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hidden="1" x14ac:dyDescent="0.3">
      <c r="A7846" s="6" t="s">
        <v>1654</v>
      </c>
      <c r="B7846" s="6" t="s">
        <v>8516</v>
      </c>
      <c r="C7846" s="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hidden="1" x14ac:dyDescent="0.3">
      <c r="A7847" s="6" t="s">
        <v>2017</v>
      </c>
      <c r="B7847" s="6" t="s">
        <v>8517</v>
      </c>
      <c r="C7847" s="6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hidden="1" x14ac:dyDescent="0.3">
      <c r="A7848" s="6" t="s">
        <v>754</v>
      </c>
      <c r="B7848" s="6" t="s">
        <v>8518</v>
      </c>
      <c r="C7848" s="6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hidden="1" x14ac:dyDescent="0.3">
      <c r="A7849" s="6" t="s">
        <v>2017</v>
      </c>
      <c r="B7849" s="6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hidden="1" x14ac:dyDescent="0.3">
      <c r="A7850" s="6" t="s">
        <v>305</v>
      </c>
      <c r="B7850" s="6" t="s">
        <v>8520</v>
      </c>
      <c r="C7850" s="6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hidden="1" x14ac:dyDescent="0.3">
      <c r="A7851" s="6" t="s">
        <v>405</v>
      </c>
      <c r="B7851" s="6" t="s">
        <v>8521</v>
      </c>
      <c r="C7851" s="6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hidden="1" x14ac:dyDescent="0.3">
      <c r="A7852" s="6" t="s">
        <v>2256</v>
      </c>
      <c r="B7852" s="6" t="s">
        <v>8522</v>
      </c>
      <c r="C7852" s="6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hidden="1" x14ac:dyDescent="0.3">
      <c r="A7853" s="6" t="s">
        <v>405</v>
      </c>
      <c r="B7853" s="6" t="s">
        <v>8523</v>
      </c>
      <c r="C7853" s="6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hidden="1" x14ac:dyDescent="0.3">
      <c r="A7854" s="6" t="s">
        <v>1809</v>
      </c>
      <c r="B7854" s="6" t="s">
        <v>8524</v>
      </c>
      <c r="C7854" s="6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hidden="1" x14ac:dyDescent="0.3">
      <c r="A7855" s="6" t="s">
        <v>346</v>
      </c>
      <c r="B7855" s="6" t="s">
        <v>8525</v>
      </c>
      <c r="C7855" s="6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hidden="1" x14ac:dyDescent="0.3">
      <c r="A7856" s="6" t="s">
        <v>371</v>
      </c>
      <c r="B7856" s="6" t="s">
        <v>8526</v>
      </c>
      <c r="C7856" s="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hidden="1" x14ac:dyDescent="0.3">
      <c r="A7857" s="6" t="s">
        <v>2392</v>
      </c>
      <c r="B7857" s="6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hidden="1" x14ac:dyDescent="0.3">
      <c r="A7858" s="6" t="s">
        <v>2256</v>
      </c>
      <c r="B7858" s="6" t="s">
        <v>8528</v>
      </c>
      <c r="C7858" s="6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hidden="1" x14ac:dyDescent="0.3">
      <c r="A7859" s="6" t="s">
        <v>2157</v>
      </c>
      <c r="B7859" s="6" t="s">
        <v>8529</v>
      </c>
      <c r="C7859" s="6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hidden="1" x14ac:dyDescent="0.3">
      <c r="A7860" s="6" t="s">
        <v>389</v>
      </c>
      <c r="B7860" s="6" t="s">
        <v>8530</v>
      </c>
      <c r="C7860" s="6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hidden="1" x14ac:dyDescent="0.3">
      <c r="A7861" s="6" t="s">
        <v>2412</v>
      </c>
      <c r="B7861" s="6" t="s">
        <v>8531</v>
      </c>
      <c r="C7861" s="6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hidden="1" x14ac:dyDescent="0.3">
      <c r="A7862" s="6" t="s">
        <v>406</v>
      </c>
      <c r="B7862" s="6" t="s">
        <v>8532</v>
      </c>
      <c r="C7862" s="6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hidden="1" x14ac:dyDescent="0.3">
      <c r="A7863" s="6" t="s">
        <v>2113</v>
      </c>
      <c r="B7863" s="6" t="s">
        <v>8533</v>
      </c>
      <c r="C7863" s="6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hidden="1" x14ac:dyDescent="0.3">
      <c r="A7864" s="6" t="s">
        <v>1916</v>
      </c>
      <c r="B7864" s="6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hidden="1" x14ac:dyDescent="0.3">
      <c r="A7865" s="6" t="s">
        <v>8535</v>
      </c>
      <c r="B7865" s="6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hidden="1" x14ac:dyDescent="0.3">
      <c r="A7866" s="6" t="s">
        <v>2292</v>
      </c>
      <c r="B7866" s="6" t="s">
        <v>8537</v>
      </c>
      <c r="C7866" s="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hidden="1" x14ac:dyDescent="0.3">
      <c r="A7867" s="6" t="s">
        <v>2292</v>
      </c>
      <c r="B7867" s="6" t="s">
        <v>8538</v>
      </c>
      <c r="C7867" s="6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hidden="1" x14ac:dyDescent="0.3">
      <c r="A7868" s="6" t="s">
        <v>2116</v>
      </c>
      <c r="B7868" s="6" t="s">
        <v>8539</v>
      </c>
      <c r="C7868" s="6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hidden="1" x14ac:dyDescent="0.3">
      <c r="A7869" s="6" t="s">
        <v>1841</v>
      </c>
      <c r="B7869" s="6" t="s">
        <v>8540</v>
      </c>
      <c r="C7869" s="6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hidden="1" x14ac:dyDescent="0.3">
      <c r="A7870" s="6" t="s">
        <v>2096</v>
      </c>
      <c r="B7870" s="6" t="s">
        <v>8541</v>
      </c>
      <c r="C7870" s="6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hidden="1" x14ac:dyDescent="0.3">
      <c r="A7871" s="6" t="s">
        <v>2256</v>
      </c>
      <c r="B7871" s="6" t="s">
        <v>8542</v>
      </c>
      <c r="C7871" s="6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hidden="1" x14ac:dyDescent="0.3">
      <c r="A7872" s="6" t="s">
        <v>1980</v>
      </c>
      <c r="B7872" s="6" t="s">
        <v>8543</v>
      </c>
      <c r="C7872" s="6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hidden="1" x14ac:dyDescent="0.3">
      <c r="A7873" s="6" t="s">
        <v>2256</v>
      </c>
      <c r="B7873" s="6" t="s">
        <v>8544</v>
      </c>
      <c r="C7873" s="6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hidden="1" x14ac:dyDescent="0.3">
      <c r="A7874" s="6" t="s">
        <v>2133</v>
      </c>
      <c r="B7874" s="6" t="s">
        <v>8545</v>
      </c>
      <c r="C7874" s="6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hidden="1" x14ac:dyDescent="0.3">
      <c r="A7875" s="6" t="s">
        <v>405</v>
      </c>
      <c r="B7875" s="6" t="s">
        <v>8546</v>
      </c>
      <c r="C7875" s="6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hidden="1" x14ac:dyDescent="0.3">
      <c r="A7876" s="6" t="s">
        <v>1077</v>
      </c>
      <c r="B7876" s="6" t="s">
        <v>8547</v>
      </c>
      <c r="C7876" s="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hidden="1" x14ac:dyDescent="0.3">
      <c r="A7877" s="6" t="s">
        <v>458</v>
      </c>
      <c r="B7877" s="6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hidden="1" x14ac:dyDescent="0.3">
      <c r="A7878" s="6" t="s">
        <v>1980</v>
      </c>
      <c r="B7878" s="6" t="s">
        <v>8549</v>
      </c>
      <c r="C7878" s="6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hidden="1" x14ac:dyDescent="0.3">
      <c r="A7879" s="6" t="s">
        <v>1558</v>
      </c>
      <c r="B7879" s="6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hidden="1" x14ac:dyDescent="0.3">
      <c r="A7880" s="6" t="s">
        <v>1989</v>
      </c>
      <c r="B7880" s="6" t="s">
        <v>8550</v>
      </c>
      <c r="C7880" s="6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hidden="1" x14ac:dyDescent="0.3">
      <c r="A7881" s="6" t="s">
        <v>1295</v>
      </c>
      <c r="B7881" s="6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hidden="1" x14ac:dyDescent="0.3">
      <c r="A7882" s="6" t="s">
        <v>2185</v>
      </c>
      <c r="B7882" s="6" t="s">
        <v>8552</v>
      </c>
      <c r="C7882" s="6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hidden="1" x14ac:dyDescent="0.3">
      <c r="A7883" s="6" t="s">
        <v>399</v>
      </c>
      <c r="B7883" s="6" t="s">
        <v>8553</v>
      </c>
      <c r="C7883" s="6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hidden="1" x14ac:dyDescent="0.3">
      <c r="A7884" s="6" t="s">
        <v>335</v>
      </c>
      <c r="B7884" s="6" t="s">
        <v>8554</v>
      </c>
      <c r="C7884" s="6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hidden="1" x14ac:dyDescent="0.3">
      <c r="A7885" s="6" t="s">
        <v>2163</v>
      </c>
      <c r="B7885" s="6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hidden="1" x14ac:dyDescent="0.3">
      <c r="A7886" s="6" t="s">
        <v>448</v>
      </c>
      <c r="B7886" s="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hidden="1" x14ac:dyDescent="0.3">
      <c r="A7887" s="6" t="s">
        <v>1752</v>
      </c>
      <c r="B7887" s="6" t="s">
        <v>8557</v>
      </c>
      <c r="C7887" s="6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hidden="1" x14ac:dyDescent="0.3">
      <c r="A7888" s="6" t="s">
        <v>456</v>
      </c>
      <c r="B7888" s="6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hidden="1" x14ac:dyDescent="0.3">
      <c r="A7889" s="6" t="s">
        <v>2075</v>
      </c>
      <c r="B7889" s="6" t="s">
        <v>8558</v>
      </c>
      <c r="C7889" s="6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hidden="1" x14ac:dyDescent="0.3">
      <c r="A7890" s="6" t="s">
        <v>456</v>
      </c>
      <c r="B7890" s="6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hidden="1" x14ac:dyDescent="0.3">
      <c r="A7891" s="6" t="s">
        <v>705</v>
      </c>
      <c r="B7891" s="6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hidden="1" x14ac:dyDescent="0.3">
      <c r="A7892" s="6" t="s">
        <v>500</v>
      </c>
      <c r="B7892" s="6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hidden="1" x14ac:dyDescent="0.3">
      <c r="A7893" s="6" t="s">
        <v>1254</v>
      </c>
      <c r="B7893" s="6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hidden="1" x14ac:dyDescent="0.3">
      <c r="A7894" s="6" t="s">
        <v>456</v>
      </c>
      <c r="B7894" s="6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hidden="1" x14ac:dyDescent="0.3">
      <c r="A7895" s="6" t="s">
        <v>6989</v>
      </c>
      <c r="B7895" s="6" t="s">
        <v>8564</v>
      </c>
      <c r="C7895" s="6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hidden="1" x14ac:dyDescent="0.3">
      <c r="A7896" s="6" t="s">
        <v>490</v>
      </c>
      <c r="B7896" s="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hidden="1" x14ac:dyDescent="0.3">
      <c r="A7897" s="6" t="s">
        <v>746</v>
      </c>
      <c r="B7897" s="6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hidden="1" x14ac:dyDescent="0.3">
      <c r="A7898" s="6" t="s">
        <v>458</v>
      </c>
      <c r="B7898" s="6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hidden="1" x14ac:dyDescent="0.3">
      <c r="A7899" s="6" t="s">
        <v>651</v>
      </c>
      <c r="B7899" s="6" t="s">
        <v>8566</v>
      </c>
      <c r="C7899" s="6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hidden="1" x14ac:dyDescent="0.3">
      <c r="A7900" s="6" t="s">
        <v>641</v>
      </c>
      <c r="B7900" s="6" t="s">
        <v>8567</v>
      </c>
      <c r="D7900" t="str">
        <f t="shared" si="123"/>
        <v>Amal Bridge Lock &amp; Load</v>
      </c>
      <c r="E7900">
        <v>0</v>
      </c>
      <c r="F7900">
        <v>0</v>
      </c>
      <c r="G7900">
        <v>0</v>
      </c>
      <c r="H7900" t="e">
        <v>#DIV/0!</v>
      </c>
    </row>
    <row r="7901" spans="1:8" hidden="1" x14ac:dyDescent="0.3">
      <c r="A7901" s="6" t="s">
        <v>366</v>
      </c>
      <c r="B7901" s="6" t="s">
        <v>8568</v>
      </c>
      <c r="C7901" s="6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hidden="1" x14ac:dyDescent="0.3">
      <c r="A7902" s="6" t="s">
        <v>1217</v>
      </c>
      <c r="B7902" s="6" t="s">
        <v>8569</v>
      </c>
      <c r="C7902" s="6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hidden="1" x14ac:dyDescent="0.3">
      <c r="A7903" s="6" t="s">
        <v>1379</v>
      </c>
      <c r="B7903" s="6" t="s">
        <v>8570</v>
      </c>
      <c r="C7903" s="6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hidden="1" x14ac:dyDescent="0.3">
      <c r="A7904" s="6" t="s">
        <v>456</v>
      </c>
      <c r="B7904" s="6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hidden="1" x14ac:dyDescent="0.3">
      <c r="A7905" s="6" t="s">
        <v>847</v>
      </c>
      <c r="B7905" s="6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hidden="1" x14ac:dyDescent="0.3">
      <c r="A7906" s="6" t="s">
        <v>378</v>
      </c>
      <c r="B7906" s="6" t="s">
        <v>8573</v>
      </c>
      <c r="C7906" s="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hidden="1" x14ac:dyDescent="0.3">
      <c r="A7907" s="6" t="s">
        <v>651</v>
      </c>
      <c r="B7907" s="6" t="s">
        <v>8574</v>
      </c>
      <c r="C7907" s="6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hidden="1" x14ac:dyDescent="0.3">
      <c r="A7908" s="6" t="s">
        <v>458</v>
      </c>
      <c r="B7908" s="6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hidden="1" x14ac:dyDescent="0.3">
      <c r="A7909" s="6" t="s">
        <v>456</v>
      </c>
      <c r="B7909" s="6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hidden="1" x14ac:dyDescent="0.3">
      <c r="A7910" s="6" t="s">
        <v>754</v>
      </c>
      <c r="B7910" s="6" t="s">
        <v>8577</v>
      </c>
      <c r="C7910" s="6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hidden="1" x14ac:dyDescent="0.3">
      <c r="A7911" s="6" t="s">
        <v>1714</v>
      </c>
      <c r="B7911" s="6" t="s">
        <v>8578</v>
      </c>
      <c r="C7911" s="6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hidden="1" x14ac:dyDescent="0.3">
      <c r="A7912" s="6" t="s">
        <v>366</v>
      </c>
      <c r="B7912" s="6" t="s">
        <v>8579</v>
      </c>
      <c r="C7912" s="6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hidden="1" x14ac:dyDescent="0.3">
      <c r="A7913" s="6" t="s">
        <v>1254</v>
      </c>
      <c r="B7913" s="6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hidden="1" x14ac:dyDescent="0.3">
      <c r="A7914" s="6" t="s">
        <v>950</v>
      </c>
      <c r="B7914" s="6" t="s">
        <v>8581</v>
      </c>
      <c r="C7914" s="6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hidden="1" x14ac:dyDescent="0.3">
      <c r="A7915" s="6" t="s">
        <v>646</v>
      </c>
      <c r="B7915" s="6" t="s">
        <v>8582</v>
      </c>
      <c r="C7915" s="6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hidden="1" x14ac:dyDescent="0.3">
      <c r="A7916" s="6" t="s">
        <v>456</v>
      </c>
      <c r="B7916" s="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hidden="1" x14ac:dyDescent="0.3">
      <c r="A7917" s="6" t="s">
        <v>3536</v>
      </c>
      <c r="B7917" s="6" t="s">
        <v>8583</v>
      </c>
      <c r="C7917" s="6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hidden="1" x14ac:dyDescent="0.3">
      <c r="A7918" s="6" t="s">
        <v>2183</v>
      </c>
      <c r="B7918" s="6" t="s">
        <v>8584</v>
      </c>
      <c r="C7918" s="6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hidden="1" x14ac:dyDescent="0.3">
      <c r="A7919" s="6" t="s">
        <v>646</v>
      </c>
      <c r="B7919" s="6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x14ac:dyDescent="0.3">
      <c r="A7920" s="6" t="s">
        <v>288</v>
      </c>
      <c r="B7920" s="6" t="s">
        <v>8586</v>
      </c>
      <c r="C7920" s="6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hidden="1" x14ac:dyDescent="0.3">
      <c r="A7921" s="6" t="s">
        <v>1217</v>
      </c>
      <c r="B7921" s="6" t="s">
        <v>8587</v>
      </c>
      <c r="C7921" s="6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hidden="1" x14ac:dyDescent="0.3">
      <c r="A7922" s="6" t="s">
        <v>7641</v>
      </c>
      <c r="B7922" s="6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hidden="1" x14ac:dyDescent="0.3">
      <c r="A7923" s="6" t="s">
        <v>3624</v>
      </c>
      <c r="B7923" s="6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hidden="1" x14ac:dyDescent="0.3">
      <c r="A7924" s="6" t="s">
        <v>847</v>
      </c>
      <c r="B7924" s="6" t="s">
        <v>8589</v>
      </c>
      <c r="C7924" s="6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hidden="1" x14ac:dyDescent="0.3">
      <c r="A7925" s="6" t="s">
        <v>2612</v>
      </c>
      <c r="B7925" s="6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hidden="1" x14ac:dyDescent="0.3">
      <c r="A7926" s="6" t="s">
        <v>475</v>
      </c>
      <c r="B7926" s="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hidden="1" x14ac:dyDescent="0.3">
      <c r="A7927" s="6" t="s">
        <v>1512</v>
      </c>
      <c r="B7927" s="6" t="s">
        <v>8591</v>
      </c>
      <c r="C7927" s="6">
        <v>1</v>
      </c>
      <c r="D7927" t="str">
        <f t="shared" si="123"/>
        <v>LRT Project1</v>
      </c>
      <c r="E7927">
        <v>0</v>
      </c>
      <c r="F7927">
        <v>0</v>
      </c>
      <c r="G7927">
        <v>0</v>
      </c>
      <c r="H7927" t="e">
        <v>#DIV/0!</v>
      </c>
    </row>
    <row r="7928" spans="1:8" hidden="1" x14ac:dyDescent="0.3">
      <c r="A7928" s="6" t="s">
        <v>1254</v>
      </c>
      <c r="B7928" s="6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hidden="1" x14ac:dyDescent="0.3">
      <c r="A7929" s="6" t="s">
        <v>1692</v>
      </c>
      <c r="B7929" s="6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hidden="1" x14ac:dyDescent="0.3">
      <c r="A7930" s="6" t="s">
        <v>456</v>
      </c>
      <c r="B7930" s="6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hidden="1" x14ac:dyDescent="0.3">
      <c r="A7931" s="6" t="s">
        <v>646</v>
      </c>
      <c r="B7931" s="6" t="s">
        <v>8594</v>
      </c>
      <c r="C7931" s="6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hidden="1" x14ac:dyDescent="0.3">
      <c r="A7932" s="6" t="s">
        <v>456</v>
      </c>
      <c r="B7932" s="6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hidden="1" x14ac:dyDescent="0.3">
      <c r="A7933" s="6" t="s">
        <v>847</v>
      </c>
      <c r="B7933" s="6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hidden="1" x14ac:dyDescent="0.3">
      <c r="A7934" s="6" t="s">
        <v>559</v>
      </c>
      <c r="B7934" s="6" t="s">
        <v>8597</v>
      </c>
      <c r="C7934" s="6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hidden="1" x14ac:dyDescent="0.3">
      <c r="A7935" s="6" t="s">
        <v>1266</v>
      </c>
      <c r="B7935" s="6" t="s">
        <v>8598</v>
      </c>
      <c r="C7935" s="6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hidden="1" x14ac:dyDescent="0.3">
      <c r="A7936" s="6" t="s">
        <v>1163</v>
      </c>
      <c r="B7936" s="6" t="s">
        <v>8599</v>
      </c>
      <c r="C7936" s="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hidden="1" x14ac:dyDescent="0.3">
      <c r="A7937" s="6" t="s">
        <v>919</v>
      </c>
      <c r="B7937" s="6" t="s">
        <v>8600</v>
      </c>
      <c r="C7937" s="6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hidden="1" x14ac:dyDescent="0.3">
      <c r="A7938" s="6" t="s">
        <v>456</v>
      </c>
      <c r="B7938" s="6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hidden="1" x14ac:dyDescent="0.3">
      <c r="A7939" s="6" t="s">
        <v>1052</v>
      </c>
      <c r="B7939" s="6" t="s">
        <v>8601</v>
      </c>
      <c r="C7939" s="6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hidden="1" x14ac:dyDescent="0.3">
      <c r="A7940" s="6" t="s">
        <v>722</v>
      </c>
      <c r="B7940" s="6" t="s">
        <v>8602</v>
      </c>
      <c r="C7940" s="6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hidden="1" x14ac:dyDescent="0.3">
      <c r="A7941" s="6" t="s">
        <v>1456</v>
      </c>
      <c r="B7941" s="6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hidden="1" x14ac:dyDescent="0.3">
      <c r="A7942" s="6" t="s">
        <v>458</v>
      </c>
      <c r="B7942" s="6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hidden="1" x14ac:dyDescent="0.3">
      <c r="A7943" s="6" t="s">
        <v>1980</v>
      </c>
      <c r="B7943" s="6" t="s">
        <v>8604</v>
      </c>
      <c r="C7943" s="6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hidden="1" x14ac:dyDescent="0.3">
      <c r="A7944" s="6" t="s">
        <v>1223</v>
      </c>
      <c r="B7944" s="6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hidden="1" x14ac:dyDescent="0.3">
      <c r="A7945" s="6" t="s">
        <v>2185</v>
      </c>
      <c r="B7945" s="6" t="s">
        <v>8606</v>
      </c>
      <c r="C7945" s="6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hidden="1" x14ac:dyDescent="0.3">
      <c r="A7946" s="6" t="s">
        <v>1082</v>
      </c>
      <c r="B7946" s="6" t="s">
        <v>8607</v>
      </c>
      <c r="C7946" s="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hidden="1" x14ac:dyDescent="0.3">
      <c r="A7947" s="6" t="s">
        <v>456</v>
      </c>
      <c r="B7947" s="6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hidden="1" x14ac:dyDescent="0.3">
      <c r="A7948" s="6" t="s">
        <v>8608</v>
      </c>
      <c r="B7948" s="6" t="s">
        <v>8609</v>
      </c>
      <c r="C7948" s="6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hidden="1" x14ac:dyDescent="0.3">
      <c r="A7949" s="6" t="s">
        <v>493</v>
      </c>
      <c r="B7949" s="6" t="s">
        <v>8610</v>
      </c>
      <c r="C7949" s="6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hidden="1" x14ac:dyDescent="0.3">
      <c r="A7950" s="6" t="s">
        <v>581</v>
      </c>
      <c r="B7950" s="6" t="s">
        <v>8611</v>
      </c>
      <c r="C7950" s="6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hidden="1" x14ac:dyDescent="0.3">
      <c r="A7951" s="6" t="s">
        <v>448</v>
      </c>
      <c r="B7951" s="6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hidden="1" x14ac:dyDescent="0.3">
      <c r="A7952" s="6" t="s">
        <v>2318</v>
      </c>
      <c r="B7952" s="6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hidden="1" x14ac:dyDescent="0.3">
      <c r="A7953" s="6" t="s">
        <v>8614</v>
      </c>
      <c r="B7953" s="6" t="s">
        <v>8615</v>
      </c>
      <c r="C7953" s="6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hidden="1" x14ac:dyDescent="0.3">
      <c r="A7954" s="6" t="s">
        <v>1405</v>
      </c>
      <c r="B7954" s="6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hidden="1" x14ac:dyDescent="0.3">
      <c r="A7955" s="6" t="s">
        <v>2529</v>
      </c>
      <c r="B7955" s="6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hidden="1" x14ac:dyDescent="0.3">
      <c r="A7956" s="6" t="s">
        <v>475</v>
      </c>
      <c r="B7956" s="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hidden="1" x14ac:dyDescent="0.3">
      <c r="A7957" s="6" t="s">
        <v>3136</v>
      </c>
      <c r="B7957" s="6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hidden="1" x14ac:dyDescent="0.3">
      <c r="A7958" s="6" t="s">
        <v>1295</v>
      </c>
      <c r="B7958" s="6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hidden="1" x14ac:dyDescent="0.3">
      <c r="A7959" s="6" t="s">
        <v>3631</v>
      </c>
      <c r="B7959" s="6" t="s">
        <v>8621</v>
      </c>
      <c r="C7959" s="6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hidden="1" x14ac:dyDescent="0.3">
      <c r="A7960" s="6" t="s">
        <v>458</v>
      </c>
      <c r="B7960" s="6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hidden="1" x14ac:dyDescent="0.3">
      <c r="A7961" s="6" t="s">
        <v>897</v>
      </c>
      <c r="B7961" s="6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hidden="1" x14ac:dyDescent="0.3">
      <c r="A7962" s="6" t="s">
        <v>475</v>
      </c>
      <c r="B7962" s="6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hidden="1" x14ac:dyDescent="0.3">
      <c r="A7963" s="6" t="s">
        <v>506</v>
      </c>
      <c r="B7963" s="6" t="s">
        <v>8624</v>
      </c>
      <c r="C7963" s="6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hidden="1" x14ac:dyDescent="0.3">
      <c r="A7964" s="6" t="s">
        <v>456</v>
      </c>
      <c r="B7964" s="6" t="s">
        <v>8625</v>
      </c>
      <c r="C7964" s="6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hidden="1" x14ac:dyDescent="0.3">
      <c r="A7965" s="6" t="s">
        <v>1396</v>
      </c>
      <c r="B7965" s="6" t="s">
        <v>8626</v>
      </c>
      <c r="C7965" s="6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hidden="1" x14ac:dyDescent="0.3">
      <c r="A7966" s="6" t="s">
        <v>2277</v>
      </c>
      <c r="B7966" s="6" t="s">
        <v>8627</v>
      </c>
      <c r="C7966" s="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hidden="1" x14ac:dyDescent="0.3">
      <c r="A7967" s="6" t="s">
        <v>6327</v>
      </c>
      <c r="B7967" s="6" t="s">
        <v>8628</v>
      </c>
      <c r="C7967" s="6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hidden="1" x14ac:dyDescent="0.3">
      <c r="A7968" s="6" t="s">
        <v>2592</v>
      </c>
      <c r="B7968" s="6" t="s">
        <v>8629</v>
      </c>
      <c r="C7968" s="6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hidden="1" x14ac:dyDescent="0.3">
      <c r="A7969" s="6" t="s">
        <v>897</v>
      </c>
      <c r="B7969" s="6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hidden="1" x14ac:dyDescent="0.3">
      <c r="A7970" s="6" t="s">
        <v>651</v>
      </c>
      <c r="B7970" s="6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hidden="1" x14ac:dyDescent="0.3">
      <c r="A7971" s="6" t="s">
        <v>458</v>
      </c>
      <c r="B7971" s="6" t="s">
        <v>8631</v>
      </c>
      <c r="C7971" s="6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hidden="1" x14ac:dyDescent="0.3">
      <c r="A7972" s="6" t="s">
        <v>651</v>
      </c>
      <c r="B7972" s="6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hidden="1" x14ac:dyDescent="0.3">
      <c r="A7973" s="6" t="s">
        <v>500</v>
      </c>
      <c r="B7973" s="6" t="s">
        <v>8633</v>
      </c>
      <c r="C7973" s="6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hidden="1" x14ac:dyDescent="0.3">
      <c r="A7974" s="6" t="s">
        <v>2452</v>
      </c>
      <c r="B7974" s="6" t="s">
        <v>8634</v>
      </c>
      <c r="C7974" s="6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hidden="1" x14ac:dyDescent="0.3">
      <c r="A7975" s="6" t="s">
        <v>3539</v>
      </c>
      <c r="B7975" s="6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hidden="1" x14ac:dyDescent="0.3">
      <c r="A7976" s="6" t="s">
        <v>2107</v>
      </c>
      <c r="B7976" s="6" t="s">
        <v>8635</v>
      </c>
      <c r="C7976" s="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hidden="1" x14ac:dyDescent="0.3">
      <c r="A7977" s="6" t="s">
        <v>456</v>
      </c>
      <c r="B7977" s="6" t="s">
        <v>8636</v>
      </c>
      <c r="C7977" s="6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hidden="1" x14ac:dyDescent="0.3">
      <c r="A7978" s="6" t="s">
        <v>1663</v>
      </c>
      <c r="B7978" s="6" t="s">
        <v>8637</v>
      </c>
      <c r="C7978" s="6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hidden="1" x14ac:dyDescent="0.3">
      <c r="A7979" s="6" t="s">
        <v>2103</v>
      </c>
      <c r="B7979" s="6" t="s">
        <v>8638</v>
      </c>
      <c r="C7979" s="6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hidden="1" x14ac:dyDescent="0.3">
      <c r="A7980" s="6" t="s">
        <v>475</v>
      </c>
      <c r="B7980" s="6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hidden="1" x14ac:dyDescent="0.3">
      <c r="A7981" s="6" t="s">
        <v>475</v>
      </c>
      <c r="B7981" s="6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hidden="1" x14ac:dyDescent="0.3">
      <c r="A7982" s="6" t="s">
        <v>1278</v>
      </c>
      <c r="B7982" s="6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hidden="1" x14ac:dyDescent="0.3">
      <c r="A7983" s="6" t="s">
        <v>1300</v>
      </c>
      <c r="B7983" s="6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hidden="1" x14ac:dyDescent="0.3">
      <c r="A7984" s="6" t="s">
        <v>581</v>
      </c>
      <c r="B7984" s="6" t="s">
        <v>8643</v>
      </c>
      <c r="C7984" s="6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hidden="1" x14ac:dyDescent="0.3">
      <c r="A7985" s="6" t="s">
        <v>458</v>
      </c>
      <c r="B7985" s="6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hidden="1" x14ac:dyDescent="0.3">
      <c r="A7986" s="6" t="s">
        <v>73</v>
      </c>
      <c r="B7986" s="6" t="s">
        <v>8645</v>
      </c>
      <c r="C7986" s="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hidden="1" x14ac:dyDescent="0.3">
      <c r="A7987" s="6" t="s">
        <v>475</v>
      </c>
      <c r="B7987" s="6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hidden="1" x14ac:dyDescent="0.3">
      <c r="A7988" s="6" t="s">
        <v>475</v>
      </c>
      <c r="B7988" s="6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hidden="1" x14ac:dyDescent="0.3">
      <c r="A7989" s="6" t="s">
        <v>722</v>
      </c>
      <c r="B7989" s="6" t="s">
        <v>8648</v>
      </c>
      <c r="C7989" s="6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hidden="1" x14ac:dyDescent="0.3">
      <c r="A7990" s="6" t="s">
        <v>456</v>
      </c>
      <c r="B7990" s="6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hidden="1" x14ac:dyDescent="0.3">
      <c r="A7991" s="6" t="s">
        <v>311</v>
      </c>
      <c r="B7991" s="6" t="s">
        <v>8650</v>
      </c>
      <c r="C7991" s="6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hidden="1" x14ac:dyDescent="0.3">
      <c r="A7992" s="6" t="s">
        <v>1337</v>
      </c>
      <c r="B7992" s="6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hidden="1" x14ac:dyDescent="0.3">
      <c r="A7993" s="6" t="s">
        <v>2463</v>
      </c>
      <c r="B7993" s="6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hidden="1" x14ac:dyDescent="0.3">
      <c r="A7994" s="6" t="s">
        <v>1657</v>
      </c>
      <c r="B7994" s="6" t="s">
        <v>8652</v>
      </c>
      <c r="C7994" s="6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hidden="1" x14ac:dyDescent="0.3">
      <c r="A7995" s="6" t="s">
        <v>1589</v>
      </c>
      <c r="B7995" s="6" t="s">
        <v>8653</v>
      </c>
      <c r="C7995" s="6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hidden="1" x14ac:dyDescent="0.3">
      <c r="A7996" s="6" t="s">
        <v>4186</v>
      </c>
      <c r="B7996" s="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hidden="1" x14ac:dyDescent="0.3">
      <c r="A7997" s="6" t="s">
        <v>2592</v>
      </c>
      <c r="B7997" s="6" t="s">
        <v>8655</v>
      </c>
      <c r="C7997" s="6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hidden="1" x14ac:dyDescent="0.3">
      <c r="A7998" s="6" t="s">
        <v>2280</v>
      </c>
      <c r="B7998" s="6" t="s">
        <v>8656</v>
      </c>
      <c r="C7998" s="6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hidden="1" x14ac:dyDescent="0.3">
      <c r="A7999" s="6" t="s">
        <v>2151</v>
      </c>
      <c r="B7999" s="6" t="s">
        <v>8657</v>
      </c>
      <c r="C7999" s="6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hidden="1" x14ac:dyDescent="0.3">
      <c r="A8000" s="6" t="s">
        <v>2096</v>
      </c>
      <c r="B8000" s="6" t="s">
        <v>8658</v>
      </c>
      <c r="C8000" s="6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hidden="1" x14ac:dyDescent="0.3">
      <c r="A8001" s="6" t="s">
        <v>2324</v>
      </c>
      <c r="B8001" s="6" t="s">
        <v>8659</v>
      </c>
      <c r="C8001" s="6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hidden="1" x14ac:dyDescent="0.3">
      <c r="A8002" s="6" t="s">
        <v>2185</v>
      </c>
      <c r="B8002" s="6" t="s">
        <v>8660</v>
      </c>
      <c r="C8002" s="6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hidden="1" x14ac:dyDescent="0.3">
      <c r="A8003" s="6" t="s">
        <v>378</v>
      </c>
      <c r="B8003" s="6" t="s">
        <v>8661</v>
      </c>
      <c r="C8003" s="6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hidden="1" x14ac:dyDescent="0.3">
      <c r="A8004" s="6" t="s">
        <v>2045</v>
      </c>
      <c r="B8004" s="6" t="s">
        <v>8662</v>
      </c>
      <c r="C8004" s="6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hidden="1" x14ac:dyDescent="0.3">
      <c r="A8005" s="6" t="s">
        <v>2529</v>
      </c>
      <c r="B8005" s="6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hidden="1" x14ac:dyDescent="0.3">
      <c r="A8006" s="6" t="s">
        <v>514</v>
      </c>
      <c r="B8006" s="6" t="s">
        <v>8664</v>
      </c>
      <c r="C8006" s="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hidden="1" x14ac:dyDescent="0.3">
      <c r="A8007" s="6" t="s">
        <v>1194</v>
      </c>
      <c r="B8007" s="6" t="s">
        <v>8665</v>
      </c>
      <c r="C8007" s="6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hidden="1" x14ac:dyDescent="0.3">
      <c r="A8008" s="6" t="s">
        <v>1714</v>
      </c>
      <c r="B8008" s="6" t="s">
        <v>8666</v>
      </c>
      <c r="C8008" s="6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hidden="1" x14ac:dyDescent="0.3">
      <c r="A8009" s="6" t="s">
        <v>1495</v>
      </c>
      <c r="B8009" s="6" t="s">
        <v>8667</v>
      </c>
      <c r="C8009" s="6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hidden="1" x14ac:dyDescent="0.3">
      <c r="A8010" s="6" t="s">
        <v>1558</v>
      </c>
      <c r="B8010" s="6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hidden="1" x14ac:dyDescent="0.3">
      <c r="A8011" s="6" t="s">
        <v>2502</v>
      </c>
      <c r="B8011" s="6" t="s">
        <v>8668</v>
      </c>
      <c r="C8011" s="6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hidden="1" x14ac:dyDescent="0.3">
      <c r="A8012" s="6" t="s">
        <v>705</v>
      </c>
      <c r="B8012" s="6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hidden="1" x14ac:dyDescent="0.3">
      <c r="A8013" s="6" t="s">
        <v>456</v>
      </c>
      <c r="B8013" s="6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hidden="1" x14ac:dyDescent="0.3">
      <c r="A8014" s="6" t="s">
        <v>1060</v>
      </c>
      <c r="B8014" s="6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hidden="1" x14ac:dyDescent="0.3">
      <c r="A8015" s="6" t="s">
        <v>847</v>
      </c>
      <c r="B8015" s="6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hidden="1" x14ac:dyDescent="0.3">
      <c r="A8016" s="6" t="s">
        <v>514</v>
      </c>
      <c r="B8016" s="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hidden="1" x14ac:dyDescent="0.3">
      <c r="A8017" s="6" t="s">
        <v>514</v>
      </c>
      <c r="B8017" s="6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hidden="1" x14ac:dyDescent="0.3">
      <c r="A8018" s="6" t="s">
        <v>2676</v>
      </c>
      <c r="B8018" s="6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hidden="1" x14ac:dyDescent="0.3">
      <c r="A8019" s="6" t="s">
        <v>514</v>
      </c>
      <c r="B8019" s="6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hidden="1" x14ac:dyDescent="0.3">
      <c r="A8020" s="6" t="s">
        <v>646</v>
      </c>
      <c r="B8020" s="6" t="s">
        <v>8676</v>
      </c>
      <c r="C8020" s="6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hidden="1" x14ac:dyDescent="0.3">
      <c r="A8021" s="6" t="s">
        <v>646</v>
      </c>
      <c r="B8021" s="6" t="s">
        <v>8677</v>
      </c>
      <c r="C8021" s="6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hidden="1" x14ac:dyDescent="0.3">
      <c r="A8022" s="6" t="s">
        <v>486</v>
      </c>
      <c r="B8022" s="6" t="s">
        <v>8678</v>
      </c>
      <c r="C8022" s="6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hidden="1" x14ac:dyDescent="0.3">
      <c r="A8023" s="6" t="s">
        <v>488</v>
      </c>
      <c r="B8023" s="6" t="s">
        <v>8679</v>
      </c>
      <c r="C8023" s="6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hidden="1" x14ac:dyDescent="0.3">
      <c r="A8024" s="6" t="s">
        <v>573</v>
      </c>
      <c r="B8024" s="6" t="s">
        <v>8680</v>
      </c>
      <c r="C8024" s="6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hidden="1" x14ac:dyDescent="0.3">
      <c r="A8025" s="6" t="s">
        <v>456</v>
      </c>
      <c r="B8025" s="6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hidden="1" x14ac:dyDescent="0.3">
      <c r="A8026" s="6" t="s">
        <v>456</v>
      </c>
      <c r="B8026" s="6" t="s">
        <v>8682</v>
      </c>
      <c r="C8026" s="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hidden="1" x14ac:dyDescent="0.3">
      <c r="A8027" s="6" t="s">
        <v>456</v>
      </c>
      <c r="B8027" s="6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hidden="1" x14ac:dyDescent="0.3">
      <c r="A8028" s="6" t="s">
        <v>722</v>
      </c>
      <c r="B8028" s="6" t="s">
        <v>8684</v>
      </c>
      <c r="C8028" s="6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hidden="1" x14ac:dyDescent="0.3">
      <c r="A8029" s="6" t="s">
        <v>500</v>
      </c>
      <c r="B8029" s="6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hidden="1" x14ac:dyDescent="0.3">
      <c r="A8030" s="6" t="s">
        <v>500</v>
      </c>
      <c r="B8030" s="6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hidden="1" x14ac:dyDescent="0.3">
      <c r="A8031" s="6" t="s">
        <v>569</v>
      </c>
      <c r="B8031" s="6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hidden="1" x14ac:dyDescent="0.3">
      <c r="A8032" s="6" t="s">
        <v>500</v>
      </c>
      <c r="B8032" s="6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hidden="1" x14ac:dyDescent="0.3">
      <c r="A8033" s="6" t="s">
        <v>484</v>
      </c>
      <c r="B8033" s="6" t="s">
        <v>8689</v>
      </c>
      <c r="C8033" s="6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hidden="1" x14ac:dyDescent="0.3">
      <c r="A8034" s="6" t="s">
        <v>646</v>
      </c>
      <c r="B8034" s="6" t="s">
        <v>8690</v>
      </c>
      <c r="C8034" s="6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hidden="1" x14ac:dyDescent="0.3">
      <c r="A8035" s="6" t="s">
        <v>502</v>
      </c>
      <c r="B8035" s="6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hidden="1" x14ac:dyDescent="0.3">
      <c r="A8036" s="6" t="s">
        <v>615</v>
      </c>
      <c r="B8036" s="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hidden="1" x14ac:dyDescent="0.3">
      <c r="A8037" s="6" t="s">
        <v>5409</v>
      </c>
      <c r="B8037" s="6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hidden="1" x14ac:dyDescent="0.3">
      <c r="A8038" s="6" t="s">
        <v>502</v>
      </c>
      <c r="B8038" s="6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hidden="1" x14ac:dyDescent="0.3">
      <c r="A8039" s="6" t="s">
        <v>496</v>
      </c>
      <c r="B8039" s="6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hidden="1" x14ac:dyDescent="0.3">
      <c r="A8040" s="6" t="s">
        <v>496</v>
      </c>
      <c r="B8040" s="6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hidden="1" x14ac:dyDescent="0.3">
      <c r="A8041" s="6" t="s">
        <v>4226</v>
      </c>
      <c r="B8041" s="6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hidden="1" x14ac:dyDescent="0.3">
      <c r="A8042" s="6" t="s">
        <v>2915</v>
      </c>
      <c r="B8042" s="6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hidden="1" x14ac:dyDescent="0.3">
      <c r="A8043" s="6" t="s">
        <v>514</v>
      </c>
      <c r="B8043" s="6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hidden="1" x14ac:dyDescent="0.3">
      <c r="A8044" s="6" t="s">
        <v>2676</v>
      </c>
      <c r="B8044" s="6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hidden="1" x14ac:dyDescent="0.3">
      <c r="A8045" s="6" t="s">
        <v>2676</v>
      </c>
      <c r="B8045" s="6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hidden="1" x14ac:dyDescent="0.3">
      <c r="A8046" s="6" t="s">
        <v>2676</v>
      </c>
      <c r="B8046" s="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hidden="1" x14ac:dyDescent="0.3">
      <c r="A8047" s="6" t="s">
        <v>4389</v>
      </c>
      <c r="B8047" s="6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hidden="1" x14ac:dyDescent="0.3">
      <c r="A8048" s="6" t="s">
        <v>8327</v>
      </c>
      <c r="B8048" s="6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hidden="1" x14ac:dyDescent="0.3">
      <c r="A8049" s="6" t="s">
        <v>2474</v>
      </c>
      <c r="B8049" s="6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hidden="1" x14ac:dyDescent="0.3">
      <c r="A8050" s="6" t="s">
        <v>569</v>
      </c>
      <c r="B8050" s="6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hidden="1" x14ac:dyDescent="0.3">
      <c r="A8051" s="6" t="s">
        <v>2683</v>
      </c>
      <c r="B8051" s="6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hidden="1" x14ac:dyDescent="0.3">
      <c r="A8052" s="6" t="s">
        <v>651</v>
      </c>
      <c r="B8052" s="6" t="s">
        <v>8697</v>
      </c>
      <c r="C8052" s="6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hidden="1" x14ac:dyDescent="0.3">
      <c r="A8053" s="6" t="s">
        <v>502</v>
      </c>
      <c r="B8053" s="6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hidden="1" x14ac:dyDescent="0.3">
      <c r="A8054" s="6" t="s">
        <v>502</v>
      </c>
      <c r="B8054" s="6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hidden="1" x14ac:dyDescent="0.3">
      <c r="A8055" s="6" t="s">
        <v>502</v>
      </c>
      <c r="B8055" s="6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>
    <filterColumn colId="0">
      <filters>
        <filter val="Abo Ghaleb"/>
        <filter val="October Under-Railway Tunnel"/>
      </filters>
    </filterColumn>
    <filterColumn colId="2">
      <filters>
        <filter val="2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84A-A508-4ADD-B54E-B31BCBDED215}">
  <dimension ref="A1:B318"/>
  <sheetViews>
    <sheetView workbookViewId="0">
      <selection activeCell="A7" sqref="A7"/>
    </sheetView>
  </sheetViews>
  <sheetFormatPr defaultRowHeight="14.4" x14ac:dyDescent="0.3"/>
  <sheetData>
    <row r="1" spans="1:2" x14ac:dyDescent="0.3">
      <c r="A1" t="s">
        <v>285</v>
      </c>
      <c r="B1" t="s">
        <v>8712</v>
      </c>
    </row>
    <row r="2" spans="1:2" x14ac:dyDescent="0.3">
      <c r="A2" t="s">
        <v>96</v>
      </c>
      <c r="B2">
        <v>2</v>
      </c>
    </row>
    <row r="3" spans="1:2" x14ac:dyDescent="0.3">
      <c r="A3" t="s">
        <v>81</v>
      </c>
      <c r="B3">
        <v>2</v>
      </c>
    </row>
    <row r="4" spans="1:2" x14ac:dyDescent="0.3">
      <c r="A4" t="s">
        <v>58</v>
      </c>
    </row>
    <row r="5" spans="1:2" x14ac:dyDescent="0.3">
      <c r="A5" t="s">
        <v>19</v>
      </c>
      <c r="B5">
        <v>1</v>
      </c>
    </row>
    <row r="6" spans="1:2" x14ac:dyDescent="0.3">
      <c r="A6" t="s">
        <v>35</v>
      </c>
      <c r="B6">
        <v>1</v>
      </c>
    </row>
    <row r="7" spans="1:2" x14ac:dyDescent="0.3">
      <c r="A7" t="s">
        <v>290</v>
      </c>
      <c r="B7">
        <v>1</v>
      </c>
    </row>
    <row r="8" spans="1:2" x14ac:dyDescent="0.3">
      <c r="A8" t="s">
        <v>193</v>
      </c>
      <c r="B8">
        <v>1</v>
      </c>
    </row>
    <row r="9" spans="1:2" x14ac:dyDescent="0.3">
      <c r="A9" t="s">
        <v>291</v>
      </c>
      <c r="B9">
        <v>1</v>
      </c>
    </row>
    <row r="10" spans="1:2" x14ac:dyDescent="0.3">
      <c r="A10" t="s">
        <v>76</v>
      </c>
      <c r="B10">
        <v>1</v>
      </c>
    </row>
    <row r="11" spans="1:2" x14ac:dyDescent="0.3">
      <c r="A11" t="s">
        <v>39</v>
      </c>
      <c r="B11">
        <v>1</v>
      </c>
    </row>
    <row r="12" spans="1:2" x14ac:dyDescent="0.3">
      <c r="A12" t="s">
        <v>97</v>
      </c>
      <c r="B12">
        <v>1</v>
      </c>
    </row>
    <row r="13" spans="1:2" x14ac:dyDescent="0.3">
      <c r="A13" t="s">
        <v>294</v>
      </c>
      <c r="B13">
        <v>1</v>
      </c>
    </row>
    <row r="14" spans="1:2" x14ac:dyDescent="0.3">
      <c r="A14" t="s">
        <v>86</v>
      </c>
      <c r="B14">
        <v>1</v>
      </c>
    </row>
    <row r="15" spans="1:2" x14ac:dyDescent="0.3">
      <c r="A15" t="s">
        <v>296</v>
      </c>
      <c r="B15">
        <v>1</v>
      </c>
    </row>
    <row r="16" spans="1:2" x14ac:dyDescent="0.3">
      <c r="A16" t="s">
        <v>221</v>
      </c>
      <c r="B16">
        <v>1</v>
      </c>
    </row>
    <row r="17" spans="1:2" x14ac:dyDescent="0.3">
      <c r="A17" t="s">
        <v>297</v>
      </c>
      <c r="B17">
        <v>1</v>
      </c>
    </row>
    <row r="18" spans="1:2" x14ac:dyDescent="0.3">
      <c r="A18" t="s">
        <v>220</v>
      </c>
      <c r="B18">
        <v>1</v>
      </c>
    </row>
    <row r="19" spans="1:2" x14ac:dyDescent="0.3">
      <c r="A19" t="s">
        <v>222</v>
      </c>
      <c r="B19">
        <v>1</v>
      </c>
    </row>
    <row r="20" spans="1:2" x14ac:dyDescent="0.3">
      <c r="A20" t="s">
        <v>211</v>
      </c>
      <c r="B20">
        <v>1</v>
      </c>
    </row>
    <row r="21" spans="1:2" x14ac:dyDescent="0.3">
      <c r="A21" t="s">
        <v>131</v>
      </c>
      <c r="B21">
        <v>1</v>
      </c>
    </row>
    <row r="22" spans="1:2" x14ac:dyDescent="0.3">
      <c r="A22" t="s">
        <v>21</v>
      </c>
      <c r="B22">
        <v>1</v>
      </c>
    </row>
    <row r="23" spans="1:2" x14ac:dyDescent="0.3">
      <c r="A23" t="s">
        <v>298</v>
      </c>
      <c r="B23">
        <v>1</v>
      </c>
    </row>
    <row r="25" spans="1:2" x14ac:dyDescent="0.3">
      <c r="A25" t="s">
        <v>6</v>
      </c>
      <c r="B25">
        <v>1</v>
      </c>
    </row>
    <row r="26" spans="1:2" x14ac:dyDescent="0.3">
      <c r="A26" t="s">
        <v>161</v>
      </c>
      <c r="B26">
        <v>1</v>
      </c>
    </row>
    <row r="27" spans="1:2" x14ac:dyDescent="0.3">
      <c r="A27" t="s">
        <v>50</v>
      </c>
      <c r="B27">
        <v>1</v>
      </c>
    </row>
    <row r="28" spans="1:2" x14ac:dyDescent="0.3">
      <c r="A28" t="s">
        <v>212</v>
      </c>
      <c r="B28">
        <v>1</v>
      </c>
    </row>
    <row r="29" spans="1:2" x14ac:dyDescent="0.3">
      <c r="A29" t="s">
        <v>301</v>
      </c>
      <c r="B29">
        <v>1</v>
      </c>
    </row>
    <row r="30" spans="1:2" x14ac:dyDescent="0.3">
      <c r="A30" t="s">
        <v>302</v>
      </c>
      <c r="B30">
        <v>1</v>
      </c>
    </row>
    <row r="31" spans="1:2" x14ac:dyDescent="0.3">
      <c r="A31" t="s">
        <v>128</v>
      </c>
      <c r="B31">
        <v>1</v>
      </c>
    </row>
    <row r="32" spans="1:2" x14ac:dyDescent="0.3">
      <c r="A32" t="s">
        <v>129</v>
      </c>
      <c r="B32">
        <v>1</v>
      </c>
    </row>
    <row r="33" spans="1:2" x14ac:dyDescent="0.3">
      <c r="A33" t="s">
        <v>304</v>
      </c>
      <c r="B33">
        <v>1</v>
      </c>
    </row>
    <row r="34" spans="1:2" x14ac:dyDescent="0.3">
      <c r="A34" t="s">
        <v>116</v>
      </c>
      <c r="B34">
        <v>1</v>
      </c>
    </row>
    <row r="35" spans="1:2" x14ac:dyDescent="0.3">
      <c r="A35" t="s">
        <v>306</v>
      </c>
      <c r="B35">
        <v>1</v>
      </c>
    </row>
    <row r="36" spans="1:2" x14ac:dyDescent="0.3">
      <c r="A36" t="s">
        <v>307</v>
      </c>
      <c r="B36">
        <v>1</v>
      </c>
    </row>
    <row r="37" spans="1:2" x14ac:dyDescent="0.3">
      <c r="A37" t="s">
        <v>150</v>
      </c>
      <c r="B37">
        <v>1</v>
      </c>
    </row>
    <row r="38" spans="1:2" x14ac:dyDescent="0.3">
      <c r="A38" t="s">
        <v>309</v>
      </c>
      <c r="B38">
        <v>1</v>
      </c>
    </row>
    <row r="39" spans="1:2" x14ac:dyDescent="0.3">
      <c r="A39" t="s">
        <v>310</v>
      </c>
      <c r="B39">
        <v>1</v>
      </c>
    </row>
    <row r="40" spans="1:2" x14ac:dyDescent="0.3">
      <c r="B40">
        <v>1</v>
      </c>
    </row>
    <row r="41" spans="1:2" x14ac:dyDescent="0.3">
      <c r="A41" t="s">
        <v>30</v>
      </c>
      <c r="B41">
        <v>1</v>
      </c>
    </row>
    <row r="42" spans="1:2" x14ac:dyDescent="0.3">
      <c r="A42" t="s">
        <v>312</v>
      </c>
      <c r="B42">
        <v>1</v>
      </c>
    </row>
    <row r="43" spans="1:2" x14ac:dyDescent="0.3">
      <c r="A43" t="s">
        <v>110</v>
      </c>
      <c r="B43">
        <v>1</v>
      </c>
    </row>
    <row r="44" spans="1:2" x14ac:dyDescent="0.3">
      <c r="A44" t="s">
        <v>314</v>
      </c>
      <c r="B44">
        <v>1</v>
      </c>
    </row>
    <row r="45" spans="1:2" x14ac:dyDescent="0.3">
      <c r="A45" t="s">
        <v>71</v>
      </c>
      <c r="B45">
        <v>1</v>
      </c>
    </row>
    <row r="46" spans="1:2" x14ac:dyDescent="0.3">
      <c r="A46" t="s">
        <v>140</v>
      </c>
      <c r="B46">
        <v>1</v>
      </c>
    </row>
    <row r="47" spans="1:2" x14ac:dyDescent="0.3">
      <c r="A47" t="s">
        <v>123</v>
      </c>
      <c r="B47">
        <v>1</v>
      </c>
    </row>
    <row r="48" spans="1:2" x14ac:dyDescent="0.3">
      <c r="A48" t="s">
        <v>126</v>
      </c>
      <c r="B48">
        <v>1</v>
      </c>
    </row>
    <row r="49" spans="1:2" x14ac:dyDescent="0.3">
      <c r="A49" t="s">
        <v>315</v>
      </c>
      <c r="B49">
        <v>1</v>
      </c>
    </row>
    <row r="50" spans="1:2" x14ac:dyDescent="0.3">
      <c r="A50" t="s">
        <v>202</v>
      </c>
      <c r="B50">
        <v>1</v>
      </c>
    </row>
    <row r="51" spans="1:2" x14ac:dyDescent="0.3">
      <c r="A51" t="s">
        <v>125</v>
      </c>
      <c r="B51">
        <v>1</v>
      </c>
    </row>
    <row r="52" spans="1:2" x14ac:dyDescent="0.3">
      <c r="A52" t="s">
        <v>74</v>
      </c>
      <c r="B52">
        <v>1</v>
      </c>
    </row>
    <row r="53" spans="1:2" x14ac:dyDescent="0.3">
      <c r="A53" t="s">
        <v>127</v>
      </c>
      <c r="B53">
        <v>1</v>
      </c>
    </row>
    <row r="54" spans="1:2" x14ac:dyDescent="0.3">
      <c r="A54" t="s">
        <v>316</v>
      </c>
      <c r="B54">
        <v>1</v>
      </c>
    </row>
    <row r="55" spans="1:2" x14ac:dyDescent="0.3">
      <c r="A55" t="s">
        <v>72</v>
      </c>
      <c r="B55">
        <v>1</v>
      </c>
    </row>
    <row r="56" spans="1:2" x14ac:dyDescent="0.3">
      <c r="A56" t="s">
        <v>42</v>
      </c>
      <c r="B56">
        <v>1</v>
      </c>
    </row>
    <row r="57" spans="1:2" x14ac:dyDescent="0.3">
      <c r="A57" t="s">
        <v>187</v>
      </c>
      <c r="B57">
        <v>1</v>
      </c>
    </row>
    <row r="58" spans="1:2" x14ac:dyDescent="0.3">
      <c r="A58" t="s">
        <v>317</v>
      </c>
      <c r="B58">
        <v>1</v>
      </c>
    </row>
    <row r="59" spans="1:2" x14ac:dyDescent="0.3">
      <c r="A59" t="s">
        <v>40</v>
      </c>
      <c r="B59">
        <v>1</v>
      </c>
    </row>
    <row r="60" spans="1:2" x14ac:dyDescent="0.3">
      <c r="A60" t="s">
        <v>192</v>
      </c>
      <c r="B60">
        <v>1</v>
      </c>
    </row>
    <row r="61" spans="1:2" x14ac:dyDescent="0.3">
      <c r="A61" t="s">
        <v>41</v>
      </c>
      <c r="B61">
        <v>1</v>
      </c>
    </row>
    <row r="62" spans="1:2" x14ac:dyDescent="0.3">
      <c r="A62" t="s">
        <v>85</v>
      </c>
      <c r="B62">
        <v>1</v>
      </c>
    </row>
    <row r="63" spans="1:2" x14ac:dyDescent="0.3">
      <c r="A63" t="s">
        <v>319</v>
      </c>
      <c r="B63">
        <v>1</v>
      </c>
    </row>
    <row r="64" spans="1:2" x14ac:dyDescent="0.3">
      <c r="A64" t="s">
        <v>36</v>
      </c>
      <c r="B64">
        <v>1</v>
      </c>
    </row>
    <row r="65" spans="1:2" x14ac:dyDescent="0.3">
      <c r="A65" t="s">
        <v>53</v>
      </c>
      <c r="B65">
        <v>1</v>
      </c>
    </row>
    <row r="66" spans="1:2" x14ac:dyDescent="0.3">
      <c r="A66" t="s">
        <v>103</v>
      </c>
      <c r="B66">
        <v>1</v>
      </c>
    </row>
    <row r="67" spans="1:2" x14ac:dyDescent="0.3">
      <c r="A67" t="s">
        <v>321</v>
      </c>
      <c r="B67">
        <v>1</v>
      </c>
    </row>
    <row r="68" spans="1:2" x14ac:dyDescent="0.3">
      <c r="A68" t="s">
        <v>322</v>
      </c>
      <c r="B68">
        <v>1</v>
      </c>
    </row>
    <row r="69" spans="1:2" x14ac:dyDescent="0.3">
      <c r="A69" t="s">
        <v>22</v>
      </c>
      <c r="B69">
        <v>1</v>
      </c>
    </row>
    <row r="70" spans="1:2" x14ac:dyDescent="0.3">
      <c r="A70" t="s">
        <v>324</v>
      </c>
      <c r="B70">
        <v>1</v>
      </c>
    </row>
    <row r="71" spans="1:2" x14ac:dyDescent="0.3">
      <c r="A71" t="s">
        <v>23</v>
      </c>
      <c r="B71">
        <v>1</v>
      </c>
    </row>
    <row r="72" spans="1:2" x14ac:dyDescent="0.3">
      <c r="A72" t="s">
        <v>325</v>
      </c>
      <c r="B72">
        <v>1</v>
      </c>
    </row>
    <row r="73" spans="1:2" x14ac:dyDescent="0.3">
      <c r="A73" t="s">
        <v>174</v>
      </c>
      <c r="B73">
        <v>1</v>
      </c>
    </row>
    <row r="74" spans="1:2" x14ac:dyDescent="0.3">
      <c r="A74" t="s">
        <v>34</v>
      </c>
      <c r="B74">
        <v>1</v>
      </c>
    </row>
    <row r="75" spans="1:2" x14ac:dyDescent="0.3">
      <c r="A75" t="s">
        <v>326</v>
      </c>
      <c r="B75">
        <v>1</v>
      </c>
    </row>
    <row r="76" spans="1:2" x14ac:dyDescent="0.3">
      <c r="A76" t="s">
        <v>327</v>
      </c>
      <c r="B76">
        <v>1</v>
      </c>
    </row>
    <row r="77" spans="1:2" x14ac:dyDescent="0.3">
      <c r="A77" t="s">
        <v>175</v>
      </c>
      <c r="B77">
        <v>1</v>
      </c>
    </row>
    <row r="78" spans="1:2" x14ac:dyDescent="0.3">
      <c r="A78" t="s">
        <v>5</v>
      </c>
      <c r="B78">
        <v>1</v>
      </c>
    </row>
    <row r="79" spans="1:2" x14ac:dyDescent="0.3">
      <c r="A79" t="s">
        <v>17</v>
      </c>
      <c r="B79">
        <v>1</v>
      </c>
    </row>
    <row r="80" spans="1:2" x14ac:dyDescent="0.3">
      <c r="A80" t="s">
        <v>16</v>
      </c>
      <c r="B80">
        <v>1</v>
      </c>
    </row>
    <row r="81" spans="1:2" x14ac:dyDescent="0.3">
      <c r="A81" t="s">
        <v>164</v>
      </c>
      <c r="B81">
        <v>1</v>
      </c>
    </row>
    <row r="82" spans="1:2" x14ac:dyDescent="0.3">
      <c r="A82" t="s">
        <v>160</v>
      </c>
      <c r="B82">
        <v>1</v>
      </c>
    </row>
    <row r="83" spans="1:2" x14ac:dyDescent="0.3">
      <c r="A83" t="s">
        <v>329</v>
      </c>
      <c r="B83">
        <v>1</v>
      </c>
    </row>
    <row r="84" spans="1:2" x14ac:dyDescent="0.3">
      <c r="A84" t="s">
        <v>169</v>
      </c>
      <c r="B84">
        <v>1</v>
      </c>
    </row>
    <row r="85" spans="1:2" x14ac:dyDescent="0.3">
      <c r="A85" t="s">
        <v>330</v>
      </c>
      <c r="B85">
        <v>1</v>
      </c>
    </row>
    <row r="86" spans="1:2" x14ac:dyDescent="0.3">
      <c r="A86" t="s">
        <v>38</v>
      </c>
      <c r="B86">
        <v>1</v>
      </c>
    </row>
    <row r="87" spans="1:2" x14ac:dyDescent="0.3">
      <c r="A87" t="s">
        <v>45</v>
      </c>
      <c r="B87">
        <v>1</v>
      </c>
    </row>
    <row r="88" spans="1:2" x14ac:dyDescent="0.3">
      <c r="A88" t="s">
        <v>332</v>
      </c>
      <c r="B88">
        <v>1</v>
      </c>
    </row>
    <row r="89" spans="1:2" x14ac:dyDescent="0.3">
      <c r="A89" t="s">
        <v>51</v>
      </c>
      <c r="B89">
        <v>1</v>
      </c>
    </row>
    <row r="90" spans="1:2" x14ac:dyDescent="0.3">
      <c r="A90" t="s">
        <v>52</v>
      </c>
      <c r="B90">
        <v>1</v>
      </c>
    </row>
    <row r="91" spans="1:2" x14ac:dyDescent="0.3">
      <c r="A91" t="s">
        <v>333</v>
      </c>
    </row>
    <row r="92" spans="1:2" x14ac:dyDescent="0.3">
      <c r="A92" t="s">
        <v>139</v>
      </c>
      <c r="B92">
        <v>1</v>
      </c>
    </row>
    <row r="93" spans="1:2" x14ac:dyDescent="0.3">
      <c r="A93" t="s">
        <v>117</v>
      </c>
      <c r="B93">
        <v>1</v>
      </c>
    </row>
    <row r="94" spans="1:2" x14ac:dyDescent="0.3">
      <c r="A94" t="s">
        <v>4</v>
      </c>
      <c r="B94">
        <v>1</v>
      </c>
    </row>
    <row r="95" spans="1:2" x14ac:dyDescent="0.3">
      <c r="A95" t="s">
        <v>172</v>
      </c>
      <c r="B95">
        <v>1</v>
      </c>
    </row>
    <row r="96" spans="1:2" x14ac:dyDescent="0.3">
      <c r="A96" t="s">
        <v>157</v>
      </c>
      <c r="B96">
        <v>1</v>
      </c>
    </row>
    <row r="97" spans="1:2" x14ac:dyDescent="0.3">
      <c r="A97" t="s">
        <v>179</v>
      </c>
      <c r="B97">
        <v>1</v>
      </c>
    </row>
    <row r="98" spans="1:2" x14ac:dyDescent="0.3">
      <c r="A98" t="s">
        <v>334</v>
      </c>
      <c r="B98">
        <v>1</v>
      </c>
    </row>
    <row r="99" spans="1:2" x14ac:dyDescent="0.3">
      <c r="A99" t="s">
        <v>64</v>
      </c>
      <c r="B99">
        <v>1</v>
      </c>
    </row>
    <row r="100" spans="1:2" x14ac:dyDescent="0.3">
      <c r="A100" t="s">
        <v>336</v>
      </c>
      <c r="B100">
        <v>1</v>
      </c>
    </row>
    <row r="101" spans="1:2" x14ac:dyDescent="0.3">
      <c r="A101" t="s">
        <v>207</v>
      </c>
      <c r="B101">
        <v>1</v>
      </c>
    </row>
    <row r="102" spans="1:2" x14ac:dyDescent="0.3">
      <c r="A102" t="s">
        <v>230</v>
      </c>
      <c r="B102">
        <v>1</v>
      </c>
    </row>
    <row r="103" spans="1:2" x14ac:dyDescent="0.3">
      <c r="A103" t="s">
        <v>48</v>
      </c>
      <c r="B103">
        <v>1</v>
      </c>
    </row>
    <row r="104" spans="1:2" x14ac:dyDescent="0.3">
      <c r="A104" t="s">
        <v>338</v>
      </c>
      <c r="B104">
        <v>1</v>
      </c>
    </row>
    <row r="105" spans="1:2" x14ac:dyDescent="0.3">
      <c r="A105" t="s">
        <v>178</v>
      </c>
      <c r="B105">
        <v>1</v>
      </c>
    </row>
    <row r="106" spans="1:2" x14ac:dyDescent="0.3">
      <c r="A106" t="s">
        <v>177</v>
      </c>
      <c r="B106">
        <v>1</v>
      </c>
    </row>
    <row r="107" spans="1:2" x14ac:dyDescent="0.3">
      <c r="A107" t="s">
        <v>46</v>
      </c>
      <c r="B107">
        <v>1</v>
      </c>
    </row>
    <row r="108" spans="1:2" x14ac:dyDescent="0.3">
      <c r="A108" t="s">
        <v>340</v>
      </c>
      <c r="B108">
        <v>1</v>
      </c>
    </row>
    <row r="109" spans="1:2" x14ac:dyDescent="0.3">
      <c r="A109" t="s">
        <v>200</v>
      </c>
      <c r="B109">
        <v>1</v>
      </c>
    </row>
    <row r="110" spans="1:2" x14ac:dyDescent="0.3">
      <c r="A110" t="s">
        <v>3</v>
      </c>
      <c r="B110">
        <v>1</v>
      </c>
    </row>
    <row r="111" spans="1:2" x14ac:dyDescent="0.3">
      <c r="A111" t="s">
        <v>158</v>
      </c>
      <c r="B111">
        <v>1</v>
      </c>
    </row>
    <row r="112" spans="1:2" x14ac:dyDescent="0.3">
      <c r="A112" t="s">
        <v>67</v>
      </c>
      <c r="B112">
        <v>2</v>
      </c>
    </row>
    <row r="113" spans="1:2" x14ac:dyDescent="0.3">
      <c r="A113" t="s">
        <v>196</v>
      </c>
      <c r="B113">
        <v>2</v>
      </c>
    </row>
    <row r="114" spans="1:2" x14ac:dyDescent="0.3">
      <c r="A114" t="s">
        <v>60</v>
      </c>
      <c r="B114">
        <v>1</v>
      </c>
    </row>
    <row r="115" spans="1:2" x14ac:dyDescent="0.3">
      <c r="A115" t="s">
        <v>343</v>
      </c>
      <c r="B115">
        <v>1</v>
      </c>
    </row>
    <row r="116" spans="1:2" x14ac:dyDescent="0.3">
      <c r="A116" t="s">
        <v>344</v>
      </c>
      <c r="B116">
        <v>1</v>
      </c>
    </row>
    <row r="117" spans="1:2" x14ac:dyDescent="0.3">
      <c r="A117" t="s">
        <v>345</v>
      </c>
      <c r="B117">
        <v>1</v>
      </c>
    </row>
    <row r="118" spans="1:2" x14ac:dyDescent="0.3">
      <c r="A118" t="s">
        <v>12</v>
      </c>
      <c r="B118">
        <v>1</v>
      </c>
    </row>
    <row r="119" spans="1:2" x14ac:dyDescent="0.3">
      <c r="A119" t="s">
        <v>159</v>
      </c>
      <c r="B119">
        <v>1</v>
      </c>
    </row>
    <row r="120" spans="1:2" x14ac:dyDescent="0.3">
      <c r="A120" t="s">
        <v>83</v>
      </c>
      <c r="B120">
        <v>2</v>
      </c>
    </row>
    <row r="121" spans="1:2" x14ac:dyDescent="0.3">
      <c r="A121" t="s">
        <v>120</v>
      </c>
      <c r="B121">
        <v>1</v>
      </c>
    </row>
    <row r="122" spans="1:2" x14ac:dyDescent="0.3">
      <c r="A122" t="s">
        <v>347</v>
      </c>
      <c r="B122">
        <v>1</v>
      </c>
    </row>
    <row r="123" spans="1:2" x14ac:dyDescent="0.3">
      <c r="A123" t="s">
        <v>56</v>
      </c>
      <c r="B123">
        <v>1</v>
      </c>
    </row>
    <row r="124" spans="1:2" x14ac:dyDescent="0.3">
      <c r="A124" t="s">
        <v>185</v>
      </c>
      <c r="B124">
        <v>1</v>
      </c>
    </row>
    <row r="125" spans="1:2" x14ac:dyDescent="0.3">
      <c r="A125" t="s">
        <v>349</v>
      </c>
      <c r="B125">
        <v>1</v>
      </c>
    </row>
    <row r="126" spans="1:2" x14ac:dyDescent="0.3">
      <c r="A126" t="s">
        <v>137</v>
      </c>
      <c r="B126">
        <v>1</v>
      </c>
    </row>
    <row r="127" spans="1:2" x14ac:dyDescent="0.3">
      <c r="A127" t="s">
        <v>350</v>
      </c>
      <c r="B127">
        <v>1</v>
      </c>
    </row>
    <row r="128" spans="1:2" x14ac:dyDescent="0.3">
      <c r="A128" t="s">
        <v>351</v>
      </c>
      <c r="B128">
        <v>1</v>
      </c>
    </row>
    <row r="129" spans="1:2" x14ac:dyDescent="0.3">
      <c r="A129" t="s">
        <v>73</v>
      </c>
      <c r="B129">
        <v>1</v>
      </c>
    </row>
    <row r="130" spans="1:2" x14ac:dyDescent="0.3">
      <c r="A130" t="s">
        <v>80</v>
      </c>
      <c r="B130">
        <v>1</v>
      </c>
    </row>
    <row r="131" spans="1:2" x14ac:dyDescent="0.3">
      <c r="A131" t="s">
        <v>88</v>
      </c>
      <c r="B131">
        <v>1</v>
      </c>
    </row>
    <row r="132" spans="1:2" x14ac:dyDescent="0.3">
      <c r="A132" t="s">
        <v>352</v>
      </c>
      <c r="B132">
        <v>1</v>
      </c>
    </row>
    <row r="133" spans="1:2" x14ac:dyDescent="0.3">
      <c r="A133" t="s">
        <v>353</v>
      </c>
      <c r="B133">
        <v>1</v>
      </c>
    </row>
    <row r="134" spans="1:2" x14ac:dyDescent="0.3">
      <c r="A134" t="s">
        <v>218</v>
      </c>
      <c r="B134">
        <v>1</v>
      </c>
    </row>
    <row r="135" spans="1:2" x14ac:dyDescent="0.3">
      <c r="A135" t="s">
        <v>354</v>
      </c>
      <c r="B135">
        <v>1</v>
      </c>
    </row>
    <row r="136" spans="1:2" x14ac:dyDescent="0.3">
      <c r="A136" t="s">
        <v>355</v>
      </c>
      <c r="B136">
        <v>1</v>
      </c>
    </row>
    <row r="137" spans="1:2" x14ac:dyDescent="0.3">
      <c r="A137" t="s">
        <v>356</v>
      </c>
      <c r="B137">
        <v>1</v>
      </c>
    </row>
    <row r="138" spans="1:2" x14ac:dyDescent="0.3">
      <c r="A138" t="s">
        <v>357</v>
      </c>
      <c r="B138">
        <v>1</v>
      </c>
    </row>
    <row r="139" spans="1:2" x14ac:dyDescent="0.3">
      <c r="A139" t="s">
        <v>141</v>
      </c>
      <c r="B139">
        <v>1</v>
      </c>
    </row>
    <row r="140" spans="1:2" x14ac:dyDescent="0.3">
      <c r="A140" t="s">
        <v>359</v>
      </c>
      <c r="B140">
        <v>1</v>
      </c>
    </row>
    <row r="141" spans="1:2" x14ac:dyDescent="0.3">
      <c r="A141" t="s">
        <v>18</v>
      </c>
      <c r="B141">
        <v>1</v>
      </c>
    </row>
    <row r="142" spans="1:2" x14ac:dyDescent="0.3">
      <c r="A142" t="s">
        <v>360</v>
      </c>
      <c r="B142">
        <v>1</v>
      </c>
    </row>
    <row r="143" spans="1:2" x14ac:dyDescent="0.3">
      <c r="A143" t="s">
        <v>25</v>
      </c>
      <c r="B143">
        <v>1</v>
      </c>
    </row>
    <row r="144" spans="1:2" x14ac:dyDescent="0.3">
      <c r="A144" t="s">
        <v>37</v>
      </c>
      <c r="B144">
        <v>1</v>
      </c>
    </row>
    <row r="145" spans="1:2" x14ac:dyDescent="0.3">
      <c r="A145" t="s">
        <v>176</v>
      </c>
      <c r="B145">
        <v>1</v>
      </c>
    </row>
    <row r="146" spans="1:2" x14ac:dyDescent="0.3">
      <c r="A146" t="s">
        <v>362</v>
      </c>
      <c r="B146">
        <v>1</v>
      </c>
    </row>
    <row r="147" spans="1:2" x14ac:dyDescent="0.3">
      <c r="A147" t="s">
        <v>94</v>
      </c>
      <c r="B147">
        <v>1</v>
      </c>
    </row>
    <row r="148" spans="1:2" x14ac:dyDescent="0.3">
      <c r="A148" t="s">
        <v>364</v>
      </c>
      <c r="B148">
        <v>1</v>
      </c>
    </row>
    <row r="149" spans="1:2" x14ac:dyDescent="0.3">
      <c r="A149" t="s">
        <v>229</v>
      </c>
      <c r="B149">
        <v>1</v>
      </c>
    </row>
    <row r="150" spans="1:2" x14ac:dyDescent="0.3">
      <c r="A150" t="s">
        <v>365</v>
      </c>
      <c r="B150">
        <v>1</v>
      </c>
    </row>
    <row r="151" spans="1:2" x14ac:dyDescent="0.3">
      <c r="A151" t="s">
        <v>142</v>
      </c>
    </row>
    <row r="152" spans="1:2" x14ac:dyDescent="0.3">
      <c r="A152" t="s">
        <v>148</v>
      </c>
      <c r="B152">
        <v>1</v>
      </c>
    </row>
    <row r="153" spans="1:2" x14ac:dyDescent="0.3">
      <c r="A153" t="s">
        <v>136</v>
      </c>
      <c r="B153">
        <v>1</v>
      </c>
    </row>
    <row r="154" spans="1:2" x14ac:dyDescent="0.3">
      <c r="A154" t="s">
        <v>112</v>
      </c>
      <c r="B154">
        <v>1</v>
      </c>
    </row>
    <row r="155" spans="1:2" x14ac:dyDescent="0.3">
      <c r="A155" t="s">
        <v>84</v>
      </c>
      <c r="B155">
        <v>1</v>
      </c>
    </row>
    <row r="156" spans="1:2" x14ac:dyDescent="0.3">
      <c r="A156" t="s">
        <v>368</v>
      </c>
      <c r="B156">
        <v>1</v>
      </c>
    </row>
    <row r="157" spans="1:2" x14ac:dyDescent="0.3">
      <c r="A157" t="s">
        <v>369</v>
      </c>
      <c r="B157">
        <v>1</v>
      </c>
    </row>
    <row r="158" spans="1:2" x14ac:dyDescent="0.3">
      <c r="A158" t="s">
        <v>206</v>
      </c>
      <c r="B158">
        <v>1</v>
      </c>
    </row>
    <row r="159" spans="1:2" x14ac:dyDescent="0.3">
      <c r="A159" t="s">
        <v>13</v>
      </c>
      <c r="B159">
        <v>1</v>
      </c>
    </row>
    <row r="160" spans="1:2" x14ac:dyDescent="0.3">
      <c r="A160" t="s">
        <v>183</v>
      </c>
      <c r="B160">
        <v>1</v>
      </c>
    </row>
    <row r="161" spans="1:2" x14ac:dyDescent="0.3">
      <c r="A161" t="s">
        <v>173</v>
      </c>
    </row>
    <row r="162" spans="1:2" x14ac:dyDescent="0.3">
      <c r="A162" t="s">
        <v>59</v>
      </c>
      <c r="B162">
        <v>1</v>
      </c>
    </row>
    <row r="163" spans="1:2" x14ac:dyDescent="0.3">
      <c r="A163" t="s">
        <v>199</v>
      </c>
      <c r="B163">
        <v>1</v>
      </c>
    </row>
    <row r="164" spans="1:2" x14ac:dyDescent="0.3">
      <c r="A164" t="s">
        <v>372</v>
      </c>
      <c r="B164">
        <v>1</v>
      </c>
    </row>
    <row r="165" spans="1:2" x14ac:dyDescent="0.3">
      <c r="A165" t="s">
        <v>373</v>
      </c>
      <c r="B165">
        <v>1</v>
      </c>
    </row>
    <row r="166" spans="1:2" x14ac:dyDescent="0.3">
      <c r="A166" t="s">
        <v>374</v>
      </c>
      <c r="B166">
        <v>1</v>
      </c>
    </row>
    <row r="167" spans="1:2" x14ac:dyDescent="0.3">
      <c r="A167" t="s">
        <v>219</v>
      </c>
      <c r="B167">
        <v>1</v>
      </c>
    </row>
    <row r="168" spans="1:2" x14ac:dyDescent="0.3">
      <c r="A168" t="s">
        <v>104</v>
      </c>
      <c r="B168">
        <v>1</v>
      </c>
    </row>
    <row r="169" spans="1:2" x14ac:dyDescent="0.3">
      <c r="A169" t="s">
        <v>376</v>
      </c>
      <c r="B169">
        <v>1</v>
      </c>
    </row>
    <row r="170" spans="1:2" x14ac:dyDescent="0.3">
      <c r="A170" t="s">
        <v>377</v>
      </c>
      <c r="B170">
        <v>1</v>
      </c>
    </row>
    <row r="171" spans="1:2" x14ac:dyDescent="0.3">
      <c r="A171" t="s">
        <v>75</v>
      </c>
      <c r="B171">
        <v>1</v>
      </c>
    </row>
    <row r="172" spans="1:2" x14ac:dyDescent="0.3">
      <c r="A172" t="s">
        <v>217</v>
      </c>
      <c r="B172">
        <v>1</v>
      </c>
    </row>
    <row r="173" spans="1:2" x14ac:dyDescent="0.3">
      <c r="A173" t="s">
        <v>379</v>
      </c>
      <c r="B173">
        <v>1</v>
      </c>
    </row>
    <row r="174" spans="1:2" x14ac:dyDescent="0.3">
      <c r="A174" t="s">
        <v>380</v>
      </c>
      <c r="B174">
        <v>1</v>
      </c>
    </row>
    <row r="175" spans="1:2" x14ac:dyDescent="0.3">
      <c r="A175" t="s">
        <v>49</v>
      </c>
      <c r="B175">
        <v>1</v>
      </c>
    </row>
    <row r="176" spans="1:2" x14ac:dyDescent="0.3">
      <c r="A176" t="s">
        <v>198</v>
      </c>
      <c r="B176">
        <v>1</v>
      </c>
    </row>
    <row r="177" spans="1:2" x14ac:dyDescent="0.3">
      <c r="A177" t="s">
        <v>55</v>
      </c>
      <c r="B177">
        <v>1</v>
      </c>
    </row>
    <row r="178" spans="1:2" x14ac:dyDescent="0.3">
      <c r="A178" t="s">
        <v>382</v>
      </c>
      <c r="B178">
        <v>1</v>
      </c>
    </row>
    <row r="179" spans="1:2" x14ac:dyDescent="0.3">
      <c r="A179" t="s">
        <v>188</v>
      </c>
      <c r="B179">
        <v>1</v>
      </c>
    </row>
    <row r="180" spans="1:2" x14ac:dyDescent="0.3">
      <c r="A180" t="s">
        <v>383</v>
      </c>
      <c r="B180">
        <v>1</v>
      </c>
    </row>
    <row r="181" spans="1:2" x14ac:dyDescent="0.3">
      <c r="A181" t="s">
        <v>7</v>
      </c>
      <c r="B181">
        <v>1</v>
      </c>
    </row>
    <row r="182" spans="1:2" x14ac:dyDescent="0.3">
      <c r="A182" t="s">
        <v>24</v>
      </c>
      <c r="B182">
        <v>1</v>
      </c>
    </row>
    <row r="183" spans="1:2" x14ac:dyDescent="0.3">
      <c r="A183" t="s">
        <v>384</v>
      </c>
      <c r="B183">
        <v>1</v>
      </c>
    </row>
    <row r="184" spans="1:2" x14ac:dyDescent="0.3">
      <c r="A184" t="s">
        <v>385</v>
      </c>
      <c r="B184">
        <v>1</v>
      </c>
    </row>
    <row r="185" spans="1:2" x14ac:dyDescent="0.3">
      <c r="A185" t="s">
        <v>2</v>
      </c>
      <c r="B185">
        <v>1</v>
      </c>
    </row>
    <row r="186" spans="1:2" x14ac:dyDescent="0.3">
      <c r="A186" t="s">
        <v>15</v>
      </c>
      <c r="B186">
        <v>1</v>
      </c>
    </row>
    <row r="187" spans="1:2" x14ac:dyDescent="0.3">
      <c r="A187" t="s">
        <v>163</v>
      </c>
      <c r="B187">
        <v>1</v>
      </c>
    </row>
    <row r="188" spans="1:2" x14ac:dyDescent="0.3">
      <c r="A188" t="s">
        <v>167</v>
      </c>
      <c r="B188">
        <v>1</v>
      </c>
    </row>
    <row r="189" spans="1:2" x14ac:dyDescent="0.3">
      <c r="A189" t="s">
        <v>44</v>
      </c>
      <c r="B189">
        <v>1</v>
      </c>
    </row>
    <row r="190" spans="1:2" x14ac:dyDescent="0.3">
      <c r="A190" t="s">
        <v>90</v>
      </c>
      <c r="B190">
        <v>1</v>
      </c>
    </row>
    <row r="191" spans="1:2" x14ac:dyDescent="0.3">
      <c r="A191" t="s">
        <v>33</v>
      </c>
      <c r="B191">
        <v>1</v>
      </c>
    </row>
    <row r="192" spans="1:2" x14ac:dyDescent="0.3">
      <c r="A192" t="s">
        <v>184</v>
      </c>
      <c r="B192">
        <v>1</v>
      </c>
    </row>
    <row r="193" spans="1:2" x14ac:dyDescent="0.3">
      <c r="A193" t="s">
        <v>390</v>
      </c>
      <c r="B193">
        <v>1</v>
      </c>
    </row>
    <row r="194" spans="1:2" x14ac:dyDescent="0.3">
      <c r="A194" t="s">
        <v>171</v>
      </c>
      <c r="B194">
        <v>1</v>
      </c>
    </row>
    <row r="195" spans="1:2" x14ac:dyDescent="0.3">
      <c r="A195" t="s">
        <v>29</v>
      </c>
      <c r="B195">
        <v>1</v>
      </c>
    </row>
    <row r="196" spans="1:2" x14ac:dyDescent="0.3">
      <c r="A196" t="s">
        <v>165</v>
      </c>
      <c r="B196">
        <v>1</v>
      </c>
    </row>
    <row r="197" spans="1:2" x14ac:dyDescent="0.3">
      <c r="A197" t="s">
        <v>392</v>
      </c>
      <c r="B197">
        <v>1</v>
      </c>
    </row>
    <row r="198" spans="1:2" x14ac:dyDescent="0.3">
      <c r="A198" t="s">
        <v>54</v>
      </c>
      <c r="B198">
        <v>1</v>
      </c>
    </row>
    <row r="199" spans="1:2" x14ac:dyDescent="0.3">
      <c r="A199" t="s">
        <v>180</v>
      </c>
      <c r="B199">
        <v>1</v>
      </c>
    </row>
    <row r="200" spans="1:2" x14ac:dyDescent="0.3">
      <c r="A200" t="s">
        <v>394</v>
      </c>
      <c r="B200">
        <v>1</v>
      </c>
    </row>
    <row r="201" spans="1:2" x14ac:dyDescent="0.3">
      <c r="A201" t="s">
        <v>57</v>
      </c>
      <c r="B201">
        <v>1</v>
      </c>
    </row>
    <row r="202" spans="1:2" x14ac:dyDescent="0.3">
      <c r="A202" t="s">
        <v>182</v>
      </c>
      <c r="B202">
        <v>1</v>
      </c>
    </row>
    <row r="203" spans="1:2" x14ac:dyDescent="0.3">
      <c r="A203" t="s">
        <v>395</v>
      </c>
      <c r="B203">
        <v>1</v>
      </c>
    </row>
    <row r="204" spans="1:2" x14ac:dyDescent="0.3">
      <c r="A204" t="s">
        <v>70</v>
      </c>
      <c r="B204">
        <v>1</v>
      </c>
    </row>
    <row r="205" spans="1:2" x14ac:dyDescent="0.3">
      <c r="A205" t="s">
        <v>68</v>
      </c>
      <c r="B205">
        <v>1</v>
      </c>
    </row>
    <row r="206" spans="1:2" x14ac:dyDescent="0.3">
      <c r="A206" t="s">
        <v>396</v>
      </c>
      <c r="B206">
        <v>1</v>
      </c>
    </row>
    <row r="207" spans="1:2" x14ac:dyDescent="0.3">
      <c r="A207" t="s">
        <v>77</v>
      </c>
      <c r="B207">
        <v>1</v>
      </c>
    </row>
    <row r="208" spans="1:2" x14ac:dyDescent="0.3">
      <c r="A208" t="s">
        <v>191</v>
      </c>
      <c r="B208">
        <v>1</v>
      </c>
    </row>
    <row r="209" spans="1:2" x14ac:dyDescent="0.3">
      <c r="A209" t="s">
        <v>66</v>
      </c>
      <c r="B209">
        <v>1</v>
      </c>
    </row>
    <row r="210" spans="1:2" x14ac:dyDescent="0.3">
      <c r="A210" t="s">
        <v>61</v>
      </c>
      <c r="B210">
        <v>1</v>
      </c>
    </row>
    <row r="211" spans="1:2" x14ac:dyDescent="0.3">
      <c r="A211" t="s">
        <v>189</v>
      </c>
      <c r="B211">
        <v>1</v>
      </c>
    </row>
    <row r="212" spans="1:2" x14ac:dyDescent="0.3">
      <c r="A212" t="s">
        <v>95</v>
      </c>
      <c r="B212">
        <v>1</v>
      </c>
    </row>
    <row r="213" spans="1:2" x14ac:dyDescent="0.3">
      <c r="A213" t="s">
        <v>398</v>
      </c>
      <c r="B213">
        <v>1</v>
      </c>
    </row>
    <row r="214" spans="1:2" x14ac:dyDescent="0.3">
      <c r="A214" t="s">
        <v>209</v>
      </c>
      <c r="B214">
        <v>1</v>
      </c>
    </row>
    <row r="215" spans="1:2" x14ac:dyDescent="0.3">
      <c r="A215" t="s">
        <v>121</v>
      </c>
      <c r="B215">
        <v>1</v>
      </c>
    </row>
    <row r="216" spans="1:2" x14ac:dyDescent="0.3">
      <c r="A216" t="s">
        <v>119</v>
      </c>
      <c r="B216">
        <v>1</v>
      </c>
    </row>
    <row r="217" spans="1:2" x14ac:dyDescent="0.3">
      <c r="A217" t="s">
        <v>27</v>
      </c>
      <c r="B217">
        <v>1</v>
      </c>
    </row>
    <row r="218" spans="1:2" x14ac:dyDescent="0.3">
      <c r="A218" t="s">
        <v>26</v>
      </c>
      <c r="B218">
        <v>1</v>
      </c>
    </row>
    <row r="219" spans="1:2" x14ac:dyDescent="0.3">
      <c r="A219" t="s">
        <v>28</v>
      </c>
      <c r="B219">
        <v>1</v>
      </c>
    </row>
    <row r="220" spans="1:2" x14ac:dyDescent="0.3">
      <c r="A220" t="s">
        <v>31</v>
      </c>
      <c r="B220">
        <v>1</v>
      </c>
    </row>
    <row r="221" spans="1:2" x14ac:dyDescent="0.3">
      <c r="A221" t="s">
        <v>91</v>
      </c>
      <c r="B221">
        <v>1</v>
      </c>
    </row>
    <row r="222" spans="1:2" x14ac:dyDescent="0.3">
      <c r="A222" t="s">
        <v>132</v>
      </c>
      <c r="B222">
        <v>1</v>
      </c>
    </row>
    <row r="223" spans="1:2" x14ac:dyDescent="0.3">
      <c r="A223" t="s">
        <v>109</v>
      </c>
      <c r="B223">
        <v>1</v>
      </c>
    </row>
    <row r="224" spans="1:2" x14ac:dyDescent="0.3">
      <c r="A224" t="s">
        <v>402</v>
      </c>
      <c r="B224">
        <v>1</v>
      </c>
    </row>
    <row r="225" spans="1:2" x14ac:dyDescent="0.3">
      <c r="A225" t="s">
        <v>403</v>
      </c>
      <c r="B225">
        <v>1</v>
      </c>
    </row>
    <row r="226" spans="1:2" x14ac:dyDescent="0.3">
      <c r="A226" t="s">
        <v>205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186</v>
      </c>
      <c r="B228">
        <v>1</v>
      </c>
    </row>
    <row r="229" spans="1:2" x14ac:dyDescent="0.3">
      <c r="A229" t="s">
        <v>404</v>
      </c>
      <c r="B229">
        <v>1</v>
      </c>
    </row>
    <row r="230" spans="1:2" x14ac:dyDescent="0.3">
      <c r="A230" t="s">
        <v>166</v>
      </c>
      <c r="B230">
        <v>1</v>
      </c>
    </row>
    <row r="231" spans="1:2" x14ac:dyDescent="0.3">
      <c r="A231" t="s">
        <v>135</v>
      </c>
      <c r="B231">
        <v>1</v>
      </c>
    </row>
    <row r="232" spans="1:2" x14ac:dyDescent="0.3">
      <c r="A232" t="s">
        <v>227</v>
      </c>
      <c r="B232">
        <v>1</v>
      </c>
    </row>
    <row r="233" spans="1:2" x14ac:dyDescent="0.3">
      <c r="A233" t="s">
        <v>146</v>
      </c>
      <c r="B233">
        <v>1</v>
      </c>
    </row>
    <row r="234" spans="1:2" x14ac:dyDescent="0.3">
      <c r="A234" t="s">
        <v>226</v>
      </c>
      <c r="B234">
        <v>1</v>
      </c>
    </row>
    <row r="235" spans="1:2" x14ac:dyDescent="0.3">
      <c r="A235" t="s">
        <v>93</v>
      </c>
      <c r="B235">
        <v>1</v>
      </c>
    </row>
    <row r="236" spans="1:2" x14ac:dyDescent="0.3">
      <c r="A236" t="s">
        <v>407</v>
      </c>
      <c r="B236">
        <v>1</v>
      </c>
    </row>
    <row r="237" spans="1:2" x14ac:dyDescent="0.3">
      <c r="A237" t="s">
        <v>133</v>
      </c>
      <c r="B237">
        <v>1</v>
      </c>
    </row>
    <row r="238" spans="1:2" x14ac:dyDescent="0.3">
      <c r="A238" t="s">
        <v>408</v>
      </c>
      <c r="B238">
        <v>1</v>
      </c>
    </row>
    <row r="239" spans="1:2" x14ac:dyDescent="0.3">
      <c r="A239" t="s">
        <v>122</v>
      </c>
      <c r="B239">
        <v>1</v>
      </c>
    </row>
    <row r="240" spans="1:2" x14ac:dyDescent="0.3">
      <c r="A240" t="s">
        <v>409</v>
      </c>
      <c r="B240">
        <v>1</v>
      </c>
    </row>
    <row r="241" spans="1:2" x14ac:dyDescent="0.3">
      <c r="A241" t="s">
        <v>98</v>
      </c>
      <c r="B241">
        <v>1</v>
      </c>
    </row>
    <row r="242" spans="1:2" x14ac:dyDescent="0.3">
      <c r="A242" t="s">
        <v>147</v>
      </c>
      <c r="B242">
        <v>1</v>
      </c>
    </row>
    <row r="243" spans="1:2" x14ac:dyDescent="0.3">
      <c r="A243" t="s">
        <v>411</v>
      </c>
      <c r="B243">
        <v>1</v>
      </c>
    </row>
    <row r="244" spans="1:2" x14ac:dyDescent="0.3">
      <c r="A244" t="s">
        <v>65</v>
      </c>
      <c r="B244">
        <v>2</v>
      </c>
    </row>
    <row r="245" spans="1:2" x14ac:dyDescent="0.3">
      <c r="A245" t="s">
        <v>197</v>
      </c>
      <c r="B245">
        <v>2</v>
      </c>
    </row>
    <row r="246" spans="1:2" x14ac:dyDescent="0.3">
      <c r="A246" t="s">
        <v>63</v>
      </c>
      <c r="B246">
        <v>2</v>
      </c>
    </row>
    <row r="247" spans="1:2" x14ac:dyDescent="0.3">
      <c r="A247" t="s">
        <v>194</v>
      </c>
      <c r="B247">
        <v>2</v>
      </c>
    </row>
    <row r="248" spans="1:2" x14ac:dyDescent="0.3">
      <c r="A248" t="s">
        <v>195</v>
      </c>
      <c r="B248">
        <v>2</v>
      </c>
    </row>
    <row r="249" spans="1:2" x14ac:dyDescent="0.3">
      <c r="A249" t="s">
        <v>118</v>
      </c>
      <c r="B249">
        <v>1</v>
      </c>
    </row>
    <row r="250" spans="1:2" x14ac:dyDescent="0.3">
      <c r="A250" t="s">
        <v>143</v>
      </c>
      <c r="B250">
        <v>1</v>
      </c>
    </row>
    <row r="251" spans="1:2" x14ac:dyDescent="0.3">
      <c r="A251" t="s">
        <v>144</v>
      </c>
      <c r="B251">
        <v>1</v>
      </c>
    </row>
    <row r="252" spans="1:2" x14ac:dyDescent="0.3">
      <c r="A252" t="s">
        <v>107</v>
      </c>
      <c r="B252">
        <v>1</v>
      </c>
    </row>
    <row r="253" spans="1:2" x14ac:dyDescent="0.3">
      <c r="A253" t="s">
        <v>114</v>
      </c>
      <c r="B253">
        <v>1</v>
      </c>
    </row>
    <row r="254" spans="1:2" x14ac:dyDescent="0.3">
      <c r="A254" t="s">
        <v>145</v>
      </c>
      <c r="B254">
        <v>1</v>
      </c>
    </row>
    <row r="255" spans="1:2" x14ac:dyDescent="0.3">
      <c r="A255" t="s">
        <v>115</v>
      </c>
      <c r="B255">
        <v>1</v>
      </c>
    </row>
    <row r="256" spans="1:2" x14ac:dyDescent="0.3">
      <c r="A256" t="s">
        <v>124</v>
      </c>
      <c r="B256">
        <v>1</v>
      </c>
    </row>
    <row r="257" spans="1:2" x14ac:dyDescent="0.3">
      <c r="A257" t="s">
        <v>79</v>
      </c>
      <c r="B257">
        <v>1</v>
      </c>
    </row>
    <row r="258" spans="1:2" x14ac:dyDescent="0.3">
      <c r="A258" t="s">
        <v>414</v>
      </c>
      <c r="B258">
        <v>1</v>
      </c>
    </row>
    <row r="259" spans="1:2" x14ac:dyDescent="0.3">
      <c r="A259" t="s">
        <v>9</v>
      </c>
      <c r="B259">
        <v>1</v>
      </c>
    </row>
    <row r="260" spans="1:2" x14ac:dyDescent="0.3">
      <c r="A260" t="s">
        <v>43</v>
      </c>
      <c r="B260">
        <v>1</v>
      </c>
    </row>
    <row r="261" spans="1:2" x14ac:dyDescent="0.3">
      <c r="A261" t="s">
        <v>415</v>
      </c>
      <c r="B261">
        <v>1</v>
      </c>
    </row>
    <row r="262" spans="1:2" x14ac:dyDescent="0.3">
      <c r="A262" t="s">
        <v>416</v>
      </c>
      <c r="B262">
        <v>1</v>
      </c>
    </row>
    <row r="263" spans="1:2" x14ac:dyDescent="0.3">
      <c r="A263" t="s">
        <v>417</v>
      </c>
      <c r="B263">
        <v>1</v>
      </c>
    </row>
    <row r="264" spans="1:2" x14ac:dyDescent="0.3">
      <c r="A264" t="s">
        <v>418</v>
      </c>
      <c r="B264">
        <v>1</v>
      </c>
    </row>
    <row r="265" spans="1:2" x14ac:dyDescent="0.3">
      <c r="A265" t="s">
        <v>149</v>
      </c>
      <c r="B265">
        <v>1</v>
      </c>
    </row>
    <row r="266" spans="1:2" x14ac:dyDescent="0.3">
      <c r="A266" t="s">
        <v>14</v>
      </c>
      <c r="B266">
        <v>1</v>
      </c>
    </row>
    <row r="267" spans="1:2" x14ac:dyDescent="0.3">
      <c r="A267" t="s">
        <v>181</v>
      </c>
      <c r="B267">
        <v>1</v>
      </c>
    </row>
    <row r="268" spans="1:2" x14ac:dyDescent="0.3">
      <c r="A268" t="s">
        <v>106</v>
      </c>
      <c r="B268">
        <v>1</v>
      </c>
    </row>
    <row r="269" spans="1:2" x14ac:dyDescent="0.3">
      <c r="A269" t="s">
        <v>419</v>
      </c>
      <c r="B269">
        <v>1</v>
      </c>
    </row>
    <row r="270" spans="1:2" x14ac:dyDescent="0.3">
      <c r="A270" t="s">
        <v>130</v>
      </c>
      <c r="B270">
        <v>1</v>
      </c>
    </row>
    <row r="271" spans="1:2" x14ac:dyDescent="0.3">
      <c r="A271" t="s">
        <v>214</v>
      </c>
      <c r="B271">
        <v>1</v>
      </c>
    </row>
    <row r="272" spans="1:2" x14ac:dyDescent="0.3">
      <c r="A272" t="s">
        <v>134</v>
      </c>
      <c r="B272">
        <v>1</v>
      </c>
    </row>
    <row r="273" spans="1:2" x14ac:dyDescent="0.3">
      <c r="A273" t="s">
        <v>216</v>
      </c>
      <c r="B273">
        <v>1</v>
      </c>
    </row>
    <row r="274" spans="1:2" x14ac:dyDescent="0.3">
      <c r="A274" t="s">
        <v>228</v>
      </c>
      <c r="B274">
        <v>1</v>
      </c>
    </row>
    <row r="275" spans="1:2" x14ac:dyDescent="0.3">
      <c r="A275" t="s">
        <v>8</v>
      </c>
      <c r="B275">
        <v>1</v>
      </c>
    </row>
    <row r="276" spans="1:2" x14ac:dyDescent="0.3">
      <c r="A276" t="s">
        <v>168</v>
      </c>
      <c r="B276">
        <v>1</v>
      </c>
    </row>
    <row r="277" spans="1:2" x14ac:dyDescent="0.3">
      <c r="A277" t="s">
        <v>32</v>
      </c>
      <c r="B277">
        <v>1</v>
      </c>
    </row>
    <row r="278" spans="1:2" x14ac:dyDescent="0.3">
      <c r="A278" t="s">
        <v>82</v>
      </c>
      <c r="B278">
        <v>1</v>
      </c>
    </row>
    <row r="279" spans="1:2" x14ac:dyDescent="0.3">
      <c r="A279" t="s">
        <v>422</v>
      </c>
      <c r="B279">
        <v>1</v>
      </c>
    </row>
    <row r="280" spans="1:2" x14ac:dyDescent="0.3">
      <c r="A280" t="s">
        <v>170</v>
      </c>
      <c r="B280">
        <v>1</v>
      </c>
    </row>
    <row r="281" spans="1:2" x14ac:dyDescent="0.3">
      <c r="A281" t="s">
        <v>423</v>
      </c>
      <c r="B281">
        <v>1</v>
      </c>
    </row>
    <row r="282" spans="1:2" x14ac:dyDescent="0.3">
      <c r="A282" t="s">
        <v>89</v>
      </c>
      <c r="B282">
        <v>1</v>
      </c>
    </row>
    <row r="283" spans="1:2" x14ac:dyDescent="0.3">
      <c r="A283" t="s">
        <v>99</v>
      </c>
      <c r="B283">
        <v>1</v>
      </c>
    </row>
    <row r="284" spans="1:2" x14ac:dyDescent="0.3">
      <c r="A284" t="s">
        <v>215</v>
      </c>
      <c r="B284">
        <v>1</v>
      </c>
    </row>
    <row r="285" spans="1:2" x14ac:dyDescent="0.3">
      <c r="A285" t="s">
        <v>210</v>
      </c>
      <c r="B285">
        <v>1</v>
      </c>
    </row>
    <row r="286" spans="1:2" x14ac:dyDescent="0.3">
      <c r="A286" t="s">
        <v>208</v>
      </c>
      <c r="B286">
        <v>1</v>
      </c>
    </row>
    <row r="287" spans="1:2" x14ac:dyDescent="0.3">
      <c r="A287" t="s">
        <v>424</v>
      </c>
      <c r="B287">
        <v>1</v>
      </c>
    </row>
    <row r="288" spans="1:2" x14ac:dyDescent="0.3">
      <c r="A288" t="s">
        <v>100</v>
      </c>
      <c r="B288">
        <v>1</v>
      </c>
    </row>
    <row r="289" spans="1:2" x14ac:dyDescent="0.3">
      <c r="A289" t="s">
        <v>62</v>
      </c>
      <c r="B289">
        <v>2</v>
      </c>
    </row>
    <row r="290" spans="1:2" x14ac:dyDescent="0.3">
      <c r="A290" t="s">
        <v>69</v>
      </c>
      <c r="B290">
        <v>2</v>
      </c>
    </row>
    <row r="291" spans="1:2" x14ac:dyDescent="0.3">
      <c r="A291" t="s">
        <v>78</v>
      </c>
      <c r="B291">
        <v>2</v>
      </c>
    </row>
    <row r="292" spans="1:2" x14ac:dyDescent="0.3">
      <c r="A292" t="s">
        <v>204</v>
      </c>
      <c r="B292">
        <v>2</v>
      </c>
    </row>
    <row r="293" spans="1:2" x14ac:dyDescent="0.3">
      <c r="A293" t="s">
        <v>92</v>
      </c>
      <c r="B293">
        <v>2</v>
      </c>
    </row>
    <row r="294" spans="1:2" x14ac:dyDescent="0.3">
      <c r="A294" t="s">
        <v>203</v>
      </c>
      <c r="B294">
        <v>2</v>
      </c>
    </row>
    <row r="295" spans="1:2" x14ac:dyDescent="0.3">
      <c r="A295" t="s">
        <v>190</v>
      </c>
      <c r="B295">
        <v>2</v>
      </c>
    </row>
    <row r="296" spans="1:2" x14ac:dyDescent="0.3">
      <c r="A296" t="s">
        <v>87</v>
      </c>
      <c r="B296">
        <v>2</v>
      </c>
    </row>
    <row r="297" spans="1:2" x14ac:dyDescent="0.3">
      <c r="A297" t="s">
        <v>426</v>
      </c>
      <c r="B297">
        <v>2</v>
      </c>
    </row>
    <row r="298" spans="1:2" x14ac:dyDescent="0.3">
      <c r="A298" t="s">
        <v>201</v>
      </c>
      <c r="B298">
        <v>2</v>
      </c>
    </row>
    <row r="299" spans="1:2" x14ac:dyDescent="0.3">
      <c r="A299" t="s">
        <v>108</v>
      </c>
      <c r="B299">
        <v>1</v>
      </c>
    </row>
    <row r="300" spans="1:2" x14ac:dyDescent="0.3">
      <c r="A300" t="s">
        <v>102</v>
      </c>
      <c r="B300">
        <v>1</v>
      </c>
    </row>
    <row r="301" spans="1:2" x14ac:dyDescent="0.3">
      <c r="A301" t="s">
        <v>225</v>
      </c>
      <c r="B301">
        <v>1</v>
      </c>
    </row>
    <row r="302" spans="1:2" x14ac:dyDescent="0.3">
      <c r="A302" t="s">
        <v>111</v>
      </c>
      <c r="B302">
        <v>1</v>
      </c>
    </row>
    <row r="303" spans="1:2" x14ac:dyDescent="0.3">
      <c r="A303" t="s">
        <v>101</v>
      </c>
      <c r="B303">
        <v>1</v>
      </c>
    </row>
    <row r="304" spans="1:2" x14ac:dyDescent="0.3">
      <c r="A304" t="s">
        <v>427</v>
      </c>
      <c r="B304">
        <v>1</v>
      </c>
    </row>
    <row r="305" spans="1:2" x14ac:dyDescent="0.3">
      <c r="A305" t="s">
        <v>428</v>
      </c>
      <c r="B305">
        <v>1</v>
      </c>
    </row>
    <row r="306" spans="1:2" x14ac:dyDescent="0.3">
      <c r="A306" t="s">
        <v>429</v>
      </c>
      <c r="B306">
        <v>1</v>
      </c>
    </row>
    <row r="307" spans="1:2" x14ac:dyDescent="0.3">
      <c r="A307" t="s">
        <v>138</v>
      </c>
      <c r="B307">
        <v>1</v>
      </c>
    </row>
    <row r="308" spans="1:2" x14ac:dyDescent="0.3">
      <c r="A308" t="s">
        <v>430</v>
      </c>
      <c r="B308">
        <v>1</v>
      </c>
    </row>
    <row r="309" spans="1:2" x14ac:dyDescent="0.3">
      <c r="A309" t="s">
        <v>11</v>
      </c>
      <c r="B309">
        <v>1</v>
      </c>
    </row>
    <row r="310" spans="1:2" x14ac:dyDescent="0.3">
      <c r="A310" t="s">
        <v>10</v>
      </c>
      <c r="B310">
        <v>1</v>
      </c>
    </row>
    <row r="311" spans="1:2" x14ac:dyDescent="0.3">
      <c r="A311" t="s">
        <v>162</v>
      </c>
      <c r="B311">
        <v>1</v>
      </c>
    </row>
    <row r="312" spans="1:2" x14ac:dyDescent="0.3">
      <c r="A312" t="s">
        <v>105</v>
      </c>
      <c r="B312">
        <v>1</v>
      </c>
    </row>
    <row r="313" spans="1:2" x14ac:dyDescent="0.3">
      <c r="A313" t="s">
        <v>434</v>
      </c>
      <c r="B313">
        <v>1</v>
      </c>
    </row>
    <row r="314" spans="1:2" x14ac:dyDescent="0.3">
      <c r="A314" t="s">
        <v>213</v>
      </c>
      <c r="B314">
        <v>1</v>
      </c>
    </row>
    <row r="315" spans="1:2" x14ac:dyDescent="0.3">
      <c r="A315" t="s">
        <v>223</v>
      </c>
      <c r="B315">
        <v>1</v>
      </c>
    </row>
    <row r="316" spans="1:2" x14ac:dyDescent="0.3">
      <c r="A316" t="s">
        <v>113</v>
      </c>
      <c r="B316">
        <v>1</v>
      </c>
    </row>
    <row r="317" spans="1:2" x14ac:dyDescent="0.3">
      <c r="A317" t="s">
        <v>224</v>
      </c>
      <c r="B317">
        <v>1</v>
      </c>
    </row>
    <row r="318" spans="1:2" x14ac:dyDescent="0.3">
      <c r="A318" t="s">
        <v>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F4D25-8A5D-425B-9B68-643B28EE825C}">
  <dimension ref="A1:Z152"/>
  <sheetViews>
    <sheetView workbookViewId="0">
      <selection activeCell="F14" sqref="F14"/>
    </sheetView>
  </sheetViews>
  <sheetFormatPr defaultRowHeight="14.4" x14ac:dyDescent="0.3"/>
  <cols>
    <col min="1" max="1" width="16.44140625" bestFit="1" customWidth="1"/>
    <col min="2" max="2" width="39.5546875" bestFit="1" customWidth="1"/>
    <col min="3" max="3" width="14.77734375" bestFit="1" customWidth="1"/>
    <col min="4" max="4" width="17.88671875" bestFit="1" customWidth="1"/>
    <col min="5" max="5" width="23" bestFit="1" customWidth="1"/>
    <col min="6" max="6" width="20.77734375" bestFit="1" customWidth="1"/>
    <col min="7" max="7" width="17.33203125" bestFit="1" customWidth="1"/>
  </cols>
  <sheetData>
    <row r="1" spans="1:26" x14ac:dyDescent="0.3">
      <c r="A1" s="38" t="s">
        <v>8721</v>
      </c>
      <c r="B1" s="38" t="s">
        <v>8722</v>
      </c>
      <c r="C1" s="39" t="s">
        <v>442</v>
      </c>
      <c r="D1" s="38" t="s">
        <v>8723</v>
      </c>
      <c r="E1" s="38" t="s">
        <v>8724</v>
      </c>
      <c r="F1" s="38" t="s">
        <v>8725</v>
      </c>
      <c r="G1" s="40" t="s">
        <v>8726</v>
      </c>
      <c r="H1" s="40" t="s">
        <v>8727</v>
      </c>
      <c r="I1" s="38" t="s">
        <v>8728</v>
      </c>
      <c r="J1" s="38" t="s">
        <v>8729</v>
      </c>
      <c r="K1" s="38" t="s">
        <v>8730</v>
      </c>
      <c r="L1" s="38" t="s">
        <v>443</v>
      </c>
      <c r="M1" s="38" t="s">
        <v>8731</v>
      </c>
      <c r="N1" s="38" t="s">
        <v>8732</v>
      </c>
      <c r="O1" s="38" t="s">
        <v>8733</v>
      </c>
      <c r="P1" s="38" t="s">
        <v>8734</v>
      </c>
      <c r="Q1" s="38" t="s">
        <v>8735</v>
      </c>
      <c r="R1" s="38" t="s">
        <v>8736</v>
      </c>
      <c r="S1" s="38" t="s">
        <v>8737</v>
      </c>
      <c r="T1" s="38" t="s">
        <v>8738</v>
      </c>
      <c r="U1" s="38" t="s">
        <v>8739</v>
      </c>
      <c r="V1" s="40" t="s">
        <v>8740</v>
      </c>
      <c r="W1" s="38" t="s">
        <v>8741</v>
      </c>
      <c r="X1" s="38" t="s">
        <v>8742</v>
      </c>
      <c r="Y1" s="38" t="s">
        <v>8743</v>
      </c>
      <c r="Z1" s="38" t="s">
        <v>8744</v>
      </c>
    </row>
    <row r="2" spans="1:26" x14ac:dyDescent="0.3">
      <c r="A2" s="41">
        <v>2114162</v>
      </c>
      <c r="B2" s="41" t="s">
        <v>8745</v>
      </c>
      <c r="C2" s="41" t="s">
        <v>288</v>
      </c>
      <c r="D2" s="41">
        <v>1395589</v>
      </c>
      <c r="E2" s="41">
        <v>1619586</v>
      </c>
      <c r="F2" s="41" t="s">
        <v>247</v>
      </c>
      <c r="G2" s="42">
        <v>63600</v>
      </c>
      <c r="H2" s="42">
        <v>1007589.6</v>
      </c>
      <c r="I2" s="41" t="s">
        <v>8746</v>
      </c>
      <c r="J2" s="41" t="s">
        <v>8747</v>
      </c>
      <c r="K2" s="41" t="s">
        <v>8748</v>
      </c>
      <c r="L2" s="41" t="s">
        <v>6169</v>
      </c>
      <c r="M2" s="41"/>
      <c r="N2" s="41" t="s">
        <v>288</v>
      </c>
      <c r="O2" s="41">
        <v>0</v>
      </c>
      <c r="P2" s="41" t="s">
        <v>8749</v>
      </c>
      <c r="Q2" s="41" t="s">
        <v>8750</v>
      </c>
      <c r="R2" s="41" t="s">
        <v>8751</v>
      </c>
      <c r="S2" s="41" t="s">
        <v>8752</v>
      </c>
      <c r="T2" s="41">
        <v>1</v>
      </c>
      <c r="U2" s="41">
        <v>17421.599999999999</v>
      </c>
      <c r="V2" s="42">
        <v>1116000</v>
      </c>
      <c r="W2" s="41">
        <v>1116000</v>
      </c>
      <c r="X2" s="41">
        <v>-60401.4</v>
      </c>
      <c r="Y2" s="41" t="s">
        <v>8753</v>
      </c>
      <c r="Z2" s="41" t="s">
        <v>8754</v>
      </c>
    </row>
    <row r="3" spans="1:26" x14ac:dyDescent="0.3">
      <c r="A3" s="41" t="s">
        <v>8755</v>
      </c>
      <c r="B3" s="41" t="s">
        <v>8745</v>
      </c>
      <c r="C3" s="41" t="s">
        <v>288</v>
      </c>
      <c r="D3" s="41">
        <v>1435592</v>
      </c>
      <c r="E3" s="41">
        <v>1662606</v>
      </c>
      <c r="F3" s="41" t="s">
        <v>8755</v>
      </c>
      <c r="G3" s="42">
        <v>2544000</v>
      </c>
      <c r="H3" s="42">
        <v>1272000</v>
      </c>
      <c r="I3" s="41" t="s">
        <v>8746</v>
      </c>
      <c r="J3" s="41" t="s">
        <v>8747</v>
      </c>
      <c r="K3" s="41" t="s">
        <v>8755</v>
      </c>
      <c r="L3" s="41" t="s">
        <v>6305</v>
      </c>
      <c r="M3" s="41"/>
      <c r="N3" s="41" t="s">
        <v>288</v>
      </c>
      <c r="O3" s="41">
        <v>0</v>
      </c>
      <c r="P3" s="41" t="s">
        <v>8749</v>
      </c>
      <c r="Q3" s="41" t="s">
        <v>8750</v>
      </c>
      <c r="R3" s="41" t="s">
        <v>8756</v>
      </c>
      <c r="S3" s="41" t="s">
        <v>8752</v>
      </c>
      <c r="T3" s="41">
        <v>1</v>
      </c>
      <c r="U3" s="41">
        <v>0</v>
      </c>
      <c r="V3" s="42">
        <v>1272000</v>
      </c>
      <c r="W3" s="41">
        <v>1272000</v>
      </c>
      <c r="X3" s="41">
        <v>0</v>
      </c>
      <c r="Y3" s="41" t="s">
        <v>8755</v>
      </c>
      <c r="Z3" s="41" t="s">
        <v>8754</v>
      </c>
    </row>
    <row r="4" spans="1:26" x14ac:dyDescent="0.3">
      <c r="A4" s="41">
        <v>1995135</v>
      </c>
      <c r="B4" s="41" t="s">
        <v>8745</v>
      </c>
      <c r="C4" s="41" t="s">
        <v>288</v>
      </c>
      <c r="D4" s="41">
        <v>1395589</v>
      </c>
      <c r="E4" s="41">
        <v>1619586</v>
      </c>
      <c r="F4" s="41" t="s">
        <v>247</v>
      </c>
      <c r="G4" s="42">
        <v>943989.6</v>
      </c>
      <c r="H4" s="42">
        <v>1007589.6</v>
      </c>
      <c r="I4" s="41" t="s">
        <v>8746</v>
      </c>
      <c r="J4" s="41" t="s">
        <v>8747</v>
      </c>
      <c r="K4" s="41" t="s">
        <v>8757</v>
      </c>
      <c r="L4" s="41" t="s">
        <v>6169</v>
      </c>
      <c r="M4" s="41"/>
      <c r="N4" s="41" t="s">
        <v>288</v>
      </c>
      <c r="O4" s="41">
        <v>0</v>
      </c>
      <c r="P4" s="41" t="s">
        <v>8749</v>
      </c>
      <c r="Q4" s="41" t="s">
        <v>8750</v>
      </c>
      <c r="R4" s="41" t="s">
        <v>8751</v>
      </c>
      <c r="S4" s="41" t="s">
        <v>8752</v>
      </c>
      <c r="T4" s="41">
        <v>1</v>
      </c>
      <c r="U4" s="41">
        <v>17421.599999999999</v>
      </c>
      <c r="V4" s="42">
        <v>1116000</v>
      </c>
      <c r="W4" s="41">
        <v>1116000</v>
      </c>
      <c r="X4" s="41">
        <v>-60401.4</v>
      </c>
      <c r="Y4" s="41" t="s">
        <v>8753</v>
      </c>
      <c r="Z4" s="41" t="s">
        <v>8754</v>
      </c>
    </row>
    <row r="5" spans="1:26" x14ac:dyDescent="0.3">
      <c r="A5" s="41">
        <v>2072150</v>
      </c>
      <c r="B5" s="41" t="s">
        <v>8745</v>
      </c>
      <c r="C5" s="41" t="s">
        <v>288</v>
      </c>
      <c r="D5" s="41">
        <v>1436592</v>
      </c>
      <c r="E5" s="41">
        <v>1663608</v>
      </c>
      <c r="F5" s="41" t="s">
        <v>247</v>
      </c>
      <c r="G5" s="42">
        <v>126883.6</v>
      </c>
      <c r="H5" s="42">
        <v>142483.6</v>
      </c>
      <c r="I5" s="41" t="s">
        <v>8746</v>
      </c>
      <c r="J5" s="41" t="s">
        <v>8747</v>
      </c>
      <c r="K5" s="41" t="s">
        <v>8758</v>
      </c>
      <c r="L5" s="41" t="s">
        <v>7607</v>
      </c>
      <c r="M5" s="41"/>
      <c r="N5" s="41" t="s">
        <v>288</v>
      </c>
      <c r="O5" s="41">
        <v>0</v>
      </c>
      <c r="P5" s="41" t="s">
        <v>8749</v>
      </c>
      <c r="Q5" s="41" t="s">
        <v>8750</v>
      </c>
      <c r="R5" s="41" t="s">
        <v>8759</v>
      </c>
      <c r="S5" s="41" t="s">
        <v>8752</v>
      </c>
      <c r="T5" s="41">
        <v>1</v>
      </c>
      <c r="U5" s="41">
        <v>0</v>
      </c>
      <c r="V5" s="42">
        <v>156000</v>
      </c>
      <c r="W5" s="41">
        <v>156000</v>
      </c>
      <c r="X5" s="41">
        <v>-13516.4</v>
      </c>
      <c r="Y5" s="41" t="s">
        <v>8755</v>
      </c>
      <c r="Z5" s="41" t="s">
        <v>8754</v>
      </c>
    </row>
    <row r="6" spans="1:26" x14ac:dyDescent="0.3">
      <c r="A6" s="41">
        <v>2114162</v>
      </c>
      <c r="B6" s="41" t="s">
        <v>8745</v>
      </c>
      <c r="C6" s="41" t="s">
        <v>288</v>
      </c>
      <c r="D6" s="41">
        <v>1436592</v>
      </c>
      <c r="E6" s="41">
        <v>1663608</v>
      </c>
      <c r="F6" s="41" t="s">
        <v>247</v>
      </c>
      <c r="G6" s="42">
        <v>15600</v>
      </c>
      <c r="H6" s="42">
        <v>142483.6</v>
      </c>
      <c r="I6" s="41" t="s">
        <v>8746</v>
      </c>
      <c r="J6" s="41" t="s">
        <v>8747</v>
      </c>
      <c r="K6" s="41" t="s">
        <v>8748</v>
      </c>
      <c r="L6" s="41" t="s">
        <v>7607</v>
      </c>
      <c r="M6" s="41"/>
      <c r="N6" s="41" t="s">
        <v>288</v>
      </c>
      <c r="O6" s="41">
        <v>0</v>
      </c>
      <c r="P6" s="41" t="s">
        <v>8749</v>
      </c>
      <c r="Q6" s="41" t="s">
        <v>8750</v>
      </c>
      <c r="R6" s="41" t="s">
        <v>8759</v>
      </c>
      <c r="S6" s="41" t="s">
        <v>8752</v>
      </c>
      <c r="T6" s="41">
        <v>1</v>
      </c>
      <c r="U6" s="41">
        <v>0</v>
      </c>
      <c r="V6" s="42">
        <v>156000</v>
      </c>
      <c r="W6" s="41">
        <v>156000</v>
      </c>
      <c r="X6" s="41">
        <v>-13516.4</v>
      </c>
      <c r="Y6" s="41" t="s">
        <v>8755</v>
      </c>
      <c r="Z6" s="41" t="s">
        <v>8754</v>
      </c>
    </row>
    <row r="7" spans="1:26" x14ac:dyDescent="0.3">
      <c r="A7" s="41">
        <v>1984144</v>
      </c>
      <c r="B7" s="41" t="s">
        <v>8745</v>
      </c>
      <c r="C7" s="41" t="s">
        <v>288</v>
      </c>
      <c r="D7" s="41">
        <v>1395589</v>
      </c>
      <c r="E7" s="41">
        <v>1619586</v>
      </c>
      <c r="F7" s="41" t="s">
        <v>247</v>
      </c>
      <c r="G7" s="42">
        <v>0</v>
      </c>
      <c r="H7" s="42">
        <v>1007589.6</v>
      </c>
      <c r="I7" s="41" t="s">
        <v>8746</v>
      </c>
      <c r="J7" s="41" t="s">
        <v>8747</v>
      </c>
      <c r="K7" s="41" t="s">
        <v>8760</v>
      </c>
      <c r="L7" s="41" t="s">
        <v>6169</v>
      </c>
      <c r="M7" s="41"/>
      <c r="N7" s="41" t="s">
        <v>288</v>
      </c>
      <c r="O7" s="41">
        <v>0</v>
      </c>
      <c r="P7" s="41" t="s">
        <v>8749</v>
      </c>
      <c r="Q7" s="41" t="s">
        <v>8750</v>
      </c>
      <c r="R7" s="41" t="s">
        <v>8751</v>
      </c>
      <c r="S7" s="41" t="s">
        <v>8752</v>
      </c>
      <c r="T7" s="41">
        <v>1</v>
      </c>
      <c r="U7" s="41">
        <v>17421.599999999999</v>
      </c>
      <c r="V7" s="42">
        <v>1116000</v>
      </c>
      <c r="W7" s="41">
        <v>1116000</v>
      </c>
      <c r="X7" s="41">
        <v>-60401.4</v>
      </c>
      <c r="Y7" s="41" t="s">
        <v>8753</v>
      </c>
      <c r="Z7" s="41" t="s">
        <v>8754</v>
      </c>
    </row>
    <row r="8" spans="1:26" x14ac:dyDescent="0.3">
      <c r="A8" s="41" t="s">
        <v>8755</v>
      </c>
      <c r="B8" s="41" t="s">
        <v>8745</v>
      </c>
      <c r="C8" s="41" t="s">
        <v>288</v>
      </c>
      <c r="D8" s="41">
        <v>1435601</v>
      </c>
      <c r="E8" s="41">
        <v>1662620</v>
      </c>
      <c r="F8" s="41" t="s">
        <v>8755</v>
      </c>
      <c r="G8" s="42" t="s">
        <v>8755</v>
      </c>
      <c r="H8" s="42" t="s">
        <v>8755</v>
      </c>
      <c r="I8" s="41" t="s">
        <v>8746</v>
      </c>
      <c r="J8" s="41" t="s">
        <v>8747</v>
      </c>
      <c r="K8" s="41" t="s">
        <v>8755</v>
      </c>
      <c r="L8" s="41" t="s">
        <v>8586</v>
      </c>
      <c r="M8" s="41"/>
      <c r="N8" s="41" t="s">
        <v>288</v>
      </c>
      <c r="O8" s="41">
        <v>0</v>
      </c>
      <c r="P8" s="41" t="s">
        <v>8761</v>
      </c>
      <c r="Q8" s="41" t="s">
        <v>8762</v>
      </c>
      <c r="R8" s="41" t="s">
        <v>8756</v>
      </c>
      <c r="S8" s="41" t="s">
        <v>8752</v>
      </c>
      <c r="T8" s="41">
        <v>1</v>
      </c>
      <c r="U8" s="41">
        <v>0</v>
      </c>
      <c r="V8" s="42">
        <v>0</v>
      </c>
      <c r="W8" s="41">
        <v>0</v>
      </c>
      <c r="X8" s="41">
        <v>0</v>
      </c>
      <c r="Y8" s="41" t="s">
        <v>8755</v>
      </c>
      <c r="Z8" s="41" t="s">
        <v>8754</v>
      </c>
    </row>
    <row r="13" spans="1:26" ht="15.6" x14ac:dyDescent="0.3">
      <c r="A13" s="66" t="s">
        <v>8763</v>
      </c>
      <c r="B13" s="66"/>
      <c r="C13" s="66"/>
      <c r="D13" s="66"/>
      <c r="E13" s="66"/>
      <c r="F13" s="66"/>
      <c r="G13" s="66"/>
    </row>
    <row r="14" spans="1:26" ht="57.6" x14ac:dyDescent="0.3">
      <c r="A14" s="43" t="s">
        <v>8764</v>
      </c>
      <c r="B14" s="43" t="s">
        <v>8765</v>
      </c>
      <c r="C14" s="43" t="s">
        <v>8766</v>
      </c>
      <c r="D14" s="43" t="s">
        <v>8767</v>
      </c>
      <c r="E14" s="43" t="s">
        <v>8768</v>
      </c>
      <c r="F14" s="43" t="s">
        <v>8769</v>
      </c>
      <c r="G14" s="43" t="s">
        <v>8770</v>
      </c>
    </row>
    <row r="15" spans="1:26" x14ac:dyDescent="0.3">
      <c r="A15" s="44"/>
      <c r="B15" s="44"/>
      <c r="C15" s="44"/>
      <c r="D15" s="44"/>
      <c r="E15" s="44"/>
      <c r="F15" s="44"/>
    </row>
    <row r="16" spans="1:26" x14ac:dyDescent="0.3">
      <c r="A16" s="44">
        <v>1</v>
      </c>
      <c r="B16" s="45">
        <v>12765887</v>
      </c>
      <c r="C16" s="46">
        <v>44591</v>
      </c>
      <c r="D16" s="45">
        <v>2760000</v>
      </c>
      <c r="E16" s="45">
        <f>B16-D16</f>
        <v>10005887</v>
      </c>
      <c r="F16" s="47">
        <f>E16</f>
        <v>10005887</v>
      </c>
      <c r="G16" s="45">
        <f>F16/1.05</f>
        <v>9529416.1904761903</v>
      </c>
    </row>
    <row r="17" spans="1:7" x14ac:dyDescent="0.3">
      <c r="A17" s="44">
        <v>2</v>
      </c>
      <c r="B17" s="45">
        <v>15845653.699999999</v>
      </c>
      <c r="C17" s="46">
        <v>44620</v>
      </c>
      <c r="D17" s="45">
        <v>2760000</v>
      </c>
      <c r="E17" s="45">
        <f t="shared" ref="E17:E21" si="0">B17-D17</f>
        <v>13085653.699999999</v>
      </c>
      <c r="F17" s="47">
        <f>E17-E16</f>
        <v>3079766.6999999993</v>
      </c>
      <c r="G17" s="45">
        <f t="shared" ref="G17:G21" si="1">F17/1.05</f>
        <v>2933111.1428571418</v>
      </c>
    </row>
    <row r="18" spans="1:7" x14ac:dyDescent="0.3">
      <c r="A18" s="44">
        <v>3</v>
      </c>
      <c r="B18" s="45">
        <v>19702758</v>
      </c>
      <c r="C18" s="46">
        <v>44650</v>
      </c>
      <c r="D18" s="45">
        <f>250*23000*0.6</f>
        <v>3450000</v>
      </c>
      <c r="E18" s="45">
        <f>B18-D18</f>
        <v>16252758</v>
      </c>
      <c r="F18" s="47">
        <f t="shared" ref="F18" si="2">E18-E17</f>
        <v>3167104.3000000007</v>
      </c>
      <c r="G18" s="45">
        <f t="shared" si="1"/>
        <v>3016289.8095238102</v>
      </c>
    </row>
    <row r="19" spans="1:7" x14ac:dyDescent="0.3">
      <c r="A19" s="44">
        <v>4</v>
      </c>
      <c r="B19" s="45">
        <v>22846974</v>
      </c>
      <c r="C19" s="46">
        <v>44681</v>
      </c>
      <c r="D19" s="45">
        <v>4830000</v>
      </c>
      <c r="E19" s="45">
        <f t="shared" si="0"/>
        <v>18016974</v>
      </c>
      <c r="F19" s="47">
        <f>E19-E18</f>
        <v>1764216</v>
      </c>
      <c r="G19" s="45">
        <f t="shared" si="1"/>
        <v>1680205.7142857143</v>
      </c>
    </row>
    <row r="20" spans="1:7" x14ac:dyDescent="0.3">
      <c r="A20" s="44" t="s">
        <v>8771</v>
      </c>
      <c r="B20" s="45">
        <v>28245585</v>
      </c>
      <c r="C20" s="46">
        <v>44711</v>
      </c>
      <c r="D20" s="45">
        <f>149772+4830000</f>
        <v>4979772</v>
      </c>
      <c r="E20" s="45">
        <f t="shared" si="0"/>
        <v>23265813</v>
      </c>
      <c r="F20" s="47">
        <f>E20-E19</f>
        <v>5248839</v>
      </c>
      <c r="G20" s="45">
        <f t="shared" si="1"/>
        <v>4998894.2857142854</v>
      </c>
    </row>
    <row r="21" spans="1:7" x14ac:dyDescent="0.3">
      <c r="A21" s="44" t="s">
        <v>8772</v>
      </c>
      <c r="B21" s="45">
        <v>37442196.200000003</v>
      </c>
      <c r="C21" s="46">
        <v>44742</v>
      </c>
      <c r="D21" s="45">
        <f>149772+4830000</f>
        <v>4979772</v>
      </c>
      <c r="E21" s="45">
        <f t="shared" si="0"/>
        <v>32462424.200000003</v>
      </c>
      <c r="F21" s="47">
        <f>E21-E20</f>
        <v>9196611.200000003</v>
      </c>
      <c r="G21" s="45">
        <f t="shared" si="1"/>
        <v>8758677.3333333358</v>
      </c>
    </row>
    <row r="22" spans="1:7" x14ac:dyDescent="0.3">
      <c r="A22" s="44">
        <v>5</v>
      </c>
      <c r="B22" s="45">
        <v>39474084</v>
      </c>
      <c r="C22" s="46">
        <v>44772</v>
      </c>
      <c r="D22" s="45">
        <f>5037000+149772</f>
        <v>5186772</v>
      </c>
      <c r="E22" s="45">
        <f>B22-D22</f>
        <v>34287312</v>
      </c>
      <c r="F22" s="47">
        <f>E22-E21</f>
        <v>1824887.799999997</v>
      </c>
      <c r="G22" s="45">
        <f>F22/1.05</f>
        <v>1737988.380952378</v>
      </c>
    </row>
    <row r="23" spans="1:7" x14ac:dyDescent="0.3">
      <c r="A23" s="44">
        <v>6</v>
      </c>
      <c r="B23" s="45">
        <v>47519587.200000003</v>
      </c>
      <c r="C23" s="46">
        <v>44803</v>
      </c>
      <c r="D23" s="45">
        <f>5037000+149772</f>
        <v>5186772</v>
      </c>
      <c r="E23" s="45">
        <f t="shared" ref="E23:E40" si="3">B23-D23</f>
        <v>42332815.200000003</v>
      </c>
      <c r="F23" s="47">
        <f t="shared" ref="F23:F40" si="4">E23-E22</f>
        <v>8045503.200000003</v>
      </c>
      <c r="G23" s="45">
        <f t="shared" ref="G23:G48" si="5">F23/1.05</f>
        <v>7662384.0000000028</v>
      </c>
    </row>
    <row r="24" spans="1:7" x14ac:dyDescent="0.3">
      <c r="A24" s="44">
        <v>7</v>
      </c>
      <c r="B24" s="45">
        <v>55960881</v>
      </c>
      <c r="C24" s="46">
        <v>44834</v>
      </c>
      <c r="D24" s="45">
        <f>5037000+149772</f>
        <v>5186772</v>
      </c>
      <c r="E24" s="45">
        <f t="shared" si="3"/>
        <v>50774109</v>
      </c>
      <c r="F24" s="47">
        <f t="shared" si="4"/>
        <v>8441293.799999997</v>
      </c>
      <c r="G24" s="45">
        <f t="shared" si="5"/>
        <v>8039327.4285714254</v>
      </c>
    </row>
    <row r="25" spans="1:7" x14ac:dyDescent="0.3">
      <c r="A25" s="44">
        <v>8</v>
      </c>
      <c r="B25" s="45">
        <v>62479537.299999997</v>
      </c>
      <c r="C25" s="46">
        <v>44864</v>
      </c>
      <c r="D25" s="45">
        <f>5037000+149772</f>
        <v>5186772</v>
      </c>
      <c r="E25" s="45">
        <f t="shared" si="3"/>
        <v>57292765.299999997</v>
      </c>
      <c r="F25" s="47">
        <f t="shared" si="4"/>
        <v>6518656.299999997</v>
      </c>
      <c r="G25" s="45">
        <f t="shared" si="5"/>
        <v>6208244.0952380924</v>
      </c>
    </row>
    <row r="26" spans="1:7" x14ac:dyDescent="0.3">
      <c r="A26" s="44">
        <v>9</v>
      </c>
      <c r="B26" s="45">
        <v>69510486.200000003</v>
      </c>
      <c r="C26" s="46">
        <v>44895</v>
      </c>
      <c r="D26" s="45">
        <v>5146500</v>
      </c>
      <c r="E26" s="45">
        <f t="shared" si="3"/>
        <v>64363986.200000003</v>
      </c>
      <c r="F26" s="47">
        <f t="shared" si="4"/>
        <v>7071220.900000006</v>
      </c>
      <c r="G26" s="45">
        <f t="shared" si="5"/>
        <v>6734496.0952381007</v>
      </c>
    </row>
    <row r="27" spans="1:7" x14ac:dyDescent="0.3">
      <c r="A27" s="44">
        <v>10</v>
      </c>
      <c r="B27" s="45">
        <v>76438720.900000006</v>
      </c>
      <c r="C27" s="46">
        <v>44925</v>
      </c>
      <c r="D27" s="45">
        <v>5146500</v>
      </c>
      <c r="E27" s="45">
        <f t="shared" si="3"/>
        <v>71292220.900000006</v>
      </c>
      <c r="F27" s="47">
        <f t="shared" si="4"/>
        <v>6928234.700000003</v>
      </c>
      <c r="G27" s="45">
        <f t="shared" si="5"/>
        <v>6598318.7619047649</v>
      </c>
    </row>
    <row r="28" spans="1:7" x14ac:dyDescent="0.3">
      <c r="A28" s="44">
        <v>11</v>
      </c>
      <c r="B28" s="45">
        <v>81339787.5</v>
      </c>
      <c r="C28" s="46">
        <v>44956</v>
      </c>
      <c r="D28" s="45">
        <v>5146500</v>
      </c>
      <c r="E28" s="45">
        <f t="shared" si="3"/>
        <v>76193287.5</v>
      </c>
      <c r="F28" s="45">
        <f t="shared" si="4"/>
        <v>4901066.599999994</v>
      </c>
      <c r="G28" s="45">
        <f t="shared" si="5"/>
        <v>4667682.4761904702</v>
      </c>
    </row>
    <row r="29" spans="1:7" x14ac:dyDescent="0.3">
      <c r="A29" s="44">
        <v>12</v>
      </c>
      <c r="B29" s="45">
        <v>85902248.700000003</v>
      </c>
      <c r="C29" s="46">
        <v>44985</v>
      </c>
      <c r="D29" s="45">
        <v>5146500</v>
      </c>
      <c r="E29" s="45">
        <f t="shared" si="3"/>
        <v>80755748.700000003</v>
      </c>
      <c r="F29" s="45">
        <f t="shared" si="4"/>
        <v>4562461.200000003</v>
      </c>
      <c r="G29" s="45">
        <f t="shared" si="5"/>
        <v>4345201.1428571455</v>
      </c>
    </row>
    <row r="30" spans="1:7" x14ac:dyDescent="0.3">
      <c r="A30" s="44">
        <v>13</v>
      </c>
      <c r="B30" s="45">
        <v>89765908.700000003</v>
      </c>
      <c r="C30" s="46">
        <v>45015</v>
      </c>
      <c r="D30" s="45">
        <v>5146500</v>
      </c>
      <c r="E30" s="45">
        <f t="shared" si="3"/>
        <v>84619408.700000003</v>
      </c>
      <c r="F30" s="45">
        <f t="shared" si="4"/>
        <v>3863660</v>
      </c>
      <c r="G30" s="45">
        <f t="shared" si="5"/>
        <v>3679676.1904761903</v>
      </c>
    </row>
    <row r="31" spans="1:7" x14ac:dyDescent="0.3">
      <c r="A31" s="44">
        <v>14</v>
      </c>
      <c r="B31" s="45">
        <v>96863443.700000003</v>
      </c>
      <c r="C31" s="46">
        <v>45046</v>
      </c>
      <c r="D31" s="45">
        <v>5146500</v>
      </c>
      <c r="E31" s="45">
        <f t="shared" si="3"/>
        <v>91716943.700000003</v>
      </c>
      <c r="F31" s="45">
        <f t="shared" si="4"/>
        <v>7097535</v>
      </c>
      <c r="G31" s="45">
        <f t="shared" si="5"/>
        <v>6759557.1428571427</v>
      </c>
    </row>
    <row r="32" spans="1:7" x14ac:dyDescent="0.3">
      <c r="A32" s="44">
        <v>15</v>
      </c>
      <c r="B32" s="45">
        <v>102958613.7</v>
      </c>
      <c r="C32" s="46">
        <v>45076</v>
      </c>
      <c r="D32" s="45">
        <v>4935000</v>
      </c>
      <c r="E32" s="45">
        <f t="shared" si="3"/>
        <v>98023613.700000003</v>
      </c>
      <c r="F32" s="45">
        <f t="shared" si="4"/>
        <v>6306670</v>
      </c>
      <c r="G32" s="45">
        <f t="shared" si="5"/>
        <v>6006352.3809523806</v>
      </c>
    </row>
    <row r="33" spans="1:7" x14ac:dyDescent="0.3">
      <c r="A33" s="44">
        <v>16</v>
      </c>
      <c r="B33" s="45">
        <v>109960863.7</v>
      </c>
      <c r="C33" s="46">
        <v>45137</v>
      </c>
      <c r="D33" s="45">
        <v>4935000</v>
      </c>
      <c r="E33" s="45">
        <f t="shared" si="3"/>
        <v>105025863.7</v>
      </c>
      <c r="F33" s="45">
        <f t="shared" si="4"/>
        <v>7002250</v>
      </c>
      <c r="G33" s="45">
        <f t="shared" si="5"/>
        <v>6668809.5238095233</v>
      </c>
    </row>
    <row r="34" spans="1:7" x14ac:dyDescent="0.3">
      <c r="A34" s="44">
        <v>17</v>
      </c>
      <c r="B34" s="45">
        <v>115017132.7</v>
      </c>
      <c r="C34" s="46">
        <v>45168</v>
      </c>
      <c r="D34" s="45">
        <f>3976200+1764000</f>
        <v>5740200</v>
      </c>
      <c r="E34" s="45">
        <f t="shared" si="3"/>
        <v>109276932.7</v>
      </c>
      <c r="F34" s="45">
        <f t="shared" si="4"/>
        <v>4251069</v>
      </c>
      <c r="G34" s="45">
        <f t="shared" si="5"/>
        <v>4048637.1428571427</v>
      </c>
    </row>
    <row r="35" spans="1:7" x14ac:dyDescent="0.3">
      <c r="A35" s="44">
        <v>18</v>
      </c>
      <c r="B35" s="45">
        <v>118841787.7</v>
      </c>
      <c r="C35" s="46">
        <v>45199</v>
      </c>
      <c r="D35" s="45">
        <v>3720000</v>
      </c>
      <c r="E35" s="45">
        <f t="shared" si="3"/>
        <v>115121787.7</v>
      </c>
      <c r="F35" s="45">
        <f t="shared" si="4"/>
        <v>5844855</v>
      </c>
      <c r="G35" s="45">
        <f t="shared" si="5"/>
        <v>5566528.5714285709</v>
      </c>
    </row>
    <row r="36" spans="1:7" x14ac:dyDescent="0.3">
      <c r="A36" s="48">
        <v>19</v>
      </c>
      <c r="B36" s="49">
        <v>123141787.7</v>
      </c>
      <c r="C36" s="50">
        <v>45229</v>
      </c>
      <c r="D36" s="49">
        <v>3720000</v>
      </c>
      <c r="E36" s="49">
        <f t="shared" si="3"/>
        <v>119421787.7</v>
      </c>
      <c r="F36" s="49">
        <f t="shared" si="4"/>
        <v>4300000</v>
      </c>
      <c r="G36" s="49">
        <f t="shared" si="5"/>
        <v>4095238.0952380951</v>
      </c>
    </row>
    <row r="37" spans="1:7" x14ac:dyDescent="0.3">
      <c r="A37" s="48">
        <v>20</v>
      </c>
      <c r="B37" s="49">
        <v>127677652.7</v>
      </c>
      <c r="C37" s="50">
        <v>45260</v>
      </c>
      <c r="D37" s="49">
        <v>2256000</v>
      </c>
      <c r="E37" s="49">
        <f t="shared" si="3"/>
        <v>125421652.7</v>
      </c>
      <c r="F37" s="49">
        <f t="shared" si="4"/>
        <v>5999865</v>
      </c>
      <c r="G37" s="49">
        <f t="shared" si="5"/>
        <v>5714157.1428571427</v>
      </c>
    </row>
    <row r="38" spans="1:7" x14ac:dyDescent="0.3">
      <c r="A38" s="48">
        <v>21</v>
      </c>
      <c r="B38" s="49">
        <v>130638957.40000001</v>
      </c>
      <c r="C38" s="50">
        <v>45290</v>
      </c>
      <c r="D38" s="49">
        <v>2256000</v>
      </c>
      <c r="E38" s="49">
        <f t="shared" si="3"/>
        <v>128382957.40000001</v>
      </c>
      <c r="F38" s="49">
        <f t="shared" si="4"/>
        <v>2961304.700000003</v>
      </c>
      <c r="G38" s="49">
        <f t="shared" si="5"/>
        <v>2820290.1904761931</v>
      </c>
    </row>
    <row r="39" spans="1:7" x14ac:dyDescent="0.3">
      <c r="A39" s="48">
        <v>22</v>
      </c>
      <c r="B39" s="49">
        <v>139238252.69999999</v>
      </c>
      <c r="C39" s="50">
        <v>45321</v>
      </c>
      <c r="D39" s="49">
        <v>9472500</v>
      </c>
      <c r="E39" s="49">
        <f t="shared" si="3"/>
        <v>129765752.69999999</v>
      </c>
      <c r="F39" s="49">
        <f t="shared" si="4"/>
        <v>1382795.2999999821</v>
      </c>
      <c r="G39" s="49">
        <f t="shared" si="5"/>
        <v>1316947.9047618876</v>
      </c>
    </row>
    <row r="40" spans="1:7" x14ac:dyDescent="0.3">
      <c r="A40" s="48">
        <v>23</v>
      </c>
      <c r="B40" s="49">
        <v>140571637.69999999</v>
      </c>
      <c r="C40" s="50">
        <v>45350</v>
      </c>
      <c r="D40" s="49">
        <v>9472500</v>
      </c>
      <c r="E40" s="49">
        <f t="shared" si="3"/>
        <v>131099137.69999999</v>
      </c>
      <c r="F40" s="49">
        <f t="shared" si="4"/>
        <v>1333385</v>
      </c>
      <c r="G40" s="49">
        <f t="shared" si="5"/>
        <v>1269890.4761904762</v>
      </c>
    </row>
    <row r="41" spans="1:7" x14ac:dyDescent="0.3">
      <c r="A41" s="49">
        <v>24</v>
      </c>
      <c r="B41" s="49">
        <v>142647732</v>
      </c>
      <c r="C41" s="50">
        <v>45381</v>
      </c>
      <c r="D41" s="49">
        <f>2397000+7216500</f>
        <v>9613500</v>
      </c>
      <c r="E41" s="49">
        <f>B41-D41</f>
        <v>133034232</v>
      </c>
      <c r="F41" s="49">
        <f>E41-E40</f>
        <v>1935094.3000000119</v>
      </c>
      <c r="G41" s="49">
        <f t="shared" si="5"/>
        <v>1842946.9523809636</v>
      </c>
    </row>
    <row r="42" spans="1:7" x14ac:dyDescent="0.3">
      <c r="A42" s="44">
        <v>25</v>
      </c>
      <c r="B42" s="45">
        <v>142697232</v>
      </c>
      <c r="C42" s="46">
        <v>45412</v>
      </c>
      <c r="D42" s="45">
        <f>2270100+7216500</f>
        <v>9486600</v>
      </c>
      <c r="E42" s="45">
        <f>B42-D42</f>
        <v>133210632</v>
      </c>
      <c r="F42" s="49">
        <f>E42-E41</f>
        <v>176400</v>
      </c>
      <c r="G42" s="49">
        <f t="shared" si="5"/>
        <v>168000</v>
      </c>
    </row>
    <row r="43" spans="1:7" x14ac:dyDescent="0.3">
      <c r="A43" s="49">
        <v>26</v>
      </c>
      <c r="B43" s="45">
        <v>145575217.69999999</v>
      </c>
      <c r="C43" s="50">
        <v>45442</v>
      </c>
      <c r="D43" s="45">
        <f>8797500+2270100</f>
        <v>11067600</v>
      </c>
      <c r="E43" s="45">
        <f>B43-D43</f>
        <v>134507617.69999999</v>
      </c>
      <c r="F43" s="49">
        <f>E43-E42</f>
        <v>1296985.6999999881</v>
      </c>
      <c r="G43" s="49">
        <f t="shared" si="5"/>
        <v>1235224.4761904648</v>
      </c>
    </row>
    <row r="44" spans="1:7" x14ac:dyDescent="0.3">
      <c r="A44" s="44">
        <v>27</v>
      </c>
      <c r="B44" s="45">
        <v>147482732.69999999</v>
      </c>
      <c r="C44" s="46">
        <v>45473</v>
      </c>
      <c r="D44" s="45">
        <f>10378500+2270100</f>
        <v>12648600</v>
      </c>
      <c r="E44" s="45">
        <f t="shared" ref="E44:E48" si="6">B44-D44</f>
        <v>134834132.69999999</v>
      </c>
      <c r="F44" s="49">
        <f t="shared" ref="F44:F48" si="7">E44-E43</f>
        <v>326515</v>
      </c>
      <c r="G44" s="49">
        <f t="shared" si="5"/>
        <v>310966.66666666663</v>
      </c>
    </row>
    <row r="45" spans="1:7" x14ac:dyDescent="0.3">
      <c r="A45" s="49">
        <v>28</v>
      </c>
      <c r="B45" s="45">
        <v>149563032.69999999</v>
      </c>
      <c r="C45" s="50">
        <v>45503</v>
      </c>
      <c r="D45" s="45">
        <f>10633500+2270100</f>
        <v>12903600</v>
      </c>
      <c r="E45" s="45">
        <f t="shared" si="6"/>
        <v>136659432.69999999</v>
      </c>
      <c r="F45" s="49">
        <f t="shared" si="7"/>
        <v>1825300</v>
      </c>
      <c r="G45" s="49">
        <f t="shared" si="5"/>
        <v>1738380.9523809522</v>
      </c>
    </row>
    <row r="46" spans="1:7" x14ac:dyDescent="0.3">
      <c r="A46" s="49">
        <v>28</v>
      </c>
      <c r="B46" s="45">
        <v>152600422.69999999</v>
      </c>
      <c r="C46" s="50">
        <v>45565</v>
      </c>
      <c r="D46" s="45">
        <f>11857500+2270100</f>
        <v>14127600</v>
      </c>
      <c r="E46" s="45">
        <f t="shared" si="6"/>
        <v>138472822.69999999</v>
      </c>
      <c r="F46" s="49">
        <f t="shared" si="7"/>
        <v>1813390</v>
      </c>
      <c r="G46" s="49">
        <f t="shared" si="5"/>
        <v>1727038.0952380951</v>
      </c>
    </row>
    <row r="47" spans="1:7" x14ac:dyDescent="0.3">
      <c r="A47" s="44">
        <v>29</v>
      </c>
      <c r="B47" s="45">
        <v>154362485.69999999</v>
      </c>
      <c r="C47" s="50">
        <v>45595</v>
      </c>
      <c r="D47" s="45">
        <f>11857500+2270100</f>
        <v>14127600</v>
      </c>
      <c r="E47" s="45">
        <f t="shared" si="6"/>
        <v>140234885.69999999</v>
      </c>
      <c r="F47" s="49">
        <f t="shared" si="7"/>
        <v>1762063</v>
      </c>
      <c r="G47" s="49">
        <f t="shared" si="5"/>
        <v>1678155.2380952381</v>
      </c>
    </row>
    <row r="48" spans="1:7" x14ac:dyDescent="0.3">
      <c r="A48" s="49">
        <v>30</v>
      </c>
      <c r="B48" s="45">
        <v>155920585.69999999</v>
      </c>
      <c r="C48" s="50">
        <v>45626</v>
      </c>
      <c r="D48" s="45">
        <f>11857500+2270100</f>
        <v>14127600</v>
      </c>
      <c r="E48" s="45">
        <f t="shared" si="6"/>
        <v>141792985.69999999</v>
      </c>
      <c r="F48" s="49">
        <f t="shared" si="7"/>
        <v>1558100</v>
      </c>
      <c r="G48" s="49">
        <f t="shared" si="5"/>
        <v>1483904.7619047619</v>
      </c>
    </row>
    <row r="49" spans="1:7" x14ac:dyDescent="0.3">
      <c r="A49" s="44"/>
      <c r="B49" s="44"/>
      <c r="C49" s="46"/>
      <c r="D49" s="45"/>
      <c r="E49" s="51" t="s">
        <v>8773</v>
      </c>
      <c r="F49" s="51">
        <f>SUM(F16:F48)</f>
        <v>141792985.69999999</v>
      </c>
      <c r="G49" s="52">
        <f>F49/1.05</f>
        <v>135040938.76190475</v>
      </c>
    </row>
    <row r="50" spans="1:7" x14ac:dyDescent="0.3">
      <c r="A50" s="44"/>
      <c r="B50" s="45"/>
      <c r="C50" s="46"/>
      <c r="D50" s="45"/>
      <c r="E50" s="45"/>
      <c r="F50" s="45"/>
      <c r="G50" s="45"/>
    </row>
    <row r="51" spans="1:7" x14ac:dyDescent="0.3">
      <c r="A51" s="44" t="s">
        <v>8774</v>
      </c>
      <c r="B51" s="45">
        <v>5577869.9077410689</v>
      </c>
      <c r="C51" s="46">
        <v>44895</v>
      </c>
      <c r="D51" s="45">
        <v>0</v>
      </c>
      <c r="E51" s="45">
        <f>B51-D51</f>
        <v>5577869.9077410689</v>
      </c>
      <c r="F51" s="45">
        <f>E51</f>
        <v>5577869.9077410689</v>
      </c>
      <c r="G51" s="45">
        <f>F51/1.05</f>
        <v>5312257.0549914939</v>
      </c>
    </row>
    <row r="52" spans="1:7" x14ac:dyDescent="0.3">
      <c r="A52" s="44" t="s">
        <v>8775</v>
      </c>
      <c r="B52" s="45">
        <v>3583175.08</v>
      </c>
      <c r="C52" s="46">
        <v>44956</v>
      </c>
      <c r="D52" s="45">
        <v>0</v>
      </c>
      <c r="E52" s="45">
        <f>B52-D52</f>
        <v>3583175.08</v>
      </c>
      <c r="F52" s="45">
        <f t="shared" ref="F52:F65" si="8">E52</f>
        <v>3583175.08</v>
      </c>
      <c r="G52" s="45">
        <f t="shared" ref="G52:G65" si="9">F52/1.05</f>
        <v>3412547.6952380952</v>
      </c>
    </row>
    <row r="53" spans="1:7" x14ac:dyDescent="0.3">
      <c r="A53" s="44" t="s">
        <v>8776</v>
      </c>
      <c r="B53" s="45">
        <v>4105385.0199999996</v>
      </c>
      <c r="C53" s="46">
        <v>45015</v>
      </c>
      <c r="D53" s="45">
        <v>0</v>
      </c>
      <c r="E53" s="45">
        <f t="shared" ref="E53:E65" si="10">B53-D53</f>
        <v>4105385.0199999996</v>
      </c>
      <c r="F53" s="45">
        <f t="shared" si="8"/>
        <v>4105385.0199999996</v>
      </c>
      <c r="G53" s="45">
        <f t="shared" si="9"/>
        <v>3909890.4952380946</v>
      </c>
    </row>
    <row r="54" spans="1:7" x14ac:dyDescent="0.3">
      <c r="A54" s="44" t="s">
        <v>8777</v>
      </c>
      <c r="B54" s="45">
        <v>10630264.74</v>
      </c>
      <c r="C54" s="46">
        <v>45076</v>
      </c>
      <c r="D54" s="45">
        <v>0</v>
      </c>
      <c r="E54" s="45">
        <f t="shared" si="10"/>
        <v>10630264.74</v>
      </c>
      <c r="F54" s="45">
        <f t="shared" si="8"/>
        <v>10630264.74</v>
      </c>
      <c r="G54" s="45">
        <f t="shared" si="9"/>
        <v>10124061.657142857</v>
      </c>
    </row>
    <row r="55" spans="1:7" x14ac:dyDescent="0.3">
      <c r="A55" s="44" t="s">
        <v>8778</v>
      </c>
      <c r="B55" s="45">
        <v>8325876.3300000001</v>
      </c>
      <c r="C55" s="46">
        <v>45137</v>
      </c>
      <c r="D55" s="45">
        <v>0</v>
      </c>
      <c r="E55" s="45">
        <f t="shared" si="10"/>
        <v>8325876.3300000001</v>
      </c>
      <c r="F55" s="45">
        <f t="shared" si="8"/>
        <v>8325876.3300000001</v>
      </c>
      <c r="G55" s="45">
        <f t="shared" si="9"/>
        <v>7929406.0285714287</v>
      </c>
    </row>
    <row r="56" spans="1:7" x14ac:dyDescent="0.3">
      <c r="A56" s="44" t="s">
        <v>8779</v>
      </c>
      <c r="B56" s="45">
        <v>10374955</v>
      </c>
      <c r="C56" s="46">
        <v>45168</v>
      </c>
      <c r="D56" s="45">
        <v>0</v>
      </c>
      <c r="E56" s="45">
        <f t="shared" si="10"/>
        <v>10374955</v>
      </c>
      <c r="F56" s="45">
        <f t="shared" si="8"/>
        <v>10374955</v>
      </c>
      <c r="G56" s="45">
        <f t="shared" si="9"/>
        <v>9880909.5238095243</v>
      </c>
    </row>
    <row r="57" spans="1:7" x14ac:dyDescent="0.3">
      <c r="A57" s="44" t="s">
        <v>8780</v>
      </c>
      <c r="B57" s="53">
        <v>4852658.8553875294</v>
      </c>
      <c r="C57" s="46">
        <v>45260</v>
      </c>
      <c r="D57" s="45">
        <v>0</v>
      </c>
      <c r="E57" s="45">
        <f t="shared" si="10"/>
        <v>4852658.8553875294</v>
      </c>
      <c r="F57" s="45">
        <f t="shared" si="8"/>
        <v>4852658.8553875294</v>
      </c>
      <c r="G57" s="45">
        <f t="shared" si="9"/>
        <v>4621579.8622738374</v>
      </c>
    </row>
    <row r="58" spans="1:7" x14ac:dyDescent="0.3">
      <c r="A58" s="44" t="s">
        <v>8781</v>
      </c>
      <c r="B58" s="53">
        <v>2993130.69705097</v>
      </c>
      <c r="C58" s="46">
        <v>45290</v>
      </c>
      <c r="D58" s="45">
        <v>0</v>
      </c>
      <c r="E58" s="45">
        <f t="shared" si="10"/>
        <v>2993130.69705097</v>
      </c>
      <c r="F58" s="45">
        <f t="shared" si="8"/>
        <v>2993130.69705097</v>
      </c>
      <c r="G58" s="45">
        <f t="shared" si="9"/>
        <v>2850600.6638580668</v>
      </c>
    </row>
    <row r="59" spans="1:7" x14ac:dyDescent="0.3">
      <c r="A59" s="44" t="s">
        <v>8782</v>
      </c>
      <c r="B59" s="53">
        <v>3063176.9911826905</v>
      </c>
      <c r="C59" s="46">
        <v>45321</v>
      </c>
      <c r="D59" s="45">
        <v>0</v>
      </c>
      <c r="E59" s="45">
        <f t="shared" si="10"/>
        <v>3063176.9911826905</v>
      </c>
      <c r="F59" s="45">
        <f t="shared" si="8"/>
        <v>3063176.9911826905</v>
      </c>
      <c r="G59" s="45">
        <f t="shared" si="9"/>
        <v>2917311.420173991</v>
      </c>
    </row>
    <row r="60" spans="1:7" x14ac:dyDescent="0.3">
      <c r="A60" s="44" t="s">
        <v>8783</v>
      </c>
      <c r="B60" s="44"/>
      <c r="C60" s="46">
        <v>45351</v>
      </c>
      <c r="D60" s="45"/>
      <c r="E60" s="45">
        <f t="shared" si="10"/>
        <v>0</v>
      </c>
      <c r="F60" s="45">
        <f t="shared" si="8"/>
        <v>0</v>
      </c>
      <c r="G60" s="45">
        <f t="shared" si="9"/>
        <v>0</v>
      </c>
    </row>
    <row r="61" spans="1:7" x14ac:dyDescent="0.3">
      <c r="A61" s="44" t="s">
        <v>8784</v>
      </c>
      <c r="B61" s="45"/>
      <c r="C61" s="46">
        <v>45381</v>
      </c>
      <c r="D61" s="45"/>
      <c r="E61" s="45">
        <f t="shared" si="10"/>
        <v>0</v>
      </c>
      <c r="F61" s="45">
        <f t="shared" si="8"/>
        <v>0</v>
      </c>
      <c r="G61" s="45">
        <f t="shared" si="9"/>
        <v>0</v>
      </c>
    </row>
    <row r="62" spans="1:7" x14ac:dyDescent="0.3">
      <c r="A62" s="44" t="s">
        <v>8785</v>
      </c>
      <c r="B62" s="45">
        <v>1719661.87</v>
      </c>
      <c r="C62" s="46">
        <v>45412</v>
      </c>
      <c r="D62" s="45"/>
      <c r="E62" s="45">
        <f t="shared" si="10"/>
        <v>1719661.87</v>
      </c>
      <c r="F62" s="45">
        <f t="shared" si="8"/>
        <v>1719661.87</v>
      </c>
      <c r="G62" s="45">
        <f t="shared" si="9"/>
        <v>1637773.2095238096</v>
      </c>
    </row>
    <row r="63" spans="1:7" x14ac:dyDescent="0.3">
      <c r="A63" s="44" t="s">
        <v>8786</v>
      </c>
      <c r="B63" s="45">
        <v>623096.6</v>
      </c>
      <c r="C63" s="46">
        <v>45442</v>
      </c>
      <c r="D63" s="45"/>
      <c r="E63" s="45">
        <f t="shared" si="10"/>
        <v>623096.6</v>
      </c>
      <c r="F63" s="45">
        <f t="shared" si="8"/>
        <v>623096.6</v>
      </c>
      <c r="G63" s="45">
        <f t="shared" si="9"/>
        <v>593425.33333333326</v>
      </c>
    </row>
    <row r="64" spans="1:7" x14ac:dyDescent="0.3">
      <c r="A64" s="44" t="s">
        <v>8787</v>
      </c>
      <c r="B64" s="45">
        <v>3682658.78</v>
      </c>
      <c r="C64" s="46">
        <v>45534</v>
      </c>
      <c r="D64" s="45"/>
      <c r="E64" s="45">
        <f t="shared" si="10"/>
        <v>3682658.78</v>
      </c>
      <c r="F64" s="45">
        <f t="shared" si="8"/>
        <v>3682658.78</v>
      </c>
      <c r="G64" s="45">
        <f t="shared" si="9"/>
        <v>3507294.0761904758</v>
      </c>
    </row>
    <row r="65" spans="1:7" x14ac:dyDescent="0.3">
      <c r="A65" s="44" t="s">
        <v>8788</v>
      </c>
      <c r="B65" s="45">
        <v>1910948.83</v>
      </c>
      <c r="C65" s="46">
        <v>45565</v>
      </c>
      <c r="D65" s="45"/>
      <c r="E65" s="45">
        <f t="shared" si="10"/>
        <v>1910948.83</v>
      </c>
      <c r="F65" s="45">
        <f t="shared" si="8"/>
        <v>1910948.83</v>
      </c>
      <c r="G65" s="45">
        <f t="shared" si="9"/>
        <v>1819951.2666666666</v>
      </c>
    </row>
    <row r="66" spans="1:7" x14ac:dyDescent="0.3">
      <c r="A66" s="44"/>
      <c r="B66" s="45"/>
      <c r="C66" s="46"/>
      <c r="D66" s="45"/>
      <c r="E66" s="45"/>
      <c r="F66" s="45"/>
      <c r="G66" s="45"/>
    </row>
    <row r="67" spans="1:7" x14ac:dyDescent="0.3">
      <c r="A67" s="44"/>
      <c r="B67" s="44" t="s">
        <v>8789</v>
      </c>
      <c r="C67" s="51"/>
      <c r="D67" s="45"/>
      <c r="E67" s="51" t="s">
        <v>8790</v>
      </c>
      <c r="F67" s="51">
        <f>SUM(F51:F65)</f>
        <v>61442858.70136226</v>
      </c>
      <c r="G67" s="52">
        <f>F67/1.05</f>
        <v>58517008.287011676</v>
      </c>
    </row>
    <row r="68" spans="1:7" x14ac:dyDescent="0.3">
      <c r="A68" s="44"/>
      <c r="B68" s="51"/>
      <c r="C68" s="46"/>
      <c r="D68" s="45"/>
      <c r="E68" s="45"/>
      <c r="F68" s="51"/>
      <c r="G68" s="52"/>
    </row>
    <row r="69" spans="1:7" x14ac:dyDescent="0.3">
      <c r="A69" s="44"/>
      <c r="B69" s="51"/>
      <c r="C69" s="46"/>
      <c r="D69" s="45"/>
      <c r="E69" s="51" t="s">
        <v>8791</v>
      </c>
      <c r="F69" s="51">
        <f>F49+F67</f>
        <v>203235844.40136224</v>
      </c>
      <c r="G69" s="54">
        <f>F69/1.05</f>
        <v>193557947.0489164</v>
      </c>
    </row>
    <row r="70" spans="1:7" x14ac:dyDescent="0.3">
      <c r="A70" s="44"/>
      <c r="B70" s="51"/>
      <c r="C70" s="46"/>
      <c r="D70" s="45"/>
      <c r="E70" s="45"/>
      <c r="F70" s="51"/>
      <c r="G70" s="52"/>
    </row>
    <row r="71" spans="1:7" x14ac:dyDescent="0.3">
      <c r="A71" s="44"/>
      <c r="B71" s="51"/>
      <c r="C71" s="46"/>
      <c r="D71" s="45"/>
      <c r="E71" s="55" t="s">
        <v>8792</v>
      </c>
      <c r="F71" s="56">
        <f>F49/F72</f>
        <v>0.2673865548410081</v>
      </c>
      <c r="G71" s="52">
        <f t="shared" ref="G71:G77" si="11">F71/1.05</f>
        <v>0.25465386175334104</v>
      </c>
    </row>
    <row r="72" spans="1:7" x14ac:dyDescent="0.3">
      <c r="A72" s="44"/>
      <c r="B72" s="51"/>
      <c r="C72" s="46"/>
      <c r="D72" s="45"/>
      <c r="E72" s="55" t="s">
        <v>8793</v>
      </c>
      <c r="F72" s="51">
        <v>530292130</v>
      </c>
      <c r="G72" s="52">
        <f t="shared" si="11"/>
        <v>505040123.80952376</v>
      </c>
    </row>
    <row r="73" spans="1:7" x14ac:dyDescent="0.3">
      <c r="A73" s="44"/>
      <c r="B73" s="45"/>
      <c r="C73" s="46"/>
      <c r="D73" s="45"/>
      <c r="E73" s="55" t="s">
        <v>8794</v>
      </c>
      <c r="F73" s="51">
        <f>F72-F49</f>
        <v>388499144.30000001</v>
      </c>
      <c r="G73" s="52">
        <f t="shared" si="11"/>
        <v>369999185.04761904</v>
      </c>
    </row>
    <row r="74" spans="1:7" x14ac:dyDescent="0.3">
      <c r="A74" s="44"/>
      <c r="B74" s="45"/>
      <c r="C74" s="46"/>
      <c r="D74" s="45"/>
      <c r="E74" s="55" t="s">
        <v>8795</v>
      </c>
      <c r="F74" s="51">
        <v>91243012</v>
      </c>
      <c r="G74" s="52">
        <f t="shared" si="11"/>
        <v>86898106.666666657</v>
      </c>
    </row>
    <row r="75" spans="1:7" x14ac:dyDescent="0.3">
      <c r="A75" s="44"/>
      <c r="B75" s="45"/>
      <c r="C75" s="46"/>
      <c r="D75" s="45"/>
      <c r="E75" s="55" t="s">
        <v>8796</v>
      </c>
      <c r="F75" s="51">
        <f>F74-F67</f>
        <v>29800153.29863774</v>
      </c>
      <c r="G75" s="52">
        <f t="shared" si="11"/>
        <v>28381098.379654989</v>
      </c>
    </row>
    <row r="76" spans="1:7" x14ac:dyDescent="0.3">
      <c r="A76" s="44"/>
      <c r="B76" s="45"/>
      <c r="C76" s="46"/>
      <c r="D76" s="45"/>
      <c r="E76" s="55" t="s">
        <v>8797</v>
      </c>
      <c r="F76" s="51">
        <f>F72+F74</f>
        <v>621535142</v>
      </c>
      <c r="G76" s="54">
        <f t="shared" si="11"/>
        <v>591938230.47619045</v>
      </c>
    </row>
    <row r="77" spans="1:7" x14ac:dyDescent="0.3">
      <c r="A77" s="44"/>
      <c r="B77" s="45"/>
      <c r="C77" s="44"/>
      <c r="D77" s="45"/>
      <c r="E77" s="55" t="s">
        <v>8794</v>
      </c>
      <c r="F77" s="51">
        <f>F76-F49-F67</f>
        <v>418299297.59863776</v>
      </c>
      <c r="G77" s="52">
        <f t="shared" si="11"/>
        <v>398380283.42727405</v>
      </c>
    </row>
    <row r="78" spans="1:7" x14ac:dyDescent="0.3">
      <c r="A78" s="44"/>
      <c r="B78" s="45"/>
      <c r="C78" s="44"/>
      <c r="D78" s="45"/>
      <c r="E78" s="51"/>
      <c r="F78" s="44"/>
    </row>
    <row r="79" spans="1:7" x14ac:dyDescent="0.3">
      <c r="A79" s="44"/>
      <c r="B79" s="45"/>
      <c r="C79" s="46"/>
      <c r="D79" s="45"/>
      <c r="E79" s="55" t="s">
        <v>8798</v>
      </c>
      <c r="F79" s="51">
        <v>0</v>
      </c>
      <c r="G79" s="52">
        <f>F79/1.05</f>
        <v>0</v>
      </c>
    </row>
    <row r="80" spans="1:7" x14ac:dyDescent="0.3">
      <c r="A80" s="44"/>
      <c r="B80" s="45"/>
      <c r="C80" s="46"/>
      <c r="D80" s="45"/>
      <c r="E80" s="55" t="s">
        <v>8799</v>
      </c>
      <c r="F80" s="51">
        <v>5468651.7999999998</v>
      </c>
      <c r="G80" s="52">
        <f>F80/1.05</f>
        <v>5208239.8095238088</v>
      </c>
    </row>
    <row r="81" spans="1:7" x14ac:dyDescent="0.3">
      <c r="A81" s="44"/>
      <c r="B81" s="45"/>
      <c r="C81" s="46"/>
      <c r="D81" s="45"/>
      <c r="E81" s="55" t="s">
        <v>8800</v>
      </c>
      <c r="F81" s="51">
        <f>SUM(F16:F27)-F80</f>
        <v>65823569.100000009</v>
      </c>
      <c r="G81" s="52">
        <f t="shared" ref="G81:G83" si="12">F81/1.05</f>
        <v>62689113.428571433</v>
      </c>
    </row>
    <row r="82" spans="1:7" x14ac:dyDescent="0.3">
      <c r="A82" s="44"/>
      <c r="B82" s="45"/>
      <c r="C82" s="44"/>
      <c r="D82" s="45"/>
      <c r="E82" s="55" t="s">
        <v>8801</v>
      </c>
      <c r="F82" s="51">
        <f>SUM(F28:F38)</f>
        <v>57090736.5</v>
      </c>
      <c r="G82" s="52">
        <f t="shared" si="12"/>
        <v>54372130</v>
      </c>
    </row>
    <row r="83" spans="1:7" x14ac:dyDescent="0.3">
      <c r="A83" s="44"/>
      <c r="B83" s="45"/>
      <c r="C83" s="44"/>
      <c r="D83" s="45"/>
      <c r="E83" s="55" t="s">
        <v>8802</v>
      </c>
      <c r="F83" s="51">
        <f>SUM(F39:F48)</f>
        <v>13410028.299999982</v>
      </c>
      <c r="G83" s="52">
        <f t="shared" si="12"/>
        <v>12771455.523809506</v>
      </c>
    </row>
    <row r="84" spans="1:7" x14ac:dyDescent="0.3">
      <c r="A84" s="44"/>
      <c r="B84" s="45"/>
      <c r="C84" s="44"/>
      <c r="D84" s="45"/>
      <c r="E84" s="51"/>
      <c r="F84" s="44"/>
    </row>
    <row r="85" spans="1:7" ht="15.6" x14ac:dyDescent="0.3">
      <c r="A85" s="66" t="s">
        <v>8803</v>
      </c>
      <c r="B85" s="66"/>
      <c r="C85" s="66"/>
      <c r="D85" s="66"/>
      <c r="E85" s="66"/>
      <c r="F85" s="66"/>
      <c r="G85" s="66"/>
    </row>
    <row r="86" spans="1:7" ht="28.8" x14ac:dyDescent="0.3">
      <c r="A86" s="43" t="s">
        <v>8804</v>
      </c>
      <c r="B86" s="43" t="s">
        <v>8805</v>
      </c>
      <c r="C86" s="43" t="s">
        <v>8806</v>
      </c>
      <c r="D86" s="43" t="s">
        <v>8807</v>
      </c>
      <c r="E86" s="43" t="s">
        <v>8808</v>
      </c>
      <c r="F86" s="43" t="s">
        <v>8809</v>
      </c>
      <c r="G86" s="43" t="s">
        <v>8810</v>
      </c>
    </row>
    <row r="87" spans="1:7" x14ac:dyDescent="0.3">
      <c r="A87" s="44"/>
      <c r="B87" s="44"/>
      <c r="C87" s="57"/>
      <c r="D87" s="44"/>
      <c r="E87" s="44"/>
      <c r="F87" s="58"/>
    </row>
    <row r="88" spans="1:7" x14ac:dyDescent="0.3">
      <c r="A88" s="59">
        <v>44627</v>
      </c>
      <c r="B88" s="44" t="s">
        <v>8811</v>
      </c>
      <c r="C88" s="52">
        <v>175271</v>
      </c>
      <c r="D88" s="52"/>
      <c r="E88" s="60">
        <v>44627</v>
      </c>
      <c r="F88" s="44"/>
    </row>
    <row r="89" spans="1:7" x14ac:dyDescent="0.3">
      <c r="A89" s="59">
        <v>44707</v>
      </c>
      <c r="B89" s="44" t="s">
        <v>8812</v>
      </c>
      <c r="C89" s="52">
        <v>2494611.0269999998</v>
      </c>
      <c r="D89" s="52"/>
      <c r="E89" s="60">
        <v>44707</v>
      </c>
      <c r="F89" s="44"/>
    </row>
    <row r="90" spans="1:7" x14ac:dyDescent="0.3">
      <c r="A90" s="59">
        <v>44707</v>
      </c>
      <c r="B90" s="44" t="s">
        <v>8813</v>
      </c>
      <c r="C90" s="52">
        <v>2045810.9230000004</v>
      </c>
      <c r="D90" s="52"/>
      <c r="E90" s="60">
        <v>44707</v>
      </c>
      <c r="F90" s="44"/>
    </row>
    <row r="91" spans="1:7" x14ac:dyDescent="0.3">
      <c r="A91" s="59">
        <v>44895</v>
      </c>
      <c r="B91" s="44" t="s">
        <v>8814</v>
      </c>
      <c r="C91" s="52">
        <v>6555212.9406428598</v>
      </c>
      <c r="D91" s="45"/>
      <c r="E91" s="60">
        <v>44895</v>
      </c>
      <c r="F91" s="44"/>
    </row>
    <row r="92" spans="1:7" x14ac:dyDescent="0.3">
      <c r="A92" s="59">
        <v>44895</v>
      </c>
      <c r="B92" s="44" t="s">
        <v>8815</v>
      </c>
      <c r="C92" s="52">
        <v>7801623.5593571402</v>
      </c>
      <c r="D92" s="45"/>
      <c r="E92" s="60">
        <v>44895</v>
      </c>
      <c r="F92" s="44"/>
    </row>
    <row r="93" spans="1:7" x14ac:dyDescent="0.3">
      <c r="A93" s="59">
        <v>45000</v>
      </c>
      <c r="B93" s="44" t="s">
        <v>8816</v>
      </c>
      <c r="C93" s="52">
        <v>724954</v>
      </c>
      <c r="D93" s="45"/>
      <c r="E93" s="60">
        <v>45000</v>
      </c>
      <c r="F93" s="14">
        <f>D93</f>
        <v>0</v>
      </c>
      <c r="G93" s="6"/>
    </row>
    <row r="94" spans="1:7" x14ac:dyDescent="0.3">
      <c r="A94" s="59">
        <v>45350</v>
      </c>
      <c r="B94" s="44" t="s">
        <v>8817</v>
      </c>
      <c r="C94" s="52">
        <v>24492789.5</v>
      </c>
      <c r="D94" s="45"/>
      <c r="E94" s="60">
        <v>45021</v>
      </c>
      <c r="F94" s="44"/>
      <c r="G94" s="14">
        <f>D94</f>
        <v>0</v>
      </c>
    </row>
    <row r="95" spans="1:7" x14ac:dyDescent="0.3">
      <c r="A95" s="59">
        <v>45468</v>
      </c>
      <c r="B95" s="44" t="s">
        <v>8818</v>
      </c>
      <c r="C95" s="52">
        <v>18594353.550000001</v>
      </c>
      <c r="D95" s="45"/>
      <c r="E95" s="60">
        <v>45468</v>
      </c>
      <c r="F95" s="44"/>
      <c r="G95" s="14"/>
    </row>
    <row r="96" spans="1:7" x14ac:dyDescent="0.3">
      <c r="A96" s="59">
        <v>45575</v>
      </c>
      <c r="B96" s="44" t="s">
        <v>8819</v>
      </c>
      <c r="C96" s="52">
        <v>3924365.05</v>
      </c>
      <c r="D96" s="45"/>
      <c r="E96" s="60">
        <v>45595</v>
      </c>
      <c r="F96" s="44"/>
      <c r="G96" s="14"/>
    </row>
    <row r="97" spans="1:7" x14ac:dyDescent="0.3">
      <c r="A97" s="59"/>
      <c r="B97" s="44"/>
      <c r="C97" s="61"/>
      <c r="D97" s="45"/>
      <c r="E97" s="60"/>
      <c r="F97" s="44"/>
      <c r="G97" s="14">
        <f>D97</f>
        <v>0</v>
      </c>
    </row>
    <row r="98" spans="1:7" x14ac:dyDescent="0.3">
      <c r="A98" s="59"/>
      <c r="B98" s="44"/>
      <c r="C98" s="61"/>
      <c r="D98" s="45"/>
      <c r="E98" s="60"/>
      <c r="F98" s="44"/>
      <c r="G98" s="14"/>
    </row>
    <row r="99" spans="1:7" x14ac:dyDescent="0.3">
      <c r="A99" s="59">
        <v>45455</v>
      </c>
      <c r="B99" s="44" t="s">
        <v>8820</v>
      </c>
      <c r="C99" s="52">
        <v>3244903.15</v>
      </c>
      <c r="D99" s="45"/>
      <c r="E99" s="60">
        <v>45468</v>
      </c>
      <c r="F99" s="44"/>
      <c r="G99" s="14">
        <f>D99</f>
        <v>0</v>
      </c>
    </row>
    <row r="100" spans="1:7" x14ac:dyDescent="0.3">
      <c r="A100" s="59">
        <v>45466</v>
      </c>
      <c r="B100" s="44" t="s">
        <v>8821</v>
      </c>
      <c r="C100" s="52">
        <v>8914781.1500000004</v>
      </c>
      <c r="D100" s="45"/>
      <c r="E100" s="60">
        <v>45468</v>
      </c>
      <c r="F100" s="44"/>
      <c r="G100" s="14">
        <f>D100</f>
        <v>0</v>
      </c>
    </row>
    <row r="101" spans="1:7" x14ac:dyDescent="0.3">
      <c r="A101" s="59">
        <v>45560</v>
      </c>
      <c r="B101" s="44" t="s">
        <v>8821</v>
      </c>
      <c r="C101" s="52">
        <v>10007798.300000001</v>
      </c>
      <c r="D101" s="45" t="s">
        <v>8822</v>
      </c>
      <c r="E101" s="60">
        <v>45560</v>
      </c>
      <c r="F101" s="44"/>
      <c r="G101" s="14"/>
    </row>
    <row r="102" spans="1:7" x14ac:dyDescent="0.3">
      <c r="A102" s="59">
        <v>45560</v>
      </c>
      <c r="B102" s="44" t="s">
        <v>8823</v>
      </c>
      <c r="C102" s="52">
        <v>25711010.899999999</v>
      </c>
      <c r="D102" s="45"/>
      <c r="E102" s="60">
        <v>45560</v>
      </c>
      <c r="F102" s="44"/>
      <c r="G102" s="14"/>
    </row>
    <row r="103" spans="1:7" x14ac:dyDescent="0.3">
      <c r="A103" s="59"/>
      <c r="B103" s="44"/>
      <c r="C103" s="52"/>
      <c r="D103" s="45"/>
      <c r="E103" s="44"/>
      <c r="F103" s="44"/>
      <c r="G103" s="6"/>
    </row>
    <row r="104" spans="1:7" x14ac:dyDescent="0.3">
      <c r="A104" s="44"/>
      <c r="B104" s="44" t="s">
        <v>8824</v>
      </c>
      <c r="C104" s="62">
        <f>SUM(C88:C103)</f>
        <v>114687485.05000001</v>
      </c>
      <c r="D104" s="62">
        <f>SUM(D88:D103)</f>
        <v>0</v>
      </c>
      <c r="E104" s="62"/>
      <c r="F104" s="62">
        <f>SUM(F88:F103)</f>
        <v>0</v>
      </c>
      <c r="G104" s="62">
        <f>SUM(G88:G103)</f>
        <v>0</v>
      </c>
    </row>
    <row r="105" spans="1:7" x14ac:dyDescent="0.3">
      <c r="A105" s="44"/>
      <c r="B105" s="44"/>
      <c r="C105" s="62"/>
      <c r="D105" s="62"/>
      <c r="E105" s="62"/>
      <c r="F105" s="62"/>
      <c r="G105" s="62"/>
    </row>
    <row r="106" spans="1:7" x14ac:dyDescent="0.3">
      <c r="A106" s="44"/>
      <c r="B106" s="44" t="s">
        <v>8825</v>
      </c>
      <c r="C106" s="62">
        <f>SUM(C87:C98)</f>
        <v>66808991.549999997</v>
      </c>
      <c r="D106" s="62">
        <f>SUM(D87:D97)</f>
        <v>0</v>
      </c>
      <c r="E106" s="62"/>
      <c r="F106" s="62">
        <f>SUM(F87:F97)</f>
        <v>0</v>
      </c>
      <c r="G106" s="62">
        <f>SUM(G87:G97)</f>
        <v>0</v>
      </c>
    </row>
    <row r="107" spans="1:7" x14ac:dyDescent="0.3">
      <c r="A107" s="44"/>
      <c r="B107" s="44" t="s">
        <v>8826</v>
      </c>
      <c r="C107" s="62">
        <f>SUM(C99:C103)</f>
        <v>47878493.5</v>
      </c>
      <c r="D107" s="62">
        <f>SUM(D99:D103)</f>
        <v>0</v>
      </c>
      <c r="E107" s="62"/>
      <c r="F107" s="62">
        <f>SUM(F99:F103)</f>
        <v>0</v>
      </c>
      <c r="G107" s="62">
        <f>SUM(G99:G103)</f>
        <v>0</v>
      </c>
    </row>
    <row r="108" spans="1:7" x14ac:dyDescent="0.3">
      <c r="A108" s="44"/>
      <c r="B108" s="44"/>
      <c r="C108" s="62"/>
      <c r="D108" s="62"/>
      <c r="E108" s="44"/>
      <c r="F108" s="44"/>
    </row>
    <row r="109" spans="1:7" ht="15.6" x14ac:dyDescent="0.3">
      <c r="A109" s="66" t="s">
        <v>8827</v>
      </c>
      <c r="B109" s="66"/>
      <c r="C109" s="66"/>
      <c r="D109" s="66"/>
      <c r="E109" s="66"/>
      <c r="F109" s="66"/>
      <c r="G109" s="66"/>
    </row>
    <row r="110" spans="1:7" x14ac:dyDescent="0.3">
      <c r="A110" s="43" t="s">
        <v>8828</v>
      </c>
      <c r="B110" s="43" t="s">
        <v>8829</v>
      </c>
      <c r="C110" s="43" t="s">
        <v>8770</v>
      </c>
      <c r="D110" s="43" t="s">
        <v>8830</v>
      </c>
      <c r="E110" s="43" t="s">
        <v>8831</v>
      </c>
      <c r="F110" s="43" t="s">
        <v>8832</v>
      </c>
      <c r="G110" s="43" t="s">
        <v>8833</v>
      </c>
    </row>
    <row r="111" spans="1:7" x14ac:dyDescent="0.3">
      <c r="A111" s="44"/>
      <c r="B111" s="14"/>
      <c r="C111" s="45"/>
      <c r="D111" s="14"/>
      <c r="E111" s="44"/>
      <c r="F111" s="44"/>
    </row>
    <row r="112" spans="1:7" x14ac:dyDescent="0.3">
      <c r="A112" s="14">
        <f>A114+A113</f>
        <v>194078130.32136226</v>
      </c>
      <c r="B112" s="14">
        <f>A112-C112</f>
        <v>9241815.7295886874</v>
      </c>
      <c r="C112" s="14">
        <f>A112/1.05</f>
        <v>184836314.59177357</v>
      </c>
      <c r="D112" s="14">
        <v>0</v>
      </c>
      <c r="E112" s="14">
        <f>A112*0.05</f>
        <v>9703906.516068114</v>
      </c>
      <c r="F112" s="14">
        <f>C112*0.0635</f>
        <v>11737105.976577621</v>
      </c>
      <c r="G112" s="14">
        <f>D140</f>
        <v>55005339.600000001</v>
      </c>
    </row>
    <row r="113" spans="1:7" x14ac:dyDescent="0.3">
      <c r="A113" s="63">
        <f>SUM(B51:B59)</f>
        <v>53506492.621362261</v>
      </c>
      <c r="B113" s="14"/>
      <c r="C113" s="45"/>
      <c r="D113" s="14"/>
      <c r="E113" s="44"/>
      <c r="F113" s="44"/>
    </row>
    <row r="114" spans="1:7" x14ac:dyDescent="0.3">
      <c r="A114" s="14">
        <f>B40</f>
        <v>140571637.69999999</v>
      </c>
      <c r="B114" s="64" t="s">
        <v>8834</v>
      </c>
      <c r="C114" s="14">
        <f>C112-D112-E112-F112-G112</f>
        <v>108389962.49912786</v>
      </c>
      <c r="D114" s="64"/>
      <c r="E114" s="64"/>
      <c r="F114" s="64"/>
    </row>
    <row r="115" spans="1:7" x14ac:dyDescent="0.3">
      <c r="A115" s="44"/>
      <c r="B115" s="64" t="s">
        <v>8835</v>
      </c>
      <c r="C115" s="62">
        <f>C104</f>
        <v>114687485.05000001</v>
      </c>
      <c r="D115" s="64"/>
      <c r="E115" s="64" t="s">
        <v>8836</v>
      </c>
      <c r="F115" s="62">
        <f>C114-C104</f>
        <v>-6297522.5508721471</v>
      </c>
    </row>
    <row r="116" spans="1:7" x14ac:dyDescent="0.3">
      <c r="A116" s="44"/>
      <c r="B116" s="64"/>
      <c r="C116" s="62"/>
      <c r="D116" s="64"/>
      <c r="E116" s="64" t="s">
        <v>8837</v>
      </c>
      <c r="F116" s="62">
        <v>1149768</v>
      </c>
    </row>
    <row r="117" spans="1:7" x14ac:dyDescent="0.3">
      <c r="A117" s="44"/>
      <c r="B117" s="64"/>
      <c r="C117" s="62"/>
      <c r="D117" s="64"/>
      <c r="E117" s="64" t="s">
        <v>8838</v>
      </c>
      <c r="F117" s="62">
        <f>F115-F116</f>
        <v>-7447290.5508721471</v>
      </c>
    </row>
    <row r="118" spans="1:7" x14ac:dyDescent="0.3">
      <c r="A118" s="44"/>
      <c r="B118" s="44"/>
      <c r="C118" s="57"/>
      <c r="D118" s="44"/>
      <c r="E118" s="44"/>
      <c r="F118" s="44"/>
    </row>
    <row r="119" spans="1:7" ht="15.6" x14ac:dyDescent="0.3">
      <c r="A119" s="66" t="s">
        <v>8839</v>
      </c>
      <c r="B119" s="66"/>
      <c r="C119" s="66"/>
      <c r="D119" s="66"/>
      <c r="E119" s="66"/>
      <c r="F119" s="66"/>
      <c r="G119" s="66"/>
    </row>
    <row r="120" spans="1:7" x14ac:dyDescent="0.3">
      <c r="A120" s="43" t="s">
        <v>8828</v>
      </c>
      <c r="B120" s="43" t="s">
        <v>8829</v>
      </c>
      <c r="C120" s="43" t="s">
        <v>8770</v>
      </c>
      <c r="D120" s="43" t="s">
        <v>8830</v>
      </c>
      <c r="E120" s="43" t="s">
        <v>8831</v>
      </c>
      <c r="F120" s="43" t="s">
        <v>8832</v>
      </c>
      <c r="G120" s="43" t="s">
        <v>8833</v>
      </c>
    </row>
    <row r="121" spans="1:7" x14ac:dyDescent="0.3">
      <c r="A121" s="44"/>
      <c r="B121" s="14"/>
      <c r="C121" s="45"/>
      <c r="D121" s="14"/>
      <c r="E121" s="44"/>
      <c r="F121" s="44"/>
    </row>
    <row r="122" spans="1:7" x14ac:dyDescent="0.3">
      <c r="A122" s="14">
        <f>A123+A124</f>
        <v>217363444.40136224</v>
      </c>
      <c r="B122" s="14">
        <f>A122-C122</f>
        <v>10350640.209588677</v>
      </c>
      <c r="C122" s="14">
        <f>A122/1.05</f>
        <v>207012804.19177356</v>
      </c>
      <c r="D122" s="14">
        <v>0</v>
      </c>
      <c r="E122" s="14">
        <f>A122*0.05</f>
        <v>10868172.220068112</v>
      </c>
      <c r="F122" s="14">
        <f>C122*0.0635</f>
        <v>13145313.066177621</v>
      </c>
      <c r="G122" s="14">
        <v>55005339.600000001</v>
      </c>
    </row>
    <row r="123" spans="1:7" x14ac:dyDescent="0.3">
      <c r="A123" s="14">
        <f>F67</f>
        <v>61442858.70136226</v>
      </c>
      <c r="B123" s="14"/>
      <c r="C123" s="45"/>
      <c r="D123" s="14"/>
      <c r="E123" s="44"/>
      <c r="F123" s="44"/>
    </row>
    <row r="124" spans="1:7" x14ac:dyDescent="0.3">
      <c r="A124" s="14">
        <f>B48</f>
        <v>155920585.69999999</v>
      </c>
      <c r="B124" s="64" t="s">
        <v>8834</v>
      </c>
      <c r="C124" s="14">
        <f>C122-D122-E122-F122-G122</f>
        <v>127993979.30552784</v>
      </c>
      <c r="D124" s="64"/>
      <c r="E124" s="64"/>
      <c r="F124" s="64"/>
    </row>
    <row r="125" spans="1:7" x14ac:dyDescent="0.3">
      <c r="A125" s="44"/>
      <c r="B125" s="64" t="s">
        <v>8835</v>
      </c>
      <c r="C125" s="62">
        <f>C104</f>
        <v>114687485.05000001</v>
      </c>
      <c r="D125" s="64"/>
      <c r="E125" s="64" t="s">
        <v>8836</v>
      </c>
      <c r="F125" s="62">
        <f>C124-C125</f>
        <v>13306494.255527824</v>
      </c>
    </row>
    <row r="126" spans="1:7" x14ac:dyDescent="0.3">
      <c r="A126" s="44"/>
      <c r="B126" s="64"/>
      <c r="C126" s="62"/>
      <c r="D126" s="64"/>
      <c r="E126" s="64" t="s">
        <v>8837</v>
      </c>
      <c r="F126" s="62">
        <v>1149768</v>
      </c>
    </row>
    <row r="127" spans="1:7" x14ac:dyDescent="0.3">
      <c r="A127" s="44"/>
      <c r="B127" s="64"/>
      <c r="C127" s="62"/>
      <c r="D127" s="64"/>
      <c r="E127" s="64" t="s">
        <v>8838</v>
      </c>
      <c r="F127" s="62">
        <f>F125-F126</f>
        <v>12156726.255527824</v>
      </c>
    </row>
    <row r="128" spans="1:7" x14ac:dyDescent="0.3">
      <c r="A128" s="44"/>
      <c r="B128" s="44"/>
      <c r="C128" s="57"/>
      <c r="D128" s="44"/>
      <c r="E128" s="44"/>
      <c r="F128" s="44"/>
    </row>
    <row r="129" spans="1:7" ht="15.6" x14ac:dyDescent="0.3">
      <c r="A129" s="66" t="s">
        <v>8840</v>
      </c>
      <c r="B129" s="66"/>
      <c r="C129" s="66"/>
      <c r="D129" s="66"/>
      <c r="E129" s="66"/>
      <c r="F129" s="66"/>
      <c r="G129" s="66"/>
    </row>
    <row r="130" spans="1:7" x14ac:dyDescent="0.3">
      <c r="A130" s="44"/>
      <c r="B130" s="44"/>
      <c r="C130" s="57"/>
      <c r="D130" s="44"/>
      <c r="E130" s="44"/>
      <c r="F130" s="44"/>
    </row>
    <row r="131" spans="1:7" x14ac:dyDescent="0.3">
      <c r="A131" s="64" t="s">
        <v>8841</v>
      </c>
      <c r="B131" s="44" t="s">
        <v>8842</v>
      </c>
      <c r="C131" s="57" t="s">
        <v>8843</v>
      </c>
      <c r="D131" s="44" t="s">
        <v>8844</v>
      </c>
      <c r="E131" s="44"/>
      <c r="F131" s="65" t="s">
        <v>8845</v>
      </c>
      <c r="G131" s="44"/>
    </row>
    <row r="132" spans="1:7" x14ac:dyDescent="0.3">
      <c r="A132" s="44" t="s">
        <v>8846</v>
      </c>
      <c r="B132" s="14">
        <f>D132/C132</f>
        <v>20561.639228826727</v>
      </c>
      <c r="C132" s="45">
        <v>1647.3600000000001</v>
      </c>
      <c r="D132" s="14">
        <v>33872422</v>
      </c>
      <c r="E132" s="44"/>
      <c r="F132" s="18">
        <f>D134-D140</f>
        <v>-3032917.6000000015</v>
      </c>
    </row>
    <row r="133" spans="1:7" x14ac:dyDescent="0.3">
      <c r="A133" s="44" t="s">
        <v>8847</v>
      </c>
      <c r="B133" s="14">
        <v>1530</v>
      </c>
      <c r="C133" s="45">
        <f>D133/B133</f>
        <v>11830.065359477125</v>
      </c>
      <c r="D133" s="14">
        <v>18100000</v>
      </c>
      <c r="E133" s="44"/>
      <c r="F133" s="18"/>
    </row>
    <row r="134" spans="1:7" x14ac:dyDescent="0.3">
      <c r="A134" s="44"/>
      <c r="B134" s="14"/>
      <c r="C134" s="45"/>
      <c r="D134" s="62">
        <f>SUM(D132:D133)</f>
        <v>51972422</v>
      </c>
      <c r="E134" s="44"/>
      <c r="F134" s="18"/>
    </row>
    <row r="135" spans="1:7" x14ac:dyDescent="0.3">
      <c r="A135" s="44"/>
      <c r="B135" s="44"/>
      <c r="C135" s="57"/>
      <c r="D135" s="44"/>
      <c r="E135" s="44"/>
      <c r="F135" s="58"/>
    </row>
    <row r="136" spans="1:7" x14ac:dyDescent="0.3">
      <c r="A136" s="64" t="s">
        <v>8848</v>
      </c>
      <c r="B136" s="44" t="s">
        <v>8842</v>
      </c>
      <c r="C136" s="57" t="s">
        <v>8843</v>
      </c>
      <c r="D136" s="44" t="s">
        <v>8844</v>
      </c>
      <c r="E136" s="44" t="s">
        <v>8849</v>
      </c>
      <c r="F136" s="58"/>
      <c r="G136" s="44"/>
    </row>
    <row r="137" spans="1:7" x14ac:dyDescent="0.3">
      <c r="A137" s="44" t="s">
        <v>8846</v>
      </c>
      <c r="B137" s="14">
        <f>B132</f>
        <v>20561.639228826727</v>
      </c>
      <c r="C137" s="45">
        <f>D137/B137</f>
        <v>291.80552840301766</v>
      </c>
      <c r="D137" s="14">
        <v>6000000</v>
      </c>
      <c r="E137" s="44" t="s">
        <v>8850</v>
      </c>
      <c r="F137" s="14"/>
      <c r="G137" s="18"/>
    </row>
    <row r="138" spans="1:7" x14ac:dyDescent="0.3">
      <c r="A138" s="44" t="s">
        <v>8847</v>
      </c>
      <c r="B138" s="14">
        <v>1530</v>
      </c>
      <c r="C138" s="45">
        <f>D138/B138</f>
        <v>8823.5294117647063</v>
      </c>
      <c r="D138" s="14">
        <v>13500000</v>
      </c>
      <c r="E138" s="44" t="s">
        <v>8850</v>
      </c>
      <c r="F138" s="14"/>
      <c r="G138" s="18"/>
    </row>
    <row r="139" spans="1:7" x14ac:dyDescent="0.3">
      <c r="A139" s="44" t="s">
        <v>8846</v>
      </c>
      <c r="B139" s="14">
        <f>B132</f>
        <v>20561.639228826727</v>
      </c>
      <c r="C139" s="45">
        <f>D139/B139</f>
        <v>1726.7757305177647</v>
      </c>
      <c r="D139" s="14">
        <v>35505339.600000001</v>
      </c>
      <c r="E139" s="44" t="s">
        <v>8851</v>
      </c>
      <c r="F139" s="14"/>
      <c r="G139" s="18"/>
    </row>
    <row r="140" spans="1:7" x14ac:dyDescent="0.3">
      <c r="A140" s="44"/>
      <c r="B140" s="14"/>
      <c r="C140" s="45"/>
      <c r="D140" s="62">
        <f>SUM(D137:D139)</f>
        <v>55005339.600000001</v>
      </c>
      <c r="E140" s="44"/>
      <c r="F140" s="14"/>
      <c r="G140" s="18"/>
    </row>
    <row r="141" spans="1:7" x14ac:dyDescent="0.3">
      <c r="A141" s="44"/>
      <c r="B141" s="44"/>
      <c r="C141" s="57"/>
      <c r="D141" s="44"/>
      <c r="E141" s="44"/>
      <c r="F141" s="44"/>
    </row>
    <row r="142" spans="1:7" ht="15.6" x14ac:dyDescent="0.3">
      <c r="A142" s="66" t="s">
        <v>8852</v>
      </c>
      <c r="B142" s="66"/>
      <c r="C142" s="66"/>
      <c r="D142" s="66"/>
      <c r="E142" s="66"/>
      <c r="F142" s="66"/>
      <c r="G142" s="66"/>
    </row>
    <row r="143" spans="1:7" ht="28.8" x14ac:dyDescent="0.3">
      <c r="A143" s="43" t="s">
        <v>8853</v>
      </c>
      <c r="B143" s="43" t="s">
        <v>8854</v>
      </c>
      <c r="C143" s="43" t="s">
        <v>8855</v>
      </c>
      <c r="D143" s="43" t="s">
        <v>5342</v>
      </c>
      <c r="E143" s="43" t="s">
        <v>8856</v>
      </c>
      <c r="F143" s="43" t="s">
        <v>8857</v>
      </c>
      <c r="G143" s="43" t="s">
        <v>8858</v>
      </c>
    </row>
    <row r="144" spans="1:7" x14ac:dyDescent="0.3">
      <c r="A144" s="44"/>
      <c r="B144" s="44"/>
      <c r="C144" s="57"/>
      <c r="D144" s="44"/>
      <c r="E144" s="44"/>
      <c r="F144" s="44"/>
    </row>
    <row r="145" spans="1:7" x14ac:dyDescent="0.3">
      <c r="A145" s="44" t="s">
        <v>8859</v>
      </c>
      <c r="B145" s="60">
        <v>44560</v>
      </c>
      <c r="C145" s="45">
        <v>5468651.7999999998</v>
      </c>
      <c r="D145" s="44"/>
      <c r="E145" s="14">
        <f>C145-D145</f>
        <v>5468651.7999999998</v>
      </c>
      <c r="F145" s="14">
        <f>E145</f>
        <v>5468651.7999999998</v>
      </c>
      <c r="G145" s="14">
        <f>F145/1.05</f>
        <v>5208239.8095238088</v>
      </c>
    </row>
    <row r="146" spans="1:7" x14ac:dyDescent="0.3">
      <c r="A146" s="44" t="s">
        <v>8860</v>
      </c>
      <c r="B146" s="60">
        <v>44591</v>
      </c>
      <c r="C146" s="45">
        <v>10775433</v>
      </c>
      <c r="D146" s="44"/>
      <c r="E146" s="14">
        <f t="shared" ref="E146:E151" si="13">C146-D146</f>
        <v>10775433</v>
      </c>
      <c r="F146" s="14">
        <f>E146-E145</f>
        <v>5306781.2</v>
      </c>
      <c r="G146" s="14">
        <f t="shared" ref="G146:G151" si="14">F146/1.05</f>
        <v>5054077.333333333</v>
      </c>
    </row>
    <row r="147" spans="1:7" x14ac:dyDescent="0.3">
      <c r="A147" s="44"/>
      <c r="B147" s="60"/>
      <c r="C147" s="45"/>
      <c r="D147" s="44"/>
      <c r="E147" s="14"/>
      <c r="F147" s="14"/>
      <c r="G147" s="14"/>
    </row>
    <row r="148" spans="1:7" x14ac:dyDescent="0.3">
      <c r="A148" s="44" t="s">
        <v>8861</v>
      </c>
      <c r="B148" s="60">
        <v>44834</v>
      </c>
      <c r="C148" s="45">
        <v>55421548</v>
      </c>
      <c r="D148" s="45">
        <f>5037000+149772</f>
        <v>5186772</v>
      </c>
      <c r="E148" s="14">
        <f t="shared" si="13"/>
        <v>50234776</v>
      </c>
      <c r="F148" s="14">
        <f>E148-E146</f>
        <v>39459343</v>
      </c>
      <c r="G148" s="14">
        <f t="shared" si="14"/>
        <v>37580326.666666664</v>
      </c>
    </row>
    <row r="149" spans="1:7" x14ac:dyDescent="0.3">
      <c r="A149" s="44" t="s">
        <v>8862</v>
      </c>
      <c r="B149" s="60">
        <v>44864</v>
      </c>
      <c r="C149" s="45">
        <v>62511836.200000003</v>
      </c>
      <c r="D149" s="45">
        <f>5146500+163144.5</f>
        <v>5309644.5</v>
      </c>
      <c r="E149" s="14">
        <f t="shared" si="13"/>
        <v>57202191.700000003</v>
      </c>
      <c r="F149" s="14">
        <f>E149-E148</f>
        <v>6967415.700000003</v>
      </c>
      <c r="G149" s="14">
        <f t="shared" si="14"/>
        <v>6635634.0000000028</v>
      </c>
    </row>
    <row r="150" spans="1:7" x14ac:dyDescent="0.3">
      <c r="A150" s="44" t="s">
        <v>8863</v>
      </c>
      <c r="B150" s="60">
        <v>44895</v>
      </c>
      <c r="C150" s="45">
        <v>69807630.700000003</v>
      </c>
      <c r="D150" s="45">
        <f>5146500+163144.5</f>
        <v>5309644.5</v>
      </c>
      <c r="E150" s="14">
        <f t="shared" si="13"/>
        <v>64497986.200000003</v>
      </c>
      <c r="F150" s="14">
        <f>E150-E149</f>
        <v>7295794.5</v>
      </c>
      <c r="G150" s="14">
        <f t="shared" si="14"/>
        <v>6948375.7142857136</v>
      </c>
    </row>
    <row r="151" spans="1:7" x14ac:dyDescent="0.3">
      <c r="A151" s="44" t="s">
        <v>8864</v>
      </c>
      <c r="B151" s="60">
        <v>44925</v>
      </c>
      <c r="C151" s="45">
        <v>76872553.700000003</v>
      </c>
      <c r="D151" s="45">
        <v>5146500</v>
      </c>
      <c r="E151" s="14">
        <f t="shared" si="13"/>
        <v>71726053.700000003</v>
      </c>
      <c r="F151" s="14">
        <f>E151-E150</f>
        <v>7228067.5</v>
      </c>
      <c r="G151" s="14">
        <f t="shared" si="14"/>
        <v>6883873.8095238088</v>
      </c>
    </row>
    <row r="152" spans="1:7" x14ac:dyDescent="0.3">
      <c r="A152" s="44"/>
      <c r="B152" s="44"/>
      <c r="C152" s="44"/>
      <c r="D152" s="45"/>
      <c r="E152" s="44"/>
      <c r="F152" s="44"/>
    </row>
  </sheetData>
  <mergeCells count="6">
    <mergeCell ref="A142:G142"/>
    <mergeCell ref="A13:G13"/>
    <mergeCell ref="A85:G85"/>
    <mergeCell ref="A109:G109"/>
    <mergeCell ref="A119:G119"/>
    <mergeCell ref="A129:G1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eslam.data</vt:lpstr>
      <vt:lpstr>collection only</vt:lpstr>
      <vt:lpstr>consultant-gross</vt:lpstr>
      <vt:lpstr>consultant-net</vt:lpstr>
      <vt:lpstr>eslam-to-invoicing</vt:lpstr>
      <vt:lpstr>data-from-invoicing</vt:lpstr>
      <vt:lpstr>Sheet1</vt:lpstr>
      <vt:lpstr>Abo Ghaleb Bridge</vt:lpstr>
      <vt:lpstr>eslam.data!Print_Area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</dc:creator>
  <cp:lastModifiedBy>Omar Essam</cp:lastModifiedBy>
  <dcterms:created xsi:type="dcterms:W3CDTF">2024-12-12T11:37:55Z</dcterms:created>
  <dcterms:modified xsi:type="dcterms:W3CDTF">2024-12-23T07:52:28Z</dcterms:modified>
</cp:coreProperties>
</file>