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0.projects\18.find.replace\"/>
    </mc:Choice>
  </mc:AlternateContent>
  <xr:revisionPtr revIDLastSave="0" documentId="13_ncr:1_{E9BDAAC1-FC04-4B9C-9564-C4AA3D627BC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Print_Area" localSheetId="0">Sheet1!$A$1:$G$128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3" i="1" l="1"/>
  <c r="D53" i="1"/>
  <c r="F53" i="1"/>
  <c r="G53" i="1"/>
  <c r="C53" i="1"/>
  <c r="A37" i="1"/>
  <c r="A38" i="1"/>
  <c r="A39" i="1"/>
  <c r="A40" i="1"/>
  <c r="A41" i="1"/>
  <c r="A42" i="1"/>
  <c r="A43" i="1"/>
  <c r="A44" i="1"/>
  <c r="A45" i="1"/>
  <c r="A46" i="1"/>
  <c r="A36" i="1"/>
  <c r="F95" i="1"/>
  <c r="F24" i="1" l="1"/>
  <c r="G22" i="1"/>
  <c r="G24" i="1" l="1"/>
  <c r="F49" i="1"/>
  <c r="F51" i="1" s="1"/>
  <c r="G27" i="1" l="1"/>
  <c r="B70" i="1"/>
  <c r="B71" i="1" s="1"/>
  <c r="B72" i="1" s="1"/>
  <c r="G74" i="1" s="1"/>
  <c r="F83" i="1"/>
  <c r="B86" i="1"/>
  <c r="C86" i="1" s="1"/>
  <c r="A59" i="1"/>
  <c r="D51" i="1"/>
  <c r="E121" i="1" l="1"/>
  <c r="E120" i="1" l="1"/>
  <c r="E14" i="1"/>
  <c r="G51" i="1" l="1"/>
  <c r="E119" i="1" l="1"/>
  <c r="E118" i="1" l="1"/>
  <c r="E10" i="1"/>
  <c r="E11" i="1"/>
  <c r="E12" i="1"/>
  <c r="E13" i="1"/>
  <c r="F14" i="1" s="1"/>
  <c r="G14" i="1" s="1"/>
  <c r="E117" i="1"/>
  <c r="E116" i="1"/>
  <c r="E115" i="1"/>
  <c r="F13" i="1" l="1"/>
  <c r="G13" i="1" s="1"/>
  <c r="F11" i="1"/>
  <c r="G11" i="1" s="1"/>
  <c r="F12" i="1"/>
  <c r="C51" i="1"/>
  <c r="C62" i="1" s="1"/>
  <c r="E18" i="1"/>
  <c r="F18" i="1" s="1"/>
  <c r="F23" i="1" s="1"/>
  <c r="G18" i="1" l="1"/>
  <c r="G23" i="1"/>
  <c r="G12" i="1"/>
  <c r="F29" i="1"/>
  <c r="G29" i="1" s="1"/>
  <c r="E114" i="1"/>
  <c r="E106" i="1"/>
  <c r="E113" i="1"/>
  <c r="E111" i="1"/>
  <c r="E112" i="1"/>
  <c r="E110" i="1" l="1"/>
  <c r="G20" i="1" l="1"/>
  <c r="C59" i="1" l="1"/>
  <c r="E59" i="1"/>
  <c r="E107" i="1"/>
  <c r="E108" i="1"/>
  <c r="E109" i="1"/>
  <c r="F59" i="1" l="1"/>
  <c r="C61" i="1" s="1"/>
  <c r="F62" i="1" s="1"/>
  <c r="B59" i="1"/>
  <c r="E105" i="1"/>
  <c r="E102" i="1"/>
  <c r="E103" i="1"/>
  <c r="E104" i="1"/>
  <c r="E101" i="1"/>
  <c r="E100" i="1"/>
  <c r="F64" i="1" l="1"/>
  <c r="E124" i="1"/>
  <c r="E127" i="1" s="1"/>
  <c r="E9" i="1"/>
  <c r="F10" i="1" s="1"/>
  <c r="G10" i="1" s="1"/>
  <c r="E8" i="1"/>
  <c r="F9" i="1" l="1"/>
  <c r="G9" i="1" s="1"/>
  <c r="E6" i="1"/>
  <c r="E7" i="1"/>
  <c r="F8" i="1" s="1"/>
  <c r="G8" i="1" s="1"/>
  <c r="E5" i="1"/>
  <c r="F6" i="1" l="1"/>
  <c r="G6" i="1" s="1"/>
  <c r="F5" i="1" l="1"/>
  <c r="G5" i="1" l="1"/>
  <c r="F7" i="1"/>
  <c r="G7" i="1" s="1"/>
  <c r="F16" i="1" l="1"/>
  <c r="G16" i="1" s="1"/>
  <c r="F28" i="1"/>
  <c r="F21" i="1" l="1"/>
  <c r="F25" i="1" s="1"/>
  <c r="G25" i="1" s="1"/>
  <c r="F30" i="1"/>
  <c r="G30" i="1" s="1"/>
  <c r="G28" i="1"/>
  <c r="G21" i="1" l="1"/>
</calcChain>
</file>

<file path=xl/sharedStrings.xml><?xml version="1.0" encoding="utf-8"?>
<sst xmlns="http://schemas.openxmlformats.org/spreadsheetml/2006/main" count="131" uniqueCount="121">
  <si>
    <t>Date</t>
  </si>
  <si>
    <t>No</t>
  </si>
  <si>
    <t>Cash In</t>
  </si>
  <si>
    <t>Invoice 2</t>
  </si>
  <si>
    <t>Invoice 3</t>
  </si>
  <si>
    <t>Client Invoices</t>
  </si>
  <si>
    <t>Internal Invoices</t>
  </si>
  <si>
    <t>Invoice No 1</t>
  </si>
  <si>
    <t>Invoice No 2</t>
  </si>
  <si>
    <t>Invoice No 3</t>
  </si>
  <si>
    <t>Invoice No 4</t>
  </si>
  <si>
    <t>To Date</t>
  </si>
  <si>
    <t>Expected</t>
  </si>
  <si>
    <t>Invoicing Cumulative</t>
  </si>
  <si>
    <t>Cut Off Date</t>
  </si>
  <si>
    <t>Invoice Amount Without Material</t>
  </si>
  <si>
    <t>Material Delivery</t>
  </si>
  <si>
    <t>Month</t>
  </si>
  <si>
    <t>Invoice No</t>
  </si>
  <si>
    <t>/Month Invoicing</t>
  </si>
  <si>
    <t>Invoice No 5</t>
  </si>
  <si>
    <t>Invoice No 6</t>
  </si>
  <si>
    <t>/Month</t>
  </si>
  <si>
    <t>Invoice No 7</t>
  </si>
  <si>
    <t>Invoice No 8</t>
  </si>
  <si>
    <t>Invoice No 9</t>
  </si>
  <si>
    <t>Invoice No 10</t>
  </si>
  <si>
    <t>Invoice 4</t>
  </si>
  <si>
    <t>Invoice 5</t>
  </si>
  <si>
    <t>Invoice 6</t>
  </si>
  <si>
    <t>Invoice 7</t>
  </si>
  <si>
    <t>Invoicing</t>
  </si>
  <si>
    <t>Without VAT</t>
  </si>
  <si>
    <t>VAT (5%)</t>
  </si>
  <si>
    <t>Retention (5%)</t>
  </si>
  <si>
    <t>Material Deduction</t>
  </si>
  <si>
    <t>Net In</t>
  </si>
  <si>
    <t>Difference</t>
  </si>
  <si>
    <t>Invoice 8</t>
  </si>
  <si>
    <t>Invoice 9</t>
  </si>
  <si>
    <t>Return Total</t>
  </si>
  <si>
    <t>Invoice 10</t>
  </si>
  <si>
    <t>Revised Contract</t>
  </si>
  <si>
    <t>Remaining</t>
  </si>
  <si>
    <t>Invoice No 11</t>
  </si>
  <si>
    <t>Invoice No 12</t>
  </si>
  <si>
    <t>Invoice No 13</t>
  </si>
  <si>
    <t>Invoice No 16</t>
  </si>
  <si>
    <t>Invoice No 17</t>
  </si>
  <si>
    <t>Invoice No 18</t>
  </si>
  <si>
    <t>Invoice No 19</t>
  </si>
  <si>
    <t>Invoice No 20</t>
  </si>
  <si>
    <t>Invoice No 21</t>
  </si>
  <si>
    <t>Invoice No 22</t>
  </si>
  <si>
    <t>rate</t>
  </si>
  <si>
    <t>qty</t>
  </si>
  <si>
    <t>amount</t>
  </si>
  <si>
    <t>steel rft</t>
  </si>
  <si>
    <t>Remain After Due</t>
  </si>
  <si>
    <t>Escalation 1-10</t>
  </si>
  <si>
    <t>Revised BOQ</t>
  </si>
  <si>
    <t>Invoice No 23</t>
  </si>
  <si>
    <t>Actual Cash In Vs. Net Amount</t>
  </si>
  <si>
    <t>Prices (15%)</t>
  </si>
  <si>
    <t>Marksup (6.35%)</t>
  </si>
  <si>
    <t>Actual Cash In</t>
  </si>
  <si>
    <t>Invoice 9 B</t>
  </si>
  <si>
    <t>material received</t>
  </si>
  <si>
    <t>Material Received Vs. Material Deducted</t>
  </si>
  <si>
    <t>Known</t>
  </si>
  <si>
    <t>Unknown</t>
  </si>
  <si>
    <t>Settlements Log</t>
  </si>
  <si>
    <t>اصل المبلغ</t>
  </si>
  <si>
    <t>تسوية رقم</t>
  </si>
  <si>
    <t>ضمان اعمال</t>
  </si>
  <si>
    <t>دمغات</t>
  </si>
  <si>
    <t>صافي امر الدفع</t>
  </si>
  <si>
    <t>قيمة الاستقطاع</t>
  </si>
  <si>
    <t>اسم الاستقطاع</t>
  </si>
  <si>
    <t>ا ت ص</t>
  </si>
  <si>
    <t>مهن هندسية</t>
  </si>
  <si>
    <t>اتساع</t>
  </si>
  <si>
    <t>?</t>
  </si>
  <si>
    <t>خصم عدد 3 سيارات</t>
  </si>
  <si>
    <t>تعلية تامينات</t>
  </si>
  <si>
    <t>without vat</t>
  </si>
  <si>
    <t>without 2.7%</t>
  </si>
  <si>
    <t>insurance 2.7%</t>
  </si>
  <si>
    <t>Settlement 01</t>
  </si>
  <si>
    <t>Settlement 02</t>
  </si>
  <si>
    <t>2020 Invoicing</t>
  </si>
  <si>
    <t>2021 Invoicing</t>
  </si>
  <si>
    <t>2022 Invoicing</t>
  </si>
  <si>
    <t>2023 Invoicing</t>
  </si>
  <si>
    <t>Due Amount</t>
  </si>
  <si>
    <t>cars/stationary</t>
  </si>
  <si>
    <t>material deducted</t>
  </si>
  <si>
    <t>remaining deduction</t>
  </si>
  <si>
    <t>withdrawn</t>
  </si>
  <si>
    <t>Remaining Escalation</t>
  </si>
  <si>
    <t>Revised Total</t>
  </si>
  <si>
    <t>Remaining Total</t>
  </si>
  <si>
    <t>Revised Escalation</t>
  </si>
  <si>
    <t>Deductions on Settlements</t>
  </si>
  <si>
    <t>Invoice no/
Settlement no</t>
  </si>
  <si>
    <t>Description</t>
  </si>
  <si>
    <t>Reason</t>
  </si>
  <si>
    <t>Total Amount</t>
  </si>
  <si>
    <t>4,5,6</t>
  </si>
  <si>
    <t>خصم سيارات</t>
  </si>
  <si>
    <t>from 2 to 10</t>
  </si>
  <si>
    <t>خصم ادوات مكتبيه</t>
  </si>
  <si>
    <t>all</t>
  </si>
  <si>
    <t>unknown difference</t>
  </si>
  <si>
    <t>Total Unresolved Financial Settlements</t>
  </si>
  <si>
    <t>تعليه تامينات</t>
  </si>
  <si>
    <t>Pay Date
Due Date</t>
  </si>
  <si>
    <t>Invoices Only</t>
  </si>
  <si>
    <t>Escalation Only</t>
  </si>
  <si>
    <t>Kafr Shokr Client Invoice And Cash In Status (2023.04.30)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</si>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</sst>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d\-mmm\-yy;@"/>
    <numFmt numFmtId="165" formatCode="[$-409]mmm\-yy;@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3" fontId="1" fillId="0" borderId="0" xfId="1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3" fontId="0" fillId="5" borderId="0" xfId="0" applyNumberFormat="1" applyFill="1" applyAlignment="1">
      <alignment horizontal="center" vertical="center"/>
    </xf>
    <xf numFmtId="3" fontId="0" fillId="5" borderId="0" xfId="0" applyNumberForma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166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6" borderId="0" xfId="0" applyNumberFormat="1" applyFill="1" applyAlignment="1">
      <alignment horizontal="center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vertical="center" wrapText="1"/>
    </xf>
    <xf numFmtId="4" fontId="2" fillId="7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7"/>
  <sheetViews>
    <sheetView tabSelected="1" view="pageBreakPreview" zoomScaleNormal="100" zoomScaleSheetLayoutView="100" workbookViewId="0">
      <selection activeCell="B4" sqref="B4"/>
    </sheetView>
  </sheetViews>
  <sheetFormatPr defaultRowHeight="14.4" x14ac:dyDescent="0.3"/>
  <cols>
    <col min="1" max="6" width="18.33203125" style="1" customWidth="1"/>
    <col min="7" max="7" width="18.33203125" customWidth="1"/>
  </cols>
  <sheetData>
    <row r="1" spans="1:7" ht="28.5" customHeight="1" x14ac:dyDescent="0.3">
      <c r="A1" s="29" t="s">
        <v>119</v>
      </c>
      <c r="B1" s="29"/>
      <c r="C1" s="29"/>
      <c r="D1" s="29"/>
      <c r="E1" s="29"/>
      <c r="F1" s="29"/>
      <c r="G1" s="29"/>
    </row>
    <row r="2" spans="1:7" ht="24.75" customHeight="1" x14ac:dyDescent="0.3">
      <c r="A2" s="30" t="s">
        <v>5</v>
      </c>
      <c r="B2" s="30"/>
      <c r="C2" s="30"/>
      <c r="D2" s="30"/>
      <c r="E2" s="30"/>
      <c r="F2" s="30"/>
      <c r="G2" s="30"/>
    </row>
    <row r="3" spans="1:7" ht="30.75" customHeight="1" x14ac:dyDescent="0.3">
      <c r="A3" s="5" t="s">
        <v>1</v>
      </c>
      <c r="B3" s="5" t="s">
        <v>120</v>
      </c>
      <c r="C3" s="5" t="s">
        <v>14</v>
      </c>
      <c r="D3" s="5" t="s">
        <v>16</v>
      </c>
      <c r="E3" s="5" t="s">
        <v>15</v>
      </c>
      <c r="F3" s="5" t="s">
        <v>19</v>
      </c>
      <c r="G3" s="5" t="s">
        <v>32</v>
      </c>
    </row>
    <row r="5" spans="1:7" x14ac:dyDescent="0.3">
      <c r="A5" s="1">
        <v>1</v>
      </c>
      <c r="B5" s="2">
        <v>40481428</v>
      </c>
      <c r="C5" s="3">
        <v>44255</v>
      </c>
      <c r="D5" s="2">
        <v>2208480</v>
      </c>
      <c r="E5" s="2">
        <f>B5-D5</f>
        <v>38272948</v>
      </c>
      <c r="F5" s="2">
        <f>E5</f>
        <v>38272948</v>
      </c>
      <c r="G5" s="2">
        <f>F5/1.05</f>
        <v>36450426.666666664</v>
      </c>
    </row>
    <row r="6" spans="1:7" x14ac:dyDescent="0.3">
      <c r="A6" s="1">
        <v>2</v>
      </c>
      <c r="B6" s="2">
        <v>49130748</v>
      </c>
      <c r="C6" s="3">
        <v>44285</v>
      </c>
      <c r="D6" s="2">
        <v>3852000</v>
      </c>
      <c r="E6" s="2">
        <f t="shared" ref="E6:E7" si="0">B6-D6</f>
        <v>45278748</v>
      </c>
      <c r="F6" s="2">
        <f t="shared" ref="F6:F7" si="1">E6-E5</f>
        <v>7005800</v>
      </c>
      <c r="G6" s="2">
        <f t="shared" ref="G6:G21" si="2">F6/1.05</f>
        <v>6672190.4761904757</v>
      </c>
    </row>
    <row r="7" spans="1:7" x14ac:dyDescent="0.3">
      <c r="A7" s="1">
        <v>3</v>
      </c>
      <c r="B7" s="2">
        <v>61027023</v>
      </c>
      <c r="C7" s="3">
        <v>44316</v>
      </c>
      <c r="D7" s="2">
        <v>1284000</v>
      </c>
      <c r="E7" s="2">
        <f t="shared" si="0"/>
        <v>59743023</v>
      </c>
      <c r="F7" s="2">
        <f t="shared" si="1"/>
        <v>14464275</v>
      </c>
      <c r="G7" s="2">
        <f t="shared" si="2"/>
        <v>13775500</v>
      </c>
    </row>
    <row r="8" spans="1:7" x14ac:dyDescent="0.3">
      <c r="A8" s="1">
        <v>4</v>
      </c>
      <c r="B8" s="2">
        <v>79432923</v>
      </c>
      <c r="C8" s="3">
        <v>44346</v>
      </c>
      <c r="D8" s="2">
        <v>1284000</v>
      </c>
      <c r="E8" s="2">
        <f t="shared" ref="E8" si="3">B8-D8</f>
        <v>78148923</v>
      </c>
      <c r="F8" s="2">
        <f t="shared" ref="F8" si="4">E8-E7</f>
        <v>18405900</v>
      </c>
      <c r="G8" s="2">
        <f t="shared" si="2"/>
        <v>17529428.571428571</v>
      </c>
    </row>
    <row r="9" spans="1:7" x14ac:dyDescent="0.3">
      <c r="A9" s="1">
        <v>5</v>
      </c>
      <c r="B9" s="2">
        <v>86977173</v>
      </c>
      <c r="C9" s="3">
        <v>44407</v>
      </c>
      <c r="D9" s="2">
        <v>1284000</v>
      </c>
      <c r="E9" s="2">
        <f t="shared" ref="E9" si="5">B9-D9</f>
        <v>85693173</v>
      </c>
      <c r="F9" s="2">
        <f t="shared" ref="F9" si="6">E9-E8</f>
        <v>7544250</v>
      </c>
      <c r="G9" s="2">
        <f t="shared" si="2"/>
        <v>7185000</v>
      </c>
    </row>
    <row r="10" spans="1:7" x14ac:dyDescent="0.3">
      <c r="A10" s="1">
        <v>6</v>
      </c>
      <c r="B10" s="2">
        <v>89158473</v>
      </c>
      <c r="C10" s="3">
        <v>44438</v>
      </c>
      <c r="D10" s="2">
        <v>1284000</v>
      </c>
      <c r="E10" s="2">
        <f t="shared" ref="E10:E13" si="7">B10-D10</f>
        <v>87874473</v>
      </c>
      <c r="F10" s="2">
        <f t="shared" ref="F10:F13" si="8">E10-E9</f>
        <v>2181300</v>
      </c>
      <c r="G10" s="2">
        <f t="shared" ref="G10:G13" si="9">F10/1.05</f>
        <v>2077428.5714285714</v>
      </c>
    </row>
    <row r="11" spans="1:7" x14ac:dyDescent="0.3">
      <c r="A11" s="1">
        <v>7</v>
      </c>
      <c r="B11" s="2">
        <v>115267423</v>
      </c>
      <c r="C11" s="3">
        <v>44560</v>
      </c>
      <c r="D11" s="2">
        <v>0</v>
      </c>
      <c r="E11" s="2">
        <f t="shared" si="7"/>
        <v>115267423</v>
      </c>
      <c r="F11" s="2">
        <f t="shared" si="8"/>
        <v>27392950</v>
      </c>
      <c r="G11" s="2">
        <f t="shared" si="9"/>
        <v>26088523.80952381</v>
      </c>
    </row>
    <row r="12" spans="1:7" x14ac:dyDescent="0.3">
      <c r="A12" s="1">
        <v>8</v>
      </c>
      <c r="B12" s="2">
        <v>116224083</v>
      </c>
      <c r="C12" s="3">
        <v>44591</v>
      </c>
      <c r="D12" s="2">
        <v>0</v>
      </c>
      <c r="E12" s="2">
        <f t="shared" si="7"/>
        <v>116224083</v>
      </c>
      <c r="F12" s="2">
        <f t="shared" si="8"/>
        <v>956660</v>
      </c>
      <c r="G12" s="2">
        <f t="shared" si="9"/>
        <v>911104.76190476189</v>
      </c>
    </row>
    <row r="13" spans="1:7" x14ac:dyDescent="0.3">
      <c r="A13" s="1">
        <v>9</v>
      </c>
      <c r="B13" s="2">
        <v>116474215</v>
      </c>
      <c r="C13" s="3">
        <v>44772</v>
      </c>
      <c r="D13" s="2">
        <v>0</v>
      </c>
      <c r="E13" s="2">
        <f t="shared" si="7"/>
        <v>116474215</v>
      </c>
      <c r="F13" s="2">
        <f t="shared" si="8"/>
        <v>250132</v>
      </c>
      <c r="G13" s="2">
        <f t="shared" si="9"/>
        <v>238220.95238095237</v>
      </c>
    </row>
    <row r="14" spans="1:7" x14ac:dyDescent="0.3">
      <c r="A14" s="1">
        <v>10</v>
      </c>
      <c r="B14" s="2">
        <v>119316190</v>
      </c>
      <c r="C14" s="3">
        <v>44834</v>
      </c>
      <c r="D14" s="2">
        <v>0</v>
      </c>
      <c r="E14" s="2">
        <f t="shared" ref="E14" si="10">B14-D14</f>
        <v>119316190</v>
      </c>
      <c r="F14" s="2">
        <f t="shared" ref="F14" si="11">E14-E13</f>
        <v>2841975</v>
      </c>
      <c r="G14" s="2">
        <f t="shared" ref="G14" si="12">F14/1.05</f>
        <v>2706642.8571428568</v>
      </c>
    </row>
    <row r="15" spans="1:7" x14ac:dyDescent="0.3">
      <c r="B15" s="2"/>
      <c r="C15" s="3"/>
      <c r="D15" s="2"/>
      <c r="E15" s="2"/>
      <c r="F15" s="2"/>
      <c r="G15" s="2"/>
    </row>
    <row r="16" spans="1:7" x14ac:dyDescent="0.3">
      <c r="B16" s="2"/>
      <c r="C16" s="3"/>
      <c r="D16" s="2"/>
      <c r="E16" s="2"/>
      <c r="F16" s="12">
        <f>SUM(F5:F14)</f>
        <v>119316190</v>
      </c>
      <c r="G16" s="11">
        <f t="shared" si="2"/>
        <v>113634466.66666666</v>
      </c>
    </row>
    <row r="17" spans="1:7" x14ac:dyDescent="0.3">
      <c r="B17" s="2"/>
      <c r="C17" s="3"/>
      <c r="D17" s="2"/>
      <c r="E17" s="2"/>
      <c r="F17" s="12"/>
      <c r="G17" s="11"/>
    </row>
    <row r="18" spans="1:7" x14ac:dyDescent="0.3">
      <c r="A18" s="1" t="s">
        <v>59</v>
      </c>
      <c r="B18" s="2">
        <v>0</v>
      </c>
      <c r="C18" s="3" t="s">
        <v>98</v>
      </c>
      <c r="D18" s="2">
        <v>0</v>
      </c>
      <c r="E18" s="2">
        <f>B18-D18</f>
        <v>0</v>
      </c>
      <c r="F18" s="12">
        <f>E18</f>
        <v>0</v>
      </c>
      <c r="G18" s="11">
        <f t="shared" si="2"/>
        <v>0</v>
      </c>
    </row>
    <row r="19" spans="1:7" x14ac:dyDescent="0.3">
      <c r="B19" s="2"/>
      <c r="C19" s="3"/>
      <c r="D19" s="2"/>
      <c r="E19" s="2"/>
      <c r="F19" s="12"/>
      <c r="G19" s="11"/>
    </row>
    <row r="20" spans="1:7" x14ac:dyDescent="0.3">
      <c r="B20" s="2"/>
      <c r="C20" s="3"/>
      <c r="D20" s="2"/>
      <c r="E20" s="12" t="s">
        <v>42</v>
      </c>
      <c r="F20" s="12">
        <v>124171211</v>
      </c>
      <c r="G20" s="11">
        <f t="shared" si="2"/>
        <v>118258296.19047618</v>
      </c>
    </row>
    <row r="21" spans="1:7" x14ac:dyDescent="0.3">
      <c r="B21" s="2"/>
      <c r="C21" s="3"/>
      <c r="D21" s="2"/>
      <c r="E21" s="12" t="s">
        <v>43</v>
      </c>
      <c r="F21" s="12">
        <f>F20-F16</f>
        <v>4855021</v>
      </c>
      <c r="G21" s="11">
        <f t="shared" si="2"/>
        <v>4623829.5238095233</v>
      </c>
    </row>
    <row r="22" spans="1:7" x14ac:dyDescent="0.3">
      <c r="B22" s="2"/>
      <c r="C22" s="3"/>
      <c r="D22" s="2"/>
      <c r="E22" s="12" t="s">
        <v>102</v>
      </c>
      <c r="F22" s="12">
        <v>14400000</v>
      </c>
      <c r="G22" s="11">
        <f t="shared" ref="G22:G23" si="13">F22/1.05</f>
        <v>13714285.714285715</v>
      </c>
    </row>
    <row r="23" spans="1:7" x14ac:dyDescent="0.3">
      <c r="B23" s="2"/>
      <c r="C23" s="3"/>
      <c r="D23" s="2"/>
      <c r="E23" s="12" t="s">
        <v>99</v>
      </c>
      <c r="F23" s="12">
        <f>F22-F18</f>
        <v>14400000</v>
      </c>
      <c r="G23" s="11">
        <f t="shared" si="13"/>
        <v>13714285.714285715</v>
      </c>
    </row>
    <row r="24" spans="1:7" x14ac:dyDescent="0.3">
      <c r="B24" s="2"/>
      <c r="C24" s="3"/>
      <c r="D24" s="2"/>
      <c r="E24" s="12" t="s">
        <v>100</v>
      </c>
      <c r="F24" s="12">
        <f>F20+F22</f>
        <v>138571211</v>
      </c>
      <c r="G24" s="11">
        <f t="shared" ref="G24:G25" si="14">F24/1.05</f>
        <v>131972581.9047619</v>
      </c>
    </row>
    <row r="25" spans="1:7" x14ac:dyDescent="0.3">
      <c r="B25" s="2"/>
      <c r="C25" s="3"/>
      <c r="D25" s="2"/>
      <c r="E25" s="12" t="s">
        <v>101</v>
      </c>
      <c r="F25" s="12">
        <f>F21+F23</f>
        <v>19255021</v>
      </c>
      <c r="G25" s="11">
        <f t="shared" si="14"/>
        <v>18338115.238095239</v>
      </c>
    </row>
    <row r="26" spans="1:7" x14ac:dyDescent="0.3">
      <c r="B26" s="2"/>
      <c r="C26" s="3"/>
      <c r="D26" s="2"/>
      <c r="E26" s="12"/>
      <c r="F26" s="12"/>
      <c r="G26" s="11"/>
    </row>
    <row r="27" spans="1:7" x14ac:dyDescent="0.3">
      <c r="B27" s="2"/>
      <c r="C27" s="3"/>
      <c r="D27" s="2"/>
      <c r="E27" s="12" t="s">
        <v>90</v>
      </c>
      <c r="F27" s="12">
        <v>18481038</v>
      </c>
      <c r="G27" s="11">
        <f t="shared" ref="G27:G28" si="15">F27/1.05</f>
        <v>17600988.571428571</v>
      </c>
    </row>
    <row r="28" spans="1:7" x14ac:dyDescent="0.3">
      <c r="B28" s="2"/>
      <c r="C28" s="3"/>
      <c r="D28" s="2"/>
      <c r="E28" s="12" t="s">
        <v>91</v>
      </c>
      <c r="F28" s="12">
        <f>SUM(F5:F11)-F27</f>
        <v>96786385</v>
      </c>
      <c r="G28" s="11">
        <f t="shared" si="15"/>
        <v>92177509.523809522</v>
      </c>
    </row>
    <row r="29" spans="1:7" x14ac:dyDescent="0.3">
      <c r="B29" s="2"/>
      <c r="C29" s="3"/>
      <c r="D29" s="2"/>
      <c r="E29" s="12" t="s">
        <v>92</v>
      </c>
      <c r="F29" s="12">
        <f>SUM(F12:F14)</f>
        <v>4048767</v>
      </c>
      <c r="G29" s="11">
        <f t="shared" ref="G29:G30" si="16">F29/1.05</f>
        <v>3855968.5714285714</v>
      </c>
    </row>
    <row r="30" spans="1:7" x14ac:dyDescent="0.3">
      <c r="B30" s="2"/>
      <c r="C30" s="3"/>
      <c r="D30" s="2"/>
      <c r="E30" s="12" t="s">
        <v>93</v>
      </c>
      <c r="F30" s="12">
        <f>F16-F27-F28-F29</f>
        <v>0</v>
      </c>
      <c r="G30" s="11">
        <f t="shared" si="16"/>
        <v>0</v>
      </c>
    </row>
    <row r="31" spans="1:7" x14ac:dyDescent="0.3">
      <c r="B31" s="2"/>
      <c r="D31" s="2"/>
      <c r="E31" s="2"/>
    </row>
    <row r="32" spans="1:7" ht="24.75" customHeight="1" x14ac:dyDescent="0.3">
      <c r="A32" s="30" t="s">
        <v>2</v>
      </c>
      <c r="B32" s="30"/>
      <c r="C32" s="30"/>
      <c r="D32" s="30"/>
      <c r="E32" s="30"/>
      <c r="F32" s="30"/>
      <c r="G32" s="30"/>
    </row>
    <row r="33" spans="1:7" ht="30" customHeight="1" x14ac:dyDescent="0.3">
      <c r="A33" s="5" t="s">
        <v>17</v>
      </c>
      <c r="B33" s="5" t="s">
        <v>18</v>
      </c>
      <c r="C33" s="5" t="s">
        <v>11</v>
      </c>
      <c r="D33" s="5" t="s">
        <v>12</v>
      </c>
      <c r="E33" s="5" t="s">
        <v>116</v>
      </c>
      <c r="F33" s="5" t="s">
        <v>94</v>
      </c>
      <c r="G33" s="5" t="s">
        <v>58</v>
      </c>
    </row>
    <row r="36" spans="1:7" x14ac:dyDescent="0.3">
      <c r="A36" s="4">
        <f>E36</f>
        <v>44326</v>
      </c>
      <c r="B36" s="1" t="s">
        <v>120</v>
      </c>
      <c r="C36" s="11">
        <v>28845197</v>
      </c>
      <c r="E36" s="20">
        <v>44326</v>
      </c>
    </row>
    <row r="37" spans="1:7" x14ac:dyDescent="0.3">
      <c r="A37" s="4">
        <f t="shared" ref="A37:A46" si="17">E37</f>
        <v>44336</v>
      </c>
      <c r="B37" s="1" t="s">
        <v>3</v>
      </c>
      <c r="C37" s="11">
        <v>6242742</v>
      </c>
      <c r="E37" s="20">
        <v>44336</v>
      </c>
    </row>
    <row r="38" spans="1:7" x14ac:dyDescent="0.3">
      <c r="A38" s="4">
        <f t="shared" si="17"/>
        <v>44367</v>
      </c>
      <c r="B38" s="1" t="s">
        <v>4</v>
      </c>
      <c r="C38" s="11">
        <v>8372665</v>
      </c>
      <c r="E38" s="20">
        <v>44367</v>
      </c>
    </row>
    <row r="39" spans="1:7" x14ac:dyDescent="0.3">
      <c r="A39" s="4">
        <f t="shared" si="17"/>
        <v>44427</v>
      </c>
      <c r="B39" s="1" t="s">
        <v>27</v>
      </c>
      <c r="C39" s="11">
        <v>8190447.9000000004</v>
      </c>
      <c r="E39" s="20">
        <v>44427</v>
      </c>
    </row>
    <row r="40" spans="1:7" x14ac:dyDescent="0.3">
      <c r="A40" s="4">
        <f t="shared" si="17"/>
        <v>44448</v>
      </c>
      <c r="B40" s="1" t="s">
        <v>28</v>
      </c>
      <c r="C40" s="11">
        <v>5371513.6500000004</v>
      </c>
      <c r="E40" s="20">
        <v>44448</v>
      </c>
    </row>
    <row r="41" spans="1:7" x14ac:dyDescent="0.3">
      <c r="A41" s="4">
        <f t="shared" si="17"/>
        <v>44508</v>
      </c>
      <c r="B41" s="1" t="s">
        <v>29</v>
      </c>
      <c r="C41" s="11">
        <v>444257</v>
      </c>
      <c r="E41" s="20">
        <v>44508</v>
      </c>
      <c r="G41" s="8"/>
    </row>
    <row r="42" spans="1:7" x14ac:dyDescent="0.3">
      <c r="A42" s="4">
        <f t="shared" si="17"/>
        <v>44706</v>
      </c>
      <c r="B42" s="1" t="s">
        <v>30</v>
      </c>
      <c r="C42" s="11">
        <v>25823994.7095</v>
      </c>
      <c r="E42" s="20">
        <v>44706</v>
      </c>
      <c r="G42" s="9"/>
    </row>
    <row r="43" spans="1:7" x14ac:dyDescent="0.3">
      <c r="A43" s="4">
        <f t="shared" si="17"/>
        <v>44706</v>
      </c>
      <c r="B43" s="1" t="s">
        <v>38</v>
      </c>
      <c r="C43" s="11">
        <v>2857611.9904999994</v>
      </c>
      <c r="E43" s="20">
        <v>44706</v>
      </c>
    </row>
    <row r="44" spans="1:7" x14ac:dyDescent="0.3">
      <c r="A44" s="4">
        <f t="shared" si="17"/>
        <v>44834</v>
      </c>
      <c r="B44" s="1" t="s">
        <v>39</v>
      </c>
      <c r="C44" s="11">
        <v>678824.25</v>
      </c>
      <c r="E44" s="20">
        <v>44834</v>
      </c>
      <c r="F44" s="16"/>
      <c r="G44" s="16"/>
    </row>
    <row r="45" spans="1:7" x14ac:dyDescent="0.3">
      <c r="A45" s="4">
        <f t="shared" si="17"/>
        <v>44920</v>
      </c>
      <c r="B45" s="1" t="s">
        <v>66</v>
      </c>
      <c r="C45" s="11">
        <v>4133066.85</v>
      </c>
      <c r="E45" s="20">
        <v>44920</v>
      </c>
      <c r="F45" s="16"/>
      <c r="G45" s="16"/>
    </row>
    <row r="46" spans="1:7" x14ac:dyDescent="0.3">
      <c r="A46" s="4">
        <f t="shared" si="17"/>
        <v>44924</v>
      </c>
      <c r="B46" s="1" t="s">
        <v>41</v>
      </c>
      <c r="C46" s="11">
        <v>2390708.7000000002</v>
      </c>
      <c r="E46" s="20">
        <v>44924</v>
      </c>
      <c r="G46" s="15"/>
    </row>
    <row r="47" spans="1:7" x14ac:dyDescent="0.3">
      <c r="A47" s="4"/>
      <c r="B47" s="1" t="s">
        <v>40</v>
      </c>
      <c r="C47" s="11">
        <v>884808.35</v>
      </c>
      <c r="D47" s="2"/>
      <c r="G47" s="17"/>
    </row>
    <row r="48" spans="1:7" x14ac:dyDescent="0.3">
      <c r="C48" s="11"/>
      <c r="D48" s="2"/>
      <c r="G48" s="17"/>
    </row>
    <row r="49" spans="1:14" x14ac:dyDescent="0.3">
      <c r="A49" s="1" t="s">
        <v>59</v>
      </c>
      <c r="C49" s="6"/>
      <c r="D49" s="2"/>
      <c r="E49" s="10"/>
      <c r="F49" s="8">
        <f>D49</f>
        <v>0</v>
      </c>
      <c r="G49" s="15"/>
    </row>
    <row r="50" spans="1:14" x14ac:dyDescent="0.3">
      <c r="C50" s="6"/>
      <c r="G50" s="17"/>
    </row>
    <row r="51" spans="1:14" x14ac:dyDescent="0.3">
      <c r="C51" s="9">
        <f>SUM(C36:C50)</f>
        <v>94235837.399999991</v>
      </c>
      <c r="D51" s="9">
        <f>SUM(D47:D50)</f>
        <v>0</v>
      </c>
      <c r="E51" s="9"/>
      <c r="F51" s="9">
        <f>SUM(F46:F50)</f>
        <v>0</v>
      </c>
      <c r="G51" s="9">
        <f>SUM(G46:G50)</f>
        <v>0</v>
      </c>
    </row>
    <row r="52" spans="1:14" x14ac:dyDescent="0.3">
      <c r="C52" s="9"/>
      <c r="D52" s="9"/>
      <c r="E52" s="9"/>
      <c r="F52" s="9"/>
      <c r="G52" s="9"/>
    </row>
    <row r="53" spans="1:14" x14ac:dyDescent="0.3">
      <c r="B53" s="1" t="s">
        <v>117</v>
      </c>
      <c r="C53" s="9">
        <f>SUM(C35:C49)</f>
        <v>94235837.399999991</v>
      </c>
      <c r="D53" s="9">
        <f t="shared" ref="D53:G53" si="18">SUM(D35:D49)</f>
        <v>0</v>
      </c>
      <c r="E53" s="9"/>
      <c r="F53" s="9">
        <f t="shared" si="18"/>
        <v>0</v>
      </c>
      <c r="G53" s="9">
        <f t="shared" si="18"/>
        <v>0</v>
      </c>
    </row>
    <row r="54" spans="1:14" x14ac:dyDescent="0.3">
      <c r="B54" s="1" t="s">
        <v>118</v>
      </c>
      <c r="C54" s="9"/>
      <c r="D54" s="9"/>
      <c r="E54" s="9"/>
      <c r="F54" s="9"/>
      <c r="G54" s="9"/>
    </row>
    <row r="56" spans="1:14" ht="24.75" customHeight="1" x14ac:dyDescent="0.3">
      <c r="A56" s="30" t="s">
        <v>62</v>
      </c>
      <c r="B56" s="30"/>
      <c r="C56" s="30"/>
      <c r="D56" s="30"/>
      <c r="E56" s="30"/>
      <c r="F56" s="30"/>
      <c r="G56" s="30"/>
      <c r="H56" s="18"/>
      <c r="J56" s="19"/>
      <c r="L56" s="17"/>
      <c r="M56" s="17"/>
      <c r="N56" s="17"/>
    </row>
    <row r="57" spans="1:14" x14ac:dyDescent="0.3">
      <c r="A57" s="5" t="s">
        <v>31</v>
      </c>
      <c r="B57" s="5" t="s">
        <v>33</v>
      </c>
      <c r="C57" s="5" t="s">
        <v>32</v>
      </c>
      <c r="D57" s="5" t="s">
        <v>63</v>
      </c>
      <c r="E57" s="5" t="s">
        <v>34</v>
      </c>
      <c r="F57" s="5" t="s">
        <v>64</v>
      </c>
      <c r="G57" s="5" t="s">
        <v>35</v>
      </c>
      <c r="J57" s="1"/>
      <c r="L57" s="17"/>
      <c r="M57" s="17"/>
      <c r="N57" s="17"/>
    </row>
    <row r="58" spans="1:14" x14ac:dyDescent="0.3">
      <c r="B58" s="8"/>
      <c r="C58" s="2"/>
      <c r="D58" s="8"/>
      <c r="J58" s="1"/>
      <c r="L58" s="17"/>
      <c r="M58" s="17"/>
      <c r="N58" s="17"/>
    </row>
    <row r="59" spans="1:14" x14ac:dyDescent="0.3">
      <c r="A59" s="8">
        <f>B14+B18</f>
        <v>119316190</v>
      </c>
      <c r="B59" s="8">
        <f>A59-C59</f>
        <v>5681723.3333333433</v>
      </c>
      <c r="C59" s="8">
        <f>A59/1.05</f>
        <v>113634466.66666666</v>
      </c>
      <c r="D59" s="1">
        <v>0</v>
      </c>
      <c r="E59" s="8">
        <f>A59*0.05</f>
        <v>5965809.5</v>
      </c>
      <c r="F59" s="8">
        <f>C59*0.0635</f>
        <v>7215788.6333333328</v>
      </c>
      <c r="G59" s="8">
        <v>7000000</v>
      </c>
    </row>
    <row r="60" spans="1:14" x14ac:dyDescent="0.3">
      <c r="C60" s="6"/>
      <c r="G60" s="1"/>
    </row>
    <row r="61" spans="1:14" x14ac:dyDescent="0.3">
      <c r="B61" s="16" t="s">
        <v>36</v>
      </c>
      <c r="C61" s="9">
        <f>C59-D59-E59-F59-G59</f>
        <v>93452868.533333331</v>
      </c>
      <c r="D61" s="16"/>
      <c r="E61" s="16"/>
      <c r="F61" s="16"/>
      <c r="G61" s="1"/>
    </row>
    <row r="62" spans="1:14" x14ac:dyDescent="0.3">
      <c r="B62" s="16" t="s">
        <v>65</v>
      </c>
      <c r="C62" s="9">
        <f>C51</f>
        <v>94235837.399999991</v>
      </c>
      <c r="D62" s="16"/>
      <c r="E62" s="16" t="s">
        <v>37</v>
      </c>
      <c r="F62" s="9">
        <f>C61-C62</f>
        <v>-782968.86666665971</v>
      </c>
      <c r="G62" s="15"/>
    </row>
    <row r="63" spans="1:14" x14ac:dyDescent="0.3">
      <c r="B63" s="16"/>
      <c r="C63" s="9"/>
      <c r="D63" s="16"/>
      <c r="E63" s="16" t="s">
        <v>69</v>
      </c>
      <c r="F63" s="9">
        <v>523488.35</v>
      </c>
      <c r="G63" s="15" t="s">
        <v>95</v>
      </c>
    </row>
    <row r="64" spans="1:14" x14ac:dyDescent="0.3">
      <c r="B64" s="16"/>
      <c r="C64" s="9"/>
      <c r="D64" s="16"/>
      <c r="E64" s="16" t="s">
        <v>70</v>
      </c>
      <c r="F64" s="9">
        <f>F62-F63</f>
        <v>-1306457.2166666598</v>
      </c>
      <c r="G64" s="15"/>
    </row>
    <row r="65" spans="1:14" x14ac:dyDescent="0.3">
      <c r="C65" s="6"/>
    </row>
    <row r="66" spans="1:14" ht="24.75" customHeight="1" x14ac:dyDescent="0.3">
      <c r="A66" s="30" t="s">
        <v>71</v>
      </c>
      <c r="B66" s="30"/>
      <c r="C66" s="30"/>
      <c r="D66" s="30"/>
      <c r="E66" s="30"/>
      <c r="F66" s="30"/>
      <c r="G66" s="30"/>
      <c r="H66" s="18"/>
      <c r="J66" s="19"/>
      <c r="L66" s="17"/>
      <c r="M66" s="17"/>
      <c r="N66" s="17"/>
    </row>
    <row r="67" spans="1:14" x14ac:dyDescent="0.3">
      <c r="A67" s="5" t="s">
        <v>73</v>
      </c>
      <c r="B67" s="5" t="s">
        <v>72</v>
      </c>
      <c r="C67" s="5" t="s">
        <v>74</v>
      </c>
      <c r="D67" s="5" t="s">
        <v>75</v>
      </c>
      <c r="E67" s="5" t="s">
        <v>78</v>
      </c>
      <c r="F67" s="5" t="s">
        <v>77</v>
      </c>
      <c r="G67" s="5" t="s">
        <v>76</v>
      </c>
      <c r="J67" s="1"/>
      <c r="L67" s="17"/>
      <c r="M67" s="17"/>
      <c r="N67" s="17"/>
    </row>
    <row r="68" spans="1:14" x14ac:dyDescent="0.3">
      <c r="B68" s="8"/>
      <c r="C68" s="2"/>
      <c r="D68" s="8"/>
      <c r="J68" s="1"/>
      <c r="L68" s="17"/>
      <c r="M68" s="17"/>
      <c r="N68" s="17"/>
    </row>
    <row r="69" spans="1:14" x14ac:dyDescent="0.3">
      <c r="A69" s="8" t="s">
        <v>88</v>
      </c>
      <c r="B69" s="21">
        <v>34409213.799999997</v>
      </c>
      <c r="C69" s="21">
        <v>1626600.3</v>
      </c>
      <c r="D69" s="21">
        <v>786893.15</v>
      </c>
      <c r="E69" s="21" t="s">
        <v>79</v>
      </c>
      <c r="F69" s="21">
        <v>327706</v>
      </c>
      <c r="G69" s="8"/>
    </row>
    <row r="70" spans="1:14" x14ac:dyDescent="0.3">
      <c r="A70" s="8" t="s">
        <v>85</v>
      </c>
      <c r="B70" s="21">
        <f>B69/1.05</f>
        <v>32770679.809523806</v>
      </c>
      <c r="C70" s="21"/>
      <c r="D70" s="21"/>
      <c r="E70" s="21" t="s">
        <v>80</v>
      </c>
      <c r="F70" s="21">
        <v>286501</v>
      </c>
      <c r="G70" s="8"/>
    </row>
    <row r="71" spans="1:14" x14ac:dyDescent="0.3">
      <c r="A71" s="8" t="s">
        <v>87</v>
      </c>
      <c r="B71" s="21">
        <f>B70*0.027</f>
        <v>884808.35485714278</v>
      </c>
      <c r="C71" s="21"/>
      <c r="D71" s="21"/>
      <c r="E71" s="21" t="s">
        <v>81</v>
      </c>
      <c r="F71" s="21">
        <v>833.4</v>
      </c>
      <c r="G71" s="8"/>
    </row>
    <row r="72" spans="1:14" x14ac:dyDescent="0.3">
      <c r="A72" s="8" t="s">
        <v>86</v>
      </c>
      <c r="B72" s="21">
        <f>B70-B71</f>
        <v>31885871.454666663</v>
      </c>
      <c r="C72" s="21"/>
      <c r="D72" s="21"/>
      <c r="E72" s="22" t="s">
        <v>82</v>
      </c>
      <c r="F72" s="21">
        <v>138.9</v>
      </c>
      <c r="G72" s="8"/>
    </row>
    <row r="73" spans="1:14" x14ac:dyDescent="0.3">
      <c r="A73" s="8"/>
      <c r="B73" s="21"/>
      <c r="C73" s="21"/>
      <c r="D73" s="21"/>
      <c r="E73" s="21" t="s">
        <v>83</v>
      </c>
      <c r="F73" s="21">
        <v>12000</v>
      </c>
      <c r="G73" s="8"/>
    </row>
    <row r="74" spans="1:14" x14ac:dyDescent="0.3">
      <c r="A74" s="8"/>
      <c r="B74" s="21"/>
      <c r="C74" s="21"/>
      <c r="D74" s="21"/>
      <c r="E74" s="21" t="s">
        <v>84</v>
      </c>
      <c r="F74" s="21">
        <v>88488.35</v>
      </c>
      <c r="G74" s="8">
        <f>B72-C69-D69-F69-F70-F71-F72-F73-F74</f>
        <v>28756710.354666665</v>
      </c>
    </row>
    <row r="75" spans="1:14" x14ac:dyDescent="0.3">
      <c r="A75" s="8"/>
      <c r="B75" s="21"/>
      <c r="C75" s="21"/>
      <c r="D75" s="21"/>
      <c r="E75" s="21"/>
      <c r="F75" s="21"/>
      <c r="G75" s="8"/>
    </row>
    <row r="76" spans="1:14" x14ac:dyDescent="0.3">
      <c r="A76" s="8" t="s">
        <v>89</v>
      </c>
      <c r="B76" s="21">
        <v>7351922</v>
      </c>
      <c r="C76" s="21"/>
      <c r="D76" s="21"/>
      <c r="E76" s="21"/>
      <c r="F76" s="21"/>
      <c r="G76" s="8"/>
    </row>
    <row r="77" spans="1:14" x14ac:dyDescent="0.3">
      <c r="A77" s="8"/>
      <c r="B77" s="21"/>
      <c r="C77" s="21"/>
      <c r="D77" s="21"/>
      <c r="E77" s="21"/>
      <c r="F77" s="21"/>
      <c r="G77" s="8"/>
    </row>
    <row r="78" spans="1:14" x14ac:dyDescent="0.3">
      <c r="A78" s="8"/>
      <c r="B78" s="21"/>
      <c r="C78" s="21"/>
      <c r="D78" s="21"/>
      <c r="E78" s="21"/>
      <c r="F78" s="21"/>
      <c r="G78" s="8"/>
    </row>
    <row r="79" spans="1:14" x14ac:dyDescent="0.3">
      <c r="C79" s="6"/>
      <c r="G79" s="1"/>
    </row>
    <row r="80" spans="1:14" ht="24.75" customHeight="1" x14ac:dyDescent="0.3">
      <c r="A80" s="30" t="s">
        <v>68</v>
      </c>
      <c r="B80" s="30"/>
      <c r="C80" s="30"/>
      <c r="D80" s="30"/>
      <c r="E80" s="30"/>
      <c r="F80" s="30"/>
      <c r="G80" s="30"/>
    </row>
    <row r="81" spans="1:14" x14ac:dyDescent="0.3">
      <c r="C81" s="6"/>
    </row>
    <row r="82" spans="1:14" x14ac:dyDescent="0.3">
      <c r="A82" s="16" t="s">
        <v>67</v>
      </c>
      <c r="B82" s="1" t="s">
        <v>54</v>
      </c>
      <c r="C82" s="6" t="s">
        <v>55</v>
      </c>
      <c r="D82" s="1" t="s">
        <v>56</v>
      </c>
      <c r="F82" s="16" t="s">
        <v>97</v>
      </c>
      <c r="G82" s="1"/>
    </row>
    <row r="83" spans="1:14" x14ac:dyDescent="0.3">
      <c r="A83" s="1" t="s">
        <v>57</v>
      </c>
      <c r="B83" s="8">
        <f>D83/C83</f>
        <v>14261.299933986333</v>
      </c>
      <c r="C83" s="2">
        <v>1120.98</v>
      </c>
      <c r="D83" s="8">
        <v>15986632</v>
      </c>
      <c r="F83" s="8">
        <f>D83-D86</f>
        <v>8986632</v>
      </c>
      <c r="G83" s="15"/>
    </row>
    <row r="84" spans="1:14" x14ac:dyDescent="0.3">
      <c r="B84" s="8"/>
      <c r="C84" s="2"/>
      <c r="D84" s="8"/>
      <c r="F84" s="8"/>
      <c r="G84" s="15"/>
    </row>
    <row r="85" spans="1:14" x14ac:dyDescent="0.3">
      <c r="A85" s="16" t="s">
        <v>96</v>
      </c>
      <c r="B85" s="8" t="s">
        <v>54</v>
      </c>
      <c r="C85" s="2" t="s">
        <v>55</v>
      </c>
      <c r="D85" s="8" t="s">
        <v>56</v>
      </c>
      <c r="F85" s="8"/>
      <c r="G85" s="15"/>
    </row>
    <row r="86" spans="1:14" x14ac:dyDescent="0.3">
      <c r="A86" s="1" t="s">
        <v>57</v>
      </c>
      <c r="B86" s="8">
        <f>B83</f>
        <v>14261.299933986333</v>
      </c>
      <c r="C86" s="2">
        <f>D86/B86</f>
        <v>490.83884585571246</v>
      </c>
      <c r="D86" s="8">
        <v>7000000</v>
      </c>
      <c r="F86" s="8"/>
      <c r="G86" s="15"/>
    </row>
    <row r="87" spans="1:14" x14ac:dyDescent="0.3">
      <c r="C87" s="6"/>
    </row>
    <row r="88" spans="1:14" ht="24.75" customHeight="1" x14ac:dyDescent="0.3">
      <c r="A88" s="30" t="s">
        <v>103</v>
      </c>
      <c r="B88" s="30"/>
      <c r="C88" s="30"/>
      <c r="D88" s="30"/>
      <c r="E88" s="30"/>
      <c r="F88" s="30"/>
      <c r="G88" s="30"/>
      <c r="H88" s="18"/>
      <c r="J88" s="19"/>
      <c r="L88" s="17"/>
      <c r="M88" s="17"/>
      <c r="N88" s="17"/>
    </row>
    <row r="89" spans="1:14" ht="28.8" x14ac:dyDescent="0.3">
      <c r="A89" s="23" t="s">
        <v>104</v>
      </c>
      <c r="B89" s="31" t="s">
        <v>105</v>
      </c>
      <c r="C89" s="31"/>
      <c r="D89" s="31"/>
      <c r="E89" s="23" t="s">
        <v>106</v>
      </c>
      <c r="F89" s="24"/>
      <c r="G89" s="25" t="s">
        <v>107</v>
      </c>
      <c r="J89" s="1"/>
      <c r="L89" s="17"/>
      <c r="M89" s="17"/>
      <c r="N89" s="17"/>
    </row>
    <row r="90" spans="1:14" x14ac:dyDescent="0.3">
      <c r="B90" s="8"/>
      <c r="C90" s="2"/>
      <c r="D90" s="8"/>
      <c r="J90" s="1"/>
      <c r="L90" s="17"/>
      <c r="M90" s="17"/>
      <c r="N90" s="17"/>
    </row>
    <row r="91" spans="1:14" x14ac:dyDescent="0.3">
      <c r="A91" s="17">
        <v>1</v>
      </c>
      <c r="C91" s="17" t="s">
        <v>115</v>
      </c>
      <c r="E91" s="17"/>
      <c r="F91" s="16"/>
      <c r="G91" s="28">
        <v>88488.35</v>
      </c>
      <c r="J91" s="1"/>
      <c r="L91" s="17"/>
      <c r="M91" s="17"/>
      <c r="N91" s="17"/>
    </row>
    <row r="92" spans="1:14" x14ac:dyDescent="0.3">
      <c r="A92" s="17" t="s">
        <v>108</v>
      </c>
      <c r="C92" s="17" t="s">
        <v>109</v>
      </c>
      <c r="E92" s="17"/>
      <c r="F92" s="16"/>
      <c r="G92" s="26">
        <v>266000</v>
      </c>
      <c r="J92" s="1"/>
      <c r="L92" s="17"/>
      <c r="M92" s="17"/>
      <c r="N92" s="17"/>
    </row>
    <row r="93" spans="1:14" x14ac:dyDescent="0.3">
      <c r="A93" s="17" t="s">
        <v>110</v>
      </c>
      <c r="C93" s="17" t="s">
        <v>111</v>
      </c>
      <c r="D93" s="8"/>
      <c r="E93" s="17"/>
      <c r="F93" s="8"/>
      <c r="G93" s="26">
        <v>169000</v>
      </c>
      <c r="J93" s="1"/>
      <c r="L93" s="17"/>
      <c r="M93" s="17"/>
      <c r="N93" s="17"/>
    </row>
    <row r="94" spans="1:14" x14ac:dyDescent="0.3">
      <c r="A94" s="17" t="s">
        <v>112</v>
      </c>
      <c r="C94" s="17" t="s">
        <v>113</v>
      </c>
      <c r="D94" s="8"/>
      <c r="E94" s="17"/>
      <c r="G94" s="26">
        <v>276234.15506335499</v>
      </c>
      <c r="J94" s="1"/>
      <c r="L94" s="17"/>
      <c r="M94" s="17"/>
      <c r="N94" s="17"/>
    </row>
    <row r="95" spans="1:14" x14ac:dyDescent="0.3">
      <c r="A95" s="17"/>
      <c r="C95" s="27" t="s">
        <v>114</v>
      </c>
      <c r="E95" s="26"/>
      <c r="F95" s="26">
        <f>G92+G93+G94</f>
        <v>711234.15506335499</v>
      </c>
      <c r="G95" s="26"/>
      <c r="J95" s="1"/>
      <c r="L95" s="17"/>
      <c r="M95" s="17"/>
      <c r="N95" s="17"/>
    </row>
    <row r="96" spans="1:14" x14ac:dyDescent="0.3">
      <c r="B96" s="8"/>
      <c r="C96" s="2"/>
      <c r="D96" s="8"/>
      <c r="J96" s="1"/>
      <c r="L96" s="17"/>
      <c r="M96" s="17"/>
      <c r="N96" s="17"/>
    </row>
    <row r="97" spans="1:11" ht="24.75" customHeight="1" x14ac:dyDescent="0.3">
      <c r="A97" s="30" t="s">
        <v>6</v>
      </c>
      <c r="B97" s="30"/>
      <c r="C97" s="30"/>
      <c r="D97" s="30"/>
      <c r="E97" s="30"/>
      <c r="F97" s="30"/>
      <c r="G97" s="30"/>
    </row>
    <row r="98" spans="1:11" ht="28.8" x14ac:dyDescent="0.3">
      <c r="A98" s="5"/>
      <c r="B98" s="5" t="s">
        <v>18</v>
      </c>
      <c r="C98" s="5" t="s">
        <v>0</v>
      </c>
      <c r="D98" s="5" t="s">
        <v>13</v>
      </c>
      <c r="E98" s="5" t="s">
        <v>22</v>
      </c>
      <c r="F98" s="5"/>
      <c r="G98" s="5"/>
    </row>
    <row r="99" spans="1:11" x14ac:dyDescent="0.3">
      <c r="D99" s="6"/>
    </row>
    <row r="100" spans="1:11" x14ac:dyDescent="0.3">
      <c r="B100" s="1" t="s">
        <v>7</v>
      </c>
      <c r="C100" s="10">
        <v>44104</v>
      </c>
      <c r="D100" s="2">
        <v>4988732</v>
      </c>
      <c r="E100" s="8">
        <f>D100</f>
        <v>4988732</v>
      </c>
      <c r="F100" s="7"/>
    </row>
    <row r="101" spans="1:11" x14ac:dyDescent="0.3">
      <c r="B101" s="1" t="s">
        <v>8</v>
      </c>
      <c r="C101" s="10">
        <v>44145</v>
      </c>
      <c r="D101" s="2">
        <v>8442935</v>
      </c>
      <c r="E101" s="8">
        <f>D101-D100</f>
        <v>3454203</v>
      </c>
      <c r="F101" s="7"/>
      <c r="K101">
        <v>4988732</v>
      </c>
    </row>
    <row r="102" spans="1:11" x14ac:dyDescent="0.3">
      <c r="B102" s="1" t="s">
        <v>9</v>
      </c>
      <c r="C102" s="10">
        <v>44165</v>
      </c>
      <c r="D102" s="2">
        <v>11241265</v>
      </c>
      <c r="E102" s="8">
        <f t="shared" ref="E102:E104" si="19">D102-D101</f>
        <v>2798330</v>
      </c>
      <c r="F102" s="7"/>
    </row>
    <row r="103" spans="1:11" x14ac:dyDescent="0.3">
      <c r="B103" s="1" t="s">
        <v>10</v>
      </c>
      <c r="C103" s="10">
        <v>44196</v>
      </c>
      <c r="D103" s="2">
        <v>18481038</v>
      </c>
      <c r="E103" s="8">
        <f t="shared" si="19"/>
        <v>7239773</v>
      </c>
      <c r="F103" s="7"/>
    </row>
    <row r="104" spans="1:11" x14ac:dyDescent="0.3">
      <c r="B104" s="1" t="s">
        <v>20</v>
      </c>
      <c r="C104" s="10">
        <v>44227</v>
      </c>
      <c r="D104" s="2">
        <v>26849087.100000001</v>
      </c>
      <c r="E104" s="8">
        <f t="shared" si="19"/>
        <v>8368049.1000000015</v>
      </c>
      <c r="F104" s="7"/>
    </row>
    <row r="105" spans="1:11" x14ac:dyDescent="0.3">
      <c r="B105" s="1" t="s">
        <v>21</v>
      </c>
      <c r="C105" s="10">
        <v>44316</v>
      </c>
      <c r="D105" s="8">
        <v>59537298</v>
      </c>
      <c r="E105" s="13">
        <f>D105-D104</f>
        <v>32688210.899999999</v>
      </c>
      <c r="F105" s="7"/>
      <c r="K105">
        <v>59537298</v>
      </c>
    </row>
    <row r="106" spans="1:11" x14ac:dyDescent="0.3">
      <c r="B106" s="1" t="s">
        <v>23</v>
      </c>
      <c r="C106" s="10">
        <v>44346</v>
      </c>
      <c r="D106" s="8">
        <v>72179423</v>
      </c>
      <c r="E106" s="8">
        <f>D106-D105</f>
        <v>12642125</v>
      </c>
      <c r="F106" s="7"/>
    </row>
    <row r="107" spans="1:11" x14ac:dyDescent="0.3">
      <c r="B107" s="1" t="s">
        <v>24</v>
      </c>
      <c r="C107" s="10">
        <v>44377</v>
      </c>
      <c r="D107" s="8">
        <v>82869173</v>
      </c>
      <c r="E107" s="8">
        <f t="shared" ref="E107:E113" si="20">D107-D106</f>
        <v>10689750</v>
      </c>
      <c r="F107" s="7"/>
    </row>
    <row r="108" spans="1:11" x14ac:dyDescent="0.3">
      <c r="B108" s="1" t="s">
        <v>25</v>
      </c>
      <c r="C108" s="10">
        <v>44407</v>
      </c>
      <c r="D108" s="8">
        <v>90011123</v>
      </c>
      <c r="E108" s="8">
        <f t="shared" si="20"/>
        <v>7141950</v>
      </c>
      <c r="F108" s="7"/>
    </row>
    <row r="109" spans="1:11" x14ac:dyDescent="0.3">
      <c r="B109" s="1" t="s">
        <v>26</v>
      </c>
      <c r="C109" s="10">
        <v>44438</v>
      </c>
      <c r="D109" s="8">
        <v>93534273</v>
      </c>
      <c r="E109" s="8">
        <f t="shared" si="20"/>
        <v>3523150</v>
      </c>
      <c r="F109" s="7"/>
    </row>
    <row r="110" spans="1:11" x14ac:dyDescent="0.3">
      <c r="B110" s="1" t="s">
        <v>44</v>
      </c>
      <c r="C110" s="10">
        <v>44469</v>
      </c>
      <c r="D110" s="8">
        <v>101875273</v>
      </c>
      <c r="E110" s="8">
        <f t="shared" si="20"/>
        <v>8341000</v>
      </c>
      <c r="F110" s="7"/>
    </row>
    <row r="111" spans="1:11" x14ac:dyDescent="0.3">
      <c r="B111" s="1" t="s">
        <v>45</v>
      </c>
      <c r="C111" s="10">
        <v>44499</v>
      </c>
      <c r="D111" s="8">
        <v>108184007</v>
      </c>
      <c r="E111" s="8">
        <f t="shared" si="20"/>
        <v>6308734</v>
      </c>
    </row>
    <row r="112" spans="1:11" x14ac:dyDescent="0.3">
      <c r="B112" s="1" t="s">
        <v>46</v>
      </c>
      <c r="C112" s="10">
        <v>44530</v>
      </c>
      <c r="D112" s="8">
        <v>110955687</v>
      </c>
      <c r="E112" s="8">
        <f t="shared" si="20"/>
        <v>2771680</v>
      </c>
    </row>
    <row r="113" spans="2:5" x14ac:dyDescent="0.3">
      <c r="B113" s="1" t="s">
        <v>47</v>
      </c>
      <c r="C113" s="10">
        <v>44650</v>
      </c>
      <c r="D113" s="8">
        <v>117371883</v>
      </c>
      <c r="E113" s="14">
        <f t="shared" si="20"/>
        <v>6416196</v>
      </c>
    </row>
    <row r="114" spans="2:5" x14ac:dyDescent="0.3">
      <c r="B114" s="1" t="s">
        <v>48</v>
      </c>
      <c r="C114" s="10">
        <v>44681</v>
      </c>
      <c r="D114" s="8">
        <v>117923643</v>
      </c>
      <c r="E114" s="8">
        <f t="shared" ref="E114:E119" si="21">D114-D113</f>
        <v>551760</v>
      </c>
    </row>
    <row r="115" spans="2:5" x14ac:dyDescent="0.3">
      <c r="B115" s="1" t="s">
        <v>49</v>
      </c>
      <c r="C115" s="10">
        <v>44711</v>
      </c>
      <c r="D115" s="8">
        <v>118072143</v>
      </c>
      <c r="E115" s="8">
        <f t="shared" si="21"/>
        <v>148500</v>
      </c>
    </row>
    <row r="116" spans="2:5" x14ac:dyDescent="0.3">
      <c r="B116" s="1" t="s">
        <v>50</v>
      </c>
      <c r="C116" s="10">
        <v>44742</v>
      </c>
      <c r="D116" s="8">
        <v>118368361</v>
      </c>
      <c r="E116" s="8">
        <f t="shared" si="21"/>
        <v>296218</v>
      </c>
    </row>
    <row r="117" spans="2:5" x14ac:dyDescent="0.3">
      <c r="B117" s="1" t="s">
        <v>51</v>
      </c>
      <c r="C117" s="10">
        <v>44772</v>
      </c>
      <c r="D117" s="8">
        <v>119041726.16666667</v>
      </c>
      <c r="E117" s="8">
        <f t="shared" si="21"/>
        <v>673365.16666667163</v>
      </c>
    </row>
    <row r="118" spans="2:5" x14ac:dyDescent="0.3">
      <c r="B118" s="1" t="s">
        <v>52</v>
      </c>
      <c r="C118" s="10">
        <v>44803</v>
      </c>
      <c r="D118" s="8">
        <v>120916928.66666667</v>
      </c>
      <c r="E118" s="8">
        <f t="shared" si="21"/>
        <v>1875202.5</v>
      </c>
    </row>
    <row r="119" spans="2:5" x14ac:dyDescent="0.3">
      <c r="B119" s="1" t="s">
        <v>53</v>
      </c>
      <c r="C119" s="10">
        <v>44834</v>
      </c>
      <c r="D119" s="8">
        <v>121440926</v>
      </c>
      <c r="E119" s="8">
        <f t="shared" si="21"/>
        <v>523997.33333332837</v>
      </c>
    </row>
    <row r="120" spans="2:5" x14ac:dyDescent="0.3">
      <c r="B120" s="1" t="s">
        <v>53</v>
      </c>
      <c r="C120" s="10">
        <v>44864</v>
      </c>
      <c r="D120" s="8">
        <v>123329711</v>
      </c>
      <c r="E120" s="8">
        <f t="shared" ref="E120" si="22">D120-D119</f>
        <v>1888785</v>
      </c>
    </row>
    <row r="121" spans="2:5" x14ac:dyDescent="0.3">
      <c r="B121" s="1" t="s">
        <v>61</v>
      </c>
      <c r="C121" s="10">
        <v>44895</v>
      </c>
      <c r="D121" s="8">
        <v>123329711</v>
      </c>
      <c r="E121" s="8">
        <f t="shared" ref="E121" si="23">D121-D120</f>
        <v>0</v>
      </c>
    </row>
    <row r="124" spans="2:5" x14ac:dyDescent="0.3">
      <c r="E124" s="9">
        <f>SUM(E100:E123)</f>
        <v>123329711</v>
      </c>
    </row>
    <row r="126" spans="2:5" x14ac:dyDescent="0.3">
      <c r="D126" s="1" t="s">
        <v>60</v>
      </c>
      <c r="E126" s="9">
        <v>123440926</v>
      </c>
    </row>
    <row r="127" spans="2:5" x14ac:dyDescent="0.3">
      <c r="D127" s="1" t="s">
        <v>43</v>
      </c>
      <c r="E127" s="9">
        <f>E126-E124</f>
        <v>111215</v>
      </c>
    </row>
  </sheetData>
  <mergeCells count="9">
    <mergeCell ref="A1:G1"/>
    <mergeCell ref="A32:G32"/>
    <mergeCell ref="A2:G2"/>
    <mergeCell ref="A97:G97"/>
    <mergeCell ref="A80:G80"/>
    <mergeCell ref="A56:G56"/>
    <mergeCell ref="A66:G66"/>
    <mergeCell ref="A88:G88"/>
    <mergeCell ref="B89:D89"/>
  </mergeCells>
  <phoneticPr fontId="3" type="noConversion"/>
  <printOptions horizontalCentered="1"/>
  <pageMargins left="0.25" right="0.25" top="0.5" bottom="0.5" header="0.3" footer="0.3"/>
  <pageSetup paperSize="9" scale="77" fitToHeight="0" orientation="portrait" r:id="rId1"/>
  <rowBreaks count="2" manualBreakCount="2">
    <brk id="55" max="6" man="1"/>
    <brk id="96" max="6" man="1"/>
  </rowBreaks>
  <ignoredErrors>
    <ignoredError sqref="D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 Omar Essam</dc:creator>
  <cp:lastModifiedBy>user</cp:lastModifiedBy>
  <cp:lastPrinted>2023-05-07T09:04:47Z</cp:lastPrinted>
  <dcterms:created xsi:type="dcterms:W3CDTF">2015-06-05T18:17:20Z</dcterms:created>
  <dcterms:modified xsi:type="dcterms:W3CDTF">2023-06-10T04:22:53Z</dcterms:modified>
</cp:coreProperties>
</file>