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Gaballah\Desktop\"/>
    </mc:Choice>
  </mc:AlternateContent>
  <xr:revisionPtr revIDLastSave="0" documentId="8_{291E7004-79C2-42AC-A222-5D2263459583}" xr6:coauthVersionLast="47" xr6:coauthVersionMax="47" xr10:uidLastSave="{00000000-0000-0000-0000-000000000000}"/>
  <bookViews>
    <workbookView xWindow="-120" yWindow="-120" windowWidth="20730" windowHeight="11160" xr2:uid="{9AA90ADB-873A-488C-B4B9-CDB9AB1BB344}"/>
  </bookViews>
  <sheets>
    <sheet name="Revise Cost 2023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'Revise Cost 2023'!$A$5:$AW$162</definedName>
    <definedName name="_xlnm.Print_Area" localSheetId="0">'Revise Cost 2023'!$A$5:$AU$157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6" i="1" l="1"/>
  <c r="L175" i="1"/>
  <c r="U174" i="1"/>
  <c r="T174" i="1"/>
  <c r="V173" i="1"/>
  <c r="V174" i="1" s="1"/>
  <c r="M176" i="1" s="1"/>
  <c r="U173" i="1"/>
  <c r="AB167" i="1"/>
  <c r="AA166" i="1"/>
  <c r="AA165" i="1"/>
  <c r="AA164" i="1"/>
  <c r="Z164" i="1"/>
  <c r="P159" i="1"/>
  <c r="P173" i="1" s="1"/>
  <c r="AM155" i="1"/>
  <c r="AL155" i="1"/>
  <c r="AK155" i="1"/>
  <c r="AJ155" i="1"/>
  <c r="AI155" i="1"/>
  <c r="AH155" i="1"/>
  <c r="W150" i="1"/>
  <c r="W152" i="1" s="1"/>
  <c r="W153" i="1" s="1"/>
  <c r="V150" i="1"/>
  <c r="T150" i="1"/>
  <c r="O150" i="1"/>
  <c r="O156" i="1" s="1"/>
  <c r="L150" i="1"/>
  <c r="AG149" i="1"/>
  <c r="AF149" i="1"/>
  <c r="AE149" i="1"/>
  <c r="AD149" i="1"/>
  <c r="AC149" i="1"/>
  <c r="AB149" i="1"/>
  <c r="AA149" i="1"/>
  <c r="Z149" i="1"/>
  <c r="P149" i="1" s="1"/>
  <c r="Y149" i="1"/>
  <c r="X149" i="1"/>
  <c r="U149" i="1"/>
  <c r="M149" i="1"/>
  <c r="H149" i="1"/>
  <c r="AG148" i="1"/>
  <c r="AS148" i="1" s="1"/>
  <c r="AF148" i="1"/>
  <c r="AE148" i="1"/>
  <c r="AD148" i="1"/>
  <c r="AC148" i="1"/>
  <c r="BF148" i="1" s="1"/>
  <c r="AB148" i="1"/>
  <c r="AA148" i="1"/>
  <c r="Z148" i="1"/>
  <c r="Y148" i="1"/>
  <c r="X148" i="1"/>
  <c r="BE148" i="1" s="1"/>
  <c r="U148" i="1"/>
  <c r="P148" i="1"/>
  <c r="N148" i="1" s="1"/>
  <c r="M148" i="1"/>
  <c r="H148" i="1"/>
  <c r="K148" i="1" s="1"/>
  <c r="AG147" i="1"/>
  <c r="AF147" i="1"/>
  <c r="AE147" i="1"/>
  <c r="AD147" i="1"/>
  <c r="AS147" i="1" s="1"/>
  <c r="AC147" i="1"/>
  <c r="AB147" i="1"/>
  <c r="AA147" i="1"/>
  <c r="Z147" i="1"/>
  <c r="BF147" i="1" s="1"/>
  <c r="Y147" i="1"/>
  <c r="X147" i="1"/>
  <c r="BE147" i="1" s="1"/>
  <c r="U147" i="1"/>
  <c r="M147" i="1"/>
  <c r="K147" i="1"/>
  <c r="H147" i="1"/>
  <c r="AG146" i="1"/>
  <c r="AF146" i="1"/>
  <c r="AE146" i="1"/>
  <c r="AS146" i="1" s="1"/>
  <c r="AD146" i="1"/>
  <c r="AC146" i="1"/>
  <c r="AB146" i="1"/>
  <c r="AA146" i="1"/>
  <c r="BC146" i="1" s="1"/>
  <c r="Z146" i="1"/>
  <c r="BF146" i="1" s="1"/>
  <c r="Y146" i="1"/>
  <c r="X146" i="1"/>
  <c r="P146" i="1" s="1"/>
  <c r="U146" i="1"/>
  <c r="M146" i="1"/>
  <c r="K146" i="1"/>
  <c r="H146" i="1"/>
  <c r="AG145" i="1"/>
  <c r="AS145" i="1" s="1"/>
  <c r="AF145" i="1"/>
  <c r="AE145" i="1"/>
  <c r="AD145" i="1"/>
  <c r="AC145" i="1"/>
  <c r="AB145" i="1"/>
  <c r="BF145" i="1" s="1"/>
  <c r="AA145" i="1"/>
  <c r="Z145" i="1"/>
  <c r="Y145" i="1"/>
  <c r="X145" i="1"/>
  <c r="BC145" i="1" s="1"/>
  <c r="U145" i="1"/>
  <c r="M145" i="1"/>
  <c r="H145" i="1"/>
  <c r="K145" i="1" s="1"/>
  <c r="AW144" i="1"/>
  <c r="AD144" i="1"/>
  <c r="Z144" i="1"/>
  <c r="M144" i="1"/>
  <c r="AY144" i="1" s="1"/>
  <c r="I144" i="1"/>
  <c r="AG144" i="1" s="1"/>
  <c r="H144" i="1"/>
  <c r="K144" i="1" s="1"/>
  <c r="AV143" i="1"/>
  <c r="AG143" i="1"/>
  <c r="AF143" i="1"/>
  <c r="AE143" i="1"/>
  <c r="AD143" i="1"/>
  <c r="AC143" i="1"/>
  <c r="AB143" i="1"/>
  <c r="AA143" i="1"/>
  <c r="Z143" i="1"/>
  <c r="BF143" i="1" s="1"/>
  <c r="Y143" i="1"/>
  <c r="X143" i="1"/>
  <c r="BE143" i="1" s="1"/>
  <c r="U143" i="1"/>
  <c r="M143" i="1"/>
  <c r="H143" i="1"/>
  <c r="AY142" i="1"/>
  <c r="AW142" i="1"/>
  <c r="AV142" i="1"/>
  <c r="AE142" i="1"/>
  <c r="AD142" i="1"/>
  <c r="AA142" i="1"/>
  <c r="Z142" i="1"/>
  <c r="U142" i="1"/>
  <c r="M142" i="1"/>
  <c r="I142" i="1"/>
  <c r="AX142" i="1" s="1"/>
  <c r="H142" i="1"/>
  <c r="AW141" i="1"/>
  <c r="AV141" i="1"/>
  <c r="X141" i="1"/>
  <c r="M141" i="1"/>
  <c r="AY141" i="1" s="1"/>
  <c r="I141" i="1"/>
  <c r="H141" i="1"/>
  <c r="AY140" i="1"/>
  <c r="AW140" i="1"/>
  <c r="AV140" i="1"/>
  <c r="AE140" i="1"/>
  <c r="AD140" i="1"/>
  <c r="AA140" i="1"/>
  <c r="Z140" i="1"/>
  <c r="U140" i="1"/>
  <c r="M140" i="1"/>
  <c r="I140" i="1"/>
  <c r="AX140" i="1" s="1"/>
  <c r="H140" i="1"/>
  <c r="AW139" i="1"/>
  <c r="I139" i="1" s="1"/>
  <c r="AV139" i="1"/>
  <c r="AA139" i="1"/>
  <c r="M139" i="1"/>
  <c r="AY139" i="1" s="1"/>
  <c r="H139" i="1"/>
  <c r="AW138" i="1"/>
  <c r="AV138" i="1"/>
  <c r="M138" i="1"/>
  <c r="I138" i="1"/>
  <c r="AD138" i="1" s="1"/>
  <c r="H138" i="1"/>
  <c r="AW137" i="1"/>
  <c r="AV137" i="1"/>
  <c r="M137" i="1"/>
  <c r="AY137" i="1" s="1"/>
  <c r="I137" i="1"/>
  <c r="AC137" i="1" s="1"/>
  <c r="H137" i="1"/>
  <c r="AW136" i="1"/>
  <c r="I136" i="1" s="1"/>
  <c r="AV136" i="1"/>
  <c r="AF136" i="1"/>
  <c r="AE136" i="1"/>
  <c r="AB136" i="1"/>
  <c r="Z136" i="1"/>
  <c r="U136" i="1"/>
  <c r="M136" i="1"/>
  <c r="AY136" i="1" s="1"/>
  <c r="H136" i="1"/>
  <c r="AW135" i="1"/>
  <c r="I135" i="1" s="1"/>
  <c r="AV135" i="1"/>
  <c r="AE135" i="1"/>
  <c r="M135" i="1"/>
  <c r="AY135" i="1" s="1"/>
  <c r="H135" i="1"/>
  <c r="AX134" i="1"/>
  <c r="AW134" i="1"/>
  <c r="AV134" i="1"/>
  <c r="AG134" i="1"/>
  <c r="AE134" i="1"/>
  <c r="AD134" i="1"/>
  <c r="AC134" i="1"/>
  <c r="AA134" i="1"/>
  <c r="Z134" i="1"/>
  <c r="Y134" i="1"/>
  <c r="U134" i="1"/>
  <c r="M134" i="1"/>
  <c r="AY134" i="1" s="1"/>
  <c r="I134" i="1"/>
  <c r="AF134" i="1" s="1"/>
  <c r="H134" i="1"/>
  <c r="AX133" i="1"/>
  <c r="AW133" i="1"/>
  <c r="I133" i="1" s="1"/>
  <c r="AV133" i="1"/>
  <c r="AG133" i="1"/>
  <c r="AF133" i="1"/>
  <c r="AD133" i="1"/>
  <c r="AB133" i="1"/>
  <c r="Z133" i="1"/>
  <c r="Y133" i="1"/>
  <c r="M133" i="1"/>
  <c r="AY133" i="1" s="1"/>
  <c r="J133" i="1"/>
  <c r="H133" i="1"/>
  <c r="AX132" i="1"/>
  <c r="AW132" i="1"/>
  <c r="I132" i="1" s="1"/>
  <c r="AV132" i="1"/>
  <c r="AG132" i="1"/>
  <c r="AF132" i="1"/>
  <c r="AD132" i="1"/>
  <c r="AB132" i="1"/>
  <c r="Z132" i="1"/>
  <c r="Y132" i="1"/>
  <c r="M132" i="1"/>
  <c r="AY132" i="1" s="1"/>
  <c r="J132" i="1"/>
  <c r="H132" i="1"/>
  <c r="AX131" i="1"/>
  <c r="AW131" i="1"/>
  <c r="I131" i="1" s="1"/>
  <c r="AV131" i="1"/>
  <c r="AG131" i="1"/>
  <c r="AF131" i="1"/>
  <c r="AD131" i="1"/>
  <c r="AB131" i="1"/>
  <c r="Z131" i="1"/>
  <c r="Y131" i="1"/>
  <c r="M131" i="1"/>
  <c r="AY131" i="1" s="1"/>
  <c r="J131" i="1"/>
  <c r="H131" i="1"/>
  <c r="AX130" i="1"/>
  <c r="AW130" i="1"/>
  <c r="I130" i="1" s="1"/>
  <c r="AV130" i="1"/>
  <c r="AG130" i="1"/>
  <c r="AF130" i="1"/>
  <c r="AD130" i="1"/>
  <c r="AB130" i="1"/>
  <c r="Z130" i="1"/>
  <c r="Y130" i="1"/>
  <c r="M130" i="1"/>
  <c r="AY130" i="1" s="1"/>
  <c r="J130" i="1"/>
  <c r="H130" i="1"/>
  <c r="AX129" i="1"/>
  <c r="AW129" i="1"/>
  <c r="I129" i="1" s="1"/>
  <c r="AV129" i="1"/>
  <c r="AG129" i="1"/>
  <c r="AF129" i="1"/>
  <c r="AD129" i="1"/>
  <c r="AB129" i="1"/>
  <c r="Z129" i="1"/>
  <c r="Y129" i="1"/>
  <c r="M129" i="1"/>
  <c r="AY129" i="1" s="1"/>
  <c r="J129" i="1"/>
  <c r="H129" i="1"/>
  <c r="AV128" i="1"/>
  <c r="AG128" i="1"/>
  <c r="AF128" i="1"/>
  <c r="AE128" i="1"/>
  <c r="AD128" i="1"/>
  <c r="AC128" i="1"/>
  <c r="AB128" i="1"/>
  <c r="AA128" i="1"/>
  <c r="Z128" i="1"/>
  <c r="Y128" i="1"/>
  <c r="X128" i="1"/>
  <c r="U128" i="1"/>
  <c r="Q128" i="1"/>
  <c r="N128" i="1"/>
  <c r="M128" i="1"/>
  <c r="H128" i="1"/>
  <c r="AX127" i="1"/>
  <c r="AW127" i="1"/>
  <c r="I127" i="1" s="1"/>
  <c r="AV127" i="1"/>
  <c r="AG127" i="1"/>
  <c r="AF127" i="1"/>
  <c r="AD127" i="1"/>
  <c r="AB127" i="1"/>
  <c r="Z127" i="1"/>
  <c r="Y127" i="1"/>
  <c r="X127" i="1"/>
  <c r="M127" i="1"/>
  <c r="AY127" i="1" s="1"/>
  <c r="J127" i="1"/>
  <c r="H127" i="1"/>
  <c r="AV126" i="1"/>
  <c r="AG126" i="1"/>
  <c r="AF126" i="1"/>
  <c r="AE126" i="1"/>
  <c r="AD126" i="1"/>
  <c r="AC126" i="1"/>
  <c r="AB126" i="1"/>
  <c r="AA126" i="1"/>
  <c r="Z126" i="1"/>
  <c r="Y126" i="1"/>
  <c r="X126" i="1"/>
  <c r="U126" i="1"/>
  <c r="Q126" i="1"/>
  <c r="N126" i="1"/>
  <c r="M126" i="1"/>
  <c r="H126" i="1"/>
  <c r="AX125" i="1"/>
  <c r="AW125" i="1"/>
  <c r="I125" i="1" s="1"/>
  <c r="AV125" i="1"/>
  <c r="AG125" i="1"/>
  <c r="AF125" i="1"/>
  <c r="AD125" i="1"/>
  <c r="AC125" i="1"/>
  <c r="AB125" i="1"/>
  <c r="Z125" i="1"/>
  <c r="Y125" i="1"/>
  <c r="X125" i="1"/>
  <c r="M125" i="1"/>
  <c r="AY125" i="1" s="1"/>
  <c r="J125" i="1"/>
  <c r="H125" i="1"/>
  <c r="AX124" i="1"/>
  <c r="AW124" i="1"/>
  <c r="I124" i="1" s="1"/>
  <c r="AV124" i="1"/>
  <c r="AG124" i="1"/>
  <c r="AF124" i="1"/>
  <c r="AD124" i="1"/>
  <c r="AC124" i="1"/>
  <c r="AB124" i="1"/>
  <c r="Z124" i="1"/>
  <c r="Y124" i="1"/>
  <c r="X124" i="1"/>
  <c r="M124" i="1"/>
  <c r="AY124" i="1" s="1"/>
  <c r="J124" i="1"/>
  <c r="H124" i="1"/>
  <c r="AX123" i="1"/>
  <c r="AW123" i="1"/>
  <c r="I123" i="1" s="1"/>
  <c r="AV123" i="1"/>
  <c r="AG123" i="1"/>
  <c r="AF123" i="1"/>
  <c r="AD123" i="1"/>
  <c r="AC123" i="1"/>
  <c r="AB123" i="1"/>
  <c r="Z123" i="1"/>
  <c r="Y123" i="1"/>
  <c r="X123" i="1"/>
  <c r="M123" i="1"/>
  <c r="AY123" i="1" s="1"/>
  <c r="J123" i="1"/>
  <c r="H123" i="1"/>
  <c r="AX122" i="1"/>
  <c r="AW122" i="1"/>
  <c r="I122" i="1" s="1"/>
  <c r="AV122" i="1"/>
  <c r="AG122" i="1"/>
  <c r="AF122" i="1"/>
  <c r="AD122" i="1"/>
  <c r="AC122" i="1"/>
  <c r="AB122" i="1"/>
  <c r="Z122" i="1"/>
  <c r="Y122" i="1"/>
  <c r="X122" i="1"/>
  <c r="M122" i="1"/>
  <c r="AY122" i="1" s="1"/>
  <c r="J122" i="1"/>
  <c r="H122" i="1"/>
  <c r="AX121" i="1"/>
  <c r="AW121" i="1"/>
  <c r="I121" i="1" s="1"/>
  <c r="AV121" i="1"/>
  <c r="AG121" i="1"/>
  <c r="AF121" i="1"/>
  <c r="AD121" i="1"/>
  <c r="AC121" i="1"/>
  <c r="AB121" i="1"/>
  <c r="Z121" i="1"/>
  <c r="Y121" i="1"/>
  <c r="X121" i="1"/>
  <c r="M121" i="1"/>
  <c r="AY121" i="1" s="1"/>
  <c r="J121" i="1"/>
  <c r="H121" i="1"/>
  <c r="AW120" i="1"/>
  <c r="AV120" i="1"/>
  <c r="M120" i="1"/>
  <c r="AY120" i="1" s="1"/>
  <c r="I120" i="1"/>
  <c r="AB120" i="1" s="1"/>
  <c r="H120" i="1"/>
  <c r="AW119" i="1"/>
  <c r="AV119" i="1"/>
  <c r="AF119" i="1"/>
  <c r="AC119" i="1"/>
  <c r="Y119" i="1"/>
  <c r="M119" i="1"/>
  <c r="H119" i="1"/>
  <c r="I119" i="1" s="1"/>
  <c r="AX118" i="1"/>
  <c r="AW118" i="1"/>
  <c r="I118" i="1" s="1"/>
  <c r="AV118" i="1"/>
  <c r="AG118" i="1"/>
  <c r="AE118" i="1"/>
  <c r="AD118" i="1"/>
  <c r="AC118" i="1"/>
  <c r="AA118" i="1"/>
  <c r="Z118" i="1"/>
  <c r="Y118" i="1"/>
  <c r="U118" i="1"/>
  <c r="M118" i="1"/>
  <c r="AY118" i="1" s="1"/>
  <c r="H118" i="1"/>
  <c r="AX117" i="1"/>
  <c r="AW117" i="1"/>
  <c r="AV117" i="1"/>
  <c r="AG117" i="1"/>
  <c r="AD117" i="1"/>
  <c r="AB117" i="1"/>
  <c r="Y117" i="1"/>
  <c r="M117" i="1"/>
  <c r="AY117" i="1" s="1"/>
  <c r="I117" i="1"/>
  <c r="AC117" i="1" s="1"/>
  <c r="H117" i="1"/>
  <c r="AY116" i="1"/>
  <c r="AW116" i="1"/>
  <c r="AV116" i="1"/>
  <c r="AG116" i="1"/>
  <c r="AE116" i="1"/>
  <c r="AC116" i="1"/>
  <c r="AB116" i="1"/>
  <c r="Y116" i="1"/>
  <c r="X116" i="1"/>
  <c r="U116" i="1"/>
  <c r="M116" i="1"/>
  <c r="I116" i="1"/>
  <c r="H116" i="1"/>
  <c r="AY115" i="1"/>
  <c r="AX115" i="1"/>
  <c r="AW115" i="1"/>
  <c r="AV115" i="1"/>
  <c r="AB115" i="1"/>
  <c r="U115" i="1"/>
  <c r="M115" i="1"/>
  <c r="I115" i="1"/>
  <c r="AD115" i="1" s="1"/>
  <c r="H115" i="1"/>
  <c r="AY114" i="1"/>
  <c r="AW114" i="1"/>
  <c r="AV114" i="1"/>
  <c r="Z114" i="1"/>
  <c r="M114" i="1"/>
  <c r="I114" i="1"/>
  <c r="H114" i="1"/>
  <c r="AW113" i="1"/>
  <c r="I113" i="1" s="1"/>
  <c r="AV113" i="1"/>
  <c r="AC113" i="1"/>
  <c r="Y113" i="1"/>
  <c r="M113" i="1"/>
  <c r="AY113" i="1" s="1"/>
  <c r="H113" i="1"/>
  <c r="AW112" i="1"/>
  <c r="I112" i="1" s="1"/>
  <c r="AV112" i="1"/>
  <c r="Y112" i="1"/>
  <c r="M112" i="1"/>
  <c r="AY112" i="1" s="1"/>
  <c r="H112" i="1"/>
  <c r="AV111" i="1"/>
  <c r="AG111" i="1"/>
  <c r="AF111" i="1"/>
  <c r="AE111" i="1"/>
  <c r="AD111" i="1"/>
  <c r="AC111" i="1"/>
  <c r="AB111" i="1"/>
  <c r="AA111" i="1"/>
  <c r="P111" i="1" s="1"/>
  <c r="Z111" i="1"/>
  <c r="Y111" i="1"/>
  <c r="X111" i="1"/>
  <c r="AN111" i="1" s="1"/>
  <c r="U111" i="1"/>
  <c r="M111" i="1"/>
  <c r="H111" i="1"/>
  <c r="AY110" i="1"/>
  <c r="AW110" i="1"/>
  <c r="AV110" i="1"/>
  <c r="AB110" i="1"/>
  <c r="M110" i="1"/>
  <c r="I110" i="1"/>
  <c r="H110" i="1"/>
  <c r="AV109" i="1"/>
  <c r="AG109" i="1"/>
  <c r="AF109" i="1"/>
  <c r="AE109" i="1"/>
  <c r="AD109" i="1"/>
  <c r="AC109" i="1"/>
  <c r="AB109" i="1"/>
  <c r="AA109" i="1"/>
  <c r="Z109" i="1"/>
  <c r="Y109" i="1"/>
  <c r="X109" i="1"/>
  <c r="U109" i="1"/>
  <c r="Q109" i="1"/>
  <c r="N109" i="1"/>
  <c r="AQ109" i="1" s="1"/>
  <c r="M109" i="1"/>
  <c r="H109" i="1"/>
  <c r="AV108" i="1"/>
  <c r="AQ108" i="1"/>
  <c r="AG108" i="1"/>
  <c r="AF108" i="1"/>
  <c r="AE108" i="1"/>
  <c r="AD108" i="1"/>
  <c r="AC108" i="1"/>
  <c r="AB108" i="1"/>
  <c r="AA108" i="1"/>
  <c r="Z108" i="1"/>
  <c r="Y108" i="1"/>
  <c r="X108" i="1"/>
  <c r="U108" i="1"/>
  <c r="Q108" i="1"/>
  <c r="N108" i="1"/>
  <c r="M108" i="1"/>
  <c r="H108" i="1"/>
  <c r="AW107" i="1"/>
  <c r="I107" i="1" s="1"/>
  <c r="U107" i="1" s="1"/>
  <c r="AV107" i="1"/>
  <c r="AE107" i="1"/>
  <c r="AA107" i="1"/>
  <c r="M107" i="1"/>
  <c r="AY107" i="1" s="1"/>
  <c r="H107" i="1"/>
  <c r="AV106" i="1"/>
  <c r="AG106" i="1"/>
  <c r="AF106" i="1"/>
  <c r="AE106" i="1"/>
  <c r="AD106" i="1"/>
  <c r="AC106" i="1"/>
  <c r="AB106" i="1"/>
  <c r="AA106" i="1"/>
  <c r="Z106" i="1"/>
  <c r="Y106" i="1"/>
  <c r="P106" i="1" s="1"/>
  <c r="X106" i="1"/>
  <c r="AN106" i="1" s="1"/>
  <c r="U106" i="1"/>
  <c r="M106" i="1"/>
  <c r="H106" i="1"/>
  <c r="AV105" i="1"/>
  <c r="AG105" i="1"/>
  <c r="AF105" i="1"/>
  <c r="AE105" i="1"/>
  <c r="AO105" i="1" s="1"/>
  <c r="AD105" i="1"/>
  <c r="AC105" i="1"/>
  <c r="AB105" i="1"/>
  <c r="AA105" i="1"/>
  <c r="Z105" i="1"/>
  <c r="Y105" i="1"/>
  <c r="P105" i="1" s="1"/>
  <c r="X105" i="1"/>
  <c r="AN105" i="1" s="1"/>
  <c r="U105" i="1"/>
  <c r="R105" i="1"/>
  <c r="S105" i="1" s="1"/>
  <c r="M105" i="1"/>
  <c r="H105" i="1"/>
  <c r="AY104" i="1"/>
  <c r="AW104" i="1"/>
  <c r="AV104" i="1"/>
  <c r="AF104" i="1"/>
  <c r="X104" i="1"/>
  <c r="M104" i="1"/>
  <c r="I104" i="1"/>
  <c r="H104" i="1"/>
  <c r="AW103" i="1"/>
  <c r="I103" i="1" s="1"/>
  <c r="AV103" i="1"/>
  <c r="AF103" i="1"/>
  <c r="AD103" i="1"/>
  <c r="AB103" i="1"/>
  <c r="Z103" i="1"/>
  <c r="X103" i="1"/>
  <c r="S103" i="1"/>
  <c r="BB103" i="1" s="1"/>
  <c r="M103" i="1"/>
  <c r="AY103" i="1" s="1"/>
  <c r="H103" i="1"/>
  <c r="AX102" i="1"/>
  <c r="AW102" i="1"/>
  <c r="AV102" i="1"/>
  <c r="AG102" i="1"/>
  <c r="AE102" i="1"/>
  <c r="AC102" i="1"/>
  <c r="AA102" i="1"/>
  <c r="Y102" i="1"/>
  <c r="U102" i="1"/>
  <c r="M102" i="1"/>
  <c r="AY102" i="1" s="1"/>
  <c r="I102" i="1"/>
  <c r="AD102" i="1" s="1"/>
  <c r="H102" i="1"/>
  <c r="AV101" i="1"/>
  <c r="AG101" i="1"/>
  <c r="AF101" i="1"/>
  <c r="AE101" i="1"/>
  <c r="AD101" i="1"/>
  <c r="AC101" i="1"/>
  <c r="AB101" i="1"/>
  <c r="AA101" i="1"/>
  <c r="Z101" i="1"/>
  <c r="Y101" i="1"/>
  <c r="X101" i="1"/>
  <c r="P101" i="1" s="1"/>
  <c r="Q101" i="1" s="1"/>
  <c r="U101" i="1"/>
  <c r="M101" i="1"/>
  <c r="H101" i="1"/>
  <c r="AV100" i="1"/>
  <c r="AG100" i="1"/>
  <c r="AF100" i="1"/>
  <c r="AE100" i="1"/>
  <c r="AD100" i="1"/>
  <c r="AC100" i="1"/>
  <c r="AB100" i="1"/>
  <c r="AA100" i="1"/>
  <c r="Z100" i="1"/>
  <c r="Y100" i="1"/>
  <c r="X100" i="1"/>
  <c r="P100" i="1" s="1"/>
  <c r="U100" i="1"/>
  <c r="M100" i="1"/>
  <c r="H100" i="1"/>
  <c r="AV99" i="1"/>
  <c r="AG99" i="1"/>
  <c r="AF99" i="1"/>
  <c r="AE99" i="1"/>
  <c r="AD99" i="1"/>
  <c r="AC99" i="1"/>
  <c r="AB99" i="1"/>
  <c r="AA99" i="1"/>
  <c r="Z99" i="1"/>
  <c r="Y99" i="1"/>
  <c r="P99" i="1" s="1"/>
  <c r="X99" i="1"/>
  <c r="U99" i="1"/>
  <c r="M99" i="1"/>
  <c r="H99" i="1"/>
  <c r="AV98" i="1"/>
  <c r="AG98" i="1"/>
  <c r="AF98" i="1"/>
  <c r="AE98" i="1"/>
  <c r="AD98" i="1"/>
  <c r="AC98" i="1"/>
  <c r="AB98" i="1"/>
  <c r="AA98" i="1"/>
  <c r="Z98" i="1"/>
  <c r="Y98" i="1"/>
  <c r="P98" i="1" s="1"/>
  <c r="X98" i="1"/>
  <c r="U98" i="1"/>
  <c r="M98" i="1"/>
  <c r="H98" i="1"/>
  <c r="AV97" i="1"/>
  <c r="AG97" i="1"/>
  <c r="AF97" i="1"/>
  <c r="AE97" i="1"/>
  <c r="AD97" i="1"/>
  <c r="AC97" i="1"/>
  <c r="AB97" i="1"/>
  <c r="AA97" i="1"/>
  <c r="P97" i="1" s="1"/>
  <c r="Z97" i="1"/>
  <c r="Y97" i="1"/>
  <c r="X97" i="1"/>
  <c r="U97" i="1"/>
  <c r="M97" i="1"/>
  <c r="H97" i="1"/>
  <c r="AV96" i="1"/>
  <c r="AG96" i="1"/>
  <c r="AF96" i="1"/>
  <c r="AE96" i="1"/>
  <c r="AD96" i="1"/>
  <c r="AC96" i="1"/>
  <c r="AB96" i="1"/>
  <c r="AA96" i="1"/>
  <c r="Z96" i="1"/>
  <c r="Y96" i="1"/>
  <c r="X96" i="1"/>
  <c r="U96" i="1"/>
  <c r="P96" i="1"/>
  <c r="M96" i="1"/>
  <c r="H96" i="1"/>
  <c r="AV95" i="1"/>
  <c r="AG95" i="1"/>
  <c r="AF95" i="1"/>
  <c r="AE95" i="1"/>
  <c r="AD95" i="1"/>
  <c r="AC95" i="1"/>
  <c r="AB95" i="1"/>
  <c r="AA95" i="1"/>
  <c r="Z95" i="1"/>
  <c r="Y95" i="1"/>
  <c r="P95" i="1" s="1"/>
  <c r="X95" i="1"/>
  <c r="U95" i="1"/>
  <c r="M95" i="1"/>
  <c r="H95" i="1"/>
  <c r="AV94" i="1"/>
  <c r="AG94" i="1"/>
  <c r="AF94" i="1"/>
  <c r="AE94" i="1"/>
  <c r="AD94" i="1"/>
  <c r="AC94" i="1"/>
  <c r="AB94" i="1"/>
  <c r="AA94" i="1"/>
  <c r="Z94" i="1"/>
  <c r="Y94" i="1"/>
  <c r="P94" i="1" s="1"/>
  <c r="X94" i="1"/>
  <c r="U94" i="1"/>
  <c r="M94" i="1"/>
  <c r="H94" i="1"/>
  <c r="AV93" i="1"/>
  <c r="AG93" i="1"/>
  <c r="AF93" i="1"/>
  <c r="AE93" i="1"/>
  <c r="AD93" i="1"/>
  <c r="AC93" i="1"/>
  <c r="AB93" i="1"/>
  <c r="AA93" i="1"/>
  <c r="Z93" i="1"/>
  <c r="Y93" i="1"/>
  <c r="X93" i="1"/>
  <c r="U93" i="1"/>
  <c r="M93" i="1"/>
  <c r="H93" i="1"/>
  <c r="AV92" i="1"/>
  <c r="AG92" i="1"/>
  <c r="AF92" i="1"/>
  <c r="AE92" i="1"/>
  <c r="AD92" i="1"/>
  <c r="AC92" i="1"/>
  <c r="AB92" i="1"/>
  <c r="AA92" i="1"/>
  <c r="Z92" i="1"/>
  <c r="AN92" i="1" s="1"/>
  <c r="Y92" i="1"/>
  <c r="P92" i="1" s="1"/>
  <c r="X92" i="1"/>
  <c r="U92" i="1"/>
  <c r="M92" i="1"/>
  <c r="H92" i="1"/>
  <c r="AV91" i="1"/>
  <c r="AG91" i="1"/>
  <c r="AF91" i="1"/>
  <c r="AE91" i="1"/>
  <c r="AD91" i="1"/>
  <c r="AC91" i="1"/>
  <c r="AB91" i="1"/>
  <c r="AA91" i="1"/>
  <c r="Z91" i="1"/>
  <c r="P91" i="1" s="1"/>
  <c r="N91" i="1" s="1"/>
  <c r="AQ91" i="1" s="1"/>
  <c r="Y91" i="1"/>
  <c r="X91" i="1"/>
  <c r="U91" i="1"/>
  <c r="Q91" i="1"/>
  <c r="M91" i="1"/>
  <c r="H91" i="1"/>
  <c r="AV90" i="1"/>
  <c r="AG90" i="1"/>
  <c r="AF90" i="1"/>
  <c r="AE90" i="1"/>
  <c r="AD90" i="1"/>
  <c r="AC90" i="1"/>
  <c r="AB90" i="1"/>
  <c r="AA90" i="1"/>
  <c r="Z90" i="1"/>
  <c r="Y90" i="1"/>
  <c r="AN90" i="1" s="1"/>
  <c r="X90" i="1"/>
  <c r="U90" i="1"/>
  <c r="M90" i="1"/>
  <c r="H90" i="1"/>
  <c r="AV89" i="1"/>
  <c r="AG89" i="1"/>
  <c r="AF89" i="1"/>
  <c r="AE89" i="1"/>
  <c r="AD89" i="1"/>
  <c r="AC89" i="1"/>
  <c r="AB89" i="1"/>
  <c r="AA89" i="1"/>
  <c r="Z89" i="1"/>
  <c r="Y89" i="1"/>
  <c r="X89" i="1"/>
  <c r="U89" i="1"/>
  <c r="M89" i="1"/>
  <c r="H89" i="1"/>
  <c r="AV88" i="1"/>
  <c r="AG88" i="1"/>
  <c r="AF88" i="1"/>
  <c r="AE88" i="1"/>
  <c r="AD88" i="1"/>
  <c r="AC88" i="1"/>
  <c r="AB88" i="1"/>
  <c r="AA88" i="1"/>
  <c r="Z88" i="1"/>
  <c r="Y88" i="1"/>
  <c r="X88" i="1"/>
  <c r="AN88" i="1" s="1"/>
  <c r="U88" i="1"/>
  <c r="M88" i="1"/>
  <c r="H88" i="1"/>
  <c r="AV87" i="1"/>
  <c r="AG87" i="1"/>
  <c r="AF87" i="1"/>
  <c r="AE87" i="1"/>
  <c r="AD87" i="1"/>
  <c r="AC87" i="1"/>
  <c r="AB87" i="1"/>
  <c r="AA87" i="1"/>
  <c r="Z87" i="1"/>
  <c r="P87" i="1" s="1"/>
  <c r="N87" i="1" s="1"/>
  <c r="AQ87" i="1" s="1"/>
  <c r="Y87" i="1"/>
  <c r="X87" i="1"/>
  <c r="U87" i="1"/>
  <c r="Q87" i="1"/>
  <c r="M87" i="1"/>
  <c r="H87" i="1"/>
  <c r="AV86" i="1"/>
  <c r="AG86" i="1"/>
  <c r="AF86" i="1"/>
  <c r="AE86" i="1"/>
  <c r="AD86" i="1"/>
  <c r="AC86" i="1"/>
  <c r="AB86" i="1"/>
  <c r="AA86" i="1"/>
  <c r="Z86" i="1"/>
  <c r="Y86" i="1"/>
  <c r="X86" i="1"/>
  <c r="U86" i="1"/>
  <c r="M86" i="1"/>
  <c r="H86" i="1"/>
  <c r="AV85" i="1"/>
  <c r="AG85" i="1"/>
  <c r="AF85" i="1"/>
  <c r="AE85" i="1"/>
  <c r="AD85" i="1"/>
  <c r="AC85" i="1"/>
  <c r="AB85" i="1"/>
  <c r="AA85" i="1"/>
  <c r="Z85" i="1"/>
  <c r="Y85" i="1"/>
  <c r="X85" i="1"/>
  <c r="U85" i="1"/>
  <c r="M85" i="1"/>
  <c r="H85" i="1"/>
  <c r="AV84" i="1"/>
  <c r="AG84" i="1"/>
  <c r="AF84" i="1"/>
  <c r="AE84" i="1"/>
  <c r="AD84" i="1"/>
  <c r="AC84" i="1"/>
  <c r="AB84" i="1"/>
  <c r="AA84" i="1"/>
  <c r="Z84" i="1"/>
  <c r="Y84" i="1"/>
  <c r="X84" i="1"/>
  <c r="AN84" i="1" s="1"/>
  <c r="U84" i="1"/>
  <c r="M84" i="1"/>
  <c r="H84" i="1"/>
  <c r="AV83" i="1"/>
  <c r="AG83" i="1"/>
  <c r="AF83" i="1"/>
  <c r="AE83" i="1"/>
  <c r="AD83" i="1"/>
  <c r="AC83" i="1"/>
  <c r="AB83" i="1"/>
  <c r="AA83" i="1"/>
  <c r="Z83" i="1"/>
  <c r="P83" i="1" s="1"/>
  <c r="N83" i="1" s="1"/>
  <c r="AQ83" i="1" s="1"/>
  <c r="Y83" i="1"/>
  <c r="X83" i="1"/>
  <c r="U83" i="1"/>
  <c r="Q83" i="1"/>
  <c r="M83" i="1"/>
  <c r="H83" i="1"/>
  <c r="AV82" i="1"/>
  <c r="AG82" i="1"/>
  <c r="AF82" i="1"/>
  <c r="AE82" i="1"/>
  <c r="AD82" i="1"/>
  <c r="AC82" i="1"/>
  <c r="AB82" i="1"/>
  <c r="AA82" i="1"/>
  <c r="Z82" i="1"/>
  <c r="Y82" i="1"/>
  <c r="AN82" i="1" s="1"/>
  <c r="X82" i="1"/>
  <c r="U82" i="1"/>
  <c r="P82" i="1"/>
  <c r="M82" i="1"/>
  <c r="H82" i="1"/>
  <c r="AV81" i="1"/>
  <c r="AG81" i="1"/>
  <c r="AF81" i="1"/>
  <c r="AE81" i="1"/>
  <c r="AD81" i="1"/>
  <c r="AC81" i="1"/>
  <c r="AB81" i="1"/>
  <c r="AA81" i="1"/>
  <c r="Z81" i="1"/>
  <c r="Y81" i="1"/>
  <c r="X81" i="1"/>
  <c r="U81" i="1"/>
  <c r="M81" i="1"/>
  <c r="H81" i="1"/>
  <c r="AV80" i="1"/>
  <c r="AG80" i="1"/>
  <c r="AF80" i="1"/>
  <c r="AE80" i="1"/>
  <c r="AD80" i="1"/>
  <c r="AC80" i="1"/>
  <c r="AB80" i="1"/>
  <c r="AA80" i="1"/>
  <c r="Z80" i="1"/>
  <c r="Y80" i="1"/>
  <c r="X80" i="1"/>
  <c r="AN80" i="1" s="1"/>
  <c r="U80" i="1"/>
  <c r="M80" i="1"/>
  <c r="H80" i="1"/>
  <c r="AV79" i="1"/>
  <c r="AG79" i="1"/>
  <c r="AF79" i="1"/>
  <c r="AE79" i="1"/>
  <c r="AD79" i="1"/>
  <c r="AC79" i="1"/>
  <c r="AB79" i="1"/>
  <c r="AA79" i="1"/>
  <c r="Z79" i="1"/>
  <c r="P79" i="1" s="1"/>
  <c r="N79" i="1" s="1"/>
  <c r="AQ79" i="1" s="1"/>
  <c r="Y79" i="1"/>
  <c r="X79" i="1"/>
  <c r="U79" i="1"/>
  <c r="Q79" i="1"/>
  <c r="M79" i="1"/>
  <c r="H79" i="1"/>
  <c r="AV78" i="1"/>
  <c r="AG78" i="1"/>
  <c r="AF78" i="1"/>
  <c r="AE78" i="1"/>
  <c r="AD78" i="1"/>
  <c r="AC78" i="1"/>
  <c r="AB78" i="1"/>
  <c r="AA78" i="1"/>
  <c r="Z78" i="1"/>
  <c r="Y78" i="1"/>
  <c r="X78" i="1"/>
  <c r="AN78" i="1" s="1"/>
  <c r="U78" i="1"/>
  <c r="P78" i="1"/>
  <c r="M78" i="1"/>
  <c r="H78" i="1"/>
  <c r="AV77" i="1"/>
  <c r="AG77" i="1"/>
  <c r="AF77" i="1"/>
  <c r="AE77" i="1"/>
  <c r="AD77" i="1"/>
  <c r="AC77" i="1"/>
  <c r="AB77" i="1"/>
  <c r="AA77" i="1"/>
  <c r="Z77" i="1"/>
  <c r="Y77" i="1"/>
  <c r="X77" i="1"/>
  <c r="U77" i="1"/>
  <c r="M77" i="1"/>
  <c r="H77" i="1"/>
  <c r="AV76" i="1"/>
  <c r="AG76" i="1"/>
  <c r="AF76" i="1"/>
  <c r="AE76" i="1"/>
  <c r="AD76" i="1"/>
  <c r="AC76" i="1"/>
  <c r="AB76" i="1"/>
  <c r="AA76" i="1"/>
  <c r="P76" i="1" s="1"/>
  <c r="Z76" i="1"/>
  <c r="Y76" i="1"/>
  <c r="X76" i="1"/>
  <c r="AN76" i="1" s="1"/>
  <c r="U76" i="1"/>
  <c r="M76" i="1"/>
  <c r="H76" i="1"/>
  <c r="AV75" i="1"/>
  <c r="AG75" i="1"/>
  <c r="AF75" i="1"/>
  <c r="AE75" i="1"/>
  <c r="AD75" i="1"/>
  <c r="AC75" i="1"/>
  <c r="AB75" i="1"/>
  <c r="AA75" i="1"/>
  <c r="Z75" i="1"/>
  <c r="AN75" i="1" s="1"/>
  <c r="Y75" i="1"/>
  <c r="X75" i="1"/>
  <c r="U75" i="1"/>
  <c r="M75" i="1"/>
  <c r="H75" i="1"/>
  <c r="AV74" i="1"/>
  <c r="AG74" i="1"/>
  <c r="AF74" i="1"/>
  <c r="AE74" i="1"/>
  <c r="AD74" i="1"/>
  <c r="AC74" i="1"/>
  <c r="AB74" i="1"/>
  <c r="AA74" i="1"/>
  <c r="Z74" i="1"/>
  <c r="Y74" i="1"/>
  <c r="P74" i="1" s="1"/>
  <c r="X74" i="1"/>
  <c r="AN74" i="1" s="1"/>
  <c r="U74" i="1"/>
  <c r="M74" i="1"/>
  <c r="H74" i="1"/>
  <c r="AV73" i="1"/>
  <c r="AG73" i="1"/>
  <c r="AF73" i="1"/>
  <c r="AE73" i="1"/>
  <c r="AD73" i="1"/>
  <c r="AC73" i="1"/>
  <c r="AB73" i="1"/>
  <c r="AA73" i="1"/>
  <c r="Z73" i="1"/>
  <c r="Y73" i="1"/>
  <c r="X73" i="1"/>
  <c r="U73" i="1"/>
  <c r="M73" i="1"/>
  <c r="H73" i="1"/>
  <c r="AV72" i="1"/>
  <c r="AG72" i="1"/>
  <c r="AF72" i="1"/>
  <c r="AE72" i="1"/>
  <c r="AD72" i="1"/>
  <c r="AC72" i="1"/>
  <c r="AB72" i="1"/>
  <c r="AA72" i="1"/>
  <c r="P72" i="1" s="1"/>
  <c r="Z72" i="1"/>
  <c r="Y72" i="1"/>
  <c r="X72" i="1"/>
  <c r="AN72" i="1" s="1"/>
  <c r="U72" i="1"/>
  <c r="M72" i="1"/>
  <c r="H72" i="1"/>
  <c r="AV71" i="1"/>
  <c r="AG71" i="1"/>
  <c r="AF71" i="1"/>
  <c r="AE71" i="1"/>
  <c r="AD71" i="1"/>
  <c r="AC71" i="1"/>
  <c r="AB71" i="1"/>
  <c r="AA71" i="1"/>
  <c r="Z71" i="1"/>
  <c r="AN71" i="1" s="1"/>
  <c r="Y71" i="1"/>
  <c r="X71" i="1"/>
  <c r="U71" i="1"/>
  <c r="M71" i="1"/>
  <c r="H71" i="1"/>
  <c r="AV70" i="1"/>
  <c r="AG70" i="1"/>
  <c r="AF70" i="1"/>
  <c r="AE70" i="1"/>
  <c r="AD70" i="1"/>
  <c r="AC70" i="1"/>
  <c r="AB70" i="1"/>
  <c r="AA70" i="1"/>
  <c r="Z70" i="1"/>
  <c r="Y70" i="1"/>
  <c r="P70" i="1" s="1"/>
  <c r="X70" i="1"/>
  <c r="U70" i="1"/>
  <c r="M70" i="1"/>
  <c r="H70" i="1"/>
  <c r="AV69" i="1"/>
  <c r="AG69" i="1"/>
  <c r="AF69" i="1"/>
  <c r="AE69" i="1"/>
  <c r="AD69" i="1"/>
  <c r="AC69" i="1"/>
  <c r="AB69" i="1"/>
  <c r="AA69" i="1"/>
  <c r="Z69" i="1"/>
  <c r="Y69" i="1"/>
  <c r="X69" i="1"/>
  <c r="U69" i="1"/>
  <c r="M69" i="1"/>
  <c r="H69" i="1"/>
  <c r="AV68" i="1"/>
  <c r="AG68" i="1"/>
  <c r="AF68" i="1"/>
  <c r="AE68" i="1"/>
  <c r="AD68" i="1"/>
  <c r="AC68" i="1"/>
  <c r="AB68" i="1"/>
  <c r="AA68" i="1"/>
  <c r="P68" i="1" s="1"/>
  <c r="Z68" i="1"/>
  <c r="Y68" i="1"/>
  <c r="X68" i="1"/>
  <c r="AN68" i="1" s="1"/>
  <c r="U68" i="1"/>
  <c r="M68" i="1"/>
  <c r="H68" i="1"/>
  <c r="AV67" i="1"/>
  <c r="AG67" i="1"/>
  <c r="AF67" i="1"/>
  <c r="AE67" i="1"/>
  <c r="AD67" i="1"/>
  <c r="AC67" i="1"/>
  <c r="AB67" i="1"/>
  <c r="AA67" i="1"/>
  <c r="Z67" i="1"/>
  <c r="AN67" i="1" s="1"/>
  <c r="Y67" i="1"/>
  <c r="X67" i="1"/>
  <c r="P67" i="1" s="1"/>
  <c r="N67" i="1" s="1"/>
  <c r="AQ67" i="1" s="1"/>
  <c r="U67" i="1"/>
  <c r="M67" i="1"/>
  <c r="H67" i="1"/>
  <c r="AV66" i="1"/>
  <c r="AG66" i="1"/>
  <c r="AF66" i="1"/>
  <c r="AE66" i="1"/>
  <c r="AD66" i="1"/>
  <c r="AC66" i="1"/>
  <c r="AB66" i="1"/>
  <c r="AA66" i="1"/>
  <c r="Z66" i="1"/>
  <c r="Y66" i="1"/>
  <c r="X66" i="1"/>
  <c r="U66" i="1"/>
  <c r="P66" i="1"/>
  <c r="M66" i="1"/>
  <c r="H66" i="1"/>
  <c r="AV65" i="1"/>
  <c r="AG65" i="1"/>
  <c r="AF65" i="1"/>
  <c r="AE65" i="1"/>
  <c r="AD65" i="1"/>
  <c r="AC65" i="1"/>
  <c r="AB65" i="1"/>
  <c r="AA65" i="1"/>
  <c r="Z65" i="1"/>
  <c r="Y65" i="1"/>
  <c r="X65" i="1"/>
  <c r="U65" i="1"/>
  <c r="M65" i="1"/>
  <c r="H65" i="1"/>
  <c r="AV64" i="1"/>
  <c r="AG64" i="1"/>
  <c r="AF64" i="1"/>
  <c r="AE64" i="1"/>
  <c r="AD64" i="1"/>
  <c r="AC64" i="1"/>
  <c r="AB64" i="1"/>
  <c r="AA64" i="1"/>
  <c r="P64" i="1" s="1"/>
  <c r="Z64" i="1"/>
  <c r="Y64" i="1"/>
  <c r="X64" i="1"/>
  <c r="AN64" i="1" s="1"/>
  <c r="U64" i="1"/>
  <c r="M64" i="1"/>
  <c r="H64" i="1"/>
  <c r="AV63" i="1"/>
  <c r="AG63" i="1"/>
  <c r="AF63" i="1"/>
  <c r="AE63" i="1"/>
  <c r="AD63" i="1"/>
  <c r="AC63" i="1"/>
  <c r="AB63" i="1"/>
  <c r="AA63" i="1"/>
  <c r="Z63" i="1"/>
  <c r="AN63" i="1" s="1"/>
  <c r="Y63" i="1"/>
  <c r="X63" i="1"/>
  <c r="P63" i="1" s="1"/>
  <c r="U63" i="1"/>
  <c r="M63" i="1"/>
  <c r="H63" i="1"/>
  <c r="AV62" i="1"/>
  <c r="AG62" i="1"/>
  <c r="AF62" i="1"/>
  <c r="AE62" i="1"/>
  <c r="AD62" i="1"/>
  <c r="AC62" i="1"/>
  <c r="AB62" i="1"/>
  <c r="AA62" i="1"/>
  <c r="Z62" i="1"/>
  <c r="Y62" i="1"/>
  <c r="X62" i="1"/>
  <c r="AN62" i="1" s="1"/>
  <c r="U62" i="1"/>
  <c r="P62" i="1"/>
  <c r="M62" i="1"/>
  <c r="H62" i="1"/>
  <c r="AV61" i="1"/>
  <c r="AG61" i="1"/>
  <c r="AF61" i="1"/>
  <c r="AE61" i="1"/>
  <c r="AO61" i="1" s="1"/>
  <c r="AD61" i="1"/>
  <c r="AC61" i="1"/>
  <c r="AB61" i="1"/>
  <c r="AA61" i="1"/>
  <c r="Z61" i="1"/>
  <c r="Y61" i="1"/>
  <c r="X61" i="1"/>
  <c r="U61" i="1"/>
  <c r="P61" i="1"/>
  <c r="M61" i="1"/>
  <c r="H61" i="1"/>
  <c r="AV60" i="1"/>
  <c r="AG60" i="1"/>
  <c r="AF60" i="1"/>
  <c r="AE60" i="1"/>
  <c r="AD60" i="1"/>
  <c r="AC60" i="1"/>
  <c r="AB60" i="1"/>
  <c r="AA60" i="1"/>
  <c r="Z60" i="1"/>
  <c r="Y60" i="1"/>
  <c r="X60" i="1"/>
  <c r="U60" i="1"/>
  <c r="M60" i="1"/>
  <c r="H60" i="1"/>
  <c r="AV59" i="1"/>
  <c r="AG59" i="1"/>
  <c r="AF59" i="1"/>
  <c r="AE59" i="1"/>
  <c r="AD59" i="1"/>
  <c r="AC59" i="1"/>
  <c r="AB59" i="1"/>
  <c r="AA59" i="1"/>
  <c r="Z59" i="1"/>
  <c r="Y59" i="1"/>
  <c r="X59" i="1"/>
  <c r="U59" i="1"/>
  <c r="M59" i="1"/>
  <c r="H59" i="1"/>
  <c r="AV58" i="1"/>
  <c r="AG58" i="1"/>
  <c r="AF58" i="1"/>
  <c r="AE58" i="1"/>
  <c r="AD58" i="1"/>
  <c r="AC58" i="1"/>
  <c r="AB58" i="1"/>
  <c r="AA58" i="1"/>
  <c r="Z58" i="1"/>
  <c r="Y58" i="1"/>
  <c r="X58" i="1"/>
  <c r="U58" i="1"/>
  <c r="M58" i="1"/>
  <c r="H58" i="1"/>
  <c r="AV57" i="1"/>
  <c r="AG57" i="1"/>
  <c r="AF57" i="1"/>
  <c r="AE57" i="1"/>
  <c r="AD57" i="1"/>
  <c r="AC57" i="1"/>
  <c r="AB57" i="1"/>
  <c r="AA57" i="1"/>
  <c r="Z57" i="1"/>
  <c r="Y57" i="1"/>
  <c r="X57" i="1"/>
  <c r="U57" i="1"/>
  <c r="M57" i="1"/>
  <c r="H57" i="1"/>
  <c r="AV56" i="1"/>
  <c r="AG56" i="1"/>
  <c r="AF56" i="1"/>
  <c r="AE56" i="1"/>
  <c r="AD56" i="1"/>
  <c r="AC56" i="1"/>
  <c r="AB56" i="1"/>
  <c r="AA56" i="1"/>
  <c r="Z56" i="1"/>
  <c r="Y56" i="1"/>
  <c r="X56" i="1"/>
  <c r="U56" i="1"/>
  <c r="M56" i="1"/>
  <c r="H56" i="1"/>
  <c r="AV55" i="1"/>
  <c r="AG55" i="1"/>
  <c r="AF55" i="1"/>
  <c r="AE55" i="1"/>
  <c r="AD55" i="1"/>
  <c r="AC55" i="1"/>
  <c r="AB55" i="1"/>
  <c r="AA55" i="1"/>
  <c r="P55" i="1" s="1"/>
  <c r="Z55" i="1"/>
  <c r="Y55" i="1"/>
  <c r="X55" i="1"/>
  <c r="AN55" i="1" s="1"/>
  <c r="U55" i="1"/>
  <c r="M55" i="1"/>
  <c r="H55" i="1"/>
  <c r="AV54" i="1"/>
  <c r="AG54" i="1"/>
  <c r="AF54" i="1"/>
  <c r="AE54" i="1"/>
  <c r="AO54" i="1" s="1"/>
  <c r="AD54" i="1"/>
  <c r="AC54" i="1"/>
  <c r="AB54" i="1"/>
  <c r="AA54" i="1"/>
  <c r="P54" i="1" s="1"/>
  <c r="Z54" i="1"/>
  <c r="Y54" i="1"/>
  <c r="X54" i="1"/>
  <c r="AN54" i="1" s="1"/>
  <c r="U54" i="1"/>
  <c r="M54" i="1"/>
  <c r="H54" i="1"/>
  <c r="AW53" i="1"/>
  <c r="I53" i="1" s="1"/>
  <c r="AV53" i="1"/>
  <c r="AA53" i="1"/>
  <c r="U53" i="1"/>
  <c r="M53" i="1"/>
  <c r="AY53" i="1" s="1"/>
  <c r="H53" i="1"/>
  <c r="BB52" i="1"/>
  <c r="AX52" i="1"/>
  <c r="AW52" i="1"/>
  <c r="I52" i="1" s="1"/>
  <c r="AV52" i="1"/>
  <c r="AF52" i="1"/>
  <c r="AB52" i="1"/>
  <c r="X52" i="1"/>
  <c r="S52" i="1"/>
  <c r="M52" i="1"/>
  <c r="AY52" i="1" s="1"/>
  <c r="H52" i="1"/>
  <c r="AX51" i="1"/>
  <c r="AW51" i="1"/>
  <c r="AV51" i="1"/>
  <c r="AF51" i="1"/>
  <c r="X51" i="1"/>
  <c r="M51" i="1"/>
  <c r="AY51" i="1" s="1"/>
  <c r="I51" i="1"/>
  <c r="H51" i="1"/>
  <c r="AV50" i="1"/>
  <c r="AG50" i="1"/>
  <c r="AF50" i="1"/>
  <c r="AE50" i="1"/>
  <c r="AD50" i="1"/>
  <c r="AC50" i="1"/>
  <c r="AB50" i="1"/>
  <c r="AA50" i="1"/>
  <c r="Z50" i="1"/>
  <c r="P50" i="1" s="1"/>
  <c r="Y50" i="1"/>
  <c r="X50" i="1"/>
  <c r="U50" i="1"/>
  <c r="R50" i="1"/>
  <c r="M50" i="1"/>
  <c r="H50" i="1"/>
  <c r="AV49" i="1"/>
  <c r="AG49" i="1"/>
  <c r="AF49" i="1"/>
  <c r="AE49" i="1"/>
  <c r="AD49" i="1"/>
  <c r="AC49" i="1"/>
  <c r="AB49" i="1"/>
  <c r="AA49" i="1"/>
  <c r="Z49" i="1"/>
  <c r="AN49" i="1" s="1"/>
  <c r="Y49" i="1"/>
  <c r="X49" i="1"/>
  <c r="U49" i="1"/>
  <c r="M49" i="1"/>
  <c r="H49" i="1"/>
  <c r="AV48" i="1"/>
  <c r="AG48" i="1"/>
  <c r="AF48" i="1"/>
  <c r="AE48" i="1"/>
  <c r="AD48" i="1"/>
  <c r="AC48" i="1"/>
  <c r="AB48" i="1"/>
  <c r="AA48" i="1"/>
  <c r="Z48" i="1"/>
  <c r="Y48" i="1"/>
  <c r="X48" i="1"/>
  <c r="U48" i="1"/>
  <c r="P48" i="1"/>
  <c r="M48" i="1"/>
  <c r="H48" i="1"/>
  <c r="AW47" i="1"/>
  <c r="I47" i="1" s="1"/>
  <c r="U47" i="1" s="1"/>
  <c r="AV47" i="1"/>
  <c r="AE47" i="1"/>
  <c r="AA47" i="1"/>
  <c r="M47" i="1"/>
  <c r="AY47" i="1" s="1"/>
  <c r="H47" i="1"/>
  <c r="AW46" i="1"/>
  <c r="AV46" i="1"/>
  <c r="AB46" i="1"/>
  <c r="M46" i="1"/>
  <c r="AY46" i="1" s="1"/>
  <c r="I46" i="1"/>
  <c r="H46" i="1"/>
  <c r="AW45" i="1"/>
  <c r="I45" i="1" s="1"/>
  <c r="AC45" i="1" s="1"/>
  <c r="AV45" i="1"/>
  <c r="M45" i="1"/>
  <c r="AY45" i="1" s="1"/>
  <c r="H45" i="1"/>
  <c r="AW44" i="1"/>
  <c r="AV44" i="1"/>
  <c r="AD44" i="1"/>
  <c r="Z44" i="1"/>
  <c r="M44" i="1"/>
  <c r="AY44" i="1" s="1"/>
  <c r="I44" i="1"/>
  <c r="AG44" i="1" s="1"/>
  <c r="H44" i="1"/>
  <c r="AW43" i="1"/>
  <c r="I43" i="1" s="1"/>
  <c r="AV43" i="1"/>
  <c r="AA43" i="1"/>
  <c r="U43" i="1"/>
  <c r="M43" i="1"/>
  <c r="AY43" i="1" s="1"/>
  <c r="H43" i="1"/>
  <c r="AX42" i="1"/>
  <c r="AW42" i="1"/>
  <c r="AV42" i="1"/>
  <c r="AR42" i="1"/>
  <c r="AG42" i="1"/>
  <c r="AE42" i="1"/>
  <c r="AC42" i="1"/>
  <c r="AA42" i="1"/>
  <c r="Y42" i="1"/>
  <c r="U42" i="1"/>
  <c r="M42" i="1"/>
  <c r="AY42" i="1" s="1"/>
  <c r="I42" i="1"/>
  <c r="AF42" i="1" s="1"/>
  <c r="H42" i="1"/>
  <c r="AV41" i="1"/>
  <c r="AG41" i="1"/>
  <c r="AF41" i="1"/>
  <c r="AE41" i="1"/>
  <c r="AO41" i="1" s="1"/>
  <c r="AD41" i="1"/>
  <c r="AC41" i="1"/>
  <c r="AB41" i="1"/>
  <c r="AA41" i="1"/>
  <c r="Z41" i="1"/>
  <c r="Y41" i="1"/>
  <c r="X41" i="1"/>
  <c r="AN41" i="1" s="1"/>
  <c r="U41" i="1"/>
  <c r="P41" i="1"/>
  <c r="M41" i="1"/>
  <c r="H41" i="1"/>
  <c r="AV40" i="1"/>
  <c r="AG40" i="1"/>
  <c r="AF40" i="1"/>
  <c r="AE40" i="1"/>
  <c r="AD40" i="1"/>
  <c r="AC40" i="1"/>
  <c r="AB40" i="1"/>
  <c r="AA40" i="1"/>
  <c r="Z40" i="1"/>
  <c r="Y40" i="1"/>
  <c r="P40" i="1" s="1"/>
  <c r="X40" i="1"/>
  <c r="U40" i="1"/>
  <c r="M40" i="1"/>
  <c r="H40" i="1"/>
  <c r="AW39" i="1"/>
  <c r="AV39" i="1"/>
  <c r="M39" i="1"/>
  <c r="AY39" i="1" s="1"/>
  <c r="I39" i="1"/>
  <c r="H39" i="1"/>
  <c r="AY38" i="1"/>
  <c r="AW38" i="1"/>
  <c r="I38" i="1" s="1"/>
  <c r="AE38" i="1" s="1"/>
  <c r="AV38" i="1"/>
  <c r="AG38" i="1"/>
  <c r="AA38" i="1"/>
  <c r="Y38" i="1"/>
  <c r="M38" i="1"/>
  <c r="H38" i="1"/>
  <c r="AV37" i="1"/>
  <c r="AG37" i="1"/>
  <c r="AF37" i="1"/>
  <c r="AE37" i="1"/>
  <c r="AD37" i="1"/>
  <c r="AC37" i="1"/>
  <c r="AB37" i="1"/>
  <c r="AA37" i="1"/>
  <c r="Z37" i="1"/>
  <c r="AN37" i="1" s="1"/>
  <c r="Y37" i="1"/>
  <c r="X37" i="1"/>
  <c r="P37" i="1" s="1"/>
  <c r="U37" i="1"/>
  <c r="M37" i="1"/>
  <c r="H37" i="1"/>
  <c r="AO37" i="1" s="1"/>
  <c r="AV36" i="1"/>
  <c r="AG36" i="1"/>
  <c r="AF36" i="1"/>
  <c r="AE36" i="1"/>
  <c r="AD36" i="1"/>
  <c r="AC36" i="1"/>
  <c r="AB36" i="1"/>
  <c r="AA36" i="1"/>
  <c r="Z36" i="1"/>
  <c r="Y36" i="1"/>
  <c r="X36" i="1"/>
  <c r="AN36" i="1" s="1"/>
  <c r="U36" i="1"/>
  <c r="P36" i="1"/>
  <c r="M36" i="1"/>
  <c r="H36" i="1"/>
  <c r="AO36" i="1" s="1"/>
  <c r="AP36" i="1" s="1"/>
  <c r="AV35" i="1"/>
  <c r="AN35" i="1"/>
  <c r="AG35" i="1"/>
  <c r="AF35" i="1"/>
  <c r="AE35" i="1"/>
  <c r="AD35" i="1"/>
  <c r="AC35" i="1"/>
  <c r="AB35" i="1"/>
  <c r="AA35" i="1"/>
  <c r="AH35" i="1" s="1"/>
  <c r="Z35" i="1"/>
  <c r="Y35" i="1"/>
  <c r="X35" i="1"/>
  <c r="U35" i="1"/>
  <c r="M35" i="1"/>
  <c r="H35" i="1"/>
  <c r="AO35" i="1" s="1"/>
  <c r="AP35" i="1" s="1"/>
  <c r="AV34" i="1"/>
  <c r="AO34" i="1"/>
  <c r="AP34" i="1" s="1"/>
  <c r="AG34" i="1"/>
  <c r="AF34" i="1"/>
  <c r="AE34" i="1"/>
  <c r="AD34" i="1"/>
  <c r="AC34" i="1"/>
  <c r="AB34" i="1"/>
  <c r="AA34" i="1"/>
  <c r="Z34" i="1"/>
  <c r="Y34" i="1"/>
  <c r="P34" i="1" s="1"/>
  <c r="X34" i="1"/>
  <c r="U34" i="1"/>
  <c r="N34" i="1"/>
  <c r="AQ34" i="1" s="1"/>
  <c r="M34" i="1"/>
  <c r="H34" i="1"/>
  <c r="AV33" i="1"/>
  <c r="AG33" i="1"/>
  <c r="AF33" i="1"/>
  <c r="AE33" i="1"/>
  <c r="AD33" i="1"/>
  <c r="AC33" i="1"/>
  <c r="AB33" i="1"/>
  <c r="AA33" i="1"/>
  <c r="Z33" i="1"/>
  <c r="Y33" i="1"/>
  <c r="X33" i="1"/>
  <c r="U33" i="1"/>
  <c r="M33" i="1"/>
  <c r="H33" i="1"/>
  <c r="AO33" i="1" s="1"/>
  <c r="AP33" i="1" s="1"/>
  <c r="AV32" i="1"/>
  <c r="AG32" i="1"/>
  <c r="AF32" i="1"/>
  <c r="AE32" i="1"/>
  <c r="AO32" i="1" s="1"/>
  <c r="AD32" i="1"/>
  <c r="AC32" i="1"/>
  <c r="AB32" i="1"/>
  <c r="AA32" i="1"/>
  <c r="Z32" i="1"/>
  <c r="Y32" i="1"/>
  <c r="X32" i="1"/>
  <c r="U32" i="1"/>
  <c r="M32" i="1"/>
  <c r="H32" i="1"/>
  <c r="AW31" i="1"/>
  <c r="I31" i="1" s="1"/>
  <c r="U31" i="1" s="1"/>
  <c r="AV31" i="1"/>
  <c r="AA31" i="1"/>
  <c r="M31" i="1"/>
  <c r="AY31" i="1" s="1"/>
  <c r="H31" i="1"/>
  <c r="AV30" i="1"/>
  <c r="AG30" i="1"/>
  <c r="AF30" i="1"/>
  <c r="AE30" i="1"/>
  <c r="AO30" i="1" s="1"/>
  <c r="AD30" i="1"/>
  <c r="AC30" i="1"/>
  <c r="AB30" i="1"/>
  <c r="AA30" i="1"/>
  <c r="Z30" i="1"/>
  <c r="P30" i="1" s="1"/>
  <c r="N30" i="1" s="1"/>
  <c r="AQ30" i="1" s="1"/>
  <c r="Y30" i="1"/>
  <c r="X30" i="1"/>
  <c r="U30" i="1"/>
  <c r="M30" i="1"/>
  <c r="H30" i="1"/>
  <c r="AX29" i="1"/>
  <c r="AW29" i="1"/>
  <c r="AV29" i="1"/>
  <c r="AF29" i="1"/>
  <c r="X29" i="1"/>
  <c r="M29" i="1"/>
  <c r="AY29" i="1" s="1"/>
  <c r="I29" i="1"/>
  <c r="H29" i="1"/>
  <c r="AW28" i="1"/>
  <c r="AV28" i="1"/>
  <c r="AG28" i="1"/>
  <c r="AC28" i="1"/>
  <c r="Y28" i="1"/>
  <c r="M28" i="1"/>
  <c r="AY28" i="1" s="1"/>
  <c r="I28" i="1"/>
  <c r="AX28" i="1" s="1"/>
  <c r="H28" i="1"/>
  <c r="AW27" i="1"/>
  <c r="I27" i="1" s="1"/>
  <c r="AV27" i="1"/>
  <c r="AD27" i="1"/>
  <c r="Z27" i="1"/>
  <c r="M27" i="1"/>
  <c r="AY27" i="1" s="1"/>
  <c r="H27" i="1"/>
  <c r="AW26" i="1"/>
  <c r="I26" i="1" s="1"/>
  <c r="AE26" i="1" s="1"/>
  <c r="AV26" i="1"/>
  <c r="M26" i="1"/>
  <c r="AY26" i="1" s="1"/>
  <c r="H26" i="1"/>
  <c r="AX25" i="1"/>
  <c r="AW25" i="1"/>
  <c r="AV25" i="1"/>
  <c r="AF25" i="1"/>
  <c r="X25" i="1"/>
  <c r="M25" i="1"/>
  <c r="AY25" i="1" s="1"/>
  <c r="I25" i="1"/>
  <c r="H25" i="1"/>
  <c r="AW24" i="1"/>
  <c r="AV24" i="1"/>
  <c r="AG24" i="1"/>
  <c r="AC24" i="1"/>
  <c r="Y24" i="1"/>
  <c r="M24" i="1"/>
  <c r="AY24" i="1" s="1"/>
  <c r="I24" i="1"/>
  <c r="AX24" i="1" s="1"/>
  <c r="H24" i="1"/>
  <c r="AW23" i="1"/>
  <c r="I23" i="1" s="1"/>
  <c r="AV23" i="1"/>
  <c r="AD23" i="1"/>
  <c r="Z23" i="1"/>
  <c r="M23" i="1"/>
  <c r="AY23" i="1" s="1"/>
  <c r="H23" i="1"/>
  <c r="AV22" i="1"/>
  <c r="AG22" i="1"/>
  <c r="AF22" i="1"/>
  <c r="AE22" i="1"/>
  <c r="AD22" i="1"/>
  <c r="AC22" i="1"/>
  <c r="AB22" i="1"/>
  <c r="AA22" i="1"/>
  <c r="Z22" i="1"/>
  <c r="Y22" i="1"/>
  <c r="X22" i="1"/>
  <c r="AN22" i="1" s="1"/>
  <c r="U22" i="1"/>
  <c r="P22" i="1"/>
  <c r="M22" i="1"/>
  <c r="H22" i="1"/>
  <c r="AV21" i="1"/>
  <c r="AG21" i="1"/>
  <c r="AF21" i="1"/>
  <c r="AE21" i="1"/>
  <c r="AD21" i="1"/>
  <c r="AC21" i="1"/>
  <c r="AB21" i="1"/>
  <c r="AA21" i="1"/>
  <c r="Z21" i="1"/>
  <c r="Y21" i="1"/>
  <c r="P21" i="1" s="1"/>
  <c r="Q21" i="1" s="1"/>
  <c r="X21" i="1"/>
  <c r="U21" i="1"/>
  <c r="M21" i="1"/>
  <c r="H21" i="1"/>
  <c r="AV20" i="1"/>
  <c r="AG20" i="1"/>
  <c r="AF20" i="1"/>
  <c r="AE20" i="1"/>
  <c r="AO20" i="1" s="1"/>
  <c r="AD20" i="1"/>
  <c r="AC20" i="1"/>
  <c r="AB20" i="1"/>
  <c r="AA20" i="1"/>
  <c r="Z20" i="1"/>
  <c r="Y20" i="1"/>
  <c r="P20" i="1" s="1"/>
  <c r="N20" i="1" s="1"/>
  <c r="AQ20" i="1" s="1"/>
  <c r="X20" i="1"/>
  <c r="U20" i="1"/>
  <c r="M20" i="1"/>
  <c r="H20" i="1"/>
  <c r="AV19" i="1"/>
  <c r="AG19" i="1"/>
  <c r="AF19" i="1"/>
  <c r="AE19" i="1"/>
  <c r="AO19" i="1" s="1"/>
  <c r="AD19" i="1"/>
  <c r="AC19" i="1"/>
  <c r="AB19" i="1"/>
  <c r="AA19" i="1"/>
  <c r="Z19" i="1"/>
  <c r="Y19" i="1"/>
  <c r="X19" i="1"/>
  <c r="U19" i="1"/>
  <c r="M19" i="1"/>
  <c r="H19" i="1"/>
  <c r="AV18" i="1"/>
  <c r="AQ18" i="1"/>
  <c r="AG18" i="1"/>
  <c r="AF18" i="1"/>
  <c r="AE18" i="1"/>
  <c r="AO18" i="1" s="1"/>
  <c r="AD18" i="1"/>
  <c r="AC18" i="1"/>
  <c r="AB18" i="1"/>
  <c r="AA18" i="1"/>
  <c r="Z18" i="1"/>
  <c r="Y18" i="1"/>
  <c r="X18" i="1"/>
  <c r="U18" i="1"/>
  <c r="R18" i="1"/>
  <c r="Q18" i="1"/>
  <c r="N18" i="1"/>
  <c r="M18" i="1"/>
  <c r="H18" i="1"/>
  <c r="AV17" i="1"/>
  <c r="AG17" i="1"/>
  <c r="AF17" i="1"/>
  <c r="AO17" i="1" s="1"/>
  <c r="AE17" i="1"/>
  <c r="AD17" i="1"/>
  <c r="AC17" i="1"/>
  <c r="AB17" i="1"/>
  <c r="AA17" i="1"/>
  <c r="Z17" i="1"/>
  <c r="Y17" i="1"/>
  <c r="X17" i="1"/>
  <c r="AN17" i="1" s="1"/>
  <c r="U17" i="1"/>
  <c r="M17" i="1"/>
  <c r="H17" i="1"/>
  <c r="AW16" i="1"/>
  <c r="I16" i="1" s="1"/>
  <c r="AD16" i="1" s="1"/>
  <c r="AV16" i="1"/>
  <c r="AE16" i="1"/>
  <c r="AA16" i="1"/>
  <c r="U16" i="1"/>
  <c r="M16" i="1"/>
  <c r="AY16" i="1" s="1"/>
  <c r="H16" i="1"/>
  <c r="AW15" i="1"/>
  <c r="I15" i="1" s="1"/>
  <c r="AV15" i="1"/>
  <c r="M15" i="1"/>
  <c r="AY15" i="1" s="1"/>
  <c r="H15" i="1"/>
  <c r="AV14" i="1"/>
  <c r="AM14" i="1"/>
  <c r="AL14" i="1"/>
  <c r="AK14" i="1"/>
  <c r="AJ14" i="1"/>
  <c r="AI14" i="1"/>
  <c r="AH14" i="1"/>
  <c r="AG14" i="1"/>
  <c r="AO14" i="1" s="1"/>
  <c r="AF14" i="1"/>
  <c r="AE14" i="1"/>
  <c r="AD14" i="1"/>
  <c r="AC14" i="1"/>
  <c r="AB14" i="1"/>
  <c r="AA14" i="1"/>
  <c r="Z14" i="1"/>
  <c r="Y14" i="1"/>
  <c r="P14" i="1" s="1"/>
  <c r="X14" i="1"/>
  <c r="AN14" i="1" s="1"/>
  <c r="U14" i="1"/>
  <c r="M14" i="1"/>
  <c r="H14" i="1"/>
  <c r="AW13" i="1"/>
  <c r="AV13" i="1"/>
  <c r="M13" i="1"/>
  <c r="AY13" i="1" s="1"/>
  <c r="I13" i="1"/>
  <c r="AG13" i="1" s="1"/>
  <c r="H13" i="1"/>
  <c r="AV12" i="1"/>
  <c r="AO12" i="1"/>
  <c r="AG12" i="1"/>
  <c r="AF12" i="1"/>
  <c r="AE12" i="1"/>
  <c r="AD12" i="1"/>
  <c r="AC12" i="1"/>
  <c r="AB12" i="1"/>
  <c r="AA12" i="1"/>
  <c r="Z12" i="1"/>
  <c r="Y12" i="1"/>
  <c r="X12" i="1"/>
  <c r="AN12" i="1" s="1"/>
  <c r="U12" i="1"/>
  <c r="P12" i="1"/>
  <c r="M12" i="1"/>
  <c r="H12" i="1"/>
  <c r="AW11" i="1"/>
  <c r="AV11" i="1"/>
  <c r="AE11" i="1"/>
  <c r="AD11" i="1"/>
  <c r="AA11" i="1"/>
  <c r="Z11" i="1"/>
  <c r="M11" i="1"/>
  <c r="AY11" i="1" s="1"/>
  <c r="I11" i="1"/>
  <c r="AG11" i="1" s="1"/>
  <c r="H11" i="1"/>
  <c r="AW10" i="1"/>
  <c r="I10" i="1" s="1"/>
  <c r="AD10" i="1" s="1"/>
  <c r="AV10" i="1"/>
  <c r="AE10" i="1"/>
  <c r="AA10" i="1"/>
  <c r="U10" i="1"/>
  <c r="M10" i="1"/>
  <c r="AY10" i="1" s="1"/>
  <c r="H10" i="1"/>
  <c r="AW9" i="1"/>
  <c r="I9" i="1" s="1"/>
  <c r="AV9" i="1"/>
  <c r="M9" i="1"/>
  <c r="AY9" i="1" s="1"/>
  <c r="H9" i="1"/>
  <c r="AW8" i="1"/>
  <c r="AV8" i="1"/>
  <c r="AK8" i="1"/>
  <c r="AF8" i="1"/>
  <c r="AA8" i="1"/>
  <c r="M8" i="1"/>
  <c r="AY8" i="1" s="1"/>
  <c r="I8" i="1"/>
  <c r="AM8" i="1" s="1"/>
  <c r="H8" i="1"/>
  <c r="AV7" i="1"/>
  <c r="AG7" i="1"/>
  <c r="AF7" i="1"/>
  <c r="AE7" i="1"/>
  <c r="AO7" i="1" s="1"/>
  <c r="AD7" i="1"/>
  <c r="AC7" i="1"/>
  <c r="AB7" i="1"/>
  <c r="AA7" i="1"/>
  <c r="Z7" i="1"/>
  <c r="Y7" i="1"/>
  <c r="P7" i="1" s="1"/>
  <c r="X7" i="1"/>
  <c r="U7" i="1"/>
  <c r="M7" i="1"/>
  <c r="H7" i="1"/>
  <c r="AW6" i="1"/>
  <c r="AV6" i="1"/>
  <c r="M6" i="1"/>
  <c r="AY6" i="1" s="1"/>
  <c r="I6" i="1"/>
  <c r="AE6" i="1" s="1"/>
  <c r="H6" i="1"/>
  <c r="L3" i="1"/>
  <c r="M2" i="1" s="1"/>
  <c r="N7" i="1" l="1"/>
  <c r="AQ7" i="1" s="1"/>
  <c r="R7" i="1"/>
  <c r="Q7" i="1"/>
  <c r="N14" i="1"/>
  <c r="AQ14" i="1" s="1"/>
  <c r="R14" i="1"/>
  <c r="Q14" i="1"/>
  <c r="AJ9" i="1"/>
  <c r="AF9" i="1"/>
  <c r="AB9" i="1"/>
  <c r="AM9" i="1"/>
  <c r="AI9" i="1"/>
  <c r="AE9" i="1"/>
  <c r="AA9" i="1"/>
  <c r="U9" i="1"/>
  <c r="AK9" i="1"/>
  <c r="AC9" i="1"/>
  <c r="Z9" i="1"/>
  <c r="AL9" i="1"/>
  <c r="X9" i="1"/>
  <c r="AH9" i="1"/>
  <c r="AD9" i="1"/>
  <c r="AX9" i="1"/>
  <c r="AG9" i="1"/>
  <c r="Y9" i="1"/>
  <c r="AD15" i="1"/>
  <c r="Z15" i="1"/>
  <c r="AG15" i="1"/>
  <c r="AC15" i="1"/>
  <c r="Y15" i="1"/>
  <c r="AE15" i="1"/>
  <c r="AO15" i="1" s="1"/>
  <c r="U15" i="1"/>
  <c r="AB15" i="1"/>
  <c r="X15" i="1"/>
  <c r="AX15" i="1"/>
  <c r="AA15" i="1"/>
  <c r="AF15" i="1"/>
  <c r="U6" i="1"/>
  <c r="R12" i="1"/>
  <c r="Q12" i="1"/>
  <c r="X13" i="1"/>
  <c r="AA26" i="1"/>
  <c r="Q30" i="1"/>
  <c r="N54" i="1"/>
  <c r="AQ54" i="1" s="1"/>
  <c r="R54" i="1"/>
  <c r="S54" i="1" s="1"/>
  <c r="Q54" i="1"/>
  <c r="Q92" i="1"/>
  <c r="N92" i="1"/>
  <c r="AQ92" i="1" s="1"/>
  <c r="R92" i="1"/>
  <c r="J6" i="1"/>
  <c r="Y6" i="1"/>
  <c r="AC6" i="1"/>
  <c r="AG6" i="1"/>
  <c r="AN7" i="1"/>
  <c r="U8" i="1"/>
  <c r="AB8" i="1"/>
  <c r="AG8" i="1"/>
  <c r="Y13" i="1"/>
  <c r="R20" i="1"/>
  <c r="AN20" i="1"/>
  <c r="AG23" i="1"/>
  <c r="AC23" i="1"/>
  <c r="Y23" i="1"/>
  <c r="AX23" i="1"/>
  <c r="AF23" i="1"/>
  <c r="AB23" i="1"/>
  <c r="X23" i="1"/>
  <c r="AE23" i="1"/>
  <c r="AO23" i="1" s="1"/>
  <c r="AA23" i="1"/>
  <c r="U23" i="1"/>
  <c r="AE25" i="1"/>
  <c r="AO25" i="1" s="1"/>
  <c r="AA25" i="1"/>
  <c r="U25" i="1"/>
  <c r="AD25" i="1"/>
  <c r="Z25" i="1"/>
  <c r="AG25" i="1"/>
  <c r="AC25" i="1"/>
  <c r="Y25" i="1"/>
  <c r="BC25" i="1" s="1"/>
  <c r="AB25" i="1"/>
  <c r="BE32" i="1"/>
  <c r="AN32" i="1"/>
  <c r="R34" i="1"/>
  <c r="Q34" i="1"/>
  <c r="AE39" i="1"/>
  <c r="AO39" i="1" s="1"/>
  <c r="AA39" i="1"/>
  <c r="U39" i="1"/>
  <c r="AD39" i="1"/>
  <c r="Z39" i="1"/>
  <c r="AG39" i="1"/>
  <c r="AC39" i="1"/>
  <c r="Y39" i="1"/>
  <c r="X39" i="1"/>
  <c r="AX39" i="1"/>
  <c r="AF39" i="1"/>
  <c r="N63" i="1"/>
  <c r="AQ63" i="1" s="1"/>
  <c r="Q63" i="1"/>
  <c r="N70" i="1"/>
  <c r="AQ70" i="1" s="1"/>
  <c r="Q70" i="1"/>
  <c r="Q72" i="1"/>
  <c r="N72" i="1"/>
  <c r="AQ72" i="1" s="1"/>
  <c r="N82" i="1"/>
  <c r="AQ82" i="1" s="1"/>
  <c r="Q82" i="1"/>
  <c r="AN86" i="1"/>
  <c r="P86" i="1"/>
  <c r="AN87" i="1"/>
  <c r="AB6" i="1"/>
  <c r="AK150" i="1"/>
  <c r="AK152" i="1" s="1"/>
  <c r="AE13" i="1"/>
  <c r="AA13" i="1"/>
  <c r="U13" i="1"/>
  <c r="AD13" i="1"/>
  <c r="Z13" i="1"/>
  <c r="Q20" i="1"/>
  <c r="N48" i="1"/>
  <c r="AQ48" i="1" s="1"/>
  <c r="Q48" i="1"/>
  <c r="Z6" i="1"/>
  <c r="AX8" i="1"/>
  <c r="AL8" i="1"/>
  <c r="AL150" i="1" s="1"/>
  <c r="AL152" i="1" s="1"/>
  <c r="AH8" i="1"/>
  <c r="AH150" i="1" s="1"/>
  <c r="AH152" i="1" s="1"/>
  <c r="AD8" i="1"/>
  <c r="Z8" i="1"/>
  <c r="X8" i="1"/>
  <c r="AI8" i="1"/>
  <c r="AI150" i="1" s="1"/>
  <c r="AI152" i="1" s="1"/>
  <c r="AX13" i="1"/>
  <c r="AO21" i="1"/>
  <c r="AD31" i="1"/>
  <c r="Z31" i="1"/>
  <c r="AG31" i="1"/>
  <c r="AC31" i="1"/>
  <c r="Y31" i="1"/>
  <c r="AX31" i="1"/>
  <c r="AF31" i="1"/>
  <c r="AB31" i="1"/>
  <c r="X31" i="1"/>
  <c r="Q36" i="1"/>
  <c r="N36" i="1"/>
  <c r="AQ36" i="1" s="1"/>
  <c r="R36" i="1"/>
  <c r="N37" i="1"/>
  <c r="AQ37" i="1" s="1"/>
  <c r="Q37" i="1"/>
  <c r="R37" i="1"/>
  <c r="N40" i="1"/>
  <c r="AQ40" i="1" s="1"/>
  <c r="R40" i="1"/>
  <c r="Q40" i="1"/>
  <c r="N41" i="1"/>
  <c r="AQ41" i="1" s="1"/>
  <c r="R41" i="1"/>
  <c r="Q41" i="1"/>
  <c r="AE46" i="1"/>
  <c r="AO46" i="1" s="1"/>
  <c r="AA46" i="1"/>
  <c r="U46" i="1"/>
  <c r="AD46" i="1"/>
  <c r="Z46" i="1"/>
  <c r="AG46" i="1"/>
  <c r="AC46" i="1"/>
  <c r="Y46" i="1"/>
  <c r="X46" i="1"/>
  <c r="AX46" i="1"/>
  <c r="AF46" i="1"/>
  <c r="N61" i="1"/>
  <c r="AQ61" i="1" s="1"/>
  <c r="Q61" i="1"/>
  <c r="N66" i="1"/>
  <c r="AQ66" i="1" s="1"/>
  <c r="Q66" i="1"/>
  <c r="AN69" i="1"/>
  <c r="P69" i="1"/>
  <c r="AN85" i="1"/>
  <c r="P85" i="1"/>
  <c r="AF6" i="1"/>
  <c r="AO6" i="1" s="1"/>
  <c r="AX6" i="1"/>
  <c r="AF13" i="1"/>
  <c r="AS13" i="1" s="1"/>
  <c r="N21" i="1"/>
  <c r="AQ21" i="1" s="1"/>
  <c r="R21" i="1"/>
  <c r="N22" i="1"/>
  <c r="AQ22" i="1" s="1"/>
  <c r="R22" i="1"/>
  <c r="Q22" i="1"/>
  <c r="AD26" i="1"/>
  <c r="Z26" i="1"/>
  <c r="AG26" i="1"/>
  <c r="AC26" i="1"/>
  <c r="Y26" i="1"/>
  <c r="AX26" i="1"/>
  <c r="AF26" i="1"/>
  <c r="AO26" i="1" s="1"/>
  <c r="AB26" i="1"/>
  <c r="X26" i="1"/>
  <c r="AN30" i="1"/>
  <c r="AX45" i="1"/>
  <c r="AF45" i="1"/>
  <c r="AB45" i="1"/>
  <c r="X45" i="1"/>
  <c r="AE45" i="1"/>
  <c r="AO45" i="1" s="1"/>
  <c r="AA45" i="1"/>
  <c r="U45" i="1"/>
  <c r="AD45" i="1"/>
  <c r="Z45" i="1"/>
  <c r="BF45" i="1" s="1"/>
  <c r="Y45" i="1"/>
  <c r="AG45" i="1"/>
  <c r="AD6" i="1"/>
  <c r="AC8" i="1"/>
  <c r="AG10" i="1"/>
  <c r="AC10" i="1"/>
  <c r="Y10" i="1"/>
  <c r="AX10" i="1"/>
  <c r="AF10" i="1"/>
  <c r="AO10" i="1" s="1"/>
  <c r="AB10" i="1"/>
  <c r="X10" i="1"/>
  <c r="AB13" i="1"/>
  <c r="AG16" i="1"/>
  <c r="AC16" i="1"/>
  <c r="Y16" i="1"/>
  <c r="AX16" i="1"/>
  <c r="AF16" i="1"/>
  <c r="AO16" i="1" s="1"/>
  <c r="AB16" i="1"/>
  <c r="X16" i="1"/>
  <c r="P17" i="1"/>
  <c r="H150" i="1"/>
  <c r="AA6" i="1"/>
  <c r="Y8" i="1"/>
  <c r="AE8" i="1"/>
  <c r="AO8" i="1" s="1"/>
  <c r="AJ8" i="1"/>
  <c r="AJ150" i="1" s="1"/>
  <c r="AJ152" i="1" s="1"/>
  <c r="Z10" i="1"/>
  <c r="BF10" i="1" s="1"/>
  <c r="N12" i="1"/>
  <c r="AQ12" i="1" s="1"/>
  <c r="AC13" i="1"/>
  <c r="Z16" i="1"/>
  <c r="BF16" i="1" s="1"/>
  <c r="K173" i="1"/>
  <c r="AN18" i="1"/>
  <c r="P19" i="1"/>
  <c r="AN19" i="1"/>
  <c r="AN21" i="1"/>
  <c r="U26" i="1"/>
  <c r="AG27" i="1"/>
  <c r="AC27" i="1"/>
  <c r="Y27" i="1"/>
  <c r="AX27" i="1"/>
  <c r="AF27" i="1"/>
  <c r="AB27" i="1"/>
  <c r="BF27" i="1" s="1"/>
  <c r="X27" i="1"/>
  <c r="AE27" i="1"/>
  <c r="AO27" i="1" s="1"/>
  <c r="AA27" i="1"/>
  <c r="U27" i="1"/>
  <c r="AE29" i="1"/>
  <c r="AO29" i="1" s="1"/>
  <c r="AA29" i="1"/>
  <c r="U29" i="1"/>
  <c r="AD29" i="1"/>
  <c r="Z29" i="1"/>
  <c r="AG29" i="1"/>
  <c r="AC29" i="1"/>
  <c r="Y29" i="1"/>
  <c r="BE29" i="1" s="1"/>
  <c r="AB29" i="1"/>
  <c r="AE31" i="1"/>
  <c r="AO31" i="1" s="1"/>
  <c r="P32" i="1"/>
  <c r="AB39" i="1"/>
  <c r="N74" i="1"/>
  <c r="AQ74" i="1" s="1"/>
  <c r="Q74" i="1"/>
  <c r="N99" i="1"/>
  <c r="AQ99" i="1" s="1"/>
  <c r="Q99" i="1"/>
  <c r="U11" i="1"/>
  <c r="AB11" i="1"/>
  <c r="BF11" i="1" s="1"/>
  <c r="AF11" i="1"/>
  <c r="AO11" i="1" s="1"/>
  <c r="AX11" i="1"/>
  <c r="Z24" i="1"/>
  <c r="AD24" i="1"/>
  <c r="AS24" i="1" s="1"/>
  <c r="Z28" i="1"/>
  <c r="AD28" i="1"/>
  <c r="AC38" i="1"/>
  <c r="AD43" i="1"/>
  <c r="Z43" i="1"/>
  <c r="AG43" i="1"/>
  <c r="AC43" i="1"/>
  <c r="Y43" i="1"/>
  <c r="AX43" i="1"/>
  <c r="AF43" i="1"/>
  <c r="AB43" i="1"/>
  <c r="X43" i="1"/>
  <c r="X150" i="1" s="1"/>
  <c r="P49" i="1"/>
  <c r="AD53" i="1"/>
  <c r="Z53" i="1"/>
  <c r="BF53" i="1" s="1"/>
  <c r="AG53" i="1"/>
  <c r="AC53" i="1"/>
  <c r="Y53" i="1"/>
  <c r="AX53" i="1"/>
  <c r="AF53" i="1"/>
  <c r="AB53" i="1"/>
  <c r="X53" i="1"/>
  <c r="AN73" i="1"/>
  <c r="P73" i="1"/>
  <c r="Q76" i="1"/>
  <c r="N76" i="1"/>
  <c r="AQ76" i="1" s="1"/>
  <c r="AN89" i="1"/>
  <c r="P89" i="1"/>
  <c r="AN91" i="1"/>
  <c r="Q94" i="1"/>
  <c r="N94" i="1"/>
  <c r="AQ94" i="1" s="1"/>
  <c r="Q100" i="1"/>
  <c r="N100" i="1"/>
  <c r="AQ100" i="1" s="1"/>
  <c r="Y11" i="1"/>
  <c r="AC11" i="1"/>
  <c r="U24" i="1"/>
  <c r="AA24" i="1"/>
  <c r="AE24" i="1"/>
  <c r="U28" i="1"/>
  <c r="AA28" i="1"/>
  <c r="AE28" i="1"/>
  <c r="BF32" i="1"/>
  <c r="P33" i="1"/>
  <c r="AN33" i="1"/>
  <c r="P35" i="1"/>
  <c r="U38" i="1"/>
  <c r="AO40" i="1"/>
  <c r="AO42" i="1"/>
  <c r="AE43" i="1"/>
  <c r="AO43" i="1" s="1"/>
  <c r="AN48" i="1"/>
  <c r="AE51" i="1"/>
  <c r="AO51" i="1" s="1"/>
  <c r="AA51" i="1"/>
  <c r="U51" i="1"/>
  <c r="AD51" i="1"/>
  <c r="Z51" i="1"/>
  <c r="AG51" i="1"/>
  <c r="AC51" i="1"/>
  <c r="P51" i="1" s="1"/>
  <c r="Y51" i="1"/>
  <c r="BE51" i="1" s="1"/>
  <c r="AB51" i="1"/>
  <c r="AE52" i="1"/>
  <c r="AA52" i="1"/>
  <c r="BE52" i="1" s="1"/>
  <c r="U52" i="1"/>
  <c r="AD52" i="1"/>
  <c r="Z52" i="1"/>
  <c r="AG52" i="1"/>
  <c r="AS52" i="1" s="1"/>
  <c r="AC52" i="1"/>
  <c r="Y52" i="1"/>
  <c r="AE53" i="1"/>
  <c r="Q55" i="1"/>
  <c r="N55" i="1"/>
  <c r="AQ55" i="1" s="1"/>
  <c r="AO56" i="1"/>
  <c r="AO57" i="1"/>
  <c r="AO58" i="1"/>
  <c r="AO59" i="1"/>
  <c r="AN61" i="1"/>
  <c r="Q64" i="1"/>
  <c r="N64" i="1"/>
  <c r="AQ64" i="1" s="1"/>
  <c r="AN66" i="1"/>
  <c r="P71" i="1"/>
  <c r="AN77" i="1"/>
  <c r="P77" i="1"/>
  <c r="AN79" i="1"/>
  <c r="P90" i="1"/>
  <c r="P93" i="1"/>
  <c r="N97" i="1"/>
  <c r="AQ97" i="1" s="1"/>
  <c r="Q97" i="1"/>
  <c r="Q98" i="1"/>
  <c r="N98" i="1"/>
  <c r="AQ98" i="1" s="1"/>
  <c r="AX110" i="1"/>
  <c r="AE110" i="1"/>
  <c r="AA110" i="1"/>
  <c r="U110" i="1"/>
  <c r="AD110" i="1"/>
  <c r="Z110" i="1"/>
  <c r="AG110" i="1"/>
  <c r="AC110" i="1"/>
  <c r="Y110" i="1"/>
  <c r="X110" i="1"/>
  <c r="AF110" i="1"/>
  <c r="X24" i="1"/>
  <c r="AB24" i="1"/>
  <c r="AF24" i="1"/>
  <c r="X28" i="1"/>
  <c r="AB28" i="1"/>
  <c r="AF28" i="1"/>
  <c r="AS28" i="1" s="1"/>
  <c r="AN34" i="1"/>
  <c r="AX38" i="1"/>
  <c r="AF38" i="1"/>
  <c r="AO38" i="1" s="1"/>
  <c r="AB38" i="1"/>
  <c r="AS38" i="1" s="1"/>
  <c r="X38" i="1"/>
  <c r="AD38" i="1"/>
  <c r="Z38" i="1"/>
  <c r="AN40" i="1"/>
  <c r="AD47" i="1"/>
  <c r="Z47" i="1"/>
  <c r="AG47" i="1"/>
  <c r="AS47" i="1" s="1"/>
  <c r="AC47" i="1"/>
  <c r="Y47" i="1"/>
  <c r="AX47" i="1"/>
  <c r="AF47" i="1"/>
  <c r="AO47" i="1" s="1"/>
  <c r="AB47" i="1"/>
  <c r="X47" i="1"/>
  <c r="Q50" i="1"/>
  <c r="N50" i="1"/>
  <c r="AQ50" i="1" s="1"/>
  <c r="AN50" i="1"/>
  <c r="AN56" i="1"/>
  <c r="P56" i="1"/>
  <c r="AN57" i="1"/>
  <c r="P57" i="1"/>
  <c r="AN58" i="1"/>
  <c r="P58" i="1"/>
  <c r="AN59" i="1"/>
  <c r="P59" i="1"/>
  <c r="AN60" i="1"/>
  <c r="P60" i="1"/>
  <c r="N62" i="1"/>
  <c r="AQ62" i="1" s="1"/>
  <c r="Q62" i="1"/>
  <c r="AN65" i="1"/>
  <c r="P65" i="1"/>
  <c r="Q67" i="1"/>
  <c r="Q68" i="1"/>
  <c r="N68" i="1"/>
  <c r="AQ68" i="1" s="1"/>
  <c r="AN70" i="1"/>
  <c r="P75" i="1"/>
  <c r="N78" i="1"/>
  <c r="AQ78" i="1" s="1"/>
  <c r="Q78" i="1"/>
  <c r="AN81" i="1"/>
  <c r="P81" i="1"/>
  <c r="AN83" i="1"/>
  <c r="N95" i="1"/>
  <c r="AQ95" i="1" s="1"/>
  <c r="Q95" i="1"/>
  <c r="Q96" i="1"/>
  <c r="N96" i="1"/>
  <c r="AQ96" i="1" s="1"/>
  <c r="N106" i="1"/>
  <c r="AQ106" i="1" s="1"/>
  <c r="Q106" i="1"/>
  <c r="Z42" i="1"/>
  <c r="AD42" i="1"/>
  <c r="AS42" i="1" s="1"/>
  <c r="U44" i="1"/>
  <c r="AA44" i="1"/>
  <c r="BF44" i="1" s="1"/>
  <c r="AE44" i="1"/>
  <c r="AO44" i="1" s="1"/>
  <c r="Q111" i="1"/>
  <c r="N111" i="1"/>
  <c r="AQ111" i="1" s="1"/>
  <c r="AF112" i="1"/>
  <c r="AB112" i="1"/>
  <c r="X112" i="1"/>
  <c r="AX112" i="1"/>
  <c r="AE112" i="1"/>
  <c r="AA112" i="1"/>
  <c r="U112" i="1"/>
  <c r="AD112" i="1"/>
  <c r="Z112" i="1"/>
  <c r="X44" i="1"/>
  <c r="AB44" i="1"/>
  <c r="AF44" i="1"/>
  <c r="AS44" i="1" s="1"/>
  <c r="AX44" i="1"/>
  <c r="P80" i="1"/>
  <c r="P84" i="1"/>
  <c r="P88" i="1"/>
  <c r="AO99" i="1"/>
  <c r="N101" i="1"/>
  <c r="AQ101" i="1" s="1"/>
  <c r="AO102" i="1"/>
  <c r="AX103" i="1"/>
  <c r="AE103" i="1"/>
  <c r="AA103" i="1"/>
  <c r="BF103" i="1" s="1"/>
  <c r="U103" i="1"/>
  <c r="AG103" i="1"/>
  <c r="AC103" i="1"/>
  <c r="Y103" i="1"/>
  <c r="AX104" i="1"/>
  <c r="AE104" i="1"/>
  <c r="AO104" i="1" s="1"/>
  <c r="AA104" i="1"/>
  <c r="U104" i="1"/>
  <c r="AD104" i="1"/>
  <c r="Z104" i="1"/>
  <c r="AG104" i="1"/>
  <c r="AC104" i="1"/>
  <c r="Y104" i="1"/>
  <c r="P104" i="1" s="1"/>
  <c r="AB104" i="1"/>
  <c r="Q105" i="1"/>
  <c r="N105" i="1"/>
  <c r="AQ105" i="1" s="1"/>
  <c r="AC112" i="1"/>
  <c r="AG114" i="1"/>
  <c r="AC114" i="1"/>
  <c r="Y114" i="1"/>
  <c r="AX114" i="1"/>
  <c r="AD114" i="1"/>
  <c r="X114" i="1"/>
  <c r="AB114" i="1"/>
  <c r="U114" i="1"/>
  <c r="AF114" i="1"/>
  <c r="AA114" i="1"/>
  <c r="BF114" i="1" s="1"/>
  <c r="AE114" i="1"/>
  <c r="X42" i="1"/>
  <c r="AB42" i="1"/>
  <c r="Y44" i="1"/>
  <c r="AC44" i="1"/>
  <c r="BE103" i="1"/>
  <c r="AD107" i="1"/>
  <c r="Z107" i="1"/>
  <c r="AG107" i="1"/>
  <c r="AC107" i="1"/>
  <c r="Y107" i="1"/>
  <c r="AX107" i="1"/>
  <c r="AF107" i="1"/>
  <c r="AO107" i="1" s="1"/>
  <c r="AB107" i="1"/>
  <c r="X107" i="1"/>
  <c r="AG112" i="1"/>
  <c r="AS112" i="1" s="1"/>
  <c r="AG113" i="1"/>
  <c r="AF113" i="1"/>
  <c r="AB113" i="1"/>
  <c r="X113" i="1"/>
  <c r="AE113" i="1"/>
  <c r="AA113" i="1"/>
  <c r="U113" i="1"/>
  <c r="AX113" i="1"/>
  <c r="AD113" i="1"/>
  <c r="Z113" i="1"/>
  <c r="BF113" i="1" s="1"/>
  <c r="AK120" i="1"/>
  <c r="AG120" i="1"/>
  <c r="AC120" i="1"/>
  <c r="Y120" i="1"/>
  <c r="AI120" i="1"/>
  <c r="AD120" i="1"/>
  <c r="AL120" i="1"/>
  <c r="AF120" i="1"/>
  <c r="AA120" i="1"/>
  <c r="AX120" i="1"/>
  <c r="AJ120" i="1"/>
  <c r="Z120" i="1"/>
  <c r="BF120" i="1" s="1"/>
  <c r="AH120" i="1"/>
  <c r="X120" i="1"/>
  <c r="AE120" i="1"/>
  <c r="U120" i="1"/>
  <c r="AM120" i="1"/>
  <c r="BF132" i="1"/>
  <c r="X102" i="1"/>
  <c r="AB102" i="1"/>
  <c r="AF102" i="1"/>
  <c r="AS102" i="1" s="1"/>
  <c r="X115" i="1"/>
  <c r="X117" i="1"/>
  <c r="AE119" i="1"/>
  <c r="AA119" i="1"/>
  <c r="U119" i="1"/>
  <c r="AG119" i="1"/>
  <c r="AB119" i="1"/>
  <c r="X119" i="1"/>
  <c r="AD119" i="1"/>
  <c r="AD135" i="1"/>
  <c r="Z135" i="1"/>
  <c r="AC135" i="1"/>
  <c r="X135" i="1"/>
  <c r="AG135" i="1"/>
  <c r="AB135" i="1"/>
  <c r="U135" i="1"/>
  <c r="AX135" i="1"/>
  <c r="AF135" i="1"/>
  <c r="AA135" i="1"/>
  <c r="X138" i="1"/>
  <c r="AD139" i="1"/>
  <c r="Z139" i="1"/>
  <c r="AX139" i="1"/>
  <c r="AG139" i="1"/>
  <c r="AC139" i="1"/>
  <c r="Y139" i="1"/>
  <c r="AE139" i="1"/>
  <c r="U139" i="1"/>
  <c r="X139" i="1"/>
  <c r="AF139" i="1"/>
  <c r="AB139" i="1"/>
  <c r="AG115" i="1"/>
  <c r="AS115" i="1" s="1"/>
  <c r="AC115" i="1"/>
  <c r="Y115" i="1"/>
  <c r="Z115" i="1"/>
  <c r="AE115" i="1"/>
  <c r="Y135" i="1"/>
  <c r="Z102" i="1"/>
  <c r="BF102" i="1" s="1"/>
  <c r="AA115" i="1"/>
  <c r="AF115" i="1"/>
  <c r="AX116" i="1"/>
  <c r="AD116" i="1"/>
  <c r="Z116" i="1"/>
  <c r="P116" i="1" s="1"/>
  <c r="AA116" i="1"/>
  <c r="AF116" i="1"/>
  <c r="AS116" i="1" s="1"/>
  <c r="AE117" i="1"/>
  <c r="AA117" i="1"/>
  <c r="U117" i="1"/>
  <c r="Z117" i="1"/>
  <c r="BF117" i="1" s="1"/>
  <c r="AF117" i="1"/>
  <c r="AS117" i="1" s="1"/>
  <c r="Z119" i="1"/>
  <c r="AS127" i="1"/>
  <c r="AE137" i="1"/>
  <c r="AA137" i="1"/>
  <c r="U137" i="1"/>
  <c r="AD137" i="1"/>
  <c r="Y137" i="1"/>
  <c r="AB137" i="1"/>
  <c r="AX137" i="1"/>
  <c r="AG137" i="1"/>
  <c r="AS137" i="1" s="1"/>
  <c r="Z137" i="1"/>
  <c r="AF137" i="1"/>
  <c r="X137" i="1"/>
  <c r="AE138" i="1"/>
  <c r="AA138" i="1"/>
  <c r="U138" i="1"/>
  <c r="AF138" i="1"/>
  <c r="Z138" i="1"/>
  <c r="AC138" i="1"/>
  <c r="AB138" i="1"/>
  <c r="AG138" i="1"/>
  <c r="AS138" i="1" s="1"/>
  <c r="Y138" i="1"/>
  <c r="AF118" i="1"/>
  <c r="AS118" i="1" s="1"/>
  <c r="AB118" i="1"/>
  <c r="X118" i="1"/>
  <c r="AE121" i="1"/>
  <c r="AA121" i="1"/>
  <c r="BF121" i="1" s="1"/>
  <c r="U121" i="1"/>
  <c r="AE122" i="1"/>
  <c r="AS122" i="1" s="1"/>
  <c r="AA122" i="1"/>
  <c r="U122" i="1"/>
  <c r="AE123" i="1"/>
  <c r="AS123" i="1" s="1"/>
  <c r="AA123" i="1"/>
  <c r="P123" i="1" s="1"/>
  <c r="U123" i="1"/>
  <c r="AE124" i="1"/>
  <c r="P124" i="1" s="1"/>
  <c r="AA124" i="1"/>
  <c r="U124" i="1"/>
  <c r="AE125" i="1"/>
  <c r="AS125" i="1" s="1"/>
  <c r="AA125" i="1"/>
  <c r="BF125" i="1" s="1"/>
  <c r="U125" i="1"/>
  <c r="AE127" i="1"/>
  <c r="AA127" i="1"/>
  <c r="U127" i="1"/>
  <c r="AE129" i="1"/>
  <c r="AA129" i="1"/>
  <c r="U129" i="1"/>
  <c r="AE130" i="1"/>
  <c r="AS130" i="1" s="1"/>
  <c r="AA130" i="1"/>
  <c r="BF130" i="1" s="1"/>
  <c r="U130" i="1"/>
  <c r="AE131" i="1"/>
  <c r="AA131" i="1"/>
  <c r="BF131" i="1" s="1"/>
  <c r="U131" i="1"/>
  <c r="AE132" i="1"/>
  <c r="AS132" i="1" s="1"/>
  <c r="AA132" i="1"/>
  <c r="U132" i="1"/>
  <c r="AE133" i="1"/>
  <c r="AA133" i="1"/>
  <c r="BF133" i="1" s="1"/>
  <c r="U133" i="1"/>
  <c r="AX136" i="1"/>
  <c r="AG136" i="1"/>
  <c r="AC136" i="1"/>
  <c r="Y136" i="1"/>
  <c r="AD136" i="1"/>
  <c r="X136" i="1"/>
  <c r="Q146" i="1"/>
  <c r="N146" i="1"/>
  <c r="BC122" i="1"/>
  <c r="P122" i="1"/>
  <c r="BC123" i="1"/>
  <c r="BC124" i="1"/>
  <c r="BC127" i="1"/>
  <c r="P127" i="1"/>
  <c r="AC127" i="1"/>
  <c r="X129" i="1"/>
  <c r="AC129" i="1"/>
  <c r="BF129" i="1" s="1"/>
  <c r="X130" i="1"/>
  <c r="AC130" i="1"/>
  <c r="X131" i="1"/>
  <c r="AC131" i="1"/>
  <c r="AS131" i="1" s="1"/>
  <c r="X132" i="1"/>
  <c r="AC132" i="1"/>
  <c r="X133" i="1"/>
  <c r="AC133" i="1"/>
  <c r="AS133" i="1" s="1"/>
  <c r="AA136" i="1"/>
  <c r="BF136" i="1" s="1"/>
  <c r="AE141" i="1"/>
  <c r="AA141" i="1"/>
  <c r="U141" i="1"/>
  <c r="AD141" i="1"/>
  <c r="Z141" i="1"/>
  <c r="AX141" i="1"/>
  <c r="AG141" i="1"/>
  <c r="AC141" i="1"/>
  <c r="Y141" i="1"/>
  <c r="BE141" i="1" s="1"/>
  <c r="AF141" i="1"/>
  <c r="AB141" i="1"/>
  <c r="X134" i="1"/>
  <c r="AB134" i="1"/>
  <c r="BF134" i="1" s="1"/>
  <c r="AS143" i="1"/>
  <c r="N149" i="1"/>
  <c r="AQ149" i="1" s="1"/>
  <c r="Q149" i="1"/>
  <c r="N176" i="1"/>
  <c r="BC143" i="1"/>
  <c r="U144" i="1"/>
  <c r="AA144" i="1"/>
  <c r="BF144" i="1" s="1"/>
  <c r="AE144" i="1"/>
  <c r="BE145" i="1"/>
  <c r="X140" i="1"/>
  <c r="AB140" i="1"/>
  <c r="BF140" i="1" s="1"/>
  <c r="AF140" i="1"/>
  <c r="X142" i="1"/>
  <c r="AB142" i="1"/>
  <c r="BF142" i="1" s="1"/>
  <c r="AF142" i="1"/>
  <c r="P143" i="1"/>
  <c r="X144" i="1"/>
  <c r="AB144" i="1"/>
  <c r="AF144" i="1"/>
  <c r="AS144" i="1" s="1"/>
  <c r="AX144" i="1"/>
  <c r="P145" i="1"/>
  <c r="BE146" i="1"/>
  <c r="BC147" i="1"/>
  <c r="Q148" i="1"/>
  <c r="P172" i="1"/>
  <c r="Y140" i="1"/>
  <c r="AC140" i="1"/>
  <c r="AG140" i="1"/>
  <c r="AS140" i="1" s="1"/>
  <c r="Y142" i="1"/>
  <c r="AC142" i="1"/>
  <c r="AG142" i="1"/>
  <c r="Y144" i="1"/>
  <c r="AC144" i="1"/>
  <c r="BC148" i="1"/>
  <c r="V151" i="1"/>
  <c r="W151" i="1" s="1"/>
  <c r="V152" i="1"/>
  <c r="P147" i="1"/>
  <c r="N123" i="1" l="1"/>
  <c r="R123" i="1"/>
  <c r="S123" i="1" s="1"/>
  <c r="BB123" i="1" s="1"/>
  <c r="Q123" i="1"/>
  <c r="BA123" i="1" s="1"/>
  <c r="N116" i="1"/>
  <c r="R116" i="1"/>
  <c r="S116" i="1" s="1"/>
  <c r="BB116" i="1" s="1"/>
  <c r="Q116" i="1"/>
  <c r="BA116" i="1" s="1"/>
  <c r="N104" i="1"/>
  <c r="R104" i="1"/>
  <c r="S104" i="1" s="1"/>
  <c r="BB104" i="1" s="1"/>
  <c r="Q104" i="1"/>
  <c r="BA104" i="1" s="1"/>
  <c r="N51" i="1"/>
  <c r="R51" i="1"/>
  <c r="S51" i="1" s="1"/>
  <c r="BB51" i="1" s="1"/>
  <c r="Q51" i="1"/>
  <c r="BA51" i="1" s="1"/>
  <c r="X152" i="1"/>
  <c r="X153" i="1" s="1"/>
  <c r="AM150" i="1"/>
  <c r="AM152" i="1" s="1"/>
  <c r="N124" i="1"/>
  <c r="R124" i="1"/>
  <c r="S124" i="1" s="1"/>
  <c r="BB124" i="1" s="1"/>
  <c r="Q124" i="1"/>
  <c r="BA124" i="1" s="1"/>
  <c r="Q143" i="1"/>
  <c r="N143" i="1"/>
  <c r="AS129" i="1"/>
  <c r="Q81" i="1"/>
  <c r="N81" i="1"/>
  <c r="AQ81" i="1" s="1"/>
  <c r="AS26" i="1"/>
  <c r="AB150" i="1"/>
  <c r="AB152" i="1" s="1"/>
  <c r="AB153" i="1" s="1"/>
  <c r="BF25" i="1"/>
  <c r="BC23" i="1"/>
  <c r="P23" i="1"/>
  <c r="BE23" i="1"/>
  <c r="AN23" i="1"/>
  <c r="AC150" i="1"/>
  <c r="AC152" i="1" s="1"/>
  <c r="AC153" i="1" s="1"/>
  <c r="AN25" i="1"/>
  <c r="BE15" i="1"/>
  <c r="AN15" i="1"/>
  <c r="BC15" i="1"/>
  <c r="P15" i="1"/>
  <c r="BF9" i="1"/>
  <c r="X151" i="1"/>
  <c r="AS142" i="1"/>
  <c r="BE134" i="1"/>
  <c r="BC134" i="1"/>
  <c r="P134" i="1"/>
  <c r="BC133" i="1"/>
  <c r="P133" i="1"/>
  <c r="BE133" i="1"/>
  <c r="BC131" i="1"/>
  <c r="P131" i="1"/>
  <c r="BE131" i="1"/>
  <c r="BC129" i="1"/>
  <c r="P129" i="1"/>
  <c r="BE129" i="1"/>
  <c r="P125" i="1"/>
  <c r="P121" i="1"/>
  <c r="BC141" i="1"/>
  <c r="BE127" i="1"/>
  <c r="BF122" i="1"/>
  <c r="BF127" i="1"/>
  <c r="AS134" i="1"/>
  <c r="BF115" i="1"/>
  <c r="AS139" i="1"/>
  <c r="P138" i="1"/>
  <c r="BE138" i="1"/>
  <c r="BC138" i="1"/>
  <c r="BE119" i="1"/>
  <c r="BC119" i="1"/>
  <c r="P119" i="1"/>
  <c r="BE125" i="1"/>
  <c r="AS113" i="1"/>
  <c r="AS107" i="1"/>
  <c r="BE42" i="1"/>
  <c r="P42" i="1"/>
  <c r="BC42" i="1"/>
  <c r="AN42" i="1"/>
  <c r="BE114" i="1"/>
  <c r="BC114" i="1"/>
  <c r="P114" i="1"/>
  <c r="AN114" i="1"/>
  <c r="AS104" i="1"/>
  <c r="AO103" i="1"/>
  <c r="BE104" i="1"/>
  <c r="Q65" i="1"/>
  <c r="N65" i="1"/>
  <c r="AQ65" i="1" s="1"/>
  <c r="Q60" i="1"/>
  <c r="N60" i="1"/>
  <c r="AQ60" i="1" s="1"/>
  <c r="Q58" i="1"/>
  <c r="N58" i="1"/>
  <c r="AQ58" i="1" s="1"/>
  <c r="Q56" i="1"/>
  <c r="N56" i="1"/>
  <c r="AQ56" i="1" s="1"/>
  <c r="BF47" i="1"/>
  <c r="BF38" i="1"/>
  <c r="P24" i="1"/>
  <c r="BE24" i="1"/>
  <c r="AN24" i="1"/>
  <c r="BC24" i="1"/>
  <c r="Q93" i="1"/>
  <c r="N93" i="1"/>
  <c r="AQ93" i="1" s="1"/>
  <c r="AO53" i="1"/>
  <c r="BF52" i="1"/>
  <c r="AO52" i="1"/>
  <c r="AS51" i="1"/>
  <c r="BE53" i="1"/>
  <c r="AN53" i="1"/>
  <c r="BC53" i="1"/>
  <c r="P53" i="1"/>
  <c r="BC51" i="1"/>
  <c r="N49" i="1"/>
  <c r="AQ49" i="1" s="1"/>
  <c r="Q49" i="1"/>
  <c r="BF24" i="1"/>
  <c r="N32" i="1"/>
  <c r="AQ32" i="1" s="1"/>
  <c r="R32" i="1"/>
  <c r="Q32" i="1"/>
  <c r="AS27" i="1"/>
  <c r="AA150" i="1"/>
  <c r="AA152" i="1" s="1"/>
  <c r="AA153" i="1" s="1"/>
  <c r="BC10" i="1"/>
  <c r="AN10" i="1"/>
  <c r="P10" i="1"/>
  <c r="BE10" i="1"/>
  <c r="AD150" i="1"/>
  <c r="AD152" i="1" s="1"/>
  <c r="AD153" i="1" s="1"/>
  <c r="P45" i="1"/>
  <c r="BE45" i="1"/>
  <c r="AN45" i="1"/>
  <c r="BC45" i="1"/>
  <c r="BF26" i="1"/>
  <c r="BC29" i="1"/>
  <c r="BF8" i="1"/>
  <c r="Y150" i="1"/>
  <c r="Y152" i="1" s="1"/>
  <c r="Y153" i="1" s="1"/>
  <c r="AN6" i="1"/>
  <c r="P6" i="1"/>
  <c r="BE6" i="1"/>
  <c r="BC6" i="1"/>
  <c r="BE25" i="1"/>
  <c r="AO9" i="1"/>
  <c r="BE137" i="1"/>
  <c r="P137" i="1"/>
  <c r="BC137" i="1"/>
  <c r="BE139" i="1"/>
  <c r="BC139" i="1"/>
  <c r="P139" i="1"/>
  <c r="BC135" i="1"/>
  <c r="P135" i="1"/>
  <c r="BE135" i="1"/>
  <c r="BC44" i="1"/>
  <c r="P44" i="1"/>
  <c r="BE44" i="1"/>
  <c r="AN44" i="1"/>
  <c r="BC112" i="1"/>
  <c r="P112" i="1"/>
  <c r="AN112" i="1"/>
  <c r="BE112" i="1"/>
  <c r="N75" i="1"/>
  <c r="AQ75" i="1" s="1"/>
  <c r="Q75" i="1"/>
  <c r="R35" i="1"/>
  <c r="Q35" i="1"/>
  <c r="N35" i="1"/>
  <c r="AQ35" i="1" s="1"/>
  <c r="BC116" i="1"/>
  <c r="BE31" i="1"/>
  <c r="AN31" i="1"/>
  <c r="BC31" i="1"/>
  <c r="P31" i="1"/>
  <c r="BE8" i="1"/>
  <c r="BC8" i="1"/>
  <c r="AN8" i="1"/>
  <c r="P8" i="1"/>
  <c r="BE140" i="1"/>
  <c r="P140" i="1"/>
  <c r="BC140" i="1"/>
  <c r="BF141" i="1"/>
  <c r="BC125" i="1"/>
  <c r="BC121" i="1"/>
  <c r="P141" i="1"/>
  <c r="P136" i="1"/>
  <c r="BE136" i="1"/>
  <c r="BC136" i="1"/>
  <c r="AS136" i="1"/>
  <c r="BF123" i="1"/>
  <c r="BE118" i="1"/>
  <c r="BC118" i="1"/>
  <c r="P118" i="1"/>
  <c r="BF137" i="1"/>
  <c r="BF119" i="1"/>
  <c r="BF116" i="1"/>
  <c r="BE116" i="1"/>
  <c r="BF135" i="1"/>
  <c r="BE121" i="1"/>
  <c r="BC120" i="1"/>
  <c r="P120" i="1"/>
  <c r="BE120" i="1"/>
  <c r="AS120" i="1"/>
  <c r="BE113" i="1"/>
  <c r="P113" i="1"/>
  <c r="BC113" i="1"/>
  <c r="AN113" i="1"/>
  <c r="BF107" i="1"/>
  <c r="AS124" i="1"/>
  <c r="AS114" i="1"/>
  <c r="BF104" i="1"/>
  <c r="AS103" i="1"/>
  <c r="Q88" i="1"/>
  <c r="N88" i="1"/>
  <c r="AQ88" i="1" s="1"/>
  <c r="BE123" i="1"/>
  <c r="BF112" i="1"/>
  <c r="BE47" i="1"/>
  <c r="AN47" i="1"/>
  <c r="BC47" i="1"/>
  <c r="P47" i="1"/>
  <c r="P28" i="1"/>
  <c r="BE28" i="1"/>
  <c r="AN28" i="1"/>
  <c r="BC28" i="1"/>
  <c r="AS110" i="1"/>
  <c r="N90" i="1"/>
  <c r="AQ90" i="1" s="1"/>
  <c r="Q90" i="1"/>
  <c r="N71" i="1"/>
  <c r="AQ71" i="1" s="1"/>
  <c r="Q71" i="1"/>
  <c r="P52" i="1"/>
  <c r="BF51" i="1"/>
  <c r="R33" i="1"/>
  <c r="Q33" i="1"/>
  <c r="N33" i="1"/>
  <c r="AQ33" i="1" s="1"/>
  <c r="BC52" i="1"/>
  <c r="AN51" i="1"/>
  <c r="AS43" i="1"/>
  <c r="AS29" i="1"/>
  <c r="Q19" i="1"/>
  <c r="R19" i="1"/>
  <c r="N19" i="1"/>
  <c r="AQ19" i="1" s="1"/>
  <c r="AS16" i="1"/>
  <c r="AS45" i="1"/>
  <c r="BE26" i="1"/>
  <c r="AN26" i="1"/>
  <c r="BC26" i="1"/>
  <c r="P26" i="1"/>
  <c r="AF150" i="1"/>
  <c r="AF152" i="1" s="1"/>
  <c r="AF153" i="1" s="1"/>
  <c r="Q69" i="1"/>
  <c r="N69" i="1"/>
  <c r="AQ69" i="1" s="1"/>
  <c r="AS46" i="1"/>
  <c r="AS31" i="1"/>
  <c r="AN29" i="1"/>
  <c r="Z150" i="1"/>
  <c r="BF6" i="1"/>
  <c r="BF13" i="1"/>
  <c r="AO13" i="1"/>
  <c r="AS39" i="1"/>
  <c r="AS23" i="1"/>
  <c r="P25" i="1"/>
  <c r="AS11" i="1"/>
  <c r="AS15" i="1"/>
  <c r="AS9" i="1"/>
  <c r="BE9" i="1"/>
  <c r="AN9" i="1"/>
  <c r="BC9" i="1"/>
  <c r="P9" i="1"/>
  <c r="AE150" i="1"/>
  <c r="AE152" i="1" s="1"/>
  <c r="AE153" i="1" s="1"/>
  <c r="V154" i="1"/>
  <c r="V153" i="1"/>
  <c r="AS141" i="1"/>
  <c r="BE115" i="1"/>
  <c r="P115" i="1"/>
  <c r="BC115" i="1"/>
  <c r="P103" i="1"/>
  <c r="BC103" i="1"/>
  <c r="Q80" i="1"/>
  <c r="N80" i="1"/>
  <c r="AQ80" i="1" s="1"/>
  <c r="BE124" i="1"/>
  <c r="Q77" i="1"/>
  <c r="N77" i="1"/>
  <c r="AQ77" i="1" s="1"/>
  <c r="AO28" i="1"/>
  <c r="BE43" i="1"/>
  <c r="AN43" i="1"/>
  <c r="BC43" i="1"/>
  <c r="P43" i="1"/>
  <c r="BC16" i="1"/>
  <c r="AN16" i="1"/>
  <c r="P16" i="1"/>
  <c r="BE16" i="1"/>
  <c r="Q85" i="1"/>
  <c r="N85" i="1"/>
  <c r="AQ85" i="1" s="1"/>
  <c r="P29" i="1"/>
  <c r="N147" i="1"/>
  <c r="Q147" i="1"/>
  <c r="Q145" i="1"/>
  <c r="N145" i="1"/>
  <c r="BE144" i="1"/>
  <c r="BC144" i="1"/>
  <c r="P144" i="1"/>
  <c r="BE142" i="1"/>
  <c r="P142" i="1"/>
  <c r="BC142" i="1"/>
  <c r="BC132" i="1"/>
  <c r="P132" i="1"/>
  <c r="BE132" i="1"/>
  <c r="BC130" i="1"/>
  <c r="P130" i="1"/>
  <c r="BE130" i="1"/>
  <c r="N127" i="1"/>
  <c r="R127" i="1"/>
  <c r="S127" i="1" s="1"/>
  <c r="BB127" i="1" s="1"/>
  <c r="Q127" i="1"/>
  <c r="BA127" i="1" s="1"/>
  <c r="N122" i="1"/>
  <c r="R122" i="1"/>
  <c r="S122" i="1" s="1"/>
  <c r="BB122" i="1" s="1"/>
  <c r="Q122" i="1"/>
  <c r="BA122" i="1" s="1"/>
  <c r="BF124" i="1"/>
  <c r="BF118" i="1"/>
  <c r="BF138" i="1"/>
  <c r="AS121" i="1"/>
  <c r="BF139" i="1"/>
  <c r="AS135" i="1"/>
  <c r="AS119" i="1"/>
  <c r="BC117" i="1"/>
  <c r="P117" i="1"/>
  <c r="BE117" i="1"/>
  <c r="BC102" i="1"/>
  <c r="BE102" i="1"/>
  <c r="P102" i="1"/>
  <c r="BE107" i="1"/>
  <c r="AN107" i="1"/>
  <c r="BC107" i="1"/>
  <c r="P107" i="1"/>
  <c r="BE122" i="1"/>
  <c r="BC104" i="1"/>
  <c r="Q84" i="1"/>
  <c r="N84" i="1"/>
  <c r="AQ84" i="1" s="1"/>
  <c r="BF42" i="1"/>
  <c r="Q59" i="1"/>
  <c r="N59" i="1"/>
  <c r="AQ59" i="1" s="1"/>
  <c r="Q57" i="1"/>
  <c r="N57" i="1"/>
  <c r="AQ57" i="1" s="1"/>
  <c r="BE38" i="1"/>
  <c r="AN38" i="1"/>
  <c r="BC38" i="1"/>
  <c r="P38" i="1"/>
  <c r="P110" i="1"/>
  <c r="AN110" i="1"/>
  <c r="BE110" i="1"/>
  <c r="BC110" i="1"/>
  <c r="BF110" i="1"/>
  <c r="AO24" i="1"/>
  <c r="BC11" i="1"/>
  <c r="P11" i="1"/>
  <c r="BE11" i="1"/>
  <c r="AN11" i="1"/>
  <c r="Q89" i="1"/>
  <c r="N89" i="1"/>
  <c r="AQ89" i="1" s="1"/>
  <c r="Q73" i="1"/>
  <c r="N73" i="1"/>
  <c r="AQ73" i="1" s="1"/>
  <c r="AS53" i="1"/>
  <c r="AN52" i="1"/>
  <c r="BF43" i="1"/>
  <c r="BF28" i="1"/>
  <c r="BF29" i="1"/>
  <c r="BC27" i="1"/>
  <c r="P27" i="1"/>
  <c r="BE27" i="1"/>
  <c r="AN27" i="1"/>
  <c r="R17" i="1"/>
  <c r="Q17" i="1"/>
  <c r="N17" i="1"/>
  <c r="AQ17" i="1" s="1"/>
  <c r="AS10" i="1"/>
  <c r="P46" i="1"/>
  <c r="BE46" i="1"/>
  <c r="AN46" i="1"/>
  <c r="BC46" i="1"/>
  <c r="BF46" i="1"/>
  <c r="BF31" i="1"/>
  <c r="N86" i="1"/>
  <c r="AQ86" i="1" s="1"/>
  <c r="Q86" i="1"/>
  <c r="P39" i="1"/>
  <c r="BE39" i="1"/>
  <c r="AN39" i="1"/>
  <c r="BC39" i="1"/>
  <c r="BF39" i="1"/>
  <c r="AS25" i="1"/>
  <c r="BF23" i="1"/>
  <c r="AS8" i="1"/>
  <c r="AG150" i="1"/>
  <c r="AG152" i="1" s="1"/>
  <c r="AG153" i="1" s="1"/>
  <c r="AS6" i="1"/>
  <c r="BE13" i="1"/>
  <c r="AN13" i="1"/>
  <c r="P13" i="1"/>
  <c r="BC13" i="1"/>
  <c r="AM13" i="1"/>
  <c r="U150" i="1"/>
  <c r="BF15" i="1"/>
  <c r="R27" i="1" l="1"/>
  <c r="S27" i="1" s="1"/>
  <c r="BB27" i="1" s="1"/>
  <c r="Q27" i="1"/>
  <c r="BA27" i="1" s="1"/>
  <c r="N27" i="1"/>
  <c r="AZ127" i="1"/>
  <c r="AQ127" i="1"/>
  <c r="N31" i="1"/>
  <c r="R31" i="1"/>
  <c r="S31" i="1" s="1"/>
  <c r="BB31" i="1" s="1"/>
  <c r="Q31" i="1"/>
  <c r="BA31" i="1" s="1"/>
  <c r="Q112" i="1"/>
  <c r="BA112" i="1" s="1"/>
  <c r="N112" i="1"/>
  <c r="R112" i="1"/>
  <c r="S112" i="1" s="1"/>
  <c r="BB112" i="1" s="1"/>
  <c r="Q45" i="1"/>
  <c r="BA45" i="1" s="1"/>
  <c r="N45" i="1"/>
  <c r="R45" i="1"/>
  <c r="S45" i="1" s="1"/>
  <c r="BB45" i="1" s="1"/>
  <c r="AN150" i="1"/>
  <c r="N107" i="1"/>
  <c r="R107" i="1"/>
  <c r="S107" i="1" s="1"/>
  <c r="BB107" i="1" s="1"/>
  <c r="Q107" i="1"/>
  <c r="BA107" i="1" s="1"/>
  <c r="R117" i="1"/>
  <c r="S117" i="1" s="1"/>
  <c r="BB117" i="1" s="1"/>
  <c r="Q117" i="1"/>
  <c r="BA117" i="1" s="1"/>
  <c r="N117" i="1"/>
  <c r="N103" i="1"/>
  <c r="Q103" i="1"/>
  <c r="BA103" i="1" s="1"/>
  <c r="R9" i="1"/>
  <c r="S9" i="1" s="1"/>
  <c r="BB9" i="1" s="1"/>
  <c r="N9" i="1"/>
  <c r="Q9" i="1"/>
  <c r="BA9" i="1" s="1"/>
  <c r="N26" i="1"/>
  <c r="R26" i="1"/>
  <c r="S26" i="1" s="1"/>
  <c r="BB26" i="1" s="1"/>
  <c r="Q26" i="1"/>
  <c r="BA26" i="1" s="1"/>
  <c r="N135" i="1"/>
  <c r="AZ135" i="1" s="1"/>
  <c r="R135" i="1"/>
  <c r="S135" i="1" s="1"/>
  <c r="BB135" i="1" s="1"/>
  <c r="Q135" i="1"/>
  <c r="BA135" i="1" s="1"/>
  <c r="P150" i="1"/>
  <c r="N6" i="1"/>
  <c r="R6" i="1"/>
  <c r="Q6" i="1"/>
  <c r="BA6" i="1" s="1"/>
  <c r="R10" i="1"/>
  <c r="S10" i="1" s="1"/>
  <c r="BB10" i="1" s="1"/>
  <c r="Q10" i="1"/>
  <c r="BA10" i="1" s="1"/>
  <c r="N10" i="1"/>
  <c r="N53" i="1"/>
  <c r="R53" i="1"/>
  <c r="S53" i="1" s="1"/>
  <c r="BB53" i="1" s="1"/>
  <c r="Q53" i="1"/>
  <c r="BA53" i="1" s="1"/>
  <c r="R114" i="1"/>
  <c r="S114" i="1" s="1"/>
  <c r="BB114" i="1" s="1"/>
  <c r="N114" i="1"/>
  <c r="Q114" i="1"/>
  <c r="BA114" i="1" s="1"/>
  <c r="N125" i="1"/>
  <c r="R125" i="1"/>
  <c r="S125" i="1" s="1"/>
  <c r="BB125" i="1" s="1"/>
  <c r="Q125" i="1"/>
  <c r="BA125" i="1" s="1"/>
  <c r="N133" i="1"/>
  <c r="R133" i="1"/>
  <c r="S133" i="1" s="1"/>
  <c r="BB133" i="1" s="1"/>
  <c r="Q133" i="1"/>
  <c r="BA133" i="1" s="1"/>
  <c r="N15" i="1"/>
  <c r="R15" i="1"/>
  <c r="S15" i="1" s="1"/>
  <c r="BB15" i="1" s="1"/>
  <c r="Q15" i="1"/>
  <c r="BA15" i="1" s="1"/>
  <c r="R23" i="1"/>
  <c r="S23" i="1" s="1"/>
  <c r="BB23" i="1" s="1"/>
  <c r="Q23" i="1"/>
  <c r="BA23" i="1" s="1"/>
  <c r="N23" i="1"/>
  <c r="AZ124" i="1"/>
  <c r="AQ124" i="1"/>
  <c r="AQ116" i="1"/>
  <c r="AZ116" i="1"/>
  <c r="AQ104" i="1"/>
  <c r="AZ104" i="1"/>
  <c r="R142" i="1"/>
  <c r="S142" i="1" s="1"/>
  <c r="BB142" i="1" s="1"/>
  <c r="Q142" i="1"/>
  <c r="BA142" i="1" s="1"/>
  <c r="N142" i="1"/>
  <c r="AZ142" i="1" s="1"/>
  <c r="N43" i="1"/>
  <c r="R43" i="1"/>
  <c r="S43" i="1" s="1"/>
  <c r="BB43" i="1" s="1"/>
  <c r="Q43" i="1"/>
  <c r="BA43" i="1" s="1"/>
  <c r="Q136" i="1"/>
  <c r="BA136" i="1" s="1"/>
  <c r="R136" i="1"/>
  <c r="S136" i="1" s="1"/>
  <c r="BB136" i="1" s="1"/>
  <c r="N136" i="1"/>
  <c r="AZ136" i="1" s="1"/>
  <c r="Q42" i="1"/>
  <c r="BA42" i="1" s="1"/>
  <c r="N42" i="1"/>
  <c r="R42" i="1"/>
  <c r="S42" i="1" s="1"/>
  <c r="BB42" i="1" s="1"/>
  <c r="N131" i="1"/>
  <c r="R131" i="1"/>
  <c r="S131" i="1" s="1"/>
  <c r="BB131" i="1" s="1"/>
  <c r="Q131" i="1"/>
  <c r="BA131" i="1" s="1"/>
  <c r="N13" i="1"/>
  <c r="R13" i="1"/>
  <c r="S13" i="1" s="1"/>
  <c r="BB13" i="1" s="1"/>
  <c r="Q13" i="1"/>
  <c r="BA13" i="1" s="1"/>
  <c r="N39" i="1"/>
  <c r="R39" i="1"/>
  <c r="S39" i="1" s="1"/>
  <c r="BB39" i="1" s="1"/>
  <c r="Q39" i="1"/>
  <c r="BA39" i="1" s="1"/>
  <c r="N46" i="1"/>
  <c r="R46" i="1"/>
  <c r="S46" i="1" s="1"/>
  <c r="BB46" i="1" s="1"/>
  <c r="Q46" i="1"/>
  <c r="BA46" i="1" s="1"/>
  <c r="Q11" i="1"/>
  <c r="BA11" i="1" s="1"/>
  <c r="R11" i="1"/>
  <c r="S11" i="1" s="1"/>
  <c r="BB11" i="1" s="1"/>
  <c r="N11" i="1"/>
  <c r="Q38" i="1"/>
  <c r="BA38" i="1" s="1"/>
  <c r="N38" i="1"/>
  <c r="R38" i="1"/>
  <c r="S38" i="1" s="1"/>
  <c r="BB38" i="1" s="1"/>
  <c r="AZ122" i="1"/>
  <c r="AQ122" i="1"/>
  <c r="N132" i="1"/>
  <c r="R132" i="1"/>
  <c r="S132" i="1" s="1"/>
  <c r="BB132" i="1" s="1"/>
  <c r="Q132" i="1"/>
  <c r="BA132" i="1" s="1"/>
  <c r="N29" i="1"/>
  <c r="R29" i="1"/>
  <c r="S29" i="1" s="1"/>
  <c r="BB29" i="1" s="1"/>
  <c r="Q29" i="1"/>
  <c r="BA29" i="1" s="1"/>
  <c r="R16" i="1"/>
  <c r="S16" i="1" s="1"/>
  <c r="BB16" i="1" s="1"/>
  <c r="Q16" i="1"/>
  <c r="BA16" i="1" s="1"/>
  <c r="N16" i="1"/>
  <c r="R115" i="1"/>
  <c r="S115" i="1" s="1"/>
  <c r="BB115" i="1" s="1"/>
  <c r="Q115" i="1"/>
  <c r="BA115" i="1" s="1"/>
  <c r="N115" i="1"/>
  <c r="W154" i="1"/>
  <c r="V155" i="1"/>
  <c r="Q28" i="1"/>
  <c r="BA28" i="1" s="1"/>
  <c r="N28" i="1"/>
  <c r="R28" i="1"/>
  <c r="S28" i="1" s="1"/>
  <c r="BB28" i="1" s="1"/>
  <c r="Q113" i="1"/>
  <c r="BA113" i="1" s="1"/>
  <c r="N113" i="1"/>
  <c r="R113" i="1"/>
  <c r="S113" i="1" s="1"/>
  <c r="BB113" i="1" s="1"/>
  <c r="R120" i="1"/>
  <c r="S120" i="1" s="1"/>
  <c r="BB120" i="1" s="1"/>
  <c r="N120" i="1"/>
  <c r="Q120" i="1"/>
  <c r="BA120" i="1" s="1"/>
  <c r="Q118" i="1"/>
  <c r="BA118" i="1" s="1"/>
  <c r="R118" i="1"/>
  <c r="S118" i="1" s="1"/>
  <c r="BB118" i="1" s="1"/>
  <c r="N118" i="1"/>
  <c r="N141" i="1"/>
  <c r="AZ141" i="1" s="1"/>
  <c r="R141" i="1"/>
  <c r="S141" i="1" s="1"/>
  <c r="BB141" i="1" s="1"/>
  <c r="Q141" i="1"/>
  <c r="BA141" i="1" s="1"/>
  <c r="N139" i="1"/>
  <c r="AZ139" i="1" s="1"/>
  <c r="R139" i="1"/>
  <c r="S139" i="1" s="1"/>
  <c r="BB139" i="1" s="1"/>
  <c r="Q139" i="1"/>
  <c r="BA139" i="1" s="1"/>
  <c r="Q137" i="1"/>
  <c r="BA137" i="1" s="1"/>
  <c r="R137" i="1"/>
  <c r="S137" i="1" s="1"/>
  <c r="BB137" i="1" s="1"/>
  <c r="N137" i="1"/>
  <c r="AZ137" i="1" s="1"/>
  <c r="Q119" i="1"/>
  <c r="N119" i="1"/>
  <c r="AQ119" i="1" s="1"/>
  <c r="N129" i="1"/>
  <c r="R129" i="1"/>
  <c r="S129" i="1" s="1"/>
  <c r="BB129" i="1" s="1"/>
  <c r="Q129" i="1"/>
  <c r="BA129" i="1" s="1"/>
  <c r="Q134" i="1"/>
  <c r="BA134" i="1" s="1"/>
  <c r="N134" i="1"/>
  <c r="AZ134" i="1" s="1"/>
  <c r="R134" i="1"/>
  <c r="S134" i="1" s="1"/>
  <c r="BB134" i="1" s="1"/>
  <c r="Y151" i="1"/>
  <c r="Z151" i="1" s="1"/>
  <c r="AA151" i="1" s="1"/>
  <c r="AB151" i="1" s="1"/>
  <c r="AC151" i="1" s="1"/>
  <c r="AD151" i="1" s="1"/>
  <c r="AE151" i="1" s="1"/>
  <c r="AF151" i="1" s="1"/>
  <c r="AG151" i="1" s="1"/>
  <c r="AB162" i="1"/>
  <c r="AB160" i="1" s="1"/>
  <c r="AC161" i="1" s="1"/>
  <c r="AZ51" i="1"/>
  <c r="AQ51" i="1"/>
  <c r="N110" i="1"/>
  <c r="R110" i="1"/>
  <c r="S110" i="1" s="1"/>
  <c r="BB110" i="1" s="1"/>
  <c r="Q110" i="1"/>
  <c r="BA110" i="1" s="1"/>
  <c r="Z181" i="1"/>
  <c r="Z152" i="1"/>
  <c r="Z153" i="1" s="1"/>
  <c r="N52" i="1"/>
  <c r="Q52" i="1"/>
  <c r="BA52" i="1" s="1"/>
  <c r="R8" i="1"/>
  <c r="S8" i="1" s="1"/>
  <c r="BB8" i="1" s="1"/>
  <c r="Q8" i="1"/>
  <c r="BA8" i="1" s="1"/>
  <c r="N8" i="1"/>
  <c r="R44" i="1"/>
  <c r="S44" i="1" s="1"/>
  <c r="BB44" i="1" s="1"/>
  <c r="Q44" i="1"/>
  <c r="BA44" i="1" s="1"/>
  <c r="N44" i="1"/>
  <c r="Q24" i="1"/>
  <c r="BA24" i="1" s="1"/>
  <c r="N24" i="1"/>
  <c r="R24" i="1"/>
  <c r="S24" i="1" s="1"/>
  <c r="BB24" i="1" s="1"/>
  <c r="N102" i="1"/>
  <c r="Q102" i="1"/>
  <c r="BA102" i="1" s="1"/>
  <c r="R102" i="1"/>
  <c r="S102" i="1" s="1"/>
  <c r="BB102" i="1" s="1"/>
  <c r="N130" i="1"/>
  <c r="R130" i="1"/>
  <c r="S130" i="1" s="1"/>
  <c r="BB130" i="1" s="1"/>
  <c r="Q130" i="1"/>
  <c r="BA130" i="1" s="1"/>
  <c r="Q144" i="1"/>
  <c r="BA144" i="1" s="1"/>
  <c r="N144" i="1"/>
  <c r="AZ144" i="1" s="1"/>
  <c r="R144" i="1"/>
  <c r="S144" i="1" s="1"/>
  <c r="BB144" i="1" s="1"/>
  <c r="N25" i="1"/>
  <c r="R25" i="1"/>
  <c r="S25" i="1" s="1"/>
  <c r="BB25" i="1" s="1"/>
  <c r="Q25" i="1"/>
  <c r="BA25" i="1" s="1"/>
  <c r="N47" i="1"/>
  <c r="R47" i="1"/>
  <c r="S47" i="1" s="1"/>
  <c r="BB47" i="1" s="1"/>
  <c r="Q47" i="1"/>
  <c r="BA47" i="1" s="1"/>
  <c r="R140" i="1"/>
  <c r="S140" i="1" s="1"/>
  <c r="BB140" i="1" s="1"/>
  <c r="Q140" i="1"/>
  <c r="BA140" i="1" s="1"/>
  <c r="N140" i="1"/>
  <c r="AZ140" i="1" s="1"/>
  <c r="Q138" i="1"/>
  <c r="N138" i="1"/>
  <c r="N121" i="1"/>
  <c r="R121" i="1"/>
  <c r="S121" i="1" s="1"/>
  <c r="BB121" i="1" s="1"/>
  <c r="Q121" i="1"/>
  <c r="BA121" i="1" s="1"/>
  <c r="AZ123" i="1"/>
  <c r="AQ123" i="1"/>
  <c r="AZ25" i="1" l="1"/>
  <c r="AQ25" i="1"/>
  <c r="AQ8" i="1"/>
  <c r="AZ8" i="1"/>
  <c r="AZ52" i="1"/>
  <c r="AQ52" i="1"/>
  <c r="X154" i="1"/>
  <c r="W155" i="1"/>
  <c r="AQ38" i="1"/>
  <c r="AZ38" i="1"/>
  <c r="AZ53" i="1"/>
  <c r="AQ53" i="1"/>
  <c r="AZ107" i="1"/>
  <c r="AQ107" i="1"/>
  <c r="AZ121" i="1"/>
  <c r="AQ121" i="1"/>
  <c r="AZ47" i="1"/>
  <c r="AQ47" i="1"/>
  <c r="AZ102" i="1"/>
  <c r="AQ102" i="1"/>
  <c r="AQ44" i="1"/>
  <c r="AZ44" i="1"/>
  <c r="AQ110" i="1"/>
  <c r="AZ110" i="1"/>
  <c r="AQ28" i="1"/>
  <c r="AZ28" i="1"/>
  <c r="AZ115" i="1"/>
  <c r="AQ115" i="1"/>
  <c r="AZ29" i="1"/>
  <c r="AQ29" i="1"/>
  <c r="AZ13" i="1"/>
  <c r="AQ13" i="1"/>
  <c r="AZ43" i="1"/>
  <c r="AQ43" i="1"/>
  <c r="AQ10" i="1"/>
  <c r="AZ10" i="1"/>
  <c r="R150" i="1"/>
  <c r="S150" i="1" s="1"/>
  <c r="S6" i="1"/>
  <c r="BB6" i="1" s="1"/>
  <c r="AZ26" i="1"/>
  <c r="AQ26" i="1"/>
  <c r="AQ27" i="1"/>
  <c r="AZ27" i="1"/>
  <c r="AQ16" i="1"/>
  <c r="AZ16" i="1"/>
  <c r="AZ132" i="1"/>
  <c r="AQ132" i="1"/>
  <c r="AZ131" i="1"/>
  <c r="AQ131" i="1"/>
  <c r="AZ15" i="1"/>
  <c r="AQ15" i="1"/>
  <c r="AZ114" i="1"/>
  <c r="AQ114" i="1"/>
  <c r="AZ130" i="1"/>
  <c r="AQ130" i="1"/>
  <c r="AZ113" i="1"/>
  <c r="AQ113" i="1"/>
  <c r="AQ11" i="1"/>
  <c r="AZ11" i="1"/>
  <c r="AZ39" i="1"/>
  <c r="AQ39" i="1"/>
  <c r="AQ42" i="1"/>
  <c r="AZ42" i="1"/>
  <c r="AZ125" i="1"/>
  <c r="AQ125" i="1"/>
  <c r="AZ6" i="1"/>
  <c r="AQ6" i="1"/>
  <c r="AQ103" i="1"/>
  <c r="AZ103" i="1"/>
  <c r="AQ112" i="1"/>
  <c r="AZ112" i="1"/>
  <c r="AZ31" i="1"/>
  <c r="AQ31" i="1"/>
  <c r="AQ24" i="1"/>
  <c r="AZ24" i="1"/>
  <c r="AZ129" i="1"/>
  <c r="AQ129" i="1"/>
  <c r="AZ118" i="1"/>
  <c r="AQ118" i="1"/>
  <c r="AZ120" i="1"/>
  <c r="AQ120" i="1"/>
  <c r="AZ46" i="1"/>
  <c r="AQ46" i="1"/>
  <c r="AQ23" i="1"/>
  <c r="AZ23" i="1"/>
  <c r="AZ133" i="1"/>
  <c r="AQ133" i="1"/>
  <c r="O157" i="1"/>
  <c r="M175" i="1"/>
  <c r="N175" i="1" s="1"/>
  <c r="Q150" i="1"/>
  <c r="AZ9" i="1"/>
  <c r="AQ9" i="1"/>
  <c r="AZ117" i="1"/>
  <c r="AQ117" i="1"/>
  <c r="AQ45" i="1"/>
  <c r="AZ45" i="1"/>
  <c r="Y154" i="1" l="1"/>
  <c r="X155" i="1"/>
  <c r="Y155" i="1" l="1"/>
  <c r="Z154" i="1"/>
  <c r="AA154" i="1" l="1"/>
  <c r="Z155" i="1"/>
  <c r="AB154" i="1" l="1"/>
  <c r="AA155" i="1"/>
  <c r="AC154" i="1" l="1"/>
  <c r="AB155" i="1"/>
  <c r="AC155" i="1" l="1"/>
  <c r="AD154" i="1"/>
  <c r="AE154" i="1" l="1"/>
  <c r="AD155" i="1"/>
  <c r="AF154" i="1" l="1"/>
  <c r="AE155" i="1"/>
  <c r="AG154" i="1" l="1"/>
  <c r="AG155" i="1" s="1"/>
  <c r="AF1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41" authorId="0" shapeId="0" xr:uid="{A02966A7-C489-46B4-9E38-C45EBC7C3A1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KANET 15% FL WR2
</t>
        </r>
      </text>
    </comment>
  </commentList>
</comments>
</file>

<file path=xl/sharedStrings.xml><?xml version="1.0" encoding="utf-8"?>
<sst xmlns="http://schemas.openxmlformats.org/spreadsheetml/2006/main" count="576" uniqueCount="229">
  <si>
    <t>Operation</t>
  </si>
  <si>
    <t>Type of Project</t>
  </si>
  <si>
    <t>Client</t>
  </si>
  <si>
    <t>Serial</t>
  </si>
  <si>
    <t>Projects Manager</t>
  </si>
  <si>
    <t>Cost Center</t>
  </si>
  <si>
    <t>Project Name</t>
  </si>
  <si>
    <t>Revised Contract Amount</t>
  </si>
  <si>
    <t>Forcast Gross Margine%</t>
  </si>
  <si>
    <t>Tender GM%</t>
  </si>
  <si>
    <t>Total EAC Cost</t>
  </si>
  <si>
    <t>AC before 2023</t>
  </si>
  <si>
    <t>Gross Margine % before 2023(Planned)</t>
  </si>
  <si>
    <t>Cum Gross Margine till 2023</t>
  </si>
  <si>
    <t>ETC 2023</t>
  </si>
  <si>
    <t>Revised ETC 2023</t>
  </si>
  <si>
    <t>Gross Margine % 2023</t>
  </si>
  <si>
    <t>ETC 2024</t>
  </si>
  <si>
    <t>Gross Margine % 2024</t>
  </si>
  <si>
    <t>ETC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</si>
  <si>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</si>
  <si>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</si>
  <si>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</si>
  <si>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</si>
  <si>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</si>
  <si>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</si>
  <si>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</si>
  <si>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</si>
  <si>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</si>
  <si>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</si>
  <si>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</si>
  <si>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</si>
  <si>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OLD GM%</t>
  </si>
  <si>
    <t>POC Dec GM%</t>
  </si>
  <si>
    <t>Residential</t>
  </si>
  <si>
    <t>Private</t>
  </si>
  <si>
    <t>Osama Mezayn</t>
  </si>
  <si>
    <t>ORA Zed PKGs A &amp; D</t>
  </si>
  <si>
    <t>Industrial</t>
  </si>
  <si>
    <t>Mohamed El Saman</t>
  </si>
  <si>
    <t>DP World Sokhna</t>
  </si>
  <si>
    <t>Commercial</t>
  </si>
  <si>
    <t>Other</t>
  </si>
  <si>
    <t>Sodic East - EDNC</t>
  </si>
  <si>
    <t>Mohamed Fawzy</t>
  </si>
  <si>
    <t>CFC Poduim 2</t>
  </si>
  <si>
    <t>ElSewedy HQ Internal Finishing</t>
  </si>
  <si>
    <t>Creek</t>
  </si>
  <si>
    <t>LEKELA Wind Farm</t>
  </si>
  <si>
    <t>Infrastructure</t>
  </si>
  <si>
    <t>Marassi PKG #162&amp; #163 (Marina)</t>
  </si>
  <si>
    <t>Marassi PKG #178</t>
  </si>
  <si>
    <t>Elswedy University Phase2</t>
  </si>
  <si>
    <t>Royal City Mall</t>
  </si>
  <si>
    <t>Railway</t>
  </si>
  <si>
    <t>Government</t>
  </si>
  <si>
    <t>Mivida PKG #140</t>
  </si>
  <si>
    <t>Armed Forces</t>
  </si>
  <si>
    <t>Hyper One Parking</t>
  </si>
  <si>
    <t>IKEA Retail</t>
  </si>
  <si>
    <t>Duoble Tree Hilton</t>
  </si>
  <si>
    <t>Al Jazi Mall</t>
  </si>
  <si>
    <t>PKG#101</t>
  </si>
  <si>
    <t>Aly Tawfik</t>
  </si>
  <si>
    <t>Re-newal Cairo -Alex Rail way</t>
  </si>
  <si>
    <t>Bridges</t>
  </si>
  <si>
    <t>Mohamed El Ashry</t>
  </si>
  <si>
    <t xml:space="preserve">Ministry Building </t>
  </si>
  <si>
    <t>Adel Rahmo</t>
  </si>
  <si>
    <t>Olympic Multi-Sports Hall</t>
  </si>
  <si>
    <t>Restoration</t>
  </si>
  <si>
    <t>R05 District</t>
  </si>
  <si>
    <t>Mohamed Abdelfath</t>
  </si>
  <si>
    <t>GOV2-Infra</t>
  </si>
  <si>
    <t>Diplomatic</t>
  </si>
  <si>
    <t>Kyan Project</t>
  </si>
  <si>
    <t>Kayan Lanscape</t>
  </si>
  <si>
    <t>Hussin Bahgat</t>
  </si>
  <si>
    <t>Ring Road Bridge</t>
  </si>
  <si>
    <t>Kafer Shoukr Bridge</t>
  </si>
  <si>
    <t>El-Hegaz Square</t>
  </si>
  <si>
    <t>Abass Akad</t>
  </si>
  <si>
    <t>10th Ramadan Bridge</t>
  </si>
  <si>
    <t xml:space="preserve">EL Shrouk Bridge </t>
  </si>
  <si>
    <t>Hassan El Mamoun Bridge</t>
  </si>
  <si>
    <t>Mariam youssef</t>
  </si>
  <si>
    <t>Mohamed Ali Palace</t>
  </si>
  <si>
    <t>Sultana Malak</t>
  </si>
  <si>
    <t xml:space="preserve">Ismalia Substation  </t>
  </si>
  <si>
    <t xml:space="preserve">Tamay Elamdeed Substation </t>
  </si>
  <si>
    <t>Hotels</t>
  </si>
  <si>
    <t>Al khattatba Bridge</t>
  </si>
  <si>
    <t>Mansoura University</t>
  </si>
  <si>
    <t>Rolling Mill Eleco Steel Egat Ph02</t>
  </si>
  <si>
    <t>MDF</t>
  </si>
  <si>
    <t>KEMET</t>
  </si>
  <si>
    <t>Lock &amp; Load</t>
  </si>
  <si>
    <t xml:space="preserve">Port of Sokhna </t>
  </si>
  <si>
    <t>Mohamed Ragab</t>
  </si>
  <si>
    <t>TB2</t>
  </si>
  <si>
    <t>Waldorf Astoria Mock-up Room</t>
  </si>
  <si>
    <t>Adham Edward</t>
  </si>
  <si>
    <t>Olympic City Lock&amp;Load</t>
  </si>
  <si>
    <t>Air Defense College</t>
  </si>
  <si>
    <t>ORA ZED-Ph 2-Pkgs A&amp;D</t>
  </si>
  <si>
    <t>Sokhna Bridges</t>
  </si>
  <si>
    <t>October Dry Port</t>
  </si>
  <si>
    <t>Siemens Power Station</t>
  </si>
  <si>
    <t>Rolling Mill +EGAT</t>
  </si>
  <si>
    <t>Null</t>
  </si>
  <si>
    <t>Sodic Club House</t>
  </si>
  <si>
    <t>Elswedy University Phase1</t>
  </si>
  <si>
    <t>PKG#144,  Marassi</t>
  </si>
  <si>
    <t>Mintera Factory</t>
  </si>
  <si>
    <t>Substation Eleco</t>
  </si>
  <si>
    <t>PI Park (SLP)</t>
  </si>
  <si>
    <t>Pkg 117</t>
  </si>
  <si>
    <t>NGU2</t>
  </si>
  <si>
    <t>PKG#53</t>
  </si>
  <si>
    <t>PKG62</t>
  </si>
  <si>
    <t>Safeer Square Bridge</t>
  </si>
  <si>
    <t>French Fund Substations (Bani-swif)</t>
  </si>
  <si>
    <t>Alamain</t>
  </si>
  <si>
    <t>Fish Market</t>
  </si>
  <si>
    <t>hyper el-temsah</t>
  </si>
  <si>
    <t>Mehwer el Salam  L&amp;L</t>
  </si>
  <si>
    <t>Baroon Fence</t>
  </si>
  <si>
    <t>ORA Zed</t>
  </si>
  <si>
    <t>Kyan lock&amp; load</t>
  </si>
  <si>
    <t>Abu Ghazala Lock &amp; Load</t>
  </si>
  <si>
    <t>MR3</t>
  </si>
  <si>
    <t xml:space="preserve">Suez Road Tunnel </t>
  </si>
  <si>
    <t>HO</t>
  </si>
  <si>
    <t xml:space="preserve">Pyramid Tunnel </t>
  </si>
  <si>
    <t>Mohamed Aly Fahmy lock&amp;load</t>
  </si>
  <si>
    <t>Hyper El Solymanya</t>
  </si>
  <si>
    <t>PKG-85</t>
  </si>
  <si>
    <t xml:space="preserve">Marassi (Pkg Bp # 107)  </t>
  </si>
  <si>
    <t xml:space="preserve">TSK Solar Benban  </t>
  </si>
  <si>
    <t xml:space="preserve">Amal Bridge Lock &amp; Load  </t>
  </si>
  <si>
    <t xml:space="preserve">Emergency Bridge  </t>
  </si>
  <si>
    <t xml:space="preserve">AbuSultan Rd Bridge2 Extension  </t>
  </si>
  <si>
    <t xml:space="preserve">New Capital Tunnels  </t>
  </si>
  <si>
    <t>Central Road Lock &amp; Load</t>
  </si>
  <si>
    <t>Bani Suef Old Substation</t>
  </si>
  <si>
    <t>Sokhna Road</t>
  </si>
  <si>
    <t>Sherouk Bridge- LOCK&amp;LOAD</t>
  </si>
  <si>
    <t xml:space="preserve">Al Mostathmreen GIS Substation  </t>
  </si>
  <si>
    <t xml:space="preserve">GOE BENI SUEF 6X6000TPD  </t>
  </si>
  <si>
    <t>Green Tunnels</t>
  </si>
  <si>
    <t xml:space="preserve">El Moshier ( Abu Zaid Khedr)  </t>
  </si>
  <si>
    <t>Elmostaqbal Lock &amp; Load</t>
  </si>
  <si>
    <t>Amal Lock &amp; Load</t>
  </si>
  <si>
    <t>Alfa New Central Labs</t>
  </si>
  <si>
    <t>R06 Loack &amp; Load</t>
  </si>
  <si>
    <t>Waslet Om Amar Bridge</t>
  </si>
  <si>
    <t>Egyptian Exchange Building</t>
  </si>
  <si>
    <t>Port Said Port Silos</t>
  </si>
  <si>
    <t>The Open Channel Project</t>
  </si>
  <si>
    <t>Ras El Teen Hangar</t>
  </si>
  <si>
    <t>CIP SODIC HEAD OFFICE</t>
  </si>
  <si>
    <t>Abou Ghaleb Bridge</t>
  </si>
  <si>
    <t>Asmarat Roads L&amp;L</t>
  </si>
  <si>
    <t>El Shohadaa Mosque No.006</t>
  </si>
  <si>
    <t>Sherine Morsy</t>
  </si>
  <si>
    <t xml:space="preserve">Waldorf Astoria </t>
  </si>
  <si>
    <t xml:space="preserve">King Mariout  Bridge </t>
  </si>
  <si>
    <t>Alamein Coastal Bridge</t>
  </si>
  <si>
    <t>Wady El Natroon Bridge</t>
  </si>
  <si>
    <t>HST El Mahager Bridge</t>
  </si>
  <si>
    <t>New Giza Teaching Hospital</t>
  </si>
  <si>
    <t>EGAt Load &amp; Load</t>
  </si>
  <si>
    <t>Rolling Mill#4</t>
  </si>
  <si>
    <t>Mivida BP#189</t>
  </si>
  <si>
    <t>Sokhna Culverts</t>
  </si>
  <si>
    <t xml:space="preserve">EDNC Landscape </t>
  </si>
  <si>
    <t>Qani bay Al rammah Mosque</t>
  </si>
  <si>
    <t>October Under-Railway Tunnel</t>
  </si>
  <si>
    <t>Radamis City</t>
  </si>
  <si>
    <t>Jawhar al-lala Mosque</t>
  </si>
  <si>
    <t>El-Hussein Mosque</t>
  </si>
  <si>
    <t>Kayan Lock Load</t>
  </si>
  <si>
    <t>SODIC Allegria Villa f100</t>
  </si>
  <si>
    <t>Endowments Building</t>
  </si>
  <si>
    <t>Beymen Fit Out</t>
  </si>
  <si>
    <t>Astoria Sharm elSheikh</t>
  </si>
  <si>
    <t>Wadi Halfa Port</t>
  </si>
  <si>
    <t>Suez Steel Intake &amp; P Stations</t>
  </si>
  <si>
    <t>Ora Zed Landscape Ph1</t>
  </si>
  <si>
    <t>L&amp;L El-Awsaty Tunnel</t>
  </si>
  <si>
    <t>EPICO 3 Facility</t>
  </si>
  <si>
    <t>Ring Road - El Qawmiya</t>
  </si>
  <si>
    <t>Ring Road - Service Road</t>
  </si>
  <si>
    <t>Sahary El AhramTunnel</t>
  </si>
  <si>
    <t>Darb Allabana Bldgs Ph1</t>
  </si>
  <si>
    <t>Creeks URBN-K</t>
  </si>
  <si>
    <t>DP World Basin 2 Ph2</t>
  </si>
  <si>
    <t>Seashell Playa 5 Villas</t>
  </si>
  <si>
    <t>Abo Shanab El Agamien</t>
  </si>
  <si>
    <t>Carrefour Head office Renovation</t>
  </si>
  <si>
    <t>Mechanical Installation</t>
  </si>
  <si>
    <t xml:space="preserve">Comoros </t>
  </si>
  <si>
    <t>KSA Tarek Abdelhakim Center</t>
  </si>
  <si>
    <t>KSA Haramein Columns</t>
  </si>
  <si>
    <t>L</t>
  </si>
  <si>
    <t>Management</t>
  </si>
  <si>
    <t>Optionl</t>
  </si>
  <si>
    <t>Libya Projects (JV)</t>
  </si>
  <si>
    <t xml:space="preserve">   ++++</t>
  </si>
  <si>
    <t>Total</t>
  </si>
  <si>
    <t>Gross Profit</t>
  </si>
  <si>
    <t xml:space="preserve">Planned Gross Profit </t>
  </si>
  <si>
    <t>Gross Profit % / month</t>
  </si>
  <si>
    <t xml:space="preserve">Cum Gross Profit </t>
  </si>
  <si>
    <t>Cum Gross Profit  %</t>
  </si>
  <si>
    <t>Planned</t>
  </si>
  <si>
    <t>Planned Gross Profit%</t>
  </si>
  <si>
    <t>Revised</t>
  </si>
  <si>
    <t>Revised Gross Profit %</t>
  </si>
  <si>
    <t>Sc01</t>
  </si>
  <si>
    <t>Sc02</t>
  </si>
  <si>
    <t xml:space="preserve">Indirect </t>
  </si>
  <si>
    <t>G&amp;A</t>
  </si>
  <si>
    <t>Finance</t>
  </si>
  <si>
    <t>Revenue</t>
  </si>
  <si>
    <t>Cost</t>
  </si>
  <si>
    <t xml:space="preserve">Net Profit </t>
  </si>
  <si>
    <t>Scenario 01</t>
  </si>
  <si>
    <t>Scenario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</si>
</sst>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ashed">
        <color auto="1"/>
      </bottom>
      <diagonal/>
    </border>
    <border>
      <left/>
      <right style="double">
        <color auto="1"/>
      </right>
      <top style="medium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ashed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 style="medium">
        <color auto="1"/>
      </left>
      <right style="double">
        <color auto="1"/>
      </right>
      <top style="dashed">
        <color auto="1"/>
      </top>
      <bottom/>
      <diagonal/>
    </border>
    <border>
      <left style="medium">
        <color auto="1"/>
      </left>
      <right style="double">
        <color auto="1"/>
      </right>
      <top style="dashed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4" fontId="0" fillId="0" borderId="0" xfId="1" applyFont="1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5" fontId="0" fillId="2" borderId="3" xfId="1" applyNumberFormat="1" applyFont="1" applyFill="1" applyBorder="1" applyAlignment="1">
      <alignment horizontal="center" vertical="center" wrapText="1"/>
    </xf>
    <xf numFmtId="165" fontId="0" fillId="3" borderId="3" xfId="1" applyNumberFormat="1" applyFont="1" applyFill="1" applyBorder="1" applyAlignment="1">
      <alignment horizontal="center" vertical="center" wrapText="1"/>
    </xf>
    <xf numFmtId="164" fontId="0" fillId="2" borderId="3" xfId="1" applyFont="1" applyFill="1" applyBorder="1" applyAlignment="1">
      <alignment horizontal="center" vertical="center" wrapText="1"/>
    </xf>
    <xf numFmtId="165" fontId="0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7" xfId="0" applyFill="1" applyBorder="1"/>
    <xf numFmtId="165" fontId="0" fillId="0" borderId="7" xfId="1" applyNumberFormat="1" applyFont="1" applyFill="1" applyBorder="1"/>
    <xf numFmtId="10" fontId="2" fillId="6" borderId="7" xfId="2" applyNumberFormat="1" applyFont="1" applyFill="1" applyBorder="1" applyAlignment="1">
      <alignment horizontal="center" vertical="center"/>
    </xf>
    <xf numFmtId="10" fontId="2" fillId="2" borderId="7" xfId="2" applyNumberFormat="1" applyFont="1" applyFill="1" applyBorder="1" applyAlignment="1">
      <alignment horizontal="center" vertical="center"/>
    </xf>
    <xf numFmtId="165" fontId="0" fillId="7" borderId="7" xfId="1" applyNumberFormat="1" applyFont="1" applyFill="1" applyBorder="1"/>
    <xf numFmtId="164" fontId="0" fillId="0" borderId="7" xfId="1" applyFont="1" applyFill="1" applyBorder="1"/>
    <xf numFmtId="10" fontId="0" fillId="0" borderId="7" xfId="2" applyNumberFormat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1" applyNumberFormat="1" applyFont="1" applyFill="1" applyBorder="1"/>
    <xf numFmtId="165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0" fillId="2" borderId="5" xfId="0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 vertical="center"/>
    </xf>
    <xf numFmtId="0" fontId="0" fillId="4" borderId="7" xfId="0" applyFill="1" applyBorder="1"/>
    <xf numFmtId="10" fontId="0" fillId="2" borderId="7" xfId="2" applyNumberFormat="1" applyFont="1" applyFill="1" applyBorder="1" applyAlignment="1">
      <alignment horizontal="center" vertical="center"/>
    </xf>
    <xf numFmtId="10" fontId="2" fillId="0" borderId="7" xfId="2" applyNumberFormat="1" applyFont="1" applyFill="1" applyBorder="1" applyAlignment="1">
      <alignment horizontal="center" vertical="center"/>
    </xf>
    <xf numFmtId="164" fontId="0" fillId="2" borderId="7" xfId="1" applyFont="1" applyFill="1" applyBorder="1"/>
    <xf numFmtId="165" fontId="0" fillId="8" borderId="7" xfId="1" applyNumberFormat="1" applyFont="1" applyFill="1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167" fontId="0" fillId="2" borderId="7" xfId="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65" fontId="0" fillId="2" borderId="7" xfId="1" applyNumberFormat="1" applyFont="1" applyFill="1" applyBorder="1"/>
    <xf numFmtId="164" fontId="0" fillId="0" borderId="0" xfId="1" applyFont="1" applyFill="1"/>
    <xf numFmtId="0" fontId="0" fillId="2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/>
    <xf numFmtId="10" fontId="0" fillId="0" borderId="10" xfId="2" applyNumberFormat="1" applyFont="1" applyFill="1" applyBorder="1" applyAlignment="1">
      <alignment horizontal="center" vertical="center"/>
    </xf>
    <xf numFmtId="164" fontId="0" fillId="0" borderId="10" xfId="1" applyFont="1" applyFill="1" applyBorder="1"/>
    <xf numFmtId="165" fontId="0" fillId="0" borderId="10" xfId="0" applyNumberFormat="1" applyBorder="1" applyAlignment="1">
      <alignment horizontal="center" vertical="center"/>
    </xf>
    <xf numFmtId="0" fontId="0" fillId="9" borderId="10" xfId="0" applyFill="1" applyBorder="1"/>
    <xf numFmtId="165" fontId="0" fillId="0" borderId="0" xfId="1" applyNumberFormat="1" applyFont="1" applyFill="1" applyBorder="1"/>
    <xf numFmtId="165" fontId="0" fillId="0" borderId="10" xfId="1" applyNumberFormat="1" applyFont="1" applyFill="1" applyBorder="1"/>
    <xf numFmtId="0" fontId="0" fillId="5" borderId="0" xfId="0" applyFill="1"/>
    <xf numFmtId="0" fontId="0" fillId="9" borderId="0" xfId="0" applyFill="1"/>
    <xf numFmtId="0" fontId="0" fillId="4" borderId="0" xfId="0" applyFill="1"/>
    <xf numFmtId="10" fontId="0" fillId="6" borderId="10" xfId="2" applyNumberFormat="1" applyFont="1" applyFill="1" applyBorder="1" applyAlignment="1">
      <alignment horizontal="center" vertical="center"/>
    </xf>
    <xf numFmtId="165" fontId="0" fillId="7" borderId="10" xfId="1" applyNumberFormat="1" applyFont="1" applyFill="1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165" fontId="0" fillId="2" borderId="14" xfId="1" applyNumberFormat="1" applyFont="1" applyFill="1" applyBorder="1"/>
    <xf numFmtId="10" fontId="3" fillId="2" borderId="14" xfId="2" applyNumberFormat="1" applyFon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4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15" xfId="0" applyBorder="1"/>
    <xf numFmtId="165" fontId="0" fillId="2" borderId="0" xfId="1" applyNumberFormat="1" applyFont="1" applyFill="1" applyBorder="1"/>
    <xf numFmtId="10" fontId="3" fillId="2" borderId="0" xfId="2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0" xfId="1" applyNumberFormat="1" applyFont="1" applyFill="1" applyBorder="1" applyAlignment="1">
      <alignment horizontal="center"/>
    </xf>
    <xf numFmtId="165" fontId="0" fillId="0" borderId="0" xfId="1" applyNumberFormat="1" applyFont="1" applyBorder="1"/>
    <xf numFmtId="164" fontId="0" fillId="0" borderId="0" xfId="1" applyFont="1" applyBorder="1"/>
    <xf numFmtId="167" fontId="0" fillId="0" borderId="0" xfId="2" applyNumberFormat="1" applyFont="1" applyBorder="1" applyAlignment="1">
      <alignment horizontal="center"/>
    </xf>
    <xf numFmtId="164" fontId="0" fillId="0" borderId="0" xfId="1" applyFon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0" fontId="0" fillId="0" borderId="0" xfId="2" applyNumberFormat="1" applyFont="1" applyBorder="1" applyAlignment="1">
      <alignment horizontal="center"/>
    </xf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64" fontId="3" fillId="0" borderId="0" xfId="1" applyFont="1"/>
    <xf numFmtId="10" fontId="3" fillId="0" borderId="0" xfId="2" applyNumberFormat="1" applyFont="1" applyAlignment="1">
      <alignment horizontal="center" vertical="center"/>
    </xf>
    <xf numFmtId="165" fontId="0" fillId="3" borderId="0" xfId="1" applyNumberFormat="1" applyFont="1" applyFill="1"/>
    <xf numFmtId="164" fontId="0" fillId="0" borderId="0" xfId="1" applyFont="1" applyAlignment="1">
      <alignment horizontal="center" vertical="center"/>
    </xf>
    <xf numFmtId="167" fontId="0" fillId="7" borderId="0" xfId="2" applyNumberFormat="1" applyFont="1" applyFill="1"/>
    <xf numFmtId="165" fontId="0" fillId="0" borderId="0" xfId="1" applyNumberFormat="1" applyFont="1" applyAlignment="1">
      <alignment horizontal="right"/>
    </xf>
    <xf numFmtId="165" fontId="0" fillId="0" borderId="16" xfId="1" applyNumberFormat="1" applyFont="1" applyBorder="1"/>
    <xf numFmtId="164" fontId="0" fillId="0" borderId="0" xfId="0" applyNumberFormat="1" applyAlignment="1">
      <alignment horizontal="center" vertical="center"/>
    </xf>
    <xf numFmtId="167" fontId="3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Python%20Projects\00.Revenue-cost%202023-0-15-5-2023.xlsx" TargetMode="External"/><Relationship Id="rId1" Type="http://schemas.openxmlformats.org/officeDocument/2006/relationships/externalLinkPath" Target="file:///M:\Python%20Projects\00.Revenue-cost%202023-0-15-5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Nada%20Namir\AppData\Local\Microsoft\Windows\INetCache\Content.Outlook\C0IZZGMX\01-POC%20Jan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Nada%20Namir\AppData\Local\Microsoft\Windows\INetCache\Content.Outlook\C0IZZGMX\Cost%20Distribution\POC\Copy%20of%2001.Revenue-cost%202022-rev%2001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Cost Secenario 2"/>
      <sheetName val="Revised Revenue 2020 "/>
      <sheetName val=" Revised Cost 2020"/>
      <sheetName val="Revised Revenue 2020 Cal"/>
      <sheetName val=" Revised Cost 2020 Cal"/>
      <sheetName val="Sheet2"/>
      <sheetName val="Revised Revenue 2022"/>
      <sheetName val=" Revised Cost 2022"/>
      <sheetName val="Sheet5"/>
      <sheetName val=" Revised Cost 2022-Team"/>
      <sheetName val="Revised Cash-IN 2023"/>
      <sheetName val="Revised Cash-OUT 2023"/>
      <sheetName val="Revised Invoicing Revenue 2023"/>
      <sheetName val="2023 Comparison"/>
      <sheetName val="Revised Revenue 2023 rev. plan"/>
      <sheetName val="Revise Cost 2023"/>
      <sheetName val="Revenue 2023 pl+1,2 act"/>
      <sheetName val="Cost 2023 pl +1,2 act"/>
      <sheetName val="GM% (2)"/>
      <sheetName val="GM%"/>
      <sheetName val="Sheet6"/>
      <sheetName val="Backlog"/>
      <sheetName val="Per Quarter Per PSM"/>
      <sheetName val="Revised Cash-flow 2023"/>
      <sheetName val="Sheet4"/>
      <sheetName val="Look ahead Q1,Q2 Senario 1"/>
      <sheetName val="Look ahead Q1,Q2 Senario 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H6">
            <v>952143211</v>
          </cell>
          <cell r="I6">
            <v>694248953.84210527</v>
          </cell>
          <cell r="K6">
            <v>257894257.15789473</v>
          </cell>
          <cell r="M6">
            <v>0</v>
          </cell>
          <cell r="N6">
            <v>19769311.48421073</v>
          </cell>
          <cell r="Q6">
            <v>22915846.229578972</v>
          </cell>
          <cell r="R6">
            <v>27915846.229579002</v>
          </cell>
          <cell r="S6">
            <v>27084153.770420998</v>
          </cell>
          <cell r="T6">
            <v>26344837.27</v>
          </cell>
          <cell r="U6">
            <v>28500000</v>
          </cell>
          <cell r="V6">
            <v>27500000</v>
          </cell>
          <cell r="W6">
            <v>27800000</v>
          </cell>
          <cell r="X6">
            <v>27800000</v>
          </cell>
          <cell r="Y6">
            <v>8313825.3496672809</v>
          </cell>
        </row>
        <row r="7">
          <cell r="H7">
            <v>1611128362.4600101</v>
          </cell>
          <cell r="I7">
            <v>1611128362.4600101</v>
          </cell>
          <cell r="K7">
            <v>0</v>
          </cell>
          <cell r="N7">
            <v>0</v>
          </cell>
        </row>
        <row r="8">
          <cell r="H8">
            <v>1145187121</v>
          </cell>
          <cell r="I8">
            <v>1114207784.1831219</v>
          </cell>
          <cell r="K8">
            <v>30979336.598418474</v>
          </cell>
          <cell r="M8">
            <v>0.2184596061706543</v>
          </cell>
          <cell r="N8">
            <v>9247577.4382972717</v>
          </cell>
          <cell r="P8">
            <v>3000000</v>
          </cell>
          <cell r="Q8">
            <v>5200000</v>
          </cell>
          <cell r="R8">
            <v>5516016</v>
          </cell>
          <cell r="S8">
            <v>3000000</v>
          </cell>
        </row>
        <row r="9">
          <cell r="H9">
            <v>637419839.06349492</v>
          </cell>
          <cell r="I9">
            <v>628937240.49014127</v>
          </cell>
          <cell r="K9">
            <v>8482598.1291009188</v>
          </cell>
          <cell r="M9">
            <v>0.44425272941589355</v>
          </cell>
          <cell r="N9">
            <v>179611.87098324299</v>
          </cell>
          <cell r="R9">
            <v>5036000</v>
          </cell>
          <cell r="U9">
            <v>3259945</v>
          </cell>
        </row>
        <row r="10">
          <cell r="H10">
            <v>362983478.39999998</v>
          </cell>
          <cell r="I10">
            <v>304611251.98918921</v>
          </cell>
          <cell r="K10">
            <v>58372226.082730055</v>
          </cell>
          <cell r="M10">
            <v>0.32808071374893188</v>
          </cell>
          <cell r="N10">
            <v>2853342.0108107328</v>
          </cell>
          <cell r="S10">
            <v>15000000</v>
          </cell>
          <cell r="V10">
            <v>22371850</v>
          </cell>
        </row>
        <row r="11">
          <cell r="H11">
            <v>1649774678</v>
          </cell>
          <cell r="I11">
            <v>859151600.90810812</v>
          </cell>
          <cell r="K11">
            <v>536804046.97232652</v>
          </cell>
          <cell r="M11">
            <v>253819030.11956537</v>
          </cell>
          <cell r="N11">
            <v>21591117.783783793</v>
          </cell>
          <cell r="Q11">
            <v>36067672</v>
          </cell>
          <cell r="R11">
            <v>31080402</v>
          </cell>
          <cell r="S11">
            <v>42599497</v>
          </cell>
          <cell r="T11">
            <v>45514488</v>
          </cell>
          <cell r="U11">
            <v>43586767</v>
          </cell>
          <cell r="V11">
            <v>41080402</v>
          </cell>
          <cell r="W11">
            <v>59641635</v>
          </cell>
          <cell r="X11">
            <v>57135270</v>
          </cell>
          <cell r="Y11">
            <v>55305917</v>
          </cell>
        </row>
        <row r="12">
          <cell r="H12">
            <v>211394745</v>
          </cell>
          <cell r="I12">
            <v>211394745</v>
          </cell>
          <cell r="K12">
            <v>0</v>
          </cell>
          <cell r="N12">
            <v>0</v>
          </cell>
        </row>
        <row r="13">
          <cell r="H13">
            <v>780000000</v>
          </cell>
          <cell r="I13">
            <v>649831411.38461542</v>
          </cell>
          <cell r="K13">
            <v>130168588.94992971</v>
          </cell>
          <cell r="M13">
            <v>-0.33454513549804688</v>
          </cell>
          <cell r="N13">
            <v>9475329.628205061</v>
          </cell>
          <cell r="P13">
            <v>7572352.5665679984</v>
          </cell>
          <cell r="Q13">
            <v>30589507.653009798</v>
          </cell>
          <cell r="R13">
            <v>26190436.499582648</v>
          </cell>
          <cell r="S13">
            <v>29000000</v>
          </cell>
          <cell r="T13">
            <v>20000000</v>
          </cell>
        </row>
        <row r="14">
          <cell r="H14">
            <v>48853931</v>
          </cell>
          <cell r="I14">
            <v>48853931</v>
          </cell>
          <cell r="K14">
            <v>0</v>
          </cell>
          <cell r="N14">
            <v>0</v>
          </cell>
        </row>
        <row r="15">
          <cell r="H15">
            <v>608748209</v>
          </cell>
          <cell r="I15">
            <v>605391865.48460352</v>
          </cell>
          <cell r="K15">
            <v>3356343.8925995966</v>
          </cell>
          <cell r="M15">
            <v>-0.37720312085002661</v>
          </cell>
          <cell r="N15">
            <v>0</v>
          </cell>
          <cell r="P15">
            <v>1209015.0184516499</v>
          </cell>
          <cell r="Q15">
            <v>174785.24550448079</v>
          </cell>
          <cell r="R15">
            <v>570385.43751479394</v>
          </cell>
          <cell r="S15">
            <v>715837.93646288419</v>
          </cell>
          <cell r="T15">
            <v>-4072.5133281527287</v>
          </cell>
          <cell r="U15">
            <v>185418.86908295078</v>
          </cell>
          <cell r="V15">
            <v>120641.10292982773</v>
          </cell>
          <cell r="W15">
            <v>0</v>
          </cell>
          <cell r="X15">
            <v>384332.79598116199</v>
          </cell>
        </row>
        <row r="16">
          <cell r="H16">
            <v>558284383</v>
          </cell>
          <cell r="I16">
            <v>525860173.18041724</v>
          </cell>
          <cell r="K16">
            <v>32424209.770636976</v>
          </cell>
          <cell r="M16">
            <v>4.8945784568786621E-2</v>
          </cell>
          <cell r="N16">
            <v>773323.99622607231</v>
          </cell>
          <cell r="P16">
            <v>10000000</v>
          </cell>
          <cell r="S16">
            <v>16523877.305074573</v>
          </cell>
          <cell r="V16">
            <v>4649651</v>
          </cell>
        </row>
        <row r="17">
          <cell r="H17">
            <v>174061650</v>
          </cell>
          <cell r="I17">
            <v>174061650</v>
          </cell>
          <cell r="K17">
            <v>0</v>
          </cell>
          <cell r="N17">
            <v>0</v>
          </cell>
        </row>
        <row r="18">
          <cell r="H18">
            <v>0</v>
          </cell>
          <cell r="I18">
            <v>0</v>
          </cell>
          <cell r="K18">
            <v>0</v>
          </cell>
          <cell r="N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K19">
            <v>0</v>
          </cell>
          <cell r="N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61162019</v>
          </cell>
          <cell r="I20">
            <v>61162353.020187639</v>
          </cell>
          <cell r="K20">
            <v>131527.50858614594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131527.50858614594</v>
          </cell>
        </row>
        <row r="21">
          <cell r="H21">
            <v>250270773</v>
          </cell>
          <cell r="I21">
            <v>250270773</v>
          </cell>
          <cell r="K21">
            <v>0</v>
          </cell>
          <cell r="N21">
            <v>0</v>
          </cell>
        </row>
        <row r="22">
          <cell r="H22">
            <v>0</v>
          </cell>
          <cell r="I22">
            <v>0</v>
          </cell>
          <cell r="K22">
            <v>0</v>
          </cell>
          <cell r="N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1019541005</v>
          </cell>
          <cell r="I23">
            <v>821334992.2155689</v>
          </cell>
          <cell r="K23">
            <v>54889443.45548518</v>
          </cell>
          <cell r="M23">
            <v>143316569.32894593</v>
          </cell>
          <cell r="N23">
            <v>16839225.012232244</v>
          </cell>
          <cell r="P23">
            <v>15000000</v>
          </cell>
          <cell r="Q23">
            <v>13417157.332201201</v>
          </cell>
        </row>
        <row r="24">
          <cell r="H24">
            <v>2804097276</v>
          </cell>
          <cell r="I24">
            <v>2594666284.3089061</v>
          </cell>
          <cell r="K24">
            <v>122214439.89286533</v>
          </cell>
          <cell r="M24">
            <v>87216551.798228592</v>
          </cell>
          <cell r="N24">
            <v>5134724</v>
          </cell>
          <cell r="P24">
            <v>19549893.874704301</v>
          </cell>
          <cell r="Q24">
            <v>15257260.399056042</v>
          </cell>
          <cell r="R24">
            <v>15052208.974469</v>
          </cell>
          <cell r="S24">
            <v>14549893.874704299</v>
          </cell>
          <cell r="T24">
            <v>11156766.399056001</v>
          </cell>
          <cell r="U24">
            <v>9999999.8925040513</v>
          </cell>
        </row>
        <row r="25">
          <cell r="H25">
            <v>1165047130</v>
          </cell>
          <cell r="I25">
            <v>1030445953.4860102</v>
          </cell>
          <cell r="K25">
            <v>134601176.51398981</v>
          </cell>
          <cell r="M25">
            <v>0</v>
          </cell>
          <cell r="N25">
            <v>7807615.0984457731</v>
          </cell>
          <cell r="P25">
            <v>9257260.3990560006</v>
          </cell>
          <cell r="Q25">
            <v>9257260.3990560006</v>
          </cell>
          <cell r="R25">
            <v>15257260.399056001</v>
          </cell>
          <cell r="S25">
            <v>21257260.399056002</v>
          </cell>
          <cell r="T25">
            <v>19451806.719056003</v>
          </cell>
          <cell r="U25">
            <v>15257260.399056001</v>
          </cell>
          <cell r="V25">
            <v>13040757.358070869</v>
          </cell>
          <cell r="W25">
            <v>9000000</v>
          </cell>
          <cell r="X25">
            <v>5502335.9648988247</v>
          </cell>
        </row>
        <row r="26">
          <cell r="H26">
            <v>2636647844</v>
          </cell>
          <cell r="I26">
            <v>1722050547.1165485</v>
          </cell>
          <cell r="K26">
            <v>300375746.6983664</v>
          </cell>
          <cell r="M26">
            <v>614221550.18508506</v>
          </cell>
          <cell r="N26">
            <v>20476909.39086318</v>
          </cell>
          <cell r="P26">
            <v>15580696.948695999</v>
          </cell>
          <cell r="Q26">
            <v>20672299.952254999</v>
          </cell>
          <cell r="R26">
            <v>27881582.585855</v>
          </cell>
          <cell r="S26">
            <v>28726104.516192701</v>
          </cell>
          <cell r="T26">
            <v>29821003.438165098</v>
          </cell>
          <cell r="U26">
            <v>27716986.785194099</v>
          </cell>
          <cell r="V26">
            <v>27464409.107994899</v>
          </cell>
          <cell r="W26">
            <v>27790154.026133701</v>
          </cell>
          <cell r="X26">
            <v>29111252.742791701</v>
          </cell>
          <cell r="Y26">
            <v>27163677.265138801</v>
          </cell>
        </row>
        <row r="27">
          <cell r="H27">
            <v>1187719109</v>
          </cell>
          <cell r="I27">
            <v>480607003.67113405</v>
          </cell>
          <cell r="K27">
            <v>68856662.340206146</v>
          </cell>
          <cell r="M27">
            <v>638255442.98865986</v>
          </cell>
          <cell r="N27">
            <v>4300291.1443298459</v>
          </cell>
          <cell r="P27">
            <v>5000000</v>
          </cell>
          <cell r="Q27">
            <v>8400000</v>
          </cell>
          <cell r="R27">
            <v>6300000</v>
          </cell>
          <cell r="S27">
            <v>5000000</v>
          </cell>
          <cell r="T27">
            <v>6500000</v>
          </cell>
          <cell r="U27">
            <v>6700000</v>
          </cell>
          <cell r="V27">
            <v>5600000</v>
          </cell>
          <cell r="W27">
            <v>4800000</v>
          </cell>
          <cell r="X27">
            <v>5000000</v>
          </cell>
          <cell r="Y27">
            <v>5400000</v>
          </cell>
        </row>
        <row r="28">
          <cell r="H28">
            <v>708211616</v>
          </cell>
          <cell r="I28">
            <v>383259182.71464443</v>
          </cell>
          <cell r="K28">
            <v>190871957.13452518</v>
          </cell>
          <cell r="M28">
            <v>134080476.15083039</v>
          </cell>
          <cell r="N28">
            <v>10624637.731412888</v>
          </cell>
          <cell r="P28">
            <v>4066977.9990871996</v>
          </cell>
          <cell r="Q28">
            <v>10211266.944862999</v>
          </cell>
          <cell r="R28">
            <v>16943009.444862999</v>
          </cell>
          <cell r="S28">
            <v>25209220.7000871</v>
          </cell>
          <cell r="T28">
            <v>27211266.944862999</v>
          </cell>
          <cell r="U28">
            <v>25858776</v>
          </cell>
          <cell r="V28">
            <v>21250000</v>
          </cell>
          <cell r="W28">
            <v>21250000</v>
          </cell>
          <cell r="X28">
            <v>11250000</v>
          </cell>
          <cell r="Y28">
            <v>11250000</v>
          </cell>
        </row>
        <row r="29">
          <cell r="H29">
            <v>1313402430</v>
          </cell>
          <cell r="I29">
            <v>1308091105.8551157</v>
          </cell>
          <cell r="K29">
            <v>8243836.1448843479</v>
          </cell>
          <cell r="M29">
            <v>-2932512</v>
          </cell>
          <cell r="N29">
            <v>969770.46339249611</v>
          </cell>
        </row>
        <row r="30">
          <cell r="H30">
            <v>99199992.950000003</v>
          </cell>
          <cell r="I30">
            <v>99199992.949999988</v>
          </cell>
          <cell r="K30">
            <v>0</v>
          </cell>
          <cell r="N30">
            <v>0</v>
          </cell>
        </row>
        <row r="31">
          <cell r="H31">
            <v>738272282</v>
          </cell>
          <cell r="I31">
            <v>702487716.84946251</v>
          </cell>
          <cell r="K31">
            <v>35784565.149193533</v>
          </cell>
          <cell r="M31">
            <v>1.3439580798149109E-3</v>
          </cell>
          <cell r="N31">
            <v>2788773.2688171864</v>
          </cell>
          <cell r="P31">
            <v>2812478</v>
          </cell>
          <cell r="Q31">
            <v>3951578</v>
          </cell>
          <cell r="R31">
            <v>4844545</v>
          </cell>
          <cell r="S31">
            <v>8561645</v>
          </cell>
          <cell r="T31">
            <v>3430648</v>
          </cell>
          <cell r="U31">
            <v>3254365</v>
          </cell>
          <cell r="V31">
            <v>2521845</v>
          </cell>
          <cell r="W31">
            <v>1861625.37500001</v>
          </cell>
          <cell r="Y31">
            <v>0</v>
          </cell>
        </row>
        <row r="32">
          <cell r="H32">
            <v>119162686</v>
          </cell>
          <cell r="I32">
            <v>119162685.331</v>
          </cell>
          <cell r="K32">
            <v>4789240.2420228422</v>
          </cell>
          <cell r="N32">
            <v>4789240.2420228422</v>
          </cell>
        </row>
        <row r="33">
          <cell r="H33">
            <v>0</v>
          </cell>
          <cell r="I33">
            <v>0</v>
          </cell>
          <cell r="K33">
            <v>0</v>
          </cell>
          <cell r="N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K34">
            <v>0</v>
          </cell>
          <cell r="N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93910355</v>
          </cell>
          <cell r="I35">
            <v>93910355</v>
          </cell>
          <cell r="K35">
            <v>0</v>
          </cell>
          <cell r="N35">
            <v>0</v>
          </cell>
        </row>
        <row r="36">
          <cell r="H36">
            <v>0</v>
          </cell>
          <cell r="I36">
            <v>0</v>
          </cell>
          <cell r="K36">
            <v>0</v>
          </cell>
          <cell r="N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K37">
            <v>0</v>
          </cell>
          <cell r="N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140842068</v>
          </cell>
          <cell r="I38">
            <v>136070120.54315791</v>
          </cell>
          <cell r="K38">
            <v>4771947.4527036101</v>
          </cell>
          <cell r="M38">
            <v>4.1384845972061157E-3</v>
          </cell>
          <cell r="N38">
            <v>19834.75789475441</v>
          </cell>
          <cell r="P38">
            <v>259717.29277595363</v>
          </cell>
          <cell r="Q38">
            <v>82332.545796878592</v>
          </cell>
          <cell r="R38">
            <v>175658.85181742764</v>
          </cell>
          <cell r="S38">
            <v>692787.07139447355</v>
          </cell>
          <cell r="T38">
            <v>454007.8727991734</v>
          </cell>
          <cell r="U38">
            <v>250000</v>
          </cell>
          <cell r="V38">
            <v>590026.19007528655</v>
          </cell>
          <cell r="W38">
            <v>40015.446826280124</v>
          </cell>
          <cell r="X38">
            <v>0</v>
          </cell>
          <cell r="Y38">
            <v>2194285.7812181301</v>
          </cell>
        </row>
        <row r="39">
          <cell r="H39">
            <v>157995180</v>
          </cell>
          <cell r="I39">
            <v>137335387.15909088</v>
          </cell>
          <cell r="K39">
            <v>20659792.842445742</v>
          </cell>
          <cell r="M39">
            <v>-1.5366189181804657E-3</v>
          </cell>
          <cell r="N39">
            <v>234773.9999999702</v>
          </cell>
          <cell r="P39">
            <v>4191276.8068181723</v>
          </cell>
          <cell r="Q39">
            <v>3211959.1590909101</v>
          </cell>
          <cell r="R39">
            <v>3325126.1219912209</v>
          </cell>
          <cell r="S39">
            <v>3231704.1833333336</v>
          </cell>
          <cell r="T39">
            <v>3231704.1833333336</v>
          </cell>
          <cell r="U39">
            <v>3231704.1833333336</v>
          </cell>
        </row>
        <row r="40">
          <cell r="H40">
            <v>111577500</v>
          </cell>
          <cell r="I40">
            <v>111577500</v>
          </cell>
          <cell r="K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H41">
            <v>113026639</v>
          </cell>
          <cell r="I41">
            <v>113026639</v>
          </cell>
          <cell r="K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H42">
            <v>179568714</v>
          </cell>
          <cell r="I42">
            <v>171835960.81875002</v>
          </cell>
          <cell r="K42">
            <v>7732753.1841276437</v>
          </cell>
          <cell r="M42">
            <v>-2.8776675462722778E-3</v>
          </cell>
          <cell r="N42">
            <v>3979428.1354166567</v>
          </cell>
          <cell r="P42">
            <v>622600.38204429997</v>
          </cell>
        </row>
        <row r="43">
          <cell r="H43">
            <v>600691746</v>
          </cell>
          <cell r="I43">
            <v>290424539.95313668</v>
          </cell>
          <cell r="K43">
            <v>234381619.81839064</v>
          </cell>
          <cell r="M43">
            <v>75885586.22847268</v>
          </cell>
          <cell r="N43">
            <v>6484854.8088187575</v>
          </cell>
          <cell r="P43">
            <v>14115803.75</v>
          </cell>
          <cell r="Q43">
            <v>17118748.375</v>
          </cell>
          <cell r="R43">
            <v>19450429</v>
          </cell>
          <cell r="S43">
            <v>29199802.125</v>
          </cell>
          <cell r="T43">
            <v>23518748.375</v>
          </cell>
          <cell r="U43">
            <v>26799614</v>
          </cell>
          <cell r="V43">
            <v>22000000</v>
          </cell>
          <cell r="W43">
            <v>20000000</v>
          </cell>
          <cell r="X43">
            <v>20000000</v>
          </cell>
          <cell r="Y43">
            <v>23361768.0372505</v>
          </cell>
        </row>
        <row r="44">
          <cell r="H44">
            <v>420000000</v>
          </cell>
          <cell r="I44">
            <v>299633372.74096769</v>
          </cell>
          <cell r="K44">
            <v>120366627.26365586</v>
          </cell>
          <cell r="M44">
            <v>-4.6235471963882446E-3</v>
          </cell>
          <cell r="N44">
            <v>19553558.913978457</v>
          </cell>
          <cell r="P44">
            <v>17354222</v>
          </cell>
          <cell r="Q44">
            <v>16236589</v>
          </cell>
          <cell r="R44">
            <v>17198781</v>
          </cell>
          <cell r="S44">
            <v>16000000</v>
          </cell>
          <cell r="T44">
            <v>12229901.640000001</v>
          </cell>
        </row>
        <row r="45">
          <cell r="H45">
            <v>440260342</v>
          </cell>
          <cell r="I45">
            <v>295441109.14583331</v>
          </cell>
          <cell r="K45">
            <v>144819233.06977373</v>
          </cell>
          <cell r="M45">
            <v>-0.21560704708099365</v>
          </cell>
          <cell r="N45">
            <v>25710644.614583313</v>
          </cell>
          <cell r="P45">
            <v>24345369.403107099</v>
          </cell>
          <cell r="Q45">
            <v>23000000</v>
          </cell>
          <cell r="R45">
            <v>19114747</v>
          </cell>
          <cell r="S45">
            <v>19114747</v>
          </cell>
        </row>
        <row r="46">
          <cell r="H46">
            <v>76400000</v>
          </cell>
          <cell r="I46">
            <v>67967732.456852794</v>
          </cell>
          <cell r="K46">
            <v>6854983.2197865108</v>
          </cell>
          <cell r="M46">
            <v>1577284.3233606955</v>
          </cell>
          <cell r="N46">
            <v>2447578.1218274087</v>
          </cell>
          <cell r="P46">
            <v>246195.19915166189</v>
          </cell>
          <cell r="Q46">
            <v>228183.29927000895</v>
          </cell>
          <cell r="R46">
            <v>225937.75929882089</v>
          </cell>
          <cell r="S46">
            <v>292714.77679281821</v>
          </cell>
          <cell r="T46">
            <v>278537.96991803224</v>
          </cell>
          <cell r="U46">
            <v>335625.98729450861</v>
          </cell>
          <cell r="V46">
            <v>349999.34433374513</v>
          </cell>
          <cell r="W46">
            <v>192996.11839080771</v>
          </cell>
          <cell r="X46">
            <v>243288.16047274083</v>
          </cell>
          <cell r="Y46">
            <v>59210.716538494249</v>
          </cell>
        </row>
        <row r="47">
          <cell r="H47">
            <v>1154780430</v>
          </cell>
          <cell r="I47">
            <v>627673672.92881715</v>
          </cell>
          <cell r="K47">
            <v>481420260.06187415</v>
          </cell>
          <cell r="M47">
            <v>45686497.009308696</v>
          </cell>
          <cell r="N47">
            <v>70435880.161290407</v>
          </cell>
          <cell r="P47">
            <v>44000000</v>
          </cell>
          <cell r="Q47">
            <v>32000000</v>
          </cell>
          <cell r="R47">
            <v>32183576</v>
          </cell>
          <cell r="S47">
            <v>36750000</v>
          </cell>
          <cell r="T47">
            <v>35250000</v>
          </cell>
          <cell r="U47">
            <v>34250000</v>
          </cell>
          <cell r="V47">
            <v>34250000</v>
          </cell>
          <cell r="W47">
            <v>35250000</v>
          </cell>
          <cell r="X47">
            <v>32249999.7532718</v>
          </cell>
          <cell r="Y47">
            <v>31000000</v>
          </cell>
        </row>
        <row r="48">
          <cell r="H48">
            <v>0</v>
          </cell>
          <cell r="I48">
            <v>0</v>
          </cell>
          <cell r="K48">
            <v>0</v>
          </cell>
          <cell r="N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H49">
            <v>0</v>
          </cell>
          <cell r="I49">
            <v>0</v>
          </cell>
          <cell r="K49">
            <v>0</v>
          </cell>
          <cell r="N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H50">
            <v>0</v>
          </cell>
          <cell r="I50">
            <v>0</v>
          </cell>
          <cell r="K50">
            <v>0</v>
          </cell>
          <cell r="N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1654000000</v>
          </cell>
          <cell r="I51">
            <v>694551391.69948196</v>
          </cell>
          <cell r="K51">
            <v>315194562.74529022</v>
          </cell>
          <cell r="M51">
            <v>644254045.55522776</v>
          </cell>
          <cell r="N51">
            <v>47224239.585492134</v>
          </cell>
          <cell r="P51">
            <v>14596464.983552</v>
          </cell>
          <cell r="Q51">
            <v>24366641.7343744</v>
          </cell>
          <cell r="R51">
            <v>24198309.647655699</v>
          </cell>
          <cell r="S51">
            <v>24098722.165272899</v>
          </cell>
          <cell r="T51">
            <v>24098722.165272899</v>
          </cell>
          <cell r="U51">
            <v>24098722.165272899</v>
          </cell>
          <cell r="V51">
            <v>24098722.165272899</v>
          </cell>
          <cell r="W51">
            <v>24098722.165272899</v>
          </cell>
          <cell r="X51">
            <v>24098722.165272899</v>
          </cell>
          <cell r="Y51">
            <v>24098722.165272899</v>
          </cell>
        </row>
        <row r="52">
          <cell r="H52">
            <v>946341608</v>
          </cell>
          <cell r="I52">
            <v>337431008.47589743</v>
          </cell>
          <cell r="K52">
            <v>305640445.72820514</v>
          </cell>
          <cell r="M52">
            <v>303270153.79589742</v>
          </cell>
          <cell r="N52">
            <v>13447816.902564108</v>
          </cell>
          <cell r="P52">
            <v>12852219</v>
          </cell>
          <cell r="Q52">
            <v>16496414</v>
          </cell>
          <cell r="R52">
            <v>26007275</v>
          </cell>
          <cell r="S52">
            <v>27107430</v>
          </cell>
          <cell r="T52">
            <v>34884030</v>
          </cell>
          <cell r="U52">
            <v>38918519</v>
          </cell>
          <cell r="V52">
            <v>38210919</v>
          </cell>
          <cell r="W52">
            <v>27529531</v>
          </cell>
          <cell r="X52">
            <v>27888388</v>
          </cell>
          <cell r="Y52">
            <v>29259902</v>
          </cell>
        </row>
        <row r="53">
          <cell r="H53">
            <v>354227089</v>
          </cell>
          <cell r="I53">
            <v>224798121.4375</v>
          </cell>
          <cell r="K53">
            <v>129428967.55906972</v>
          </cell>
          <cell r="M53">
            <v>3.4302771091461182E-3</v>
          </cell>
          <cell r="N53">
            <v>22134769.0625</v>
          </cell>
          <cell r="P53">
            <v>17658941.178527005</v>
          </cell>
          <cell r="Q53">
            <v>21156832.108427305</v>
          </cell>
          <cell r="R53">
            <v>20281319.620903488</v>
          </cell>
          <cell r="S53">
            <v>17654782.158332024</v>
          </cell>
          <cell r="T53">
            <v>10770964.086629901</v>
          </cell>
        </row>
        <row r="54">
          <cell r="H54">
            <v>54091681</v>
          </cell>
          <cell r="I54">
            <v>54091681</v>
          </cell>
          <cell r="K54">
            <v>0</v>
          </cell>
          <cell r="N54">
            <v>0</v>
          </cell>
        </row>
        <row r="55">
          <cell r="H55">
            <v>0</v>
          </cell>
          <cell r="I55">
            <v>0</v>
          </cell>
          <cell r="K55">
            <v>0</v>
          </cell>
          <cell r="N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413868391</v>
          </cell>
          <cell r="I56">
            <v>413868391</v>
          </cell>
          <cell r="K56">
            <v>0</v>
          </cell>
          <cell r="N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H57">
            <v>0</v>
          </cell>
          <cell r="I57">
            <v>0</v>
          </cell>
          <cell r="K57">
            <v>0</v>
          </cell>
          <cell r="N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K58">
            <v>0</v>
          </cell>
          <cell r="N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K59">
            <v>0</v>
          </cell>
          <cell r="N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K60">
            <v>0</v>
          </cell>
          <cell r="N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K61">
            <v>0</v>
          </cell>
          <cell r="N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K62">
            <v>0</v>
          </cell>
          <cell r="N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K63">
            <v>0</v>
          </cell>
          <cell r="N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K64">
            <v>0</v>
          </cell>
          <cell r="N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K65">
            <v>0</v>
          </cell>
          <cell r="N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K66">
            <v>0</v>
          </cell>
          <cell r="N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K67">
            <v>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120156139.33</v>
          </cell>
          <cell r="I68">
            <v>120156139.33</v>
          </cell>
          <cell r="K68">
            <v>0</v>
          </cell>
          <cell r="N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K69">
            <v>0</v>
          </cell>
          <cell r="N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K70">
            <v>0</v>
          </cell>
          <cell r="N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175475889</v>
          </cell>
          <cell r="I71">
            <v>175475889</v>
          </cell>
          <cell r="K71">
            <v>0</v>
          </cell>
          <cell r="N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K72">
            <v>0</v>
          </cell>
          <cell r="N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K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K74">
            <v>0</v>
          </cell>
          <cell r="N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95593679.876680702</v>
          </cell>
          <cell r="I75">
            <v>95593679.876680702</v>
          </cell>
          <cell r="K75">
            <v>0</v>
          </cell>
          <cell r="N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H76">
            <v>0</v>
          </cell>
          <cell r="I76">
            <v>0</v>
          </cell>
          <cell r="K76">
            <v>0</v>
          </cell>
          <cell r="N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K77">
            <v>0</v>
          </cell>
          <cell r="N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K78">
            <v>0</v>
          </cell>
          <cell r="N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K79">
            <v>0</v>
          </cell>
          <cell r="N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K80">
            <v>0</v>
          </cell>
          <cell r="N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H81">
            <v>0</v>
          </cell>
          <cell r="I81">
            <v>0</v>
          </cell>
          <cell r="K81">
            <v>0</v>
          </cell>
          <cell r="N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H82">
            <v>0</v>
          </cell>
          <cell r="I82">
            <v>0</v>
          </cell>
          <cell r="K82">
            <v>0</v>
          </cell>
          <cell r="N82">
            <v>0</v>
          </cell>
          <cell r="T82">
            <v>0</v>
          </cell>
          <cell r="U82">
            <v>0</v>
          </cell>
          <cell r="V82">
            <v>0</v>
          </cell>
        </row>
        <row r="83">
          <cell r="H83">
            <v>0</v>
          </cell>
          <cell r="I83">
            <v>0</v>
          </cell>
          <cell r="K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H84">
            <v>0</v>
          </cell>
          <cell r="I84">
            <v>0</v>
          </cell>
          <cell r="K84">
            <v>0</v>
          </cell>
          <cell r="N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H85">
            <v>0</v>
          </cell>
          <cell r="I85">
            <v>0</v>
          </cell>
          <cell r="K85">
            <v>0</v>
          </cell>
          <cell r="N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H86">
            <v>0</v>
          </cell>
          <cell r="I86">
            <v>0</v>
          </cell>
          <cell r="K86">
            <v>0</v>
          </cell>
          <cell r="N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H87">
            <v>0</v>
          </cell>
          <cell r="I87">
            <v>0</v>
          </cell>
          <cell r="K87">
            <v>0</v>
          </cell>
          <cell r="N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H88">
            <v>0</v>
          </cell>
          <cell r="I88">
            <v>0</v>
          </cell>
          <cell r="K88">
            <v>0</v>
          </cell>
          <cell r="N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H89">
            <v>0</v>
          </cell>
          <cell r="I89">
            <v>0</v>
          </cell>
          <cell r="K89">
            <v>0</v>
          </cell>
          <cell r="N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H90">
            <v>0</v>
          </cell>
          <cell r="I90">
            <v>0</v>
          </cell>
          <cell r="K90">
            <v>0</v>
          </cell>
          <cell r="N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H91">
            <v>0</v>
          </cell>
          <cell r="I91">
            <v>0</v>
          </cell>
          <cell r="K91">
            <v>0</v>
          </cell>
          <cell r="N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H92">
            <v>0</v>
          </cell>
          <cell r="I92">
            <v>0</v>
          </cell>
          <cell r="K92">
            <v>0</v>
          </cell>
          <cell r="N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H93">
            <v>131791643</v>
          </cell>
          <cell r="I93">
            <v>131791643</v>
          </cell>
          <cell r="K93">
            <v>0</v>
          </cell>
          <cell r="N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H94">
            <v>0</v>
          </cell>
          <cell r="I94">
            <v>0</v>
          </cell>
          <cell r="K94">
            <v>0</v>
          </cell>
          <cell r="N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H95">
            <v>0</v>
          </cell>
          <cell r="I95">
            <v>0</v>
          </cell>
          <cell r="K95">
            <v>0</v>
          </cell>
          <cell r="N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H96">
            <v>0</v>
          </cell>
          <cell r="I96">
            <v>0</v>
          </cell>
          <cell r="K96">
            <v>0</v>
          </cell>
          <cell r="N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H97">
            <v>0</v>
          </cell>
          <cell r="I97">
            <v>0</v>
          </cell>
          <cell r="K97">
            <v>0</v>
          </cell>
          <cell r="N97">
            <v>0</v>
          </cell>
          <cell r="T97">
            <v>0</v>
          </cell>
          <cell r="U97">
            <v>0</v>
          </cell>
          <cell r="V97">
            <v>0</v>
          </cell>
        </row>
        <row r="98">
          <cell r="H98">
            <v>0</v>
          </cell>
          <cell r="I98">
            <v>0</v>
          </cell>
          <cell r="K98">
            <v>0</v>
          </cell>
          <cell r="N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H99">
            <v>1403211.67</v>
          </cell>
          <cell r="I99">
            <v>1403211.6699999997</v>
          </cell>
          <cell r="K99">
            <v>-2.3283064365386963E-10</v>
          </cell>
          <cell r="N99">
            <v>0</v>
          </cell>
          <cell r="P99">
            <v>0</v>
          </cell>
          <cell r="Q99">
            <v>0</v>
          </cell>
          <cell r="R99">
            <v>0</v>
          </cell>
          <cell r="S99">
            <v>-2.3283064365386963E-10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</row>
        <row r="100">
          <cell r="H100">
            <v>0</v>
          </cell>
          <cell r="I100">
            <v>0</v>
          </cell>
          <cell r="K100">
            <v>0</v>
          </cell>
          <cell r="N100">
            <v>0</v>
          </cell>
          <cell r="T100">
            <v>0</v>
          </cell>
          <cell r="U100">
            <v>0</v>
          </cell>
          <cell r="V100">
            <v>0</v>
          </cell>
        </row>
        <row r="101">
          <cell r="H101">
            <v>0</v>
          </cell>
          <cell r="I101">
            <v>0</v>
          </cell>
          <cell r="K101">
            <v>0</v>
          </cell>
          <cell r="N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H102">
            <v>332082623</v>
          </cell>
          <cell r="I102">
            <v>165755416.97872341</v>
          </cell>
          <cell r="K102">
            <v>166327206.01937312</v>
          </cell>
          <cell r="M102">
            <v>1.9034743309020996E-3</v>
          </cell>
          <cell r="N102">
            <v>10942170.499999985</v>
          </cell>
          <cell r="P102">
            <v>6564995.1374139003</v>
          </cell>
          <cell r="Q102">
            <v>11608718.819699898</v>
          </cell>
          <cell r="R102">
            <v>18939147.252197444</v>
          </cell>
          <cell r="S102">
            <v>17199974.083242685</v>
          </cell>
          <cell r="T102">
            <v>18498576.00886739</v>
          </cell>
          <cell r="U102">
            <v>20982885.612725899</v>
          </cell>
          <cell r="V102">
            <v>15982885.612725904</v>
          </cell>
          <cell r="W102">
            <v>16823539.718882971</v>
          </cell>
          <cell r="X102">
            <v>15174928.380000001</v>
          </cell>
          <cell r="Y102">
            <v>7000015</v>
          </cell>
        </row>
        <row r="103">
          <cell r="H103">
            <v>420476403</v>
          </cell>
          <cell r="I103">
            <v>64601380.437499993</v>
          </cell>
          <cell r="K103">
            <v>283746820.48779798</v>
          </cell>
          <cell r="M103">
            <v>72128202.074702024</v>
          </cell>
          <cell r="N103">
            <v>9098926.6041666865</v>
          </cell>
          <cell r="P103">
            <v>10230823.479741603</v>
          </cell>
          <cell r="Q103">
            <v>17991486.156573702</v>
          </cell>
          <cell r="R103">
            <v>29054721.604155075</v>
          </cell>
          <cell r="S103">
            <v>31733107.7445926</v>
          </cell>
          <cell r="T103">
            <v>28165313.425504986</v>
          </cell>
          <cell r="U103">
            <v>26998488.670508038</v>
          </cell>
          <cell r="V103">
            <v>28756221.757166725</v>
          </cell>
          <cell r="W103">
            <v>34618582.249367289</v>
          </cell>
          <cell r="X103">
            <v>33212035.374217127</v>
          </cell>
          <cell r="Y103">
            <v>29154803.994720869</v>
          </cell>
        </row>
        <row r="104">
          <cell r="H104">
            <v>828266677</v>
          </cell>
          <cell r="I104">
            <v>210085647.47389513</v>
          </cell>
          <cell r="K104">
            <v>323494177.99145663</v>
          </cell>
          <cell r="M104">
            <v>294686851.5346483</v>
          </cell>
          <cell r="N104">
            <v>18099916.475055397</v>
          </cell>
          <cell r="P104">
            <v>22362228</v>
          </cell>
          <cell r="Q104">
            <v>23389877</v>
          </cell>
          <cell r="R104">
            <v>32676577</v>
          </cell>
          <cell r="S104">
            <v>34934591</v>
          </cell>
          <cell r="T104">
            <v>30022279</v>
          </cell>
          <cell r="U104">
            <v>30022279</v>
          </cell>
          <cell r="V104">
            <v>30022279</v>
          </cell>
          <cell r="W104">
            <v>29922279</v>
          </cell>
          <cell r="X104">
            <v>27922279</v>
          </cell>
          <cell r="Y104">
            <v>26160009</v>
          </cell>
        </row>
        <row r="105">
          <cell r="H105">
            <v>11187822</v>
          </cell>
          <cell r="I105">
            <v>11187821.999999998</v>
          </cell>
          <cell r="K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H106">
            <v>0</v>
          </cell>
          <cell r="I106">
            <v>0</v>
          </cell>
          <cell r="K106">
            <v>0</v>
          </cell>
          <cell r="N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H107">
            <v>450977343</v>
          </cell>
          <cell r="I107">
            <v>84094959.639784947</v>
          </cell>
          <cell r="K107">
            <v>242710324.07153165</v>
          </cell>
          <cell r="M107">
            <v>124172059.28868341</v>
          </cell>
          <cell r="N107">
            <v>6550983.0860215127</v>
          </cell>
          <cell r="P107">
            <v>15811035</v>
          </cell>
          <cell r="Q107">
            <v>20491004</v>
          </cell>
          <cell r="R107">
            <v>29846505</v>
          </cell>
          <cell r="S107">
            <v>33541505</v>
          </cell>
          <cell r="T107">
            <v>30743126.480133802</v>
          </cell>
          <cell r="U107">
            <v>30000000</v>
          </cell>
          <cell r="V107">
            <v>19500000</v>
          </cell>
          <cell r="W107">
            <v>15700000</v>
          </cell>
          <cell r="X107">
            <v>13200000</v>
          </cell>
          <cell r="Y107">
            <v>15800000</v>
          </cell>
        </row>
        <row r="108">
          <cell r="H108">
            <v>0</v>
          </cell>
          <cell r="I108">
            <v>0</v>
          </cell>
          <cell r="K108">
            <v>0</v>
          </cell>
          <cell r="N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H110">
            <v>210000000</v>
          </cell>
          <cell r="I110">
            <v>136754361.00523561</v>
          </cell>
          <cell r="K110">
            <v>73245638.995467648</v>
          </cell>
          <cell r="M110">
            <v>-7.0326030254364014E-4</v>
          </cell>
          <cell r="N110">
            <v>12321588.471204191</v>
          </cell>
          <cell r="P110">
            <v>6787425.76107057</v>
          </cell>
          <cell r="Q110">
            <v>7088212.4946021102</v>
          </cell>
          <cell r="R110">
            <v>4331497.15864312</v>
          </cell>
        </row>
        <row r="111">
          <cell r="H111">
            <v>0</v>
          </cell>
          <cell r="I111">
            <v>0</v>
          </cell>
          <cell r="K111">
            <v>-174841.04347826086</v>
          </cell>
          <cell r="N111">
            <v>0</v>
          </cell>
          <cell r="P111">
            <v>-187173.91304347827</v>
          </cell>
          <cell r="Q111">
            <v>12269.021739130461</v>
          </cell>
          <cell r="R111">
            <v>0</v>
          </cell>
          <cell r="S111">
            <v>0</v>
          </cell>
          <cell r="T111">
            <v>0</v>
          </cell>
          <cell r="U111">
            <v>63.847826086945133</v>
          </cell>
          <cell r="V111">
            <v>0</v>
          </cell>
        </row>
        <row r="112">
          <cell r="H112">
            <v>283896406</v>
          </cell>
          <cell r="I112">
            <v>283989136.54838711</v>
          </cell>
          <cell r="K112">
            <v>133640.75268816948</v>
          </cell>
          <cell r="M112">
            <v>-226371.30107527971</v>
          </cell>
          <cell r="N112">
            <v>133640.75268816948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H113">
            <v>655136624.04761899</v>
          </cell>
          <cell r="I113">
            <v>63527371.749462374</v>
          </cell>
          <cell r="K113">
            <v>213224270.88172042</v>
          </cell>
          <cell r="M113">
            <v>378384981.4164362</v>
          </cell>
          <cell r="N113">
            <v>12419848.741935484</v>
          </cell>
          <cell r="P113">
            <v>12648500</v>
          </cell>
          <cell r="Q113">
            <v>16920125</v>
          </cell>
          <cell r="R113">
            <v>23212321</v>
          </cell>
          <cell r="S113">
            <v>24250208</v>
          </cell>
          <cell r="T113">
            <v>21232131</v>
          </cell>
          <cell r="U113">
            <v>20165185</v>
          </cell>
          <cell r="V113">
            <v>16812440</v>
          </cell>
          <cell r="W113">
            <v>16545150</v>
          </cell>
          <cell r="X113">
            <v>18151651</v>
          </cell>
          <cell r="Y113">
            <v>20230165</v>
          </cell>
        </row>
        <row r="114">
          <cell r="H114">
            <v>136262391</v>
          </cell>
          <cell r="I114">
            <v>51776767.369565226</v>
          </cell>
          <cell r="K114">
            <v>84485623.630451202</v>
          </cell>
          <cell r="M114">
            <v>-1.6421079635620117E-5</v>
          </cell>
          <cell r="N114">
            <v>11469944.119565226</v>
          </cell>
          <cell r="P114">
            <v>13983419.872085454</v>
          </cell>
          <cell r="Q114">
            <v>13983419.872085454</v>
          </cell>
          <cell r="R114">
            <v>13983419.872085454</v>
          </cell>
          <cell r="S114">
            <v>8444452.3881078791</v>
          </cell>
          <cell r="T114">
            <v>8583109.0500000007</v>
          </cell>
        </row>
        <row r="115">
          <cell r="H115">
            <v>578740474.58186901</v>
          </cell>
          <cell r="I115">
            <v>308076660.69791669</v>
          </cell>
          <cell r="K115">
            <v>248168956.71344507</v>
          </cell>
          <cell r="M115">
            <v>22494857.170507252</v>
          </cell>
          <cell r="N115">
            <v>11957963.541666746</v>
          </cell>
          <cell r="P115">
            <v>13879069.7544301</v>
          </cell>
          <cell r="Q115">
            <v>15146164.548346698</v>
          </cell>
          <cell r="R115">
            <v>24417079.105248671</v>
          </cell>
          <cell r="S115">
            <v>32615903.097190294</v>
          </cell>
          <cell r="T115">
            <v>32909400.624828305</v>
          </cell>
          <cell r="U115">
            <v>27634962.4114752</v>
          </cell>
          <cell r="V115">
            <v>19634962.411475226</v>
          </cell>
          <cell r="W115">
            <v>19634962.411475226</v>
          </cell>
          <cell r="X115">
            <v>18817481.205737609</v>
          </cell>
          <cell r="Y115">
            <v>18817481.205737609</v>
          </cell>
        </row>
        <row r="116">
          <cell r="H116">
            <v>50000000</v>
          </cell>
          <cell r="I116">
            <v>22150107.258064516</v>
          </cell>
          <cell r="K116">
            <v>27849892.738064453</v>
          </cell>
          <cell r="M116">
            <v>3.8710311055183411E-3</v>
          </cell>
          <cell r="N116">
            <v>2392520.677419357</v>
          </cell>
          <cell r="P116">
            <v>2499116.3225806449</v>
          </cell>
          <cell r="Q116">
            <v>2450354.9139784961</v>
          </cell>
          <cell r="R116">
            <v>2140826.0215053754</v>
          </cell>
          <cell r="S116">
            <v>3801319.3870966998</v>
          </cell>
          <cell r="T116">
            <v>3348567.6666666698</v>
          </cell>
          <cell r="U116">
            <v>3610363.6666666698</v>
          </cell>
          <cell r="V116">
            <v>5915611.0391397905</v>
          </cell>
        </row>
        <row r="117">
          <cell r="H117">
            <v>388375223</v>
          </cell>
          <cell r="I117">
            <v>131976403.77600001</v>
          </cell>
          <cell r="K117">
            <v>242773414.24052244</v>
          </cell>
          <cell r="M117">
            <v>13625404.983477533</v>
          </cell>
          <cell r="N117">
            <v>19294981.173333332</v>
          </cell>
          <cell r="P117">
            <v>17244679.526252799</v>
          </cell>
          <cell r="Q117">
            <v>18822235.722088501</v>
          </cell>
          <cell r="R117">
            <v>22670978.931771927</v>
          </cell>
          <cell r="S117">
            <v>23689101.583891507</v>
          </cell>
          <cell r="T117">
            <v>16439734.255992766</v>
          </cell>
          <cell r="U117">
            <v>22670909.708553493</v>
          </cell>
          <cell r="V117">
            <v>22065705.887766067</v>
          </cell>
          <cell r="W117">
            <v>18432619.380666547</v>
          </cell>
          <cell r="X117">
            <v>21439734.2559928</v>
          </cell>
          <cell r="Y117">
            <v>23138190.998212703</v>
          </cell>
        </row>
        <row r="118">
          <cell r="H118">
            <v>948571429</v>
          </cell>
          <cell r="I118">
            <v>235005633.32210529</v>
          </cell>
          <cell r="K118">
            <v>484780285.15789473</v>
          </cell>
          <cell r="M118">
            <v>228785510.51999998</v>
          </cell>
          <cell r="N118">
            <v>25744482.768421084</v>
          </cell>
          <cell r="P118">
            <v>19435429</v>
          </cell>
          <cell r="Q118">
            <v>23009424</v>
          </cell>
          <cell r="R118">
            <v>38839267</v>
          </cell>
          <cell r="S118">
            <v>62498745</v>
          </cell>
          <cell r="T118">
            <v>51077428</v>
          </cell>
          <cell r="U118">
            <v>54791354</v>
          </cell>
          <cell r="V118">
            <v>52670697</v>
          </cell>
          <cell r="W118">
            <v>53914297</v>
          </cell>
          <cell r="X118">
            <v>44041380</v>
          </cell>
          <cell r="Y118">
            <v>46338076</v>
          </cell>
        </row>
        <row r="119">
          <cell r="H119">
            <v>42560911</v>
          </cell>
          <cell r="I119">
            <v>34788686.173913039</v>
          </cell>
          <cell r="K119">
            <v>7772224.8260869663</v>
          </cell>
          <cell r="N119">
            <v>1245641.304347828</v>
          </cell>
          <cell r="P119">
            <v>627986.24</v>
          </cell>
          <cell r="Q119">
            <v>0</v>
          </cell>
        </row>
        <row r="120">
          <cell r="H120">
            <v>71569048</v>
          </cell>
          <cell r="I120">
            <v>51010438.014869951</v>
          </cell>
          <cell r="K120">
            <v>20558609.98035128</v>
          </cell>
          <cell r="M120">
            <v>4.7787688672542572E-3</v>
          </cell>
          <cell r="N120">
            <v>1491522.5841946751</v>
          </cell>
          <cell r="P120">
            <v>1419306.2306335268</v>
          </cell>
          <cell r="Q120">
            <v>42973.758479617893</v>
          </cell>
          <cell r="R120">
            <v>3598564.0942592258</v>
          </cell>
          <cell r="S120">
            <v>2342143.6842141422</v>
          </cell>
          <cell r="T120">
            <v>-912.63497406882163</v>
          </cell>
          <cell r="U120">
            <v>1082707.9844613096</v>
          </cell>
          <cell r="V120">
            <v>5471003.2503485996</v>
          </cell>
          <cell r="W120">
            <v>2055860.9985130047</v>
          </cell>
          <cell r="X120">
            <v>2055860.9985130047</v>
          </cell>
          <cell r="Y120">
            <v>914516.54326392012</v>
          </cell>
        </row>
        <row r="121">
          <cell r="H121">
            <v>10090928</v>
          </cell>
          <cell r="I121">
            <v>6243555.5543478262</v>
          </cell>
          <cell r="K121">
            <v>3847372.4447826091</v>
          </cell>
          <cell r="M121">
            <v>8.695647120475769E-4</v>
          </cell>
          <cell r="N121">
            <v>548920.07608695608</v>
          </cell>
          <cell r="P121">
            <v>750000</v>
          </cell>
          <cell r="Q121">
            <v>1052218</v>
          </cell>
          <cell r="R121">
            <v>999486.51</v>
          </cell>
        </row>
        <row r="122">
          <cell r="H122">
            <v>56233741</v>
          </cell>
          <cell r="I122">
            <v>17467470.028238416</v>
          </cell>
          <cell r="K122">
            <v>38766270.971245274</v>
          </cell>
          <cell r="M122">
            <v>5.1631033420562744E-4</v>
          </cell>
          <cell r="N122">
            <v>367145.94377535954</v>
          </cell>
          <cell r="P122">
            <v>2500000</v>
          </cell>
          <cell r="Q122">
            <v>3000000</v>
          </cell>
          <cell r="R122">
            <v>8000000.3357242104</v>
          </cell>
          <cell r="S122">
            <v>7500000</v>
          </cell>
          <cell r="T122">
            <v>7000000</v>
          </cell>
          <cell r="U122">
            <v>7600448.7699999996</v>
          </cell>
          <cell r="V122">
            <v>2000000</v>
          </cell>
        </row>
        <row r="123">
          <cell r="H123">
            <v>147053342</v>
          </cell>
          <cell r="I123">
            <v>51422867.793478273</v>
          </cell>
          <cell r="K123">
            <v>95630474.209130436</v>
          </cell>
          <cell r="M123">
            <v>-2.6087164878845215E-3</v>
          </cell>
          <cell r="N123">
            <v>6759163.4130434766</v>
          </cell>
          <cell r="P123">
            <v>6500000</v>
          </cell>
          <cell r="Q123">
            <v>6800000</v>
          </cell>
          <cell r="R123">
            <v>6700000</v>
          </cell>
          <cell r="S123">
            <v>10800000</v>
          </cell>
          <cell r="T123">
            <v>10847103</v>
          </cell>
          <cell r="U123">
            <v>10000000</v>
          </cell>
          <cell r="V123">
            <v>11700000</v>
          </cell>
          <cell r="W123">
            <v>12500000</v>
          </cell>
          <cell r="X123">
            <v>7492576.2199999997</v>
          </cell>
        </row>
        <row r="124">
          <cell r="H124">
            <v>9455352</v>
          </cell>
          <cell r="I124">
            <v>2990805.1888888888</v>
          </cell>
          <cell r="K124">
            <v>6464546.8091666652</v>
          </cell>
          <cell r="M124">
            <v>1.9444460049271584E-3</v>
          </cell>
          <cell r="N124">
            <v>242804.01111111091</v>
          </cell>
          <cell r="P124">
            <v>1070300.7124999985</v>
          </cell>
          <cell r="Q124">
            <v>2891734.83</v>
          </cell>
          <cell r="R124">
            <v>2000000</v>
          </cell>
        </row>
        <row r="125">
          <cell r="H125">
            <v>5648469</v>
          </cell>
          <cell r="I125">
            <v>2926173.7888888889</v>
          </cell>
          <cell r="K125">
            <v>2722295.2153481105</v>
          </cell>
          <cell r="M125">
            <v>-4.2369994334876537E-3</v>
          </cell>
          <cell r="N125">
            <v>16416.666666666511</v>
          </cell>
          <cell r="P125">
            <v>994650.71979255544</v>
          </cell>
          <cell r="Q125">
            <v>1709367.14</v>
          </cell>
        </row>
        <row r="126">
          <cell r="H126">
            <v>0</v>
          </cell>
          <cell r="I126">
            <v>0</v>
          </cell>
          <cell r="K126">
            <v>0</v>
          </cell>
        </row>
        <row r="127">
          <cell r="H127">
            <v>7061113.0999999996</v>
          </cell>
          <cell r="I127">
            <v>5125625.6349104727</v>
          </cell>
          <cell r="K127">
            <v>1935487.466228941</v>
          </cell>
          <cell r="M127">
            <v>-1.1394140310585499E-3</v>
          </cell>
          <cell r="N127">
            <v>52513.328714455478</v>
          </cell>
          <cell r="P127">
            <v>0</v>
          </cell>
          <cell r="Q127">
            <v>5250.9755579453704</v>
          </cell>
          <cell r="R127">
            <v>0</v>
          </cell>
          <cell r="S127">
            <v>422648.5119428772</v>
          </cell>
          <cell r="T127">
            <v>62191.027117823658</v>
          </cell>
          <cell r="U127">
            <v>85148.910684425195</v>
          </cell>
          <cell r="V127">
            <v>555028.03654868598</v>
          </cell>
          <cell r="W127">
            <v>411167.37778863771</v>
          </cell>
          <cell r="X127">
            <v>0</v>
          </cell>
          <cell r="Y127">
            <v>338991.08544913132</v>
          </cell>
        </row>
        <row r="128">
          <cell r="H128">
            <v>0</v>
          </cell>
          <cell r="I128">
            <v>0</v>
          </cell>
          <cell r="K128">
            <v>-2554069.4555555559</v>
          </cell>
          <cell r="N128">
            <v>0</v>
          </cell>
          <cell r="U128">
            <v>-2554069.4555555559</v>
          </cell>
          <cell r="V128">
            <v>0</v>
          </cell>
        </row>
        <row r="129">
          <cell r="H129">
            <v>4000000</v>
          </cell>
          <cell r="I129">
            <v>3733508.4777777777</v>
          </cell>
          <cell r="K129">
            <v>266491.85555555549</v>
          </cell>
          <cell r="M129">
            <v>-0.33333333319751546</v>
          </cell>
          <cell r="N129">
            <v>38633.333333333489</v>
          </cell>
          <cell r="R129">
            <v>227858.522222222</v>
          </cell>
        </row>
        <row r="130">
          <cell r="H130">
            <v>6560655</v>
          </cell>
          <cell r="I130">
            <v>3057286.944444445</v>
          </cell>
          <cell r="K130">
            <v>3503368.0588102536</v>
          </cell>
          <cell r="M130">
            <v>-3.2546985894441605E-3</v>
          </cell>
          <cell r="N130">
            <v>122363.53333333321</v>
          </cell>
          <cell r="P130">
            <v>456665.10119088175</v>
          </cell>
          <cell r="Q130">
            <v>365332.08095270541</v>
          </cell>
          <cell r="R130">
            <v>650000</v>
          </cell>
          <cell r="S130">
            <v>890000</v>
          </cell>
          <cell r="T130">
            <v>237893.31</v>
          </cell>
        </row>
        <row r="131">
          <cell r="H131">
            <v>142857142</v>
          </cell>
          <cell r="I131">
            <v>12956228.112757992</v>
          </cell>
          <cell r="K131">
            <v>129900913.8858918</v>
          </cell>
          <cell r="M131">
            <v>1.35020911693573E-3</v>
          </cell>
          <cell r="N131">
            <v>3513753.4636485428</v>
          </cell>
          <cell r="P131">
            <v>22070121.467339251</v>
          </cell>
          <cell r="Q131">
            <v>16581592.277773075</v>
          </cell>
          <cell r="R131">
            <v>15709000.533561682</v>
          </cell>
          <cell r="S131">
            <v>13178547.687661178</v>
          </cell>
          <cell r="T131">
            <v>9548859.6939416267</v>
          </cell>
          <cell r="U131">
            <v>9548859.6939416267</v>
          </cell>
          <cell r="V131">
            <v>9548859.6939416267</v>
          </cell>
          <cell r="W131">
            <v>12062805.130000001</v>
          </cell>
          <cell r="X131">
            <v>9000000</v>
          </cell>
          <cell r="Y131">
            <v>7000000</v>
          </cell>
        </row>
        <row r="132">
          <cell r="H132">
            <v>205575060</v>
          </cell>
          <cell r="I132">
            <v>33842052.86666666</v>
          </cell>
          <cell r="K132">
            <v>143008685.9563005</v>
          </cell>
          <cell r="M132">
            <v>28724321.177032828</v>
          </cell>
          <cell r="N132">
            <v>1814666.599999994</v>
          </cell>
          <cell r="P132">
            <v>9240958.7466815244</v>
          </cell>
          <cell r="Q132">
            <v>8376062.368011768</v>
          </cell>
          <cell r="R132">
            <v>8376062.368011768</v>
          </cell>
          <cell r="S132">
            <v>7445388.7715660166</v>
          </cell>
          <cell r="T132">
            <v>18427337.209625889</v>
          </cell>
          <cell r="U132">
            <v>13956542.393909782</v>
          </cell>
          <cell r="V132">
            <v>18148135.130692162</v>
          </cell>
          <cell r="W132">
            <v>16752124.736023536</v>
          </cell>
          <cell r="X132">
            <v>15076912.262421181</v>
          </cell>
          <cell r="Y132">
            <v>16752124.736023536</v>
          </cell>
        </row>
        <row r="133">
          <cell r="H133">
            <v>90188424</v>
          </cell>
          <cell r="I133">
            <v>3874541.263168436</v>
          </cell>
          <cell r="K133">
            <v>86313882.735027492</v>
          </cell>
          <cell r="M133">
            <v>1.8040686845779419E-3</v>
          </cell>
          <cell r="N133">
            <v>1488393.729784546</v>
          </cell>
          <cell r="P133">
            <v>8670961.6738402992</v>
          </cell>
          <cell r="Q133">
            <v>9784782.0536703225</v>
          </cell>
          <cell r="R133">
            <v>6989130.0383359445</v>
          </cell>
          <cell r="S133">
            <v>11182608.061337512</v>
          </cell>
          <cell r="T133">
            <v>9385403.194336839</v>
          </cell>
          <cell r="U133">
            <v>7987577.0369025785</v>
          </cell>
          <cell r="V133">
            <v>12344477.711733941</v>
          </cell>
          <cell r="W133">
            <v>8000000</v>
          </cell>
          <cell r="X133">
            <v>6512988.0700000003</v>
          </cell>
        </row>
        <row r="134">
          <cell r="H134">
            <v>1250000</v>
          </cell>
          <cell r="I134">
            <v>357360.83258426969</v>
          </cell>
          <cell r="K134">
            <v>48670.921348314616</v>
          </cell>
          <cell r="M134">
            <v>843968.24606741569</v>
          </cell>
          <cell r="N134">
            <v>37786.516853932582</v>
          </cell>
        </row>
        <row r="135">
          <cell r="H135">
            <v>399562505</v>
          </cell>
          <cell r="I135">
            <v>15755936.542722136</v>
          </cell>
          <cell r="K135">
            <v>215129989.90379161</v>
          </cell>
          <cell r="M135">
            <v>168676578.55348629</v>
          </cell>
          <cell r="N135">
            <v>9991714.0059539601</v>
          </cell>
          <cell r="P135">
            <v>12500000</v>
          </cell>
          <cell r="Q135">
            <v>13700000</v>
          </cell>
          <cell r="R135">
            <v>17000000</v>
          </cell>
          <cell r="S135">
            <v>23900000</v>
          </cell>
          <cell r="T135">
            <v>28500000</v>
          </cell>
          <cell r="U135">
            <v>26900000</v>
          </cell>
          <cell r="V135">
            <v>28500000</v>
          </cell>
          <cell r="W135">
            <v>18000000</v>
          </cell>
          <cell r="X135">
            <v>16000000</v>
          </cell>
          <cell r="Y135">
            <v>14000000</v>
          </cell>
        </row>
        <row r="136">
          <cell r="H136">
            <v>189000000</v>
          </cell>
          <cell r="I136">
            <v>26419.935483870966</v>
          </cell>
          <cell r="K136">
            <v>156556776.30107528</v>
          </cell>
          <cell r="M136">
            <v>32416803.763440847</v>
          </cell>
          <cell r="N136">
            <v>73889.956989247308</v>
          </cell>
          <cell r="P136">
            <v>9200000</v>
          </cell>
          <cell r="Q136">
            <v>12500000</v>
          </cell>
          <cell r="R136">
            <v>15200000</v>
          </cell>
          <cell r="S136">
            <v>16700000</v>
          </cell>
          <cell r="T136">
            <v>17200000</v>
          </cell>
          <cell r="U136">
            <v>16300000</v>
          </cell>
          <cell r="V136">
            <v>18600000</v>
          </cell>
          <cell r="W136">
            <v>19200000</v>
          </cell>
          <cell r="X136">
            <v>16245000</v>
          </cell>
          <cell r="Y136">
            <v>15240000</v>
          </cell>
        </row>
        <row r="137">
          <cell r="H137">
            <v>114285714</v>
          </cell>
          <cell r="I137">
            <v>2489493.3225806449</v>
          </cell>
          <cell r="K137">
            <v>78708420.071218282</v>
          </cell>
          <cell r="M137">
            <v>33087800.606201068</v>
          </cell>
          <cell r="N137">
            <v>3424327.655913977</v>
          </cell>
          <cell r="P137">
            <v>8032317.1400000006</v>
          </cell>
          <cell r="Q137">
            <v>10734983.810000001</v>
          </cell>
          <cell r="R137">
            <v>7618200</v>
          </cell>
          <cell r="S137">
            <v>8482943.8099999987</v>
          </cell>
          <cell r="T137">
            <v>5044200</v>
          </cell>
          <cell r="U137">
            <v>6361535.0999999996</v>
          </cell>
          <cell r="V137">
            <v>6620055.7380999997</v>
          </cell>
          <cell r="W137">
            <v>5400000</v>
          </cell>
          <cell r="X137">
            <v>3600000</v>
          </cell>
          <cell r="Y137">
            <v>6700000</v>
          </cell>
        </row>
        <row r="138">
          <cell r="H138">
            <v>104761904</v>
          </cell>
          <cell r="I138">
            <v>0</v>
          </cell>
          <cell r="K138">
            <v>79012725.200000003</v>
          </cell>
          <cell r="N138">
            <v>0</v>
          </cell>
          <cell r="P138">
            <v>8870908.3999999985</v>
          </cell>
          <cell r="Q138">
            <v>7870908.4000000004</v>
          </cell>
          <cell r="R138">
            <v>5870908.4000000004</v>
          </cell>
          <cell r="S138">
            <v>8000000</v>
          </cell>
          <cell r="T138">
            <v>9500000</v>
          </cell>
          <cell r="U138">
            <v>8700000</v>
          </cell>
          <cell r="V138">
            <v>9500000</v>
          </cell>
          <cell r="W138">
            <v>8200000</v>
          </cell>
          <cell r="X138">
            <v>6700000</v>
          </cell>
          <cell r="Y138">
            <v>5800000</v>
          </cell>
        </row>
        <row r="139">
          <cell r="H139">
            <v>12967470.476190476</v>
          </cell>
          <cell r="I139">
            <v>112727.43333333332</v>
          </cell>
          <cell r="K139">
            <v>-29283.111111111109</v>
          </cell>
          <cell r="M139">
            <v>12884026.153968254</v>
          </cell>
          <cell r="N139">
            <v>-29491.555555555547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H140">
            <v>357142856</v>
          </cell>
          <cell r="I140">
            <v>0</v>
          </cell>
          <cell r="K140">
            <v>213345227.06061929</v>
          </cell>
          <cell r="M140">
            <v>143797628.93938071</v>
          </cell>
          <cell r="N140">
            <v>0</v>
          </cell>
          <cell r="P140">
            <v>12500000</v>
          </cell>
          <cell r="Q140">
            <v>13000000</v>
          </cell>
          <cell r="R140">
            <v>20000000</v>
          </cell>
          <cell r="S140">
            <v>20000000</v>
          </cell>
          <cell r="T140">
            <v>25000000</v>
          </cell>
          <cell r="U140">
            <v>25000000</v>
          </cell>
          <cell r="V140">
            <v>37500000</v>
          </cell>
          <cell r="W140">
            <v>20000000</v>
          </cell>
          <cell r="X140">
            <v>20000000</v>
          </cell>
          <cell r="Y140">
            <v>20000000</v>
          </cell>
        </row>
        <row r="141">
          <cell r="H141">
            <v>412678626</v>
          </cell>
          <cell r="I141">
            <v>469123.04705882358</v>
          </cell>
          <cell r="K141">
            <v>354258961.63981432</v>
          </cell>
          <cell r="M141">
            <v>57950541.313126862</v>
          </cell>
          <cell r="N141">
            <v>3503325.3447262645</v>
          </cell>
          <cell r="P141">
            <v>8000000</v>
          </cell>
          <cell r="Q141">
            <v>15400000</v>
          </cell>
          <cell r="R141">
            <v>38700000</v>
          </cell>
          <cell r="S141">
            <v>38700000</v>
          </cell>
          <cell r="T141">
            <v>48700000</v>
          </cell>
          <cell r="U141">
            <v>48700000</v>
          </cell>
          <cell r="V141">
            <v>46500000</v>
          </cell>
          <cell r="W141">
            <v>31100000</v>
          </cell>
          <cell r="X141">
            <v>36400000</v>
          </cell>
          <cell r="Y141">
            <v>33500000</v>
          </cell>
        </row>
        <row r="142">
          <cell r="H142">
            <v>1960330</v>
          </cell>
          <cell r="I142">
            <v>256356.29859657091</v>
          </cell>
          <cell r="K142">
            <v>1362658.4146292098</v>
          </cell>
          <cell r="M142">
            <v>341315.28677421925</v>
          </cell>
          <cell r="N142">
            <v>414932.00053540495</v>
          </cell>
        </row>
        <row r="143">
          <cell r="H143">
            <v>180000000</v>
          </cell>
          <cell r="I143">
            <v>0</v>
          </cell>
          <cell r="K143">
            <v>180000000</v>
          </cell>
          <cell r="N143">
            <v>0</v>
          </cell>
          <cell r="P143">
            <v>7000000</v>
          </cell>
          <cell r="Q143">
            <v>15000000</v>
          </cell>
          <cell r="R143">
            <v>19000000</v>
          </cell>
          <cell r="S143">
            <v>19000000</v>
          </cell>
          <cell r="T143">
            <v>23000000</v>
          </cell>
          <cell r="U143">
            <v>18000000</v>
          </cell>
          <cell r="V143">
            <v>22000000</v>
          </cell>
          <cell r="W143">
            <v>19000000</v>
          </cell>
          <cell r="X143">
            <v>19000000</v>
          </cell>
          <cell r="Y143">
            <v>19000000</v>
          </cell>
        </row>
        <row r="144">
          <cell r="H144">
            <v>21974136</v>
          </cell>
          <cell r="I144">
            <v>0</v>
          </cell>
          <cell r="K144">
            <v>21974135.711947691</v>
          </cell>
          <cell r="M144">
            <v>0.28805230930447578</v>
          </cell>
          <cell r="N144">
            <v>15011.221179449209</v>
          </cell>
          <cell r="P144">
            <v>3700000</v>
          </cell>
          <cell r="Q144">
            <v>2800000</v>
          </cell>
          <cell r="R144">
            <v>3590000</v>
          </cell>
          <cell r="S144">
            <v>3497650</v>
          </cell>
          <cell r="T144">
            <v>2500000</v>
          </cell>
          <cell r="U144">
            <v>2500000</v>
          </cell>
        </row>
        <row r="145">
          <cell r="H145">
            <v>165237638</v>
          </cell>
          <cell r="I145">
            <v>0</v>
          </cell>
          <cell r="K145">
            <v>118300000</v>
          </cell>
          <cell r="P145">
            <v>2000000</v>
          </cell>
          <cell r="Q145">
            <v>2600000</v>
          </cell>
          <cell r="R145">
            <v>3500000</v>
          </cell>
          <cell r="S145">
            <v>9800000</v>
          </cell>
          <cell r="T145">
            <v>15800000</v>
          </cell>
          <cell r="U145">
            <v>17500000</v>
          </cell>
          <cell r="V145">
            <v>12700000</v>
          </cell>
          <cell r="W145">
            <v>16700000</v>
          </cell>
          <cell r="X145">
            <v>18500000</v>
          </cell>
          <cell r="Y145">
            <v>19200000</v>
          </cell>
        </row>
        <row r="146">
          <cell r="H146">
            <v>0</v>
          </cell>
          <cell r="I146">
            <v>0</v>
          </cell>
          <cell r="K146">
            <v>0</v>
          </cell>
        </row>
        <row r="147">
          <cell r="H147">
            <v>270000000</v>
          </cell>
          <cell r="I147">
            <v>0</v>
          </cell>
          <cell r="K147">
            <v>111765000</v>
          </cell>
          <cell r="P147">
            <v>2150000</v>
          </cell>
          <cell r="Q147">
            <v>3125000</v>
          </cell>
          <cell r="R147">
            <v>4200000</v>
          </cell>
          <cell r="S147">
            <v>9750000</v>
          </cell>
          <cell r="T147">
            <v>12000000</v>
          </cell>
          <cell r="U147">
            <v>15240000</v>
          </cell>
          <cell r="V147">
            <v>17200000</v>
          </cell>
          <cell r="W147">
            <v>16500000</v>
          </cell>
          <cell r="X147">
            <v>13400000</v>
          </cell>
          <cell r="Y147">
            <v>18200000</v>
          </cell>
        </row>
        <row r="148">
          <cell r="H148">
            <v>7747200</v>
          </cell>
          <cell r="I148">
            <v>0</v>
          </cell>
          <cell r="K148">
            <v>7747200</v>
          </cell>
          <cell r="P148">
            <v>250000</v>
          </cell>
          <cell r="Q148">
            <v>360000</v>
          </cell>
          <cell r="R148">
            <v>1250000</v>
          </cell>
          <cell r="S148">
            <v>1600000</v>
          </cell>
          <cell r="T148">
            <v>2287200</v>
          </cell>
          <cell r="U148">
            <v>2000000</v>
          </cell>
        </row>
        <row r="149">
          <cell r="H149">
            <v>0</v>
          </cell>
          <cell r="I149">
            <v>0</v>
          </cell>
          <cell r="N149">
            <v>0</v>
          </cell>
          <cell r="T149">
            <v>0</v>
          </cell>
        </row>
        <row r="150">
          <cell r="K150">
            <v>8220191226.2781696</v>
          </cell>
        </row>
      </sheetData>
      <sheetData sheetId="15"/>
      <sheetData sheetId="16">
        <row r="9">
          <cell r="AA9">
            <v>247469793.79849631</v>
          </cell>
          <cell r="AB9">
            <v>186653.12910091877</v>
          </cell>
          <cell r="AC9">
            <v>247283140.66939539</v>
          </cell>
          <cell r="AD9">
            <v>0</v>
          </cell>
          <cell r="AE9">
            <v>0</v>
          </cell>
          <cell r="AF9">
            <v>247283140.66939539</v>
          </cell>
        </row>
        <row r="150">
          <cell r="J150">
            <v>8213817250.3437738</v>
          </cell>
          <cell r="K150">
            <v>7885070932.5252838</v>
          </cell>
          <cell r="O150">
            <v>524854579.67451334</v>
          </cell>
          <cell r="P150">
            <v>610074117.1513381</v>
          </cell>
          <cell r="Q150">
            <v>780182190.22636116</v>
          </cell>
          <cell r="R150">
            <v>832415980.88693523</v>
          </cell>
          <cell r="S150">
            <v>819641363.18030822</v>
          </cell>
          <cell r="T150">
            <v>825436777.60963392</v>
          </cell>
          <cell r="U150">
            <v>746710686.31149423</v>
          </cell>
          <cell r="V150">
            <v>625631688.88995695</v>
          </cell>
          <cell r="W150">
            <v>616088068.08831632</v>
          </cell>
          <cell r="X150">
            <v>537104724.03292704</v>
          </cell>
          <cell r="Y150">
            <v>488165384.71467203</v>
          </cell>
          <cell r="Z150">
            <v>478765371.75882667</v>
          </cell>
        </row>
        <row r="151">
          <cell r="O151">
            <v>524854579.67451334</v>
          </cell>
          <cell r="P151">
            <v>1134928696.8258514</v>
          </cell>
          <cell r="Q151">
            <v>1915110887.0522127</v>
          </cell>
          <cell r="R151">
            <v>2747526867.9391479</v>
          </cell>
          <cell r="S151">
            <v>3567168231.1194563</v>
          </cell>
          <cell r="T151">
            <v>4392605008.7290897</v>
          </cell>
          <cell r="U151">
            <v>5139315695.0405836</v>
          </cell>
          <cell r="V151">
            <v>5764947383.9305401</v>
          </cell>
          <cell r="W151">
            <v>6381035452.018856</v>
          </cell>
          <cell r="X151">
            <v>6918140176.0517826</v>
          </cell>
          <cell r="Y151">
            <v>7406305560.7664547</v>
          </cell>
          <cell r="Z151">
            <v>7885070932.525281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c 30.04.2016"/>
      <sheetName val="March 2017"/>
      <sheetName val="COST 30.092016  (3)"/>
      <sheetName val="Sheet1"/>
      <sheetName val="Revenue"/>
      <sheetName val="Closed Project "/>
      <sheetName val="Analysis"/>
      <sheetName val="Sheet2"/>
      <sheetName val="Sheet3"/>
      <sheetName val="2022"/>
      <sheetName val="Sheet9"/>
      <sheetName val="Sheet10"/>
      <sheetName val="Sheet7"/>
      <sheetName val="Sheet8"/>
      <sheetName val="May 2019 (2)"/>
      <sheetName val="Sheet6"/>
      <sheetName val="Sheet5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">
          <cell r="I7">
            <v>5.0000000000000072E-2</v>
          </cell>
        </row>
        <row r="9">
          <cell r="I9">
            <v>5.773500573623723E-2</v>
          </cell>
        </row>
        <row r="10">
          <cell r="I10">
            <v>0.25730460202996669</v>
          </cell>
        </row>
        <row r="11">
          <cell r="I11">
            <v>6.3574678995637748E-2</v>
          </cell>
        </row>
        <row r="12">
          <cell r="I12">
            <v>7.4999999999999997E-2</v>
          </cell>
        </row>
        <row r="14">
          <cell r="I14">
            <v>0.22</v>
          </cell>
        </row>
        <row r="16">
          <cell r="I16">
            <v>0.15243414211014131</v>
          </cell>
        </row>
        <row r="17">
          <cell r="I17">
            <v>4.6100000000000078E-2</v>
          </cell>
        </row>
        <row r="24">
          <cell r="I24">
            <v>0.17000000022557943</v>
          </cell>
        </row>
        <row r="25">
          <cell r="I25">
            <v>1.7500000000000002E-2</v>
          </cell>
        </row>
        <row r="26">
          <cell r="I26">
            <v>3.500000000000001E-2</v>
          </cell>
        </row>
        <row r="27">
          <cell r="I27">
            <v>1.5000000000000069E-2</v>
          </cell>
        </row>
        <row r="28">
          <cell r="I28">
            <v>3.0000000000000009E-2</v>
          </cell>
        </row>
        <row r="29">
          <cell r="I29">
            <v>6.4950000071305081E-2</v>
          </cell>
        </row>
        <row r="30">
          <cell r="I30">
            <v>2.9185007250229156E-2</v>
          </cell>
        </row>
        <row r="32">
          <cell r="I32">
            <v>7.000000000000009E-2</v>
          </cell>
        </row>
        <row r="39">
          <cell r="I39">
            <v>4.9999999999999989E-2</v>
          </cell>
        </row>
        <row r="40">
          <cell r="I40">
            <v>0.11999999999999979</v>
          </cell>
        </row>
        <row r="43">
          <cell r="I43">
            <v>4.0000000000000084E-2</v>
          </cell>
        </row>
        <row r="44">
          <cell r="I44">
            <v>6.1100000000000092E-2</v>
          </cell>
        </row>
        <row r="45">
          <cell r="I45">
            <v>7.0000000000000007E-2</v>
          </cell>
        </row>
        <row r="46">
          <cell r="I46">
            <v>4.0000000000000015E-2</v>
          </cell>
        </row>
        <row r="47">
          <cell r="I47">
            <v>1.4999999999999999E-2</v>
          </cell>
        </row>
        <row r="48">
          <cell r="I48">
            <v>7.0000000000000118E-2</v>
          </cell>
        </row>
        <row r="52">
          <cell r="I52">
            <v>3.4999999999999983E-2</v>
          </cell>
        </row>
        <row r="53">
          <cell r="I53">
            <v>2.500000000000005E-2</v>
          </cell>
        </row>
        <row r="54">
          <cell r="I54">
            <v>4.0000000000000008E-2</v>
          </cell>
        </row>
        <row r="103">
          <cell r="I103">
            <v>6.0000000000000109E-2</v>
          </cell>
        </row>
        <row r="104">
          <cell r="I104">
            <v>4.0000000000000015E-2</v>
          </cell>
        </row>
        <row r="105">
          <cell r="I105">
            <v>5.1900000000000009E-2</v>
          </cell>
        </row>
        <row r="108">
          <cell r="I108">
            <v>7.0000000000000062E-2</v>
          </cell>
        </row>
        <row r="111">
          <cell r="I111">
            <v>4.5000000000000172E-2</v>
          </cell>
        </row>
        <row r="113">
          <cell r="I113">
            <v>7.0000000000000118E-2</v>
          </cell>
        </row>
        <row r="114">
          <cell r="I114">
            <v>7.0000000000000132E-2</v>
          </cell>
        </row>
        <row r="115">
          <cell r="I115">
            <v>8.0000000000000085E-2</v>
          </cell>
        </row>
        <row r="116">
          <cell r="I116">
            <v>4.0000000000000098E-2</v>
          </cell>
        </row>
        <row r="117">
          <cell r="I117">
            <v>7.0000000000000007E-2</v>
          </cell>
        </row>
        <row r="118">
          <cell r="I118">
            <v>6.25E-2</v>
          </cell>
        </row>
        <row r="119">
          <cell r="I119">
            <v>5.0000000000000051E-2</v>
          </cell>
        </row>
        <row r="120">
          <cell r="I120">
            <v>0</v>
          </cell>
        </row>
        <row r="121">
          <cell r="I121">
            <v>3.9999987145281017E-2</v>
          </cell>
        </row>
        <row r="122">
          <cell r="I122">
            <v>7.9999999999999918E-2</v>
          </cell>
        </row>
        <row r="123">
          <cell r="I123">
            <v>0.12000000142263344</v>
          </cell>
        </row>
        <row r="124">
          <cell r="I124">
            <v>8.0000000000000099E-2</v>
          </cell>
        </row>
        <row r="125">
          <cell r="I125">
            <v>0.1</v>
          </cell>
        </row>
        <row r="126">
          <cell r="I126">
            <v>0.10000000000000003</v>
          </cell>
        </row>
        <row r="128">
          <cell r="I128">
            <v>0.14999237159931622</v>
          </cell>
        </row>
        <row r="130">
          <cell r="I130">
            <v>0.1</v>
          </cell>
        </row>
        <row r="131">
          <cell r="I131">
            <v>0.10000000000000005</v>
          </cell>
        </row>
        <row r="132">
          <cell r="I132">
            <v>9.9000048594000287E-2</v>
          </cell>
        </row>
        <row r="133">
          <cell r="I133">
            <v>0.1</v>
          </cell>
        </row>
        <row r="134">
          <cell r="I134">
            <v>5.7625000742889135E-2</v>
          </cell>
        </row>
        <row r="135">
          <cell r="I135">
            <v>0.11</v>
          </cell>
        </row>
        <row r="136">
          <cell r="I136">
            <v>5.5000000563115901E-2</v>
          </cell>
        </row>
        <row r="137">
          <cell r="I137">
            <v>7.0000000000000007E-2</v>
          </cell>
        </row>
        <row r="138">
          <cell r="I138">
            <v>7.0000000000000007E-2</v>
          </cell>
        </row>
        <row r="140">
          <cell r="I140">
            <v>9.9999999999999922E-2</v>
          </cell>
        </row>
        <row r="141">
          <cell r="I141">
            <v>8.2800000000000068E-2</v>
          </cell>
        </row>
        <row r="142">
          <cell r="I142">
            <v>0.18337499989640849</v>
          </cell>
        </row>
        <row r="143">
          <cell r="I143">
            <v>7.0000459106374952E-2</v>
          </cell>
        </row>
        <row r="145">
          <cell r="I145">
            <v>5.3599981629124924E-2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Cost Secenario 2"/>
      <sheetName val="Revised Revenue 2020 "/>
      <sheetName val=" Revised Cost 2020"/>
      <sheetName val="Revised Revenue 2020 Cal"/>
      <sheetName val=" Revised Cost 2020 Cal"/>
      <sheetName val="Sheet2"/>
      <sheetName val="Revised Revenue 2022"/>
      <sheetName val="Sheet6"/>
      <sheetName val=" Revised Cost 2022"/>
      <sheetName val="Sheet5"/>
      <sheetName val=" Revised Cost 2022-Team"/>
      <sheetName val="Revised Invoicing Revenue 2022"/>
      <sheetName val="Revised Cash-IN 2022"/>
      <sheetName val="Revised Cash-OUT 2022"/>
      <sheetName val="Revised Cash-flow 2022"/>
      <sheetName val="Sheet4"/>
      <sheetName val="Look ahead Q1,Q2 Senario 1"/>
      <sheetName val="Look ahead Q1,Q2 Senario 2"/>
      <sheetName val="Sheet1"/>
      <sheetName val="Sheet3"/>
    </sheetNames>
    <sheetDataSet>
      <sheetData sheetId="0" refreshError="1"/>
      <sheetData sheetId="1" refreshError="1"/>
      <sheetData sheetId="2" refreshError="1"/>
      <sheetData sheetId="3">
        <row r="97">
          <cell r="U97" t="str">
            <v>مشاريع غير موجوده فى الجدول</v>
          </cell>
        </row>
      </sheetData>
      <sheetData sheetId="4">
        <row r="6">
          <cell r="C6" t="str">
            <v>DP World Sokhna</v>
          </cell>
        </row>
      </sheetData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>
        <row r="6">
          <cell r="K6">
            <v>14268679.839529335</v>
          </cell>
        </row>
        <row r="8">
          <cell r="X8">
            <v>335745734.46019804</v>
          </cell>
          <cell r="Y8">
            <v>0</v>
          </cell>
          <cell r="Z8">
            <v>335745734.46019804</v>
          </cell>
          <cell r="AA8">
            <v>0</v>
          </cell>
          <cell r="AB8">
            <v>0</v>
          </cell>
          <cell r="AC8">
            <v>335745734.46019804</v>
          </cell>
        </row>
        <row r="14">
          <cell r="X14">
            <v>50786842.139021441</v>
          </cell>
          <cell r="Y14">
            <v>0</v>
          </cell>
          <cell r="Z14">
            <v>50786842.139021441</v>
          </cell>
          <cell r="AA14">
            <v>0</v>
          </cell>
          <cell r="AB14">
            <v>0</v>
          </cell>
          <cell r="AC14">
            <v>50786842.139021441</v>
          </cell>
        </row>
        <row r="54">
          <cell r="K54">
            <v>4524165.7713976353</v>
          </cell>
        </row>
        <row r="105">
          <cell r="K105">
            <v>6136401.8801302714</v>
          </cell>
        </row>
        <row r="113">
          <cell r="K113">
            <v>-228587145.16407028</v>
          </cell>
          <cell r="X113">
            <v>5139184635.215497</v>
          </cell>
          <cell r="Y113">
            <v>7702701053.2836647</v>
          </cell>
          <cell r="Z113">
            <v>-2563516418.0681682</v>
          </cell>
          <cell r="AA113">
            <v>1867030915.1454964</v>
          </cell>
          <cell r="AB113">
            <v>906899461.746714</v>
          </cell>
          <cell r="AC113">
            <v>-2169646365.9740767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7C35-39F6-41BF-90FD-2089D5BEEABE}">
  <sheetPr>
    <pageSetUpPr fitToPage="1"/>
  </sheetPr>
  <dimension ref="A1:BF181"/>
  <sheetViews>
    <sheetView tabSelected="1" view="pageBreakPreview" zoomScale="70" zoomScaleNormal="80" zoomScaleSheetLayoutView="70" workbookViewId="0">
      <pane xSplit="7" ySplit="5" topLeftCell="H24" activePane="bottomRight" state="frozen"/>
      <selection activeCell="W16" sqref="W16"/>
      <selection pane="topRight" activeCell="W16" sqref="W16"/>
      <selection pane="bottomLeft" activeCell="W16" sqref="W16"/>
      <selection pane="bottomRight" activeCell="H16" sqref="H16"/>
    </sheetView>
  </sheetViews>
  <sheetFormatPr defaultRowHeight="15" x14ac:dyDescent="0.25"/>
  <cols>
    <col min="1" max="4" width="10" style="1" customWidth="1"/>
    <col min="5" max="6" width="15.140625" customWidth="1"/>
    <col min="7" max="7" width="30" customWidth="1"/>
    <col min="8" max="8" width="30" style="2" customWidth="1"/>
    <col min="9" max="9" width="30" style="90" customWidth="1"/>
    <col min="10" max="10" width="30" style="2" hidden="1" customWidth="1"/>
    <col min="11" max="11" width="30" style="2" customWidth="1"/>
    <col min="12" max="15" width="30" style="3" customWidth="1"/>
    <col min="16" max="17" width="30" style="2" customWidth="1"/>
    <col min="18" max="19" width="30" style="4" customWidth="1"/>
    <col min="20" max="21" width="30" style="4" hidden="1" customWidth="1"/>
    <col min="22" max="22" width="16.85546875" style="5" customWidth="1"/>
    <col min="23" max="24" width="16.5703125" style="2" customWidth="1"/>
    <col min="25" max="25" width="16.85546875" style="2" customWidth="1"/>
    <col min="26" max="26" width="17.140625" style="2" customWidth="1"/>
    <col min="27" max="27" width="17" style="2" customWidth="1"/>
    <col min="28" max="29" width="17.28515625" style="2" customWidth="1"/>
    <col min="30" max="30" width="17.7109375" style="2" customWidth="1"/>
    <col min="31" max="32" width="16.5703125" style="2" customWidth="1"/>
    <col min="33" max="33" width="22.28515625" style="2" customWidth="1"/>
    <col min="34" max="34" width="14.28515625" hidden="1" customWidth="1"/>
    <col min="35" max="35" width="9.140625" hidden="1" customWidth="1"/>
    <col min="36" max="39" width="14.28515625" hidden="1" customWidth="1"/>
    <col min="40" max="40" width="16.140625" hidden="1" customWidth="1"/>
    <col min="41" max="41" width="12.5703125" hidden="1" customWidth="1"/>
    <col min="42" max="42" width="17.140625" hidden="1" customWidth="1"/>
    <col min="43" max="43" width="12" hidden="1" customWidth="1"/>
    <col min="44" max="44" width="17.7109375" hidden="1" customWidth="1"/>
    <col min="45" max="45" width="14.85546875" bestFit="1" customWidth="1"/>
    <col min="46" max="46" width="11.42578125" hidden="1" customWidth="1"/>
    <col min="47" max="53" width="0" hidden="1" customWidth="1"/>
    <col min="54" max="54" width="18.5703125" hidden="1" customWidth="1"/>
    <col min="55" max="55" width="14.85546875" bestFit="1" customWidth="1"/>
  </cols>
  <sheetData>
    <row r="1" spans="1:58" ht="39" hidden="1" customHeight="1" x14ac:dyDescent="0.25">
      <c r="I1" s="2"/>
      <c r="K1" s="3"/>
    </row>
    <row r="2" spans="1:58" hidden="1" x14ac:dyDescent="0.25">
      <c r="I2" s="2"/>
      <c r="L2" s="3">
        <v>480773005.71428502</v>
      </c>
      <c r="M2" s="3">
        <f>L2+L3</f>
        <v>593999146.66666591</v>
      </c>
    </row>
    <row r="3" spans="1:58" ht="17.25" hidden="1" customHeight="1" x14ac:dyDescent="0.25">
      <c r="I3" s="2"/>
      <c r="K3" s="6"/>
      <c r="L3" s="2">
        <f>118887448/1.05</f>
        <v>113226140.95238094</v>
      </c>
      <c r="R3" s="4">
        <v>-1922518.4603802264</v>
      </c>
    </row>
    <row r="4" spans="1:58" ht="15.75" thickBot="1" x14ac:dyDescent="0.3">
      <c r="I4" s="2"/>
    </row>
    <row r="5" spans="1:58" s="14" customFormat="1" ht="30" x14ac:dyDescent="0.25">
      <c r="A5" s="7" t="s">
        <v>0</v>
      </c>
      <c r="B5" s="8" t="s">
        <v>1</v>
      </c>
      <c r="C5" s="8" t="s">
        <v>2</v>
      </c>
      <c r="D5" s="7" t="s">
        <v>3</v>
      </c>
      <c r="E5" s="9" t="s">
        <v>4</v>
      </c>
      <c r="F5" s="9" t="s">
        <v>5</v>
      </c>
      <c r="G5" s="9" t="s">
        <v>6</v>
      </c>
      <c r="H5" s="10" t="s">
        <v>7</v>
      </c>
      <c r="I5" s="11" t="s">
        <v>8</v>
      </c>
      <c r="J5" s="10" t="s">
        <v>9</v>
      </c>
      <c r="K5" s="10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0" t="s">
        <v>15</v>
      </c>
      <c r="Q5" s="10" t="s">
        <v>16</v>
      </c>
      <c r="R5" s="9" t="s">
        <v>17</v>
      </c>
      <c r="S5" s="9" t="s">
        <v>18</v>
      </c>
      <c r="T5" s="9" t="s">
        <v>19</v>
      </c>
      <c r="U5" s="9"/>
      <c r="V5" s="10" t="s">
        <v>20</v>
      </c>
      <c r="W5" s="10" t="s">
        <v>21</v>
      </c>
      <c r="X5" s="10" t="s">
        <v>22</v>
      </c>
      <c r="Y5" s="10" t="s">
        <v>23</v>
      </c>
      <c r="Z5" s="10" t="s">
        <v>24</v>
      </c>
      <c r="AA5" s="10" t="s">
        <v>25</v>
      </c>
      <c r="AB5" s="10" t="s">
        <v>26</v>
      </c>
      <c r="AC5" s="10" t="s">
        <v>27</v>
      </c>
      <c r="AD5" s="10" t="s">
        <v>28</v>
      </c>
      <c r="AE5" s="10" t="s">
        <v>29</v>
      </c>
      <c r="AF5" s="10" t="s">
        <v>30</v>
      </c>
      <c r="AG5" s="13" t="s">
        <v>31</v>
      </c>
      <c r="AT5" s="14" t="s">
        <v>32</v>
      </c>
      <c r="AU5" s="14" t="s">
        <v>33</v>
      </c>
    </row>
    <row r="6" spans="1:58" x14ac:dyDescent="0.25">
      <c r="A6" s="15">
        <v>1</v>
      </c>
      <c r="B6" s="16" t="s">
        <v>34</v>
      </c>
      <c r="C6" s="16" t="s">
        <v>35</v>
      </c>
      <c r="D6" s="17">
        <v>1</v>
      </c>
      <c r="E6" s="18" t="s">
        <v>36</v>
      </c>
      <c r="F6" s="19">
        <v>137</v>
      </c>
      <c r="G6" s="20" t="s">
        <v>37</v>
      </c>
      <c r="H6" s="21">
        <f>'[1]Revised Revenue 2023 rev. plan'!H6</f>
        <v>952143211</v>
      </c>
      <c r="I6" s="22">
        <f>(H6-K6)/H6</f>
        <v>4.9999999999999446E-3</v>
      </c>
      <c r="J6" s="23">
        <f>I6</f>
        <v>4.9999999999999446E-3</v>
      </c>
      <c r="K6" s="24">
        <v>947382494.94500005</v>
      </c>
      <c r="L6" s="25">
        <v>659536506.1500001</v>
      </c>
      <c r="M6" s="26">
        <f>('[1]Revised Revenue 2023 rev. plan'!I6-'Revise Cost 2023'!L6)/('[1]Revised Revenue 2023 rev. plan'!I6)</f>
        <v>4.9999999999999871E-2</v>
      </c>
      <c r="N6" s="26">
        <f>(('[1]Revised Revenue 2023 rev. plan'!I6+'[1]Revised Revenue 2023 rev. plan'!K6)-('Revise Cost 2023'!L6+'Revise Cost 2023'!P6))/('[1]Revised Revenue 2023 rev. plan'!I6+'[1]Revised Revenue 2023 rev. plan'!K6)</f>
        <v>4.9999999999998197E-3</v>
      </c>
      <c r="O6" s="25">
        <v>128424714.71810001</v>
      </c>
      <c r="P6" s="21">
        <f t="shared" ref="P6:P69" si="0">SUM(V6:AG6)</f>
        <v>287845988.79500002</v>
      </c>
      <c r="Q6" s="26">
        <f>('[1]Revised Revenue 2023 rev. plan'!K6-'Revise Cost 2023'!P6)/'[1]Revised Revenue 2023 rev. plan'!K6</f>
        <v>-0.11613958359207455</v>
      </c>
      <c r="R6" s="27">
        <f>K6-L6-P6</f>
        <v>0</v>
      </c>
      <c r="S6" s="26" t="e">
        <f>('[1]Revised Revenue 2023 rev. plan'!M6-'Revise Cost 2023'!R6)/'[1]Revised Revenue 2023 rev. plan'!M6</f>
        <v>#DIV/0!</v>
      </c>
      <c r="T6" s="27">
        <v>0</v>
      </c>
      <c r="U6" s="28">
        <f>(1-I6)*'[1]Revised Revenue 2023 rev. plan'!N6</f>
        <v>19670464.926789679</v>
      </c>
      <c r="V6" s="29">
        <v>18780845.910000026</v>
      </c>
      <c r="W6" s="29">
        <v>19140158.479999974</v>
      </c>
      <c r="X6" s="29">
        <v>26871348.100000001</v>
      </c>
      <c r="Y6" s="29">
        <f>'[1]Revised Revenue 2023 rev. plan'!Q6*(1-'Revise Cost 2023'!$I6)</f>
        <v>22801266.998431079</v>
      </c>
      <c r="Z6" s="29">
        <f>'[1]Revised Revenue 2023 rev. plan'!R6*(1-'Revise Cost 2023'!$I6)</f>
        <v>27776266.998431109</v>
      </c>
      <c r="AA6" s="29">
        <f>'[1]Revised Revenue 2023 rev. plan'!S6*(1-'Revise Cost 2023'!$I6)</f>
        <v>26948733.001568895</v>
      </c>
      <c r="AB6" s="29">
        <f>'[1]Revised Revenue 2023 rev. plan'!T6*(1-'Revise Cost 2023'!$I6)</f>
        <v>26213113.083650004</v>
      </c>
      <c r="AC6" s="29">
        <f>'[1]Revised Revenue 2023 rev. plan'!U6*(1-'Revise Cost 2023'!$I6)</f>
        <v>28357500.000000004</v>
      </c>
      <c r="AD6" s="29">
        <f>'[1]Revised Revenue 2023 rev. plan'!V6*(1-'Revise Cost 2023'!$I6)</f>
        <v>27362500.000000004</v>
      </c>
      <c r="AE6" s="29">
        <f>'[1]Revised Revenue 2023 rev. plan'!W6*(1-'Revise Cost 2023'!$I6)</f>
        <v>27661000.000000004</v>
      </c>
      <c r="AF6" s="29">
        <f>'[1]Revised Revenue 2023 rev. plan'!X6*(1-'Revise Cost 2023'!$I6)</f>
        <v>27661000.000000004</v>
      </c>
      <c r="AG6" s="29">
        <f>'[1]Revised Revenue 2023 rev. plan'!Y6*(1-'Revise Cost 2023'!$I6)</f>
        <v>8272256.2229189454</v>
      </c>
      <c r="AN6" s="30">
        <f t="shared" ref="AN6:AN69" si="1">K6-L6-V6-W6-X6-Y6-Z6</f>
        <v>172476102.30813777</v>
      </c>
      <c r="AO6" s="30">
        <f t="shared" ref="AO6:AO21" si="2">AE6+AF6+AG6</f>
        <v>63594256.22291895</v>
      </c>
      <c r="AQ6" s="31">
        <f t="shared" ref="AQ6:AQ69" si="3">N6-I6</f>
        <v>-1.2490009027033011E-16</v>
      </c>
      <c r="AR6" s="32"/>
      <c r="AS6" s="30">
        <f>AG6+AF6+AE6+AD6+AC6+AB6+AA6+Z6</f>
        <v>200252369.30656895</v>
      </c>
      <c r="AT6" s="33">
        <v>0.05</v>
      </c>
      <c r="AU6" s="33">
        <v>5.0000000000000072E-2</v>
      </c>
      <c r="AV6" t="b">
        <f>AU6=AT6</f>
        <v>0</v>
      </c>
      <c r="AW6" s="33">
        <f>[2]Sheet9!I7</f>
        <v>5.0000000000000072E-2</v>
      </c>
      <c r="AX6" s="34">
        <f>I6</f>
        <v>4.9999999999999446E-3</v>
      </c>
      <c r="AY6" s="34">
        <f>M6</f>
        <v>4.9999999999999871E-2</v>
      </c>
      <c r="AZ6" s="34">
        <f>N6</f>
        <v>4.9999999999998197E-3</v>
      </c>
      <c r="BA6" s="34">
        <f>Q6</f>
        <v>-0.11613958359207455</v>
      </c>
      <c r="BB6" s="34" t="e">
        <f>S6</f>
        <v>#DIV/0!</v>
      </c>
      <c r="BC6" s="30">
        <f>SUM(V6:AG6)</f>
        <v>287845988.79500002</v>
      </c>
      <c r="BE6">
        <f>COUNTIFS(V6:AG6,"&lt;&gt;0")</f>
        <v>12</v>
      </c>
      <c r="BF6">
        <f>COUNTIFS(Z6:AG6,"&lt;&gt;0")</f>
        <v>8</v>
      </c>
    </row>
    <row r="7" spans="1:58" x14ac:dyDescent="0.25">
      <c r="A7" s="15">
        <v>1</v>
      </c>
      <c r="B7" s="16" t="s">
        <v>38</v>
      </c>
      <c r="C7" s="16" t="s">
        <v>35</v>
      </c>
      <c r="D7" s="35">
        <v>2</v>
      </c>
      <c r="E7" s="18" t="s">
        <v>39</v>
      </c>
      <c r="F7" s="19">
        <v>94</v>
      </c>
      <c r="G7" s="20" t="s">
        <v>40</v>
      </c>
      <c r="H7" s="21">
        <f>'[1]Revised Revenue 2023 rev. plan'!H7</f>
        <v>1611128362.4600101</v>
      </c>
      <c r="I7" s="36">
        <v>0.25544244366769098</v>
      </c>
      <c r="J7" s="26">
        <v>0.10440000000000001</v>
      </c>
      <c r="K7" s="21">
        <v>1191147145</v>
      </c>
      <c r="L7" s="25">
        <v>1199577796.4909</v>
      </c>
      <c r="M7" s="26">
        <f>('[1]Revised Revenue 2023 rev. plan'!I7-'Revise Cost 2023'!L7)/('[1]Revised Revenue 2023 rev. plan'!I7)</f>
        <v>0.25544244366769076</v>
      </c>
      <c r="N7" s="26">
        <f>(('[1]Revised Revenue 2023 rev. plan'!I7+'[1]Revised Revenue 2023 rev. plan'!K7)-('Revise Cost 2023'!L7+'Revise Cost 2023'!P7))/('[1]Revised Revenue 2023 rev. plan'!I7+'[1]Revised Revenue 2023 rev. plan'!K7)</f>
        <v>0.25544244366769076</v>
      </c>
      <c r="O7" s="25">
        <v>0</v>
      </c>
      <c r="P7" s="21">
        <f t="shared" si="0"/>
        <v>0</v>
      </c>
      <c r="Q7" s="26" t="e">
        <f>('[1]Revised Revenue 2023 rev. plan'!K7-'Revise Cost 2023'!P7)/'[1]Revised Revenue 2023 rev. plan'!K7</f>
        <v>#DIV/0!</v>
      </c>
      <c r="R7" s="27">
        <f>K7-L7-P7</f>
        <v>-8430651.4909000397</v>
      </c>
      <c r="S7" s="26">
        <v>0</v>
      </c>
      <c r="T7" s="27">
        <v>0</v>
      </c>
      <c r="U7" s="28">
        <f>(1-I7)*'[1]Revised Revenue 2023 rev. plan'!N7</f>
        <v>0</v>
      </c>
      <c r="V7" s="29">
        <v>0</v>
      </c>
      <c r="W7" s="29">
        <v>0</v>
      </c>
      <c r="X7" s="29">
        <f>'[1]Revised Revenue 2023 rev. plan'!P7*(1-'Revise Cost 2023'!$I7)</f>
        <v>0</v>
      </c>
      <c r="Y7" s="29">
        <f>'[1]Revised Revenue 2023 rev. plan'!Q7*(1-'Revise Cost 2023'!$I7)</f>
        <v>0</v>
      </c>
      <c r="Z7" s="29">
        <f>'[1]Revised Revenue 2023 rev. plan'!R7*(1-'Revise Cost 2023'!$I7)</f>
        <v>0</v>
      </c>
      <c r="AA7" s="29">
        <f>'[1]Revised Revenue 2023 rev. plan'!S7*(1-'Revise Cost 2023'!$I7)</f>
        <v>0</v>
      </c>
      <c r="AB7" s="29">
        <f>'[1]Revised Revenue 2023 rev. plan'!T7*(1-'Revise Cost 2023'!$I7)</f>
        <v>0</v>
      </c>
      <c r="AC7" s="29">
        <f>'[1]Revised Revenue 2023 rev. plan'!U7*(1-'Revise Cost 2023'!$I7)</f>
        <v>0</v>
      </c>
      <c r="AD7" s="29">
        <f>'[1]Revised Revenue 2023 rev. plan'!V7*(1-'Revise Cost 2023'!$I7)</f>
        <v>0</v>
      </c>
      <c r="AE7" s="29">
        <f>'[1]Revised Revenue 2023 rev. plan'!W7*(1-'Revise Cost 2023'!$I7)</f>
        <v>0</v>
      </c>
      <c r="AF7" s="29">
        <f>'[1]Revised Revenue 2023 rev. plan'!X7*(1-'Revise Cost 2023'!$I7)</f>
        <v>0</v>
      </c>
      <c r="AG7" s="29">
        <f>'[1]Revised Revenue 2023 rev. plan'!Y7*(1-'Revise Cost 2023'!$I7)</f>
        <v>0</v>
      </c>
      <c r="AN7" s="30">
        <f t="shared" si="1"/>
        <v>-8430651.4909000397</v>
      </c>
      <c r="AO7" s="30">
        <f t="shared" si="2"/>
        <v>0</v>
      </c>
      <c r="AQ7" s="31">
        <f t="shared" si="3"/>
        <v>0</v>
      </c>
      <c r="AR7" s="32"/>
      <c r="AT7" s="33">
        <v>0.26395860374376645</v>
      </c>
      <c r="AU7" s="33">
        <v>0.25544244366769076</v>
      </c>
      <c r="AV7" t="b">
        <f t="shared" ref="AV7:AV70" si="4">AU7=AT7</f>
        <v>0</v>
      </c>
    </row>
    <row r="8" spans="1:58" x14ac:dyDescent="0.25">
      <c r="A8" s="15">
        <v>1</v>
      </c>
      <c r="B8" s="16" t="s">
        <v>41</v>
      </c>
      <c r="C8" s="16" t="s">
        <v>35</v>
      </c>
      <c r="D8" s="17">
        <v>3</v>
      </c>
      <c r="E8" s="18" t="s">
        <v>42</v>
      </c>
      <c r="F8" s="19">
        <v>92</v>
      </c>
      <c r="G8" s="37" t="s">
        <v>43</v>
      </c>
      <c r="H8" s="21">
        <f>'[1]Revised Revenue 2023 rev. plan'!H8</f>
        <v>1145187121</v>
      </c>
      <c r="I8" s="22">
        <f>AW8</f>
        <v>5.773500573623723E-2</v>
      </c>
      <c r="J8" s="38">
        <v>5.3600000000000002E-2</v>
      </c>
      <c r="K8" s="24">
        <v>1079069736</v>
      </c>
      <c r="L8" s="25">
        <v>1063500266.6138</v>
      </c>
      <c r="M8" s="26">
        <f>('[1]Revised Revenue 2023 rev. plan'!I8-'Revise Cost 2023'!L8)/('[1]Revised Revenue 2023 rev. plan'!I8)</f>
        <v>4.5509929376860291E-2</v>
      </c>
      <c r="N8" s="26">
        <f>(('[1]Revised Revenue 2023 rev. plan'!I8+'[1]Revised Revenue 2023 rev. plan'!K8)-('Revise Cost 2023'!L8+'Revise Cost 2023'!P8))/('[1]Revised Revenue 2023 rev. plan'!I8+'[1]Revised Revenue 2023 rev. plan'!K8)</f>
        <v>5.7735005736237389E-2</v>
      </c>
      <c r="O8" s="25">
        <v>0</v>
      </c>
      <c r="P8" s="21">
        <f t="shared" si="0"/>
        <v>15569469.180352965</v>
      </c>
      <c r="Q8" s="26">
        <f>('[1]Revised Revenue 2023 rev. plan'!K8-'Revise Cost 2023'!P8)/'[1]Revised Revenue 2023 rev. plan'!K8</f>
        <v>0.49742406100627079</v>
      </c>
      <c r="R8" s="27">
        <f t="shared" ref="R8:R34" si="5">K8-L8-P8</f>
        <v>0.20584698580205441</v>
      </c>
      <c r="S8" s="26">
        <f>('[1]Revised Revenue 2023 rev. plan'!M8-'Revise Cost 2023'!R8)/'[1]Revised Revenue 2023 rev. plan'!M8</f>
        <v>5.7734336290743281E-2</v>
      </c>
      <c r="T8" s="27">
        <v>0</v>
      </c>
      <c r="U8" s="28">
        <f>(1-I8)*'[1]Revised Revenue 2023 rev. plan'!N8</f>
        <v>8713668.5018508807</v>
      </c>
      <c r="V8" s="29">
        <v>-4907606.7400000021</v>
      </c>
      <c r="W8" s="29">
        <v>4726159.200000002</v>
      </c>
      <c r="X8" s="29">
        <f>'[1]Revised Revenue 2023 rev. plan'!P8*(1-'Revise Cost 2023'!$I8)</f>
        <v>2826794.9827912883</v>
      </c>
      <c r="Y8" s="29">
        <f>'[1]Revised Revenue 2023 rev. plan'!Q8*(1-'Revise Cost 2023'!$I8)</f>
        <v>4899777.9701715661</v>
      </c>
      <c r="Z8" s="29">
        <f>'[1]Revised Revenue 2023 rev. plan'!R8*(1-'Revise Cost 2023'!$I8)</f>
        <v>5197548.7845988236</v>
      </c>
      <c r="AA8" s="29">
        <f>'[1]Revised Revenue 2023 rev. plan'!S8*(1-'Revise Cost 2023'!$I8)</f>
        <v>2826794.9827912883</v>
      </c>
      <c r="AB8" s="29">
        <f>'[1]Revised Revenue 2023 rev. plan'!T8*(1-'Revise Cost 2023'!$I8)</f>
        <v>0</v>
      </c>
      <c r="AC8" s="29">
        <f>'[1]Revised Revenue 2023 rev. plan'!U8*(1-'Revise Cost 2023'!$I8)</f>
        <v>0</v>
      </c>
      <c r="AD8" s="29">
        <f>'[1]Revised Revenue 2023 rev. plan'!V8*(1-'Revise Cost 2023'!$I8)</f>
        <v>0</v>
      </c>
      <c r="AE8" s="29">
        <f>'[1]Revised Revenue 2023 rev. plan'!W8*(1-'Revise Cost 2023'!$I8)</f>
        <v>0</v>
      </c>
      <c r="AF8" s="29">
        <f>'[1]Revised Revenue 2023 rev. plan'!X8*(1-'Revise Cost 2023'!$I8)</f>
        <v>0</v>
      </c>
      <c r="AG8" s="29">
        <f>'[1]Revised Revenue 2023 rev. plan'!Y8*(1-'Revise Cost 2023'!$I8)</f>
        <v>0</v>
      </c>
      <c r="AH8" s="29">
        <f>(1-$I8)*'[3]Revised Invoicing Revenue 2022'!X8</f>
        <v>316361452.55522132</v>
      </c>
      <c r="AI8" s="29">
        <f>(1-$I8)*'[3]Revised Invoicing Revenue 2022'!Y8</f>
        <v>0</v>
      </c>
      <c r="AJ8" s="29">
        <f>(1-$I8)*'[3]Revised Invoicing Revenue 2022'!Z8</f>
        <v>316361452.55522132</v>
      </c>
      <c r="AK8" s="29">
        <f>(1-$I8)*'[3]Revised Invoicing Revenue 2022'!AA8</f>
        <v>0</v>
      </c>
      <c r="AL8" s="29">
        <f>(1-$I8)*'[3]Revised Invoicing Revenue 2022'!AB8</f>
        <v>0</v>
      </c>
      <c r="AM8" s="29">
        <f>(1-$I8)*'[3]Revised Invoicing Revenue 2022'!AC8</f>
        <v>316361452.55522132</v>
      </c>
      <c r="AN8" s="30">
        <f t="shared" si="1"/>
        <v>2826795.1886382727</v>
      </c>
      <c r="AO8" s="30">
        <f t="shared" si="2"/>
        <v>0</v>
      </c>
      <c r="AQ8" s="31">
        <f t="shared" si="3"/>
        <v>1.5959455978986625E-16</v>
      </c>
      <c r="AR8" s="32"/>
      <c r="AS8" s="30">
        <f>AG8+AF8+AE8+AD8+AC8+AB8+AA8+Z8</f>
        <v>8024343.7673901115</v>
      </c>
      <c r="AT8" s="33">
        <v>5.9999999999997118E-2</v>
      </c>
      <c r="AU8" s="33">
        <v>4.5509929376860325E-2</v>
      </c>
      <c r="AV8" t="b">
        <f t="shared" si="4"/>
        <v>0</v>
      </c>
      <c r="AW8" s="33">
        <f>[2]Sheet9!I9</f>
        <v>5.773500573623723E-2</v>
      </c>
      <c r="AX8" s="34">
        <f>I8</f>
        <v>5.773500573623723E-2</v>
      </c>
      <c r="AY8" s="34">
        <f t="shared" ref="AY8:AZ11" si="6">M8</f>
        <v>4.5509929376860291E-2</v>
      </c>
      <c r="AZ8" s="34">
        <f t="shared" si="6"/>
        <v>5.7735005736237389E-2</v>
      </c>
      <c r="BA8" s="34">
        <f>Q8</f>
        <v>0.49742406100627079</v>
      </c>
      <c r="BB8" s="34">
        <f>S8</f>
        <v>5.7734336290743281E-2</v>
      </c>
      <c r="BC8" s="30">
        <f>SUM(V8:AG8)</f>
        <v>15569469.180352965</v>
      </c>
      <c r="BE8">
        <f>COUNTIFS(V8:AG8,"&lt;&gt;0")</f>
        <v>6</v>
      </c>
      <c r="BF8">
        <f>COUNTIFS(Z8:AG8,"&lt;&gt;0")</f>
        <v>2</v>
      </c>
    </row>
    <row r="9" spans="1:58" x14ac:dyDescent="0.25">
      <c r="A9" s="15">
        <v>1</v>
      </c>
      <c r="B9" s="16" t="s">
        <v>41</v>
      </c>
      <c r="C9" s="16" t="s">
        <v>35</v>
      </c>
      <c r="D9" s="17">
        <v>4</v>
      </c>
      <c r="E9" s="18" t="s">
        <v>44</v>
      </c>
      <c r="F9" s="19">
        <v>113</v>
      </c>
      <c r="G9" s="20" t="s">
        <v>45</v>
      </c>
      <c r="H9" s="21">
        <f>'[1]Revised Revenue 2023 rev. plan'!H9</f>
        <v>637419839.06349492</v>
      </c>
      <c r="I9" s="22">
        <f>AW9</f>
        <v>0.25730460202996669</v>
      </c>
      <c r="J9" s="38">
        <v>0.11899999999999999</v>
      </c>
      <c r="K9" s="24">
        <v>473408781.04725689</v>
      </c>
      <c r="L9" s="25">
        <v>467108794.12400001</v>
      </c>
      <c r="M9" s="26">
        <f>('[1]Revised Revenue 2023 rev. plan'!I9-'Revise Cost 2023'!L9)/('[1]Revised Revenue 2023 rev. plan'!I9)</f>
        <v>0.25730460202996669</v>
      </c>
      <c r="N9" s="26">
        <f>(('[1]Revised Revenue 2023 rev. plan'!I9+'[1]Revised Revenue 2023 rev. plan'!K9)-('Revise Cost 2023'!L9+'Revise Cost 2023'!P9))/('[1]Revised Revenue 2023 rev. plan'!I9+'[1]Revised Revenue 2023 rev. plan'!K9)</f>
        <v>0.25730460202996663</v>
      </c>
      <c r="O9" s="25">
        <v>0</v>
      </c>
      <c r="P9" s="21">
        <f t="shared" si="0"/>
        <v>6299986.5933125075</v>
      </c>
      <c r="Q9" s="26">
        <f>('[1]Revised Revenue 2023 rev. plan'!K9-'Revise Cost 2023'!P9)/'[1]Revised Revenue 2023 rev. plan'!K9</f>
        <v>0.25730460202996192</v>
      </c>
      <c r="R9" s="27">
        <f t="shared" si="5"/>
        <v>0.32994436658918858</v>
      </c>
      <c r="S9" s="26">
        <f>('[1]Revised Revenue 2023 rev. plan'!M9-'Revise Cost 2023'!R9)/'[1]Revised Revenue 2023 rev. plan'!M9</f>
        <v>0.25730480705655623</v>
      </c>
      <c r="T9" s="27">
        <v>0</v>
      </c>
      <c r="U9" s="28">
        <f>(1-I9)*'[1]Revised Revenue 2023 rev. plan'!N9</f>
        <v>133396.91000004191</v>
      </c>
      <c r="V9" s="29">
        <v>133396.90999999992</v>
      </c>
      <c r="W9" s="29">
        <v>5229.5100000000966</v>
      </c>
      <c r="X9" s="29">
        <f>'[1]Revised Revenue 2023 rev. plan'!P9*(1-'Revise Cost 2023'!$I9)</f>
        <v>0</v>
      </c>
      <c r="Y9" s="29">
        <f>'[1]Revised Revenue 2023 rev. plan'!Q9*(1-'Revise Cost 2023'!$I9)</f>
        <v>0</v>
      </c>
      <c r="Z9" s="29">
        <f>'[1]Revised Revenue 2023 rev. plan'!R9*(1-'Revise Cost 2023'!$I9)</f>
        <v>3740214.0241770875</v>
      </c>
      <c r="AA9" s="29">
        <f>'[1]Revised Revenue 2023 rev. plan'!S9*(1-'Revise Cost 2023'!$I9)</f>
        <v>0</v>
      </c>
      <c r="AB9" s="29">
        <f>'[1]Revised Revenue 2023 rev. plan'!T9*(1-'Revise Cost 2023'!$I9)</f>
        <v>0</v>
      </c>
      <c r="AC9" s="29">
        <f>'[1]Revised Revenue 2023 rev. plan'!U9*(1-'Revise Cost 2023'!$I9)</f>
        <v>2421146.1491354201</v>
      </c>
      <c r="AD9" s="29">
        <f>'[1]Revised Revenue 2023 rev. plan'!V9*(1-'Revise Cost 2023'!$I9)</f>
        <v>0</v>
      </c>
      <c r="AE9" s="29">
        <f>'[1]Revised Revenue 2023 rev. plan'!W9*(1-'Revise Cost 2023'!$I9)</f>
        <v>0</v>
      </c>
      <c r="AF9" s="29">
        <f>'[1]Revised Revenue 2023 rev. plan'!X9*(1-'Revise Cost 2023'!$I9)</f>
        <v>0</v>
      </c>
      <c r="AG9" s="29">
        <f>'[1]Revised Revenue 2023 rev. plan'!Y9*(1-'Revise Cost 2023'!$I9)</f>
        <v>0</v>
      </c>
      <c r="AH9" s="29">
        <f>(1-$I9)*'[1]Revenue 2023 pl+1,2 act'!AA9</f>
        <v>183794676.99073628</v>
      </c>
      <c r="AI9" s="29">
        <f>(1-$I9)*'[1]Revenue 2023 pl+1,2 act'!AB9</f>
        <v>138626.41999995886</v>
      </c>
      <c r="AJ9" s="29">
        <f>(1-$I9)*'[1]Revenue 2023 pl+1,2 act'!AC9</f>
        <v>183656050.57073632</v>
      </c>
      <c r="AK9" s="29">
        <f>(1-$I9)*'[1]Revenue 2023 pl+1,2 act'!AD9</f>
        <v>0</v>
      </c>
      <c r="AL9" s="29">
        <f>(1-$I9)*'[1]Revenue 2023 pl+1,2 act'!AE9</f>
        <v>0</v>
      </c>
      <c r="AM9" s="29">
        <f>(1-$I9)*'[1]Revenue 2023 pl+1,2 act'!AF9</f>
        <v>183656050.57073632</v>
      </c>
      <c r="AN9" s="30">
        <f t="shared" si="1"/>
        <v>2421146.4790797867</v>
      </c>
      <c r="AO9" s="30">
        <f t="shared" si="2"/>
        <v>0</v>
      </c>
      <c r="AQ9" s="31">
        <f t="shared" si="3"/>
        <v>0</v>
      </c>
      <c r="AR9" s="32"/>
      <c r="AS9" s="30">
        <f>AG9+AF9+AE9+AD9+AC9+AB9+AA9+Z9</f>
        <v>6161360.1733125076</v>
      </c>
      <c r="AT9" s="33">
        <v>0.23929363041972895</v>
      </c>
      <c r="AU9" s="33">
        <v>0.25730460202996669</v>
      </c>
      <c r="AV9" t="b">
        <f t="shared" si="4"/>
        <v>0</v>
      </c>
      <c r="AW9" s="33">
        <f>[2]Sheet9!I10</f>
        <v>0.25730460202996669</v>
      </c>
      <c r="AX9" s="34">
        <f>I9</f>
        <v>0.25730460202996669</v>
      </c>
      <c r="AY9" s="34">
        <f t="shared" si="6"/>
        <v>0.25730460202996669</v>
      </c>
      <c r="AZ9" s="34">
        <f t="shared" si="6"/>
        <v>0.25730460202996663</v>
      </c>
      <c r="BA9" s="34">
        <f>Q9</f>
        <v>0.25730460202996192</v>
      </c>
      <c r="BB9" s="34">
        <f>S9</f>
        <v>0.25730480705655623</v>
      </c>
      <c r="BC9" s="30">
        <f>SUM(V9:AG9)</f>
        <v>6299986.5933125075</v>
      </c>
      <c r="BE9">
        <f>COUNTIFS(V9:AG9,"&lt;&gt;0")</f>
        <v>4</v>
      </c>
      <c r="BF9">
        <f>COUNTIFS(Z9:AG9,"&lt;&gt;0")</f>
        <v>2</v>
      </c>
    </row>
    <row r="10" spans="1:58" x14ac:dyDescent="0.25">
      <c r="A10" s="15">
        <v>1</v>
      </c>
      <c r="B10" s="16" t="s">
        <v>41</v>
      </c>
      <c r="C10" s="16" t="s">
        <v>35</v>
      </c>
      <c r="D10" s="17">
        <v>5</v>
      </c>
      <c r="E10" s="18" t="s">
        <v>44</v>
      </c>
      <c r="F10" s="19">
        <v>141</v>
      </c>
      <c r="G10" s="37" t="s">
        <v>46</v>
      </c>
      <c r="H10" s="21">
        <f>'[1]Revised Revenue 2023 rev. plan'!H10</f>
        <v>362983478.39999998</v>
      </c>
      <c r="I10" s="22">
        <f>AW10</f>
        <v>6.3574678995637748E-2</v>
      </c>
      <c r="J10" s="26">
        <v>7.7399999999999997E-2</v>
      </c>
      <c r="K10" s="24">
        <v>335759717.51999998</v>
      </c>
      <c r="L10" s="25">
        <v>281765408.09000003</v>
      </c>
      <c r="M10" s="26">
        <f>('[1]Revised Revenue 2023 rev. plan'!I10-'Revise Cost 2023'!L10)/('[1]Revised Revenue 2023 rev. plan'!I10)</f>
        <v>7.4999999999999942E-2</v>
      </c>
      <c r="N10" s="26">
        <f>(('[1]Revised Revenue 2023 rev. plan'!I10+'[1]Revised Revenue 2023 rev. plan'!K10)-('Revise Cost 2023'!L10+'Revise Cost 2023'!P10))/('[1]Revised Revenue 2023 rev. plan'!I10+'[1]Revised Revenue 2023 rev. plan'!K10)</f>
        <v>6.3574678995637721E-2</v>
      </c>
      <c r="O10" s="25">
        <v>2639341.3599999826</v>
      </c>
      <c r="P10" s="21">
        <f t="shared" si="0"/>
        <v>58141511.882776879</v>
      </c>
      <c r="Q10" s="26">
        <f>('[1]Revised Revenue 2023 rev. plan'!K10-'Revise Cost 2023'!P10)/'[1]Revised Revenue 2023 rev. plan'!K10</f>
        <v>3.9524653321630805E-3</v>
      </c>
      <c r="R10" s="27">
        <f t="shared" si="5"/>
        <v>-4147202.4527769312</v>
      </c>
      <c r="S10" s="26">
        <f>('[1]Revised Revenue 2023 rev. plan'!M10-'Revise Cost 2023'!R10)/'[1]Revised Revenue 2023 rev. plan'!M10</f>
        <v>12640800.288039323</v>
      </c>
      <c r="T10" s="27">
        <v>0</v>
      </c>
      <c r="U10" s="28">
        <f>(1-I10)*'[1]Revised Revenue 2023 rev. plan'!N10</f>
        <v>2671941.7084086728</v>
      </c>
      <c r="V10" s="29">
        <v>6152223.0399999917</v>
      </c>
      <c r="W10" s="29">
        <v>16993342.210000008</v>
      </c>
      <c r="X10" s="29">
        <f>'[1]Revised Revenue 2023 rev. plan'!P10*(1-'Revise Cost 2023'!$I10)</f>
        <v>0</v>
      </c>
      <c r="Y10" s="29">
        <f>'[1]Revised Revenue 2023 rev. plan'!Q10*(1-'Revise Cost 2023'!$I10)</f>
        <v>0</v>
      </c>
      <c r="Z10" s="29">
        <f>'[1]Revised Revenue 2023 rev. plan'!R10*(1-'Revise Cost 2023'!$I10)</f>
        <v>0</v>
      </c>
      <c r="AA10" s="29">
        <f>'[1]Revised Revenue 2023 rev. plan'!S10*(1-'Revise Cost 2023'!$I10)</f>
        <v>14046379.815065434</v>
      </c>
      <c r="AB10" s="29">
        <f>'[1]Revised Revenue 2023 rev. plan'!T10*(1-'Revise Cost 2023'!$I10)</f>
        <v>0</v>
      </c>
      <c r="AC10" s="29">
        <f>'[1]Revised Revenue 2023 rev. plan'!U10*(1-'Revise Cost 2023'!$I10)</f>
        <v>0</v>
      </c>
      <c r="AD10" s="29">
        <f>'[1]Revised Revenue 2023 rev. plan'!V10*(1-'Revise Cost 2023'!$I10)</f>
        <v>20949566.817711443</v>
      </c>
      <c r="AE10" s="29">
        <f>'[1]Revised Revenue 2023 rev. plan'!W10*(1-'Revise Cost 2023'!$I10)</f>
        <v>0</v>
      </c>
      <c r="AF10" s="29">
        <f>'[1]Revised Revenue 2023 rev. plan'!X10*(1-'Revise Cost 2023'!$I10)</f>
        <v>0</v>
      </c>
      <c r="AG10" s="29">
        <f>'[1]Revised Revenue 2023 rev. plan'!Y10*(1-'Revise Cost 2023'!$I10)</f>
        <v>0</v>
      </c>
      <c r="AN10" s="30">
        <f t="shared" si="1"/>
        <v>30848744.179999948</v>
      </c>
      <c r="AO10" s="30">
        <f t="shared" si="2"/>
        <v>0</v>
      </c>
      <c r="AQ10" s="31">
        <f t="shared" si="3"/>
        <v>0</v>
      </c>
      <c r="AR10" s="32"/>
      <c r="AS10" s="30">
        <f>AG10+AF10+AE10+AD10+AC10+AB10+AA10+Z10</f>
        <v>34995946.632776879</v>
      </c>
      <c r="AT10" s="33">
        <v>7.4999999999999997E-2</v>
      </c>
      <c r="AU10" s="33">
        <v>7.5000000000000039E-2</v>
      </c>
      <c r="AV10" t="b">
        <f t="shared" si="4"/>
        <v>1</v>
      </c>
      <c r="AW10" s="33">
        <f>[2]Sheet9!I11</f>
        <v>6.3574678995637748E-2</v>
      </c>
      <c r="AX10" s="34">
        <f>I10</f>
        <v>6.3574678995637748E-2</v>
      </c>
      <c r="AY10" s="34">
        <f t="shared" si="6"/>
        <v>7.4999999999999942E-2</v>
      </c>
      <c r="AZ10" s="34">
        <f t="shared" si="6"/>
        <v>6.3574678995637721E-2</v>
      </c>
      <c r="BA10" s="34">
        <f>Q10</f>
        <v>3.9524653321630805E-3</v>
      </c>
      <c r="BB10" s="34">
        <f>S10</f>
        <v>12640800.288039323</v>
      </c>
      <c r="BC10" s="30">
        <f>SUM(V10:AG10)</f>
        <v>58141511.882776879</v>
      </c>
      <c r="BE10">
        <f>COUNTIFS(V10:AG10,"&lt;&gt;0")</f>
        <v>4</v>
      </c>
      <c r="BF10">
        <f>COUNTIFS(Z10:AG10,"&lt;&gt;0")</f>
        <v>2</v>
      </c>
    </row>
    <row r="11" spans="1:58" x14ac:dyDescent="0.25">
      <c r="A11" s="15">
        <v>1</v>
      </c>
      <c r="B11" s="16" t="s">
        <v>34</v>
      </c>
      <c r="C11" s="16" t="s">
        <v>35</v>
      </c>
      <c r="D11" s="17">
        <v>6</v>
      </c>
      <c r="E11" s="18" t="s">
        <v>36</v>
      </c>
      <c r="F11" s="19">
        <v>138</v>
      </c>
      <c r="G11" s="20" t="s">
        <v>47</v>
      </c>
      <c r="H11" s="21">
        <f>'[1]Revised Revenue 2023 rev. plan'!H11</f>
        <v>1649774678</v>
      </c>
      <c r="I11" s="22">
        <f>(H11-K11)/H11</f>
        <v>0.08</v>
      </c>
      <c r="J11" s="26">
        <v>7.4999999999999997E-2</v>
      </c>
      <c r="K11" s="24">
        <v>1517792703.76</v>
      </c>
      <c r="L11" s="25">
        <v>794715230.83999991</v>
      </c>
      <c r="M11" s="26">
        <f>('[1]Revised Revenue 2023 rev. plan'!I11-'Revise Cost 2023'!L11)/('[1]Revised Revenue 2023 rev. plan'!I11)</f>
        <v>7.5000000000000108E-2</v>
      </c>
      <c r="N11" s="26">
        <f>(('[1]Revised Revenue 2023 rev. plan'!I11+'[1]Revised Revenue 2023 rev. plan'!K11)-('Revise Cost 2023'!L11+'Revise Cost 2023'!P11))/('[1]Revised Revenue 2023 rev. plan'!I11+'[1]Revised Revenue 2023 rev. plan'!K11)</f>
        <v>7.9999999999999863E-2</v>
      </c>
      <c r="O11" s="25">
        <v>478833444.65000004</v>
      </c>
      <c r="P11" s="21">
        <f t="shared" si="0"/>
        <v>489563965.21000004</v>
      </c>
      <c r="Q11" s="26">
        <f>('[1]Revised Revenue 2023 rev. plan'!K11-'Revise Cost 2023'!P11)/'[1]Revised Revenue 2023 rev. plan'!K11</f>
        <v>8.8002469483546591E-2</v>
      </c>
      <c r="R11" s="27">
        <f t="shared" si="5"/>
        <v>233513507.71000004</v>
      </c>
      <c r="S11" s="26">
        <f>('[1]Revised Revenue 2023 rev. plan'!M11-'Revise Cost 2023'!R11)/'[1]Revised Revenue 2023 rev. plan'!M11</f>
        <v>8.000000000000039E-2</v>
      </c>
      <c r="T11" s="27">
        <v>0</v>
      </c>
      <c r="U11" s="28">
        <f>(1-I11)*'[1]Revised Revenue 2023 rev. plan'!N11</f>
        <v>19863828.36108109</v>
      </c>
      <c r="V11" s="29">
        <v>19971783.949999988</v>
      </c>
      <c r="W11" s="29">
        <v>56450549.540000007</v>
      </c>
      <c r="X11" s="29">
        <v>34090545.719999999</v>
      </c>
      <c r="Y11" s="29">
        <f>'[1]Revised Revenue 2023 rev. plan'!Q11*(1-'Revise Cost 2023'!$I11)</f>
        <v>33182258.240000002</v>
      </c>
      <c r="Z11" s="29">
        <f>'[1]Revised Revenue 2023 rev. plan'!R11*(1-'Revise Cost 2023'!$I11)</f>
        <v>28593969.84</v>
      </c>
      <c r="AA11" s="29">
        <f>'[1]Revised Revenue 2023 rev. plan'!S11*(1-'Revise Cost 2023'!$I11)</f>
        <v>39191537.240000002</v>
      </c>
      <c r="AB11" s="29">
        <f>'[1]Revised Revenue 2023 rev. plan'!T11*(1-'Revise Cost 2023'!$I11)</f>
        <v>41873328.960000001</v>
      </c>
      <c r="AC11" s="29">
        <f>'[1]Revised Revenue 2023 rev. plan'!U11*(1-'Revise Cost 2023'!$I11)</f>
        <v>40099825.640000001</v>
      </c>
      <c r="AD11" s="29">
        <f>'[1]Revised Revenue 2023 rev. plan'!V11*(1-'Revise Cost 2023'!$I11)</f>
        <v>37793969.840000004</v>
      </c>
      <c r="AE11" s="29">
        <f>'[1]Revised Revenue 2023 rev. plan'!W11*(1-'Revise Cost 2023'!$I11)</f>
        <v>54870304.200000003</v>
      </c>
      <c r="AF11" s="29">
        <f>'[1]Revised Revenue 2023 rev. plan'!X11*(1-'Revise Cost 2023'!$I11)</f>
        <v>52564448.400000006</v>
      </c>
      <c r="AG11" s="29">
        <f>'[1]Revised Revenue 2023 rev. plan'!Y11*(1-'Revise Cost 2023'!$I11)</f>
        <v>50881443.640000001</v>
      </c>
      <c r="AN11" s="30">
        <f t="shared" si="1"/>
        <v>550788365.63</v>
      </c>
      <c r="AO11" s="30">
        <f t="shared" si="2"/>
        <v>158316196.24000001</v>
      </c>
      <c r="AQ11" s="31">
        <f t="shared" si="3"/>
        <v>-1.3877787807814457E-16</v>
      </c>
      <c r="AR11" s="32"/>
      <c r="AS11" s="30">
        <f>AG11+AF11+AE11+AD11+AC11+AB11+AA11+Z11</f>
        <v>345868827.75999999</v>
      </c>
      <c r="AT11" s="33">
        <v>7.4999999999999997E-2</v>
      </c>
      <c r="AU11" s="33">
        <v>7.4999999999999997E-2</v>
      </c>
      <c r="AV11" t="b">
        <f t="shared" si="4"/>
        <v>1</v>
      </c>
      <c r="AW11" s="33">
        <f>[2]Sheet9!I12</f>
        <v>7.4999999999999997E-2</v>
      </c>
      <c r="AX11" s="34">
        <f>I11</f>
        <v>0.08</v>
      </c>
      <c r="AY11" s="34">
        <f t="shared" si="6"/>
        <v>7.5000000000000108E-2</v>
      </c>
      <c r="AZ11" s="34">
        <f t="shared" si="6"/>
        <v>7.9999999999999863E-2</v>
      </c>
      <c r="BA11" s="34">
        <f>Q11</f>
        <v>8.8002469483546591E-2</v>
      </c>
      <c r="BB11" s="34">
        <f>S11</f>
        <v>8.000000000000039E-2</v>
      </c>
      <c r="BC11" s="30">
        <f>SUM(V11:AG11)</f>
        <v>489563965.21000004</v>
      </c>
      <c r="BE11">
        <f>COUNTIFS(V11:AG11,"&lt;&gt;0")</f>
        <v>12</v>
      </c>
      <c r="BF11">
        <f>COUNTIFS(Z11:AG11,"&lt;&gt;0")</f>
        <v>8</v>
      </c>
    </row>
    <row r="12" spans="1:58" ht="13.9" customHeight="1" x14ac:dyDescent="0.25">
      <c r="A12" s="15">
        <v>1</v>
      </c>
      <c r="B12" s="16" t="s">
        <v>38</v>
      </c>
      <c r="C12" s="16" t="s">
        <v>35</v>
      </c>
      <c r="D12" s="35">
        <v>7</v>
      </c>
      <c r="E12" s="18" t="s">
        <v>42</v>
      </c>
      <c r="F12" s="19">
        <v>125</v>
      </c>
      <c r="G12" s="20" t="s">
        <v>48</v>
      </c>
      <c r="H12" s="21">
        <f>'[1]Revised Revenue 2023 rev. plan'!H12</f>
        <v>211394745</v>
      </c>
      <c r="I12" s="22">
        <v>0.10055096199292952</v>
      </c>
      <c r="J12" s="39">
        <v>8.7499999999999994E-2</v>
      </c>
      <c r="K12" s="21">
        <v>194483165</v>
      </c>
      <c r="L12" s="25">
        <v>190138800.02999997</v>
      </c>
      <c r="M12" s="26">
        <f>('[1]Revised Revenue 2023 rev. plan'!I12-'Revise Cost 2023'!L12)/('[1]Revised Revenue 2023 rev. plan'!I12)</f>
        <v>0.10055096199292952</v>
      </c>
      <c r="N12" s="26">
        <f>(('[1]Revised Revenue 2023 rev. plan'!I12+'[1]Revised Revenue 2023 rev. plan'!K12)-('Revise Cost 2023'!L12+'Revise Cost 2023'!P12))/('[1]Revised Revenue 2023 rev. plan'!I12+'[1]Revised Revenue 2023 rev. plan'!K12)</f>
        <v>0.10055096199292952</v>
      </c>
      <c r="O12" s="25">
        <v>0</v>
      </c>
      <c r="P12" s="21">
        <f t="shared" si="0"/>
        <v>0</v>
      </c>
      <c r="Q12" s="26" t="e">
        <f>('[1]Revised Revenue 2023 rev. plan'!K12-'Revise Cost 2023'!P12)/'[1]Revised Revenue 2023 rev. plan'!K12</f>
        <v>#DIV/0!</v>
      </c>
      <c r="R12" s="27">
        <f t="shared" si="5"/>
        <v>4344364.9700000286</v>
      </c>
      <c r="S12" s="26">
        <v>0</v>
      </c>
      <c r="T12" s="27">
        <v>0</v>
      </c>
      <c r="U12" s="28">
        <f>(1-I12)*'[1]Revised Revenue 2023 rev. plan'!N12</f>
        <v>0</v>
      </c>
      <c r="V12" s="29">
        <v>0</v>
      </c>
      <c r="W12" s="29">
        <v>0</v>
      </c>
      <c r="X12" s="29">
        <f>'[1]Revised Revenue 2023 rev. plan'!P12*(1-'Revise Cost 2023'!$I12)</f>
        <v>0</v>
      </c>
      <c r="Y12" s="29">
        <f>'[1]Revised Revenue 2023 rev. plan'!Q12*(1-'Revise Cost 2023'!$I12)</f>
        <v>0</v>
      </c>
      <c r="Z12" s="29">
        <f>'[1]Revised Revenue 2023 rev. plan'!R12*(1-'Revise Cost 2023'!$I12)</f>
        <v>0</v>
      </c>
      <c r="AA12" s="29">
        <f>'[1]Revised Revenue 2023 rev. plan'!S12*(1-'Revise Cost 2023'!$I12)</f>
        <v>0</v>
      </c>
      <c r="AB12" s="29">
        <f>'[1]Revised Revenue 2023 rev. plan'!T12*(1-'Revise Cost 2023'!$I12)</f>
        <v>0</v>
      </c>
      <c r="AC12" s="29">
        <f>'[1]Revised Revenue 2023 rev. plan'!U12*(1-'Revise Cost 2023'!$I12)</f>
        <v>0</v>
      </c>
      <c r="AD12" s="29">
        <f>'[1]Revised Revenue 2023 rev. plan'!V12*(1-'Revise Cost 2023'!$I12)</f>
        <v>0</v>
      </c>
      <c r="AE12" s="29">
        <f>'[1]Revised Revenue 2023 rev. plan'!W12*(1-'Revise Cost 2023'!$I12)</f>
        <v>0</v>
      </c>
      <c r="AF12" s="29">
        <f>'[1]Revised Revenue 2023 rev. plan'!X12*(1-'Revise Cost 2023'!$I12)</f>
        <v>0</v>
      </c>
      <c r="AG12" s="29">
        <f>'[1]Revised Revenue 2023 rev. plan'!Y12*(1-'Revise Cost 2023'!$I12)</f>
        <v>0</v>
      </c>
      <c r="AN12" s="30">
        <f>K12-L12-V12-W12-X12-Y12-Z12</f>
        <v>4344364.9700000286</v>
      </c>
      <c r="AO12" s="30">
        <f t="shared" si="2"/>
        <v>0</v>
      </c>
      <c r="AQ12" s="31">
        <f t="shared" si="3"/>
        <v>0</v>
      </c>
      <c r="AR12" s="32"/>
      <c r="AT12" s="33">
        <v>8.0000001892194625E-2</v>
      </c>
      <c r="AU12" s="33">
        <v>0.10055096199292952</v>
      </c>
      <c r="AV12" t="b">
        <f t="shared" si="4"/>
        <v>0</v>
      </c>
    </row>
    <row r="13" spans="1:58" x14ac:dyDescent="0.25">
      <c r="A13" s="15">
        <v>1</v>
      </c>
      <c r="B13" s="16" t="s">
        <v>49</v>
      </c>
      <c r="C13" s="16" t="s">
        <v>35</v>
      </c>
      <c r="D13" s="17">
        <v>8</v>
      </c>
      <c r="E13" s="18" t="s">
        <v>44</v>
      </c>
      <c r="F13" s="19">
        <v>123</v>
      </c>
      <c r="G13" s="20" t="s">
        <v>50</v>
      </c>
      <c r="H13" s="21">
        <f>'[1]Revised Revenue 2023 rev. plan'!H13</f>
        <v>780000000</v>
      </c>
      <c r="I13" s="22">
        <f>AW13</f>
        <v>0.22</v>
      </c>
      <c r="J13" s="26">
        <v>0.1074</v>
      </c>
      <c r="K13" s="24">
        <v>608400000</v>
      </c>
      <c r="L13" s="25">
        <v>506868500.88</v>
      </c>
      <c r="M13" s="26">
        <f>('[1]Revised Revenue 2023 rev. plan'!I13-'Revise Cost 2023'!L13)/('[1]Revised Revenue 2023 rev. plan'!I13)</f>
        <v>0.22000000000000006</v>
      </c>
      <c r="N13" s="26">
        <f>(('[1]Revised Revenue 2023 rev. plan'!I13+'[1]Revised Revenue 2023 rev. plan'!K13)-('Revise Cost 2023'!L13+'Revise Cost 2023'!P13))/('[1]Revised Revenue 2023 rev. plan'!I13+'[1]Revised Revenue 2023 rev. plan'!K13)</f>
        <v>0.22000000000000017</v>
      </c>
      <c r="O13" s="25">
        <v>133330523.84131798</v>
      </c>
      <c r="P13" s="21">
        <f t="shared" si="0"/>
        <v>101531499.38094515</v>
      </c>
      <c r="Q13" s="26">
        <f>('[1]Revised Revenue 2023 rev. plan'!K13-'Revise Cost 2023'!P13)/'[1]Revised Revenue 2023 rev. plan'!K13</f>
        <v>0.22000000000000025</v>
      </c>
      <c r="R13" s="27">
        <f>K13-L13-P13</f>
        <v>-0.26094514131546021</v>
      </c>
      <c r="S13" s="26">
        <f>('[1]Revised Revenue 2023 rev. plan'!M13-'Revise Cost 2023'!R13)/'[1]Revised Revenue 2023 rev. plan'!M13</f>
        <v>0.22000019241952587</v>
      </c>
      <c r="T13" s="27">
        <v>0</v>
      </c>
      <c r="U13" s="28">
        <f>(1-I13)*'[1]Revised Revenue 2023 rev. plan'!N13</f>
        <v>7390757.1099999482</v>
      </c>
      <c r="V13" s="29">
        <v>7390757.1100000143</v>
      </c>
      <c r="W13" s="29">
        <v>5725950.829999987</v>
      </c>
      <c r="X13" s="29">
        <f>'[1]Revised Revenue 2023 rev. plan'!P13*(1-'Revise Cost 2023'!$I13)</f>
        <v>5906435.0019230386</v>
      </c>
      <c r="Y13" s="29">
        <f>'[1]Revised Revenue 2023 rev. plan'!Q13*(1-'Revise Cost 2023'!$I13)</f>
        <v>23859815.969347645</v>
      </c>
      <c r="Z13" s="29">
        <f>'[1]Revised Revenue 2023 rev. plan'!R13*(1-'Revise Cost 2023'!$I13)</f>
        <v>20428540.469674468</v>
      </c>
      <c r="AA13" s="29">
        <f>'[1]Revised Revenue 2023 rev. plan'!S13*(1-'Revise Cost 2023'!$I13)</f>
        <v>22620000</v>
      </c>
      <c r="AB13" s="29">
        <f>'[1]Revised Revenue 2023 rev. plan'!T13*(1-'Revise Cost 2023'!$I13)</f>
        <v>15600000</v>
      </c>
      <c r="AC13" s="29">
        <f>'[1]Revised Revenue 2023 rev. plan'!U13*(1-'Revise Cost 2023'!$I13)</f>
        <v>0</v>
      </c>
      <c r="AD13" s="29">
        <f>'[1]Revised Revenue 2023 rev. plan'!V13*(1-'Revise Cost 2023'!$I13)</f>
        <v>0</v>
      </c>
      <c r="AE13" s="29">
        <f>'[1]Revised Revenue 2023 rev. plan'!W13*(1-'Revise Cost 2023'!$I13)</f>
        <v>0</v>
      </c>
      <c r="AF13" s="29">
        <f>'[1]Revised Revenue 2023 rev. plan'!X13*(1-'Revise Cost 2023'!$I13)</f>
        <v>0</v>
      </c>
      <c r="AG13" s="29">
        <f>'[1]Revised Revenue 2023 rev. plan'!Y13*(1-'Revise Cost 2023'!$I13)</f>
        <v>0</v>
      </c>
      <c r="AM13" s="30">
        <f>SUM(V13:AG13)</f>
        <v>101531499.38094515</v>
      </c>
      <c r="AN13" s="30">
        <f t="shared" si="1"/>
        <v>38219999.739054859</v>
      </c>
      <c r="AO13" s="30">
        <f t="shared" si="2"/>
        <v>0</v>
      </c>
      <c r="AQ13" s="31">
        <f t="shared" si="3"/>
        <v>0</v>
      </c>
      <c r="AR13" s="32"/>
      <c r="AS13" s="30">
        <f>AG13+AF13+AE13+AD13+AC13+AB13+AA13+Z13</f>
        <v>58648540.469674468</v>
      </c>
      <c r="AT13" s="33">
        <v>0.22</v>
      </c>
      <c r="AU13" s="33">
        <v>0.22</v>
      </c>
      <c r="AV13" t="b">
        <f t="shared" si="4"/>
        <v>1</v>
      </c>
      <c r="AW13" s="33">
        <f>[2]Sheet9!I14</f>
        <v>0.22</v>
      </c>
      <c r="AX13" s="34">
        <f>I13</f>
        <v>0.22</v>
      </c>
      <c r="AY13" s="34">
        <f>M13</f>
        <v>0.22000000000000006</v>
      </c>
      <c r="AZ13" s="34">
        <f>N13</f>
        <v>0.22000000000000017</v>
      </c>
      <c r="BA13" s="34">
        <f>Q13</f>
        <v>0.22000000000000025</v>
      </c>
      <c r="BB13" s="34">
        <f>S13</f>
        <v>0.22000019241952587</v>
      </c>
      <c r="BC13" s="30">
        <f>SUM(V13:AG13)</f>
        <v>101531499.38094515</v>
      </c>
      <c r="BE13">
        <f>COUNTIFS(V13:AG13,"&lt;&gt;0")</f>
        <v>7</v>
      </c>
      <c r="BF13">
        <f>COUNTIFS(Z13:AG13,"&lt;&gt;0")</f>
        <v>3</v>
      </c>
    </row>
    <row r="14" spans="1:58" x14ac:dyDescent="0.25">
      <c r="A14" s="15">
        <v>1</v>
      </c>
      <c r="B14" s="16" t="s">
        <v>41</v>
      </c>
      <c r="C14" s="16" t="s">
        <v>35</v>
      </c>
      <c r="D14" s="35">
        <v>9</v>
      </c>
      <c r="E14" s="18" t="s">
        <v>44</v>
      </c>
      <c r="F14" s="19">
        <v>142</v>
      </c>
      <c r="G14" s="20" t="s">
        <v>51</v>
      </c>
      <c r="H14" s="21">
        <f>'[1]Revised Revenue 2023 rev. plan'!H14</f>
        <v>48853931</v>
      </c>
      <c r="I14" s="36">
        <v>0.38545881674496152</v>
      </c>
      <c r="J14" s="38">
        <v>0.1326</v>
      </c>
      <c r="K14" s="40">
        <v>33733263</v>
      </c>
      <c r="L14" s="25">
        <v>30022752.563400004</v>
      </c>
      <c r="M14" s="26">
        <f>('[1]Revised Revenue 2023 rev. plan'!I14-'Revise Cost 2023'!L14)/('[1]Revised Revenue 2023 rev. plan'!I14)</f>
        <v>0.38545881674496152</v>
      </c>
      <c r="N14" s="26">
        <f>(('[1]Revised Revenue 2023 rev. plan'!I14+'[1]Revised Revenue 2023 rev. plan'!K14)-('Revise Cost 2023'!L14+'Revise Cost 2023'!P14))/('[1]Revised Revenue 2023 rev. plan'!I14+'[1]Revised Revenue 2023 rev. plan'!K14)</f>
        <v>0.38545881674496152</v>
      </c>
      <c r="O14" s="25">
        <v>0</v>
      </c>
      <c r="P14" s="21">
        <f t="shared" si="0"/>
        <v>0</v>
      </c>
      <c r="Q14" s="26" t="e">
        <f>('[1]Revised Revenue 2023 rev. plan'!K14-'Revise Cost 2023'!P14)/'[1]Revised Revenue 2023 rev. plan'!K14</f>
        <v>#DIV/0!</v>
      </c>
      <c r="R14" s="27">
        <f t="shared" si="5"/>
        <v>3710510.4365999959</v>
      </c>
      <c r="S14" s="26">
        <v>0</v>
      </c>
      <c r="T14" s="27"/>
      <c r="U14" s="28">
        <f>(1-I14)*'[1]Revised Revenue 2023 rev. plan'!N14</f>
        <v>0</v>
      </c>
      <c r="V14" s="29">
        <v>0</v>
      </c>
      <c r="W14" s="29">
        <v>0</v>
      </c>
      <c r="X14" s="29">
        <f>'[1]Revised Revenue 2023 rev. plan'!P14*(1-'Revise Cost 2023'!$I14)</f>
        <v>0</v>
      </c>
      <c r="Y14" s="29">
        <f>'[1]Revised Revenue 2023 rev. plan'!Q14*(1-'Revise Cost 2023'!$I14)</f>
        <v>0</v>
      </c>
      <c r="Z14" s="29">
        <f>'[1]Revised Revenue 2023 rev. plan'!R14*(1-'Revise Cost 2023'!$I14)</f>
        <v>0</v>
      </c>
      <c r="AA14" s="29">
        <f>'[1]Revised Revenue 2023 rev. plan'!S14*(1-'Revise Cost 2023'!$I14)</f>
        <v>0</v>
      </c>
      <c r="AB14" s="29">
        <f>'[1]Revised Revenue 2023 rev. plan'!T14*(1-'Revise Cost 2023'!$I14)</f>
        <v>0</v>
      </c>
      <c r="AC14" s="29">
        <f>'[1]Revised Revenue 2023 rev. plan'!U14*(1-'Revise Cost 2023'!$I14)</f>
        <v>0</v>
      </c>
      <c r="AD14" s="29">
        <f>'[1]Revised Revenue 2023 rev. plan'!V14*(1-'Revise Cost 2023'!$I14)</f>
        <v>0</v>
      </c>
      <c r="AE14" s="29">
        <f>'[1]Revised Revenue 2023 rev. plan'!W14*(1-'Revise Cost 2023'!$I14)</f>
        <v>0</v>
      </c>
      <c r="AF14" s="29">
        <f>'[1]Revised Revenue 2023 rev. plan'!X14*(1-'Revise Cost 2023'!$I14)</f>
        <v>0</v>
      </c>
      <c r="AG14" s="29">
        <f>'[1]Revised Revenue 2023 rev. plan'!Y14*(1-'Revise Cost 2023'!$I14)</f>
        <v>0</v>
      </c>
      <c r="AH14" s="29">
        <f>(1-$I14)*'[3]Revised Invoicing Revenue 2022'!X14</f>
        <v>31210606.061901085</v>
      </c>
      <c r="AI14" s="29">
        <f>(1-$I14)*'[3]Revised Invoicing Revenue 2022'!Y14</f>
        <v>0</v>
      </c>
      <c r="AJ14" s="29">
        <f>(1-$I14)*'[3]Revised Invoicing Revenue 2022'!Z14</f>
        <v>31210606.061901085</v>
      </c>
      <c r="AK14" s="29">
        <f>(1-$I14)*'[3]Revised Invoicing Revenue 2022'!AA14</f>
        <v>0</v>
      </c>
      <c r="AL14" s="29">
        <f>(1-$I14)*'[3]Revised Invoicing Revenue 2022'!AB14</f>
        <v>0</v>
      </c>
      <c r="AM14" s="29">
        <f>(1-$I14)*'[3]Revised Invoicing Revenue 2022'!AC14</f>
        <v>31210606.061901085</v>
      </c>
      <c r="AN14" s="30">
        <f t="shared" si="1"/>
        <v>3710510.4365999959</v>
      </c>
      <c r="AO14" s="30">
        <f t="shared" si="2"/>
        <v>0</v>
      </c>
      <c r="AQ14" s="31">
        <f t="shared" si="3"/>
        <v>0</v>
      </c>
      <c r="AR14" s="32"/>
      <c r="AT14" s="33">
        <v>0.33462323988084103</v>
      </c>
      <c r="AU14" s="33">
        <v>0.38545881674496152</v>
      </c>
      <c r="AV14" t="b">
        <f t="shared" si="4"/>
        <v>0</v>
      </c>
    </row>
    <row r="15" spans="1:58" x14ac:dyDescent="0.25">
      <c r="A15" s="15">
        <v>1</v>
      </c>
      <c r="B15" s="16" t="s">
        <v>41</v>
      </c>
      <c r="C15" s="16" t="s">
        <v>35</v>
      </c>
      <c r="D15" s="17">
        <v>10</v>
      </c>
      <c r="E15" s="18" t="s">
        <v>44</v>
      </c>
      <c r="F15" s="19">
        <v>119</v>
      </c>
      <c r="G15" s="20" t="s">
        <v>52</v>
      </c>
      <c r="H15" s="21">
        <f>'[1]Revised Revenue 2023 rev. plan'!H15</f>
        <v>608748209</v>
      </c>
      <c r="I15" s="22">
        <f>AW15</f>
        <v>0.15243414211014131</v>
      </c>
      <c r="J15" s="38">
        <v>8.3199999999999996E-2</v>
      </c>
      <c r="K15" s="24">
        <v>515954198</v>
      </c>
      <c r="L15" s="25">
        <v>513109475.82899994</v>
      </c>
      <c r="M15" s="26">
        <f>('[1]Revised Revenue 2023 rev. plan'!I15-'Revise Cost 2023'!L15)/('[1]Revised Revenue 2023 rev. plan'!I15)</f>
        <v>0.15243414211014128</v>
      </c>
      <c r="N15" s="26">
        <f>(('[1]Revised Revenue 2023 rev. plan'!I15+'[1]Revised Revenue 2023 rev. plan'!K15)-('Revise Cost 2023'!L15+'Revise Cost 2023'!P15))/('[1]Revised Revenue 2023 rev. plan'!I15+'[1]Revised Revenue 2023 rev. plan'!K15)</f>
        <v>0.15243414211014131</v>
      </c>
      <c r="O15" s="25">
        <v>2844722.1710000788</v>
      </c>
      <c r="P15" s="21">
        <f t="shared" si="0"/>
        <v>2844722.4907045653</v>
      </c>
      <c r="Q15" s="26">
        <f>('[1]Revised Revenue 2023 rev. plan'!K15-'Revise Cost 2023'!P15)/'[1]Revised Revenue 2023 rev. plan'!K15</f>
        <v>0.15243414211014117</v>
      </c>
      <c r="R15" s="27">
        <f t="shared" si="5"/>
        <v>-0.31970450188964605</v>
      </c>
      <c r="S15" s="26">
        <f>('[1]Revised Revenue 2023 rev. plan'!M15-'Revise Cost 2023'!R15)/'[1]Revised Revenue 2023 rev. plan'!M15</f>
        <v>0.15243410189928311</v>
      </c>
      <c r="T15" s="27">
        <v>0</v>
      </c>
      <c r="U15" s="28">
        <f>(1-I15)*'[1]Revised Revenue 2023 rev. plan'!N15</f>
        <v>0</v>
      </c>
      <c r="V15" s="29">
        <v>0</v>
      </c>
      <c r="W15" s="29">
        <v>0</v>
      </c>
      <c r="X15" s="29">
        <f>'[1]Revised Revenue 2023 rev. plan'!P15*(1-'Revise Cost 2023'!$I15)</f>
        <v>1024719.851315696</v>
      </c>
      <c r="Y15" s="29">
        <f>'[1]Revised Revenue 2023 rev. plan'!Q15*(1-'Revise Cost 2023'!$I15)</f>
        <v>148142.00655249483</v>
      </c>
      <c r="Z15" s="29">
        <f>'[1]Revised Revenue 2023 rev. plan'!R15*(1-'Revise Cost 2023'!$I15)</f>
        <v>483439.22267510876</v>
      </c>
      <c r="AA15" s="29">
        <f>'[1]Revised Revenue 2023 rev. plan'!S15*(1-'Revise Cost 2023'!$I15)</f>
        <v>606719.79472827062</v>
      </c>
      <c r="AB15" s="29">
        <f>'[1]Revised Revenue 2023 rev. plan'!T15*(1-'Revise Cost 2023'!$I15)</f>
        <v>-3451.7232527436513</v>
      </c>
      <c r="AC15" s="29">
        <f>'[1]Revised Revenue 2023 rev. plan'!U15*(1-'Revise Cost 2023'!$I15)</f>
        <v>157154.70284325859</v>
      </c>
      <c r="AD15" s="29">
        <f>'[1]Revised Revenue 2023 rev. plan'!V15*(1-'Revise Cost 2023'!$I15)</f>
        <v>102251.27990149819</v>
      </c>
      <c r="AE15" s="29">
        <f>'[1]Revised Revenue 2023 rev. plan'!W15*(1-'Revise Cost 2023'!$I15)</f>
        <v>0</v>
      </c>
      <c r="AF15" s="29">
        <f>'[1]Revised Revenue 2023 rev. plan'!X15*(1-'Revise Cost 2023'!$I15)</f>
        <v>325747.35594098159</v>
      </c>
      <c r="AG15" s="29">
        <f>'[1]Revised Revenue 2023 rev. plan'!Y15*(1-'Revise Cost 2023'!$I15)</f>
        <v>0</v>
      </c>
      <c r="AM15">
        <v>0.73025065660476685</v>
      </c>
      <c r="AN15" s="30">
        <f t="shared" si="1"/>
        <v>1188421.0904567637</v>
      </c>
      <c r="AO15" s="30">
        <f t="shared" si="2"/>
        <v>325747.35594098159</v>
      </c>
      <c r="AQ15" s="31">
        <f t="shared" si="3"/>
        <v>0</v>
      </c>
      <c r="AR15" s="32"/>
      <c r="AS15" s="30">
        <f>AG15+AF15+AE15+AD15+AC15+AB15+AA15+Z15</f>
        <v>1671860.6328363742</v>
      </c>
      <c r="AT15" s="33">
        <v>0.13959211171987201</v>
      </c>
      <c r="AU15" s="33">
        <v>0.15243414211014131</v>
      </c>
      <c r="AV15" t="b">
        <f t="shared" si="4"/>
        <v>0</v>
      </c>
      <c r="AW15" s="33">
        <f>[2]Sheet9!I16</f>
        <v>0.15243414211014131</v>
      </c>
      <c r="AX15" s="34">
        <f>I15</f>
        <v>0.15243414211014131</v>
      </c>
      <c r="AY15" s="34">
        <f>M15</f>
        <v>0.15243414211014128</v>
      </c>
      <c r="AZ15" s="34">
        <f>N15</f>
        <v>0.15243414211014131</v>
      </c>
      <c r="BA15" s="34">
        <f>Q15</f>
        <v>0.15243414211014117</v>
      </c>
      <c r="BB15" s="34">
        <f>S15</f>
        <v>0.15243410189928311</v>
      </c>
      <c r="BC15" s="30">
        <f>SUM(V15:AG15)</f>
        <v>2844722.4907045653</v>
      </c>
      <c r="BE15">
        <f>COUNTIFS(V15:AG15,"&lt;&gt;0")</f>
        <v>8</v>
      </c>
      <c r="BF15">
        <f>COUNTIFS(Z15:AG15,"&lt;&gt;0")</f>
        <v>6</v>
      </c>
    </row>
    <row r="16" spans="1:58" x14ac:dyDescent="0.25">
      <c r="A16" s="15">
        <v>1</v>
      </c>
      <c r="B16" s="16" t="s">
        <v>41</v>
      </c>
      <c r="C16" s="16" t="s">
        <v>35</v>
      </c>
      <c r="D16" s="17">
        <v>11</v>
      </c>
      <c r="E16" s="18" t="s">
        <v>44</v>
      </c>
      <c r="F16" s="19">
        <v>63</v>
      </c>
      <c r="G16" s="20" t="s">
        <v>53</v>
      </c>
      <c r="H16" s="21">
        <f>'[1]Revised Revenue 2023 rev. plan'!H16</f>
        <v>558284383</v>
      </c>
      <c r="I16" s="22">
        <f>AW16</f>
        <v>4.6100000000000078E-2</v>
      </c>
      <c r="J16" s="38">
        <v>6.6000000000000003E-2</v>
      </c>
      <c r="K16" s="24">
        <v>532547472.94369996</v>
      </c>
      <c r="L16" s="25">
        <v>501618019.19679999</v>
      </c>
      <c r="M16" s="26">
        <f>('[1]Revised Revenue 2023 rev. plan'!I16-'Revise Cost 2023'!L16)/('[1]Revised Revenue 2023 rev. plan'!I16)</f>
        <v>4.6100000000000023E-2</v>
      </c>
      <c r="N16" s="26">
        <f>(('[1]Revised Revenue 2023 rev. plan'!I16+'[1]Revised Revenue 2023 rev. plan'!K16)-('Revise Cost 2023'!L16+'Revise Cost 2023'!P16))/('[1]Revised Revenue 2023 rev. plan'!I16+'[1]Revised Revenue 2023 rev. plan'!K16)</f>
        <v>4.6099999999999988E-2</v>
      </c>
      <c r="O16" s="25">
        <v>25301126.561310634</v>
      </c>
      <c r="P16" s="21">
        <f t="shared" si="0"/>
        <v>30929453.700210635</v>
      </c>
      <c r="Q16" s="26">
        <f>('[1]Revised Revenue 2023 rev. plan'!K16-'Revise Cost 2023'!P16)/'[1]Revised Revenue 2023 rev. plan'!K16</f>
        <v>4.609999999999928E-2</v>
      </c>
      <c r="R16" s="27">
        <f t="shared" si="5"/>
        <v>4.668932780623436E-2</v>
      </c>
      <c r="S16" s="26">
        <f>('[1]Revised Revenue 2023 rev. plan'!M16-'Revise Cost 2023'!R16)/'[1]Revised Revenue 2023 rev. plan'!M16</f>
        <v>4.6101146042129927E-2</v>
      </c>
      <c r="T16" s="27">
        <v>0</v>
      </c>
      <c r="U16" s="28">
        <f>(1-I16)*'[1]Revised Revenue 2023 rev. plan'!N16</f>
        <v>737673.7600000503</v>
      </c>
      <c r="V16" s="29">
        <v>737673.75999999978</v>
      </c>
      <c r="W16" s="29">
        <v>455351.29000000027</v>
      </c>
      <c r="X16" s="29">
        <f>'[1]Revised Revenue 2023 rev. plan'!P16*(1-'Revise Cost 2023'!$I16)</f>
        <v>9539000</v>
      </c>
      <c r="Y16" s="29">
        <f>'[1]Revised Revenue 2023 rev. plan'!Q16*(1-'Revise Cost 2023'!$I16)</f>
        <v>0</v>
      </c>
      <c r="Z16" s="29">
        <f>'[1]Revised Revenue 2023 rev. plan'!R16*(1-'Revise Cost 2023'!$I16)</f>
        <v>0</v>
      </c>
      <c r="AA16" s="29">
        <f>'[1]Revised Revenue 2023 rev. plan'!S16*(1-'Revise Cost 2023'!$I16)</f>
        <v>15762126.561310634</v>
      </c>
      <c r="AB16" s="29">
        <f>'[1]Revised Revenue 2023 rev. plan'!T16*(1-'Revise Cost 2023'!$I16)</f>
        <v>0</v>
      </c>
      <c r="AC16" s="29">
        <f>'[1]Revised Revenue 2023 rev. plan'!U16*(1-'Revise Cost 2023'!$I16)</f>
        <v>0</v>
      </c>
      <c r="AD16" s="29">
        <f>'[1]Revised Revenue 2023 rev. plan'!V16*(1-'Revise Cost 2023'!$I16)</f>
        <v>4435302.0888999999</v>
      </c>
      <c r="AE16" s="29">
        <f>'[1]Revised Revenue 2023 rev. plan'!W16*(1-'Revise Cost 2023'!$I16)</f>
        <v>0</v>
      </c>
      <c r="AF16" s="29">
        <f>'[1]Revised Revenue 2023 rev. plan'!X16*(1-'Revise Cost 2023'!$I16)</f>
        <v>0</v>
      </c>
      <c r="AG16" s="29">
        <f>'[1]Revised Revenue 2023 rev. plan'!Y16*(1-'Revise Cost 2023'!$I16)</f>
        <v>0</v>
      </c>
      <c r="AM16">
        <v>43572.361190408468</v>
      </c>
      <c r="AN16" s="30">
        <f t="shared" si="1"/>
        <v>20197428.696899965</v>
      </c>
      <c r="AO16" s="30">
        <f t="shared" si="2"/>
        <v>0</v>
      </c>
      <c r="AQ16" s="31">
        <f t="shared" si="3"/>
        <v>-9.0205620750793969E-17</v>
      </c>
      <c r="AR16" s="32"/>
      <c r="AS16" s="30">
        <f>AG16+AF16+AE16+AD16+AC16+AB16+AA16+Z16</f>
        <v>20197428.650210634</v>
      </c>
      <c r="AT16" s="33">
        <v>4.6100000000000078E-2</v>
      </c>
      <c r="AU16" s="33">
        <v>4.6100000000000078E-2</v>
      </c>
      <c r="AV16" t="b">
        <f t="shared" si="4"/>
        <v>1</v>
      </c>
      <c r="AW16" s="33">
        <f>[2]Sheet9!I17</f>
        <v>4.6100000000000078E-2</v>
      </c>
      <c r="AX16" s="34">
        <f>I16</f>
        <v>4.6100000000000078E-2</v>
      </c>
      <c r="AY16" s="34">
        <f>M16</f>
        <v>4.6100000000000023E-2</v>
      </c>
      <c r="AZ16" s="34">
        <f>N16</f>
        <v>4.6099999999999988E-2</v>
      </c>
      <c r="BA16" s="34">
        <f>Q16</f>
        <v>4.609999999999928E-2</v>
      </c>
      <c r="BB16" s="34">
        <f>S16</f>
        <v>4.6101146042129927E-2</v>
      </c>
      <c r="BC16" s="30">
        <f>SUM(V16:AG16)</f>
        <v>30929453.700210635</v>
      </c>
      <c r="BE16">
        <f>COUNTIFS(V16:AG16,"&lt;&gt;0")</f>
        <v>5</v>
      </c>
      <c r="BF16">
        <f>COUNTIFS(Z16:AG16,"&lt;&gt;0")</f>
        <v>2</v>
      </c>
    </row>
    <row r="17" spans="1:58" x14ac:dyDescent="0.25">
      <c r="A17" s="15">
        <v>1</v>
      </c>
      <c r="B17" s="16" t="s">
        <v>54</v>
      </c>
      <c r="C17" s="16" t="s">
        <v>55</v>
      </c>
      <c r="D17" s="35">
        <v>12</v>
      </c>
      <c r="E17" s="18" t="s">
        <v>42</v>
      </c>
      <c r="F17" s="19">
        <v>98</v>
      </c>
      <c r="G17" s="20" t="s">
        <v>56</v>
      </c>
      <c r="H17" s="21">
        <f>'[1]Revised Revenue 2023 rev. plan'!H17</f>
        <v>174061650</v>
      </c>
      <c r="I17" s="36">
        <v>0.21656345768295324</v>
      </c>
      <c r="J17" s="38">
        <v>7.7899999999999997E-2</v>
      </c>
      <c r="K17" s="41">
        <v>136366257.22599998</v>
      </c>
      <c r="L17" s="25">
        <v>136366257.22599998</v>
      </c>
      <c r="M17" s="26">
        <f>('[1]Revised Revenue 2023 rev. plan'!I17-'Revise Cost 2023'!L17)/('[1]Revised Revenue 2023 rev. plan'!I17)</f>
        <v>0.21656345768295324</v>
      </c>
      <c r="N17" s="26">
        <f>(('[1]Revised Revenue 2023 rev. plan'!I17+'[1]Revised Revenue 2023 rev. plan'!K17)-('Revise Cost 2023'!L17+'Revise Cost 2023'!P17))/('[1]Revised Revenue 2023 rev. plan'!I17+'[1]Revised Revenue 2023 rev. plan'!K17)</f>
        <v>0.21656345768295324</v>
      </c>
      <c r="O17" s="25">
        <v>0</v>
      </c>
      <c r="P17" s="21">
        <f t="shared" si="0"/>
        <v>0</v>
      </c>
      <c r="Q17" s="26" t="e">
        <f>('[1]Revised Revenue 2023 rev. plan'!K17-'Revise Cost 2023'!P17)/'[1]Revised Revenue 2023 rev. plan'!K17</f>
        <v>#DIV/0!</v>
      </c>
      <c r="R17" s="27">
        <f t="shared" si="5"/>
        <v>0</v>
      </c>
      <c r="S17" s="26">
        <v>0</v>
      </c>
      <c r="T17" s="27">
        <v>0</v>
      </c>
      <c r="U17" s="28">
        <f>(1-I17)*'[1]Revised Revenue 2023 rev. plan'!N17</f>
        <v>0</v>
      </c>
      <c r="V17" s="29">
        <v>0</v>
      </c>
      <c r="W17" s="29">
        <v>0</v>
      </c>
      <c r="X17" s="29">
        <f>'[1]Revised Revenue 2023 rev. plan'!P17*(1-'Revise Cost 2023'!$I17)</f>
        <v>0</v>
      </c>
      <c r="Y17" s="29">
        <f>'[1]Revised Revenue 2023 rev. plan'!Q17*(1-'Revise Cost 2023'!$I17)</f>
        <v>0</v>
      </c>
      <c r="Z17" s="29">
        <f>'[1]Revised Revenue 2023 rev. plan'!R17*(1-'Revise Cost 2023'!$I17)</f>
        <v>0</v>
      </c>
      <c r="AA17" s="29">
        <f>'[1]Revised Revenue 2023 rev. plan'!S17*(1-'Revise Cost 2023'!$I17)</f>
        <v>0</v>
      </c>
      <c r="AB17" s="29">
        <f>'[1]Revised Revenue 2023 rev. plan'!T17*(1-'Revise Cost 2023'!$I17)</f>
        <v>0</v>
      </c>
      <c r="AC17" s="29">
        <f>'[1]Revised Revenue 2023 rev. plan'!U17*(1-'Revise Cost 2023'!$I17)</f>
        <v>0</v>
      </c>
      <c r="AD17" s="29">
        <f>'[1]Revised Revenue 2023 rev. plan'!V17*(1-'Revise Cost 2023'!$I17)</f>
        <v>0</v>
      </c>
      <c r="AE17" s="29">
        <f>'[1]Revised Revenue 2023 rev. plan'!W17*(1-'Revise Cost 2023'!$I17)</f>
        <v>0</v>
      </c>
      <c r="AF17" s="29">
        <f>'[1]Revised Revenue 2023 rev. plan'!X17*(1-'Revise Cost 2023'!$I17)</f>
        <v>0</v>
      </c>
      <c r="AG17" s="29">
        <f>'[1]Revised Revenue 2023 rev. plan'!Y17*(1-'Revise Cost 2023'!$I17)</f>
        <v>0</v>
      </c>
      <c r="AM17">
        <v>49930.450501652434</v>
      </c>
      <c r="AN17" s="30">
        <f t="shared" si="1"/>
        <v>0</v>
      </c>
      <c r="AO17" s="30">
        <f t="shared" si="2"/>
        <v>0</v>
      </c>
      <c r="AQ17" s="31">
        <f t="shared" si="3"/>
        <v>0</v>
      </c>
      <c r="AR17" s="32"/>
      <c r="AT17" s="33">
        <v>0.22369759335404182</v>
      </c>
      <c r="AU17" s="33">
        <v>0.21656345768295324</v>
      </c>
      <c r="AV17" t="b">
        <f t="shared" si="4"/>
        <v>0</v>
      </c>
    </row>
    <row r="18" spans="1:58" x14ac:dyDescent="0.25">
      <c r="A18" s="15">
        <v>1</v>
      </c>
      <c r="B18" s="16" t="s">
        <v>41</v>
      </c>
      <c r="C18" s="16" t="s">
        <v>57</v>
      </c>
      <c r="D18" s="15"/>
      <c r="E18" s="18" t="s">
        <v>44</v>
      </c>
      <c r="F18" s="18">
        <v>111</v>
      </c>
      <c r="G18" s="42" t="s">
        <v>58</v>
      </c>
      <c r="H18" s="21">
        <f>'[1]Revised Revenue 2023 rev. plan'!H18</f>
        <v>0</v>
      </c>
      <c r="I18" s="26"/>
      <c r="J18" s="26"/>
      <c r="K18" s="21">
        <v>0</v>
      </c>
      <c r="L18" s="25"/>
      <c r="M18" s="26" t="e">
        <f>('[1]Revised Revenue 2023 rev. plan'!I18-'Revise Cost 2023'!L18)/('[1]Revised Revenue 2023 rev. plan'!I18)</f>
        <v>#DIV/0!</v>
      </c>
      <c r="N18" s="26" t="e">
        <f>(('[1]Revised Revenue 2023 rev. plan'!I18+'[1]Revised Revenue 2023 rev. plan'!K18)-('Revise Cost 2023'!L18+'Revise Cost 2023'!P18))/('[1]Revised Revenue 2023 rev. plan'!I18+'[1]Revised Revenue 2023 rev. plan'!K18)</f>
        <v>#DIV/0!</v>
      </c>
      <c r="O18" s="25">
        <v>0</v>
      </c>
      <c r="P18" s="21"/>
      <c r="Q18" s="26" t="e">
        <f>('[1]Revised Revenue 2023 rev. plan'!K18-'Revise Cost 2023'!P18)/'[1]Revised Revenue 2023 rev. plan'!K18</f>
        <v>#DIV/0!</v>
      </c>
      <c r="R18" s="27">
        <f t="shared" si="5"/>
        <v>0</v>
      </c>
      <c r="S18" s="26">
        <v>0</v>
      </c>
      <c r="T18" s="27">
        <v>0</v>
      </c>
      <c r="U18" s="28">
        <f>(1-I18)*'[1]Revised Revenue 2023 rev. plan'!N18</f>
        <v>0</v>
      </c>
      <c r="V18" s="29">
        <v>0</v>
      </c>
      <c r="W18" s="29">
        <v>0</v>
      </c>
      <c r="X18" s="29">
        <f>'[1]Revised Revenue 2023 rev. plan'!P18*(1-'Revise Cost 2023'!$I18)</f>
        <v>0</v>
      </c>
      <c r="Y18" s="29">
        <f>'[1]Revised Revenue 2023 rev. plan'!Q18*(1-'Revise Cost 2023'!$I18)</f>
        <v>0</v>
      </c>
      <c r="Z18" s="29">
        <f>'[1]Revised Revenue 2023 rev. plan'!R18*(1-'Revise Cost 2023'!$I18)</f>
        <v>0</v>
      </c>
      <c r="AA18" s="29">
        <f>'[1]Revised Revenue 2023 rev. plan'!S18*(1-'Revise Cost 2023'!$I18)</f>
        <v>0</v>
      </c>
      <c r="AB18" s="29">
        <f>'[1]Revised Revenue 2023 rev. plan'!T18*(1-'Revise Cost 2023'!$I18)</f>
        <v>0</v>
      </c>
      <c r="AC18" s="29">
        <f>'[1]Revised Revenue 2023 rev. plan'!U18*(1-'Revise Cost 2023'!$I18)</f>
        <v>0</v>
      </c>
      <c r="AD18" s="29">
        <f>'[1]Revised Revenue 2023 rev. plan'!V18*(1-'Revise Cost 2023'!$I18)</f>
        <v>0</v>
      </c>
      <c r="AE18" s="29">
        <f>'[1]Revised Revenue 2023 rev. plan'!W18*(1-'Revise Cost 2023'!$I18)</f>
        <v>0</v>
      </c>
      <c r="AF18" s="29">
        <f>'[1]Revised Revenue 2023 rev. plan'!X18*(1-'Revise Cost 2023'!$I18)</f>
        <v>0</v>
      </c>
      <c r="AG18" s="29">
        <f>'[1]Revised Revenue 2023 rev. plan'!Y18*(1-'Revise Cost 2023'!$I18)</f>
        <v>0</v>
      </c>
      <c r="AN18" s="30">
        <f t="shared" si="1"/>
        <v>0</v>
      </c>
      <c r="AO18" s="30">
        <f t="shared" si="2"/>
        <v>0</v>
      </c>
      <c r="AQ18" s="31" t="e">
        <f t="shared" si="3"/>
        <v>#DIV/0!</v>
      </c>
      <c r="AR18" s="32"/>
      <c r="AT18" s="33"/>
      <c r="AU18" s="33"/>
      <c r="AV18" t="b">
        <f t="shared" si="4"/>
        <v>1</v>
      </c>
    </row>
    <row r="19" spans="1:58" x14ac:dyDescent="0.25">
      <c r="A19" s="15">
        <v>1</v>
      </c>
      <c r="B19" s="16" t="s">
        <v>41</v>
      </c>
      <c r="C19" s="16" t="s">
        <v>57</v>
      </c>
      <c r="D19" s="15"/>
      <c r="E19" s="18" t="s">
        <v>44</v>
      </c>
      <c r="F19" s="18">
        <v>112</v>
      </c>
      <c r="G19" s="42" t="s">
        <v>59</v>
      </c>
      <c r="H19" s="21">
        <f>'[1]Revised Revenue 2023 rev. plan'!H19</f>
        <v>0</v>
      </c>
      <c r="I19" s="26"/>
      <c r="J19" s="26"/>
      <c r="K19" s="21">
        <v>0</v>
      </c>
      <c r="L19" s="25"/>
      <c r="M19" s="26" t="e">
        <f>('[1]Revised Revenue 2023 rev. plan'!I19-'Revise Cost 2023'!L19)/('[1]Revised Revenue 2023 rev. plan'!I19)</f>
        <v>#DIV/0!</v>
      </c>
      <c r="N19" s="26" t="e">
        <f>(('[1]Revised Revenue 2023 rev. plan'!I19+'[1]Revised Revenue 2023 rev. plan'!K19)-('Revise Cost 2023'!L19+'Revise Cost 2023'!P19))/('[1]Revised Revenue 2023 rev. plan'!I19+'[1]Revised Revenue 2023 rev. plan'!K19)</f>
        <v>#DIV/0!</v>
      </c>
      <c r="O19" s="25">
        <v>0</v>
      </c>
      <c r="P19" s="21">
        <f t="shared" si="0"/>
        <v>0</v>
      </c>
      <c r="Q19" s="26" t="e">
        <f>('[1]Revised Revenue 2023 rev. plan'!K19-'Revise Cost 2023'!P19)/'[1]Revised Revenue 2023 rev. plan'!K19</f>
        <v>#DIV/0!</v>
      </c>
      <c r="R19" s="27">
        <f t="shared" si="5"/>
        <v>0</v>
      </c>
      <c r="S19" s="26">
        <v>0</v>
      </c>
      <c r="T19" s="27">
        <v>0</v>
      </c>
      <c r="U19" s="28">
        <f>(1-I19)*'[1]Revised Revenue 2023 rev. plan'!N19</f>
        <v>0</v>
      </c>
      <c r="V19" s="29">
        <v>0</v>
      </c>
      <c r="W19" s="29">
        <v>0</v>
      </c>
      <c r="X19" s="29">
        <f>'[1]Revised Revenue 2023 rev. plan'!P19*(1-'Revise Cost 2023'!$I19)</f>
        <v>0</v>
      </c>
      <c r="Y19" s="29">
        <f>'[1]Revised Revenue 2023 rev. plan'!Q19*(1-'Revise Cost 2023'!$I19)</f>
        <v>0</v>
      </c>
      <c r="Z19" s="29">
        <f>'[1]Revised Revenue 2023 rev. plan'!R19*(1-'Revise Cost 2023'!$I19)</f>
        <v>0</v>
      </c>
      <c r="AA19" s="29">
        <f>'[1]Revised Revenue 2023 rev. plan'!S19*(1-'Revise Cost 2023'!$I19)</f>
        <v>0</v>
      </c>
      <c r="AB19" s="29">
        <f>'[1]Revised Revenue 2023 rev. plan'!T19*(1-'Revise Cost 2023'!$I19)</f>
        <v>0</v>
      </c>
      <c r="AC19" s="29">
        <f>'[1]Revised Revenue 2023 rev. plan'!U19*(1-'Revise Cost 2023'!$I19)</f>
        <v>0</v>
      </c>
      <c r="AD19" s="29">
        <f>'[1]Revised Revenue 2023 rev. plan'!V19*(1-'Revise Cost 2023'!$I19)</f>
        <v>0</v>
      </c>
      <c r="AE19" s="29">
        <f>'[1]Revised Revenue 2023 rev. plan'!W19*(1-'Revise Cost 2023'!$I19)</f>
        <v>0</v>
      </c>
      <c r="AF19" s="29">
        <f>'[1]Revised Revenue 2023 rev. plan'!X19*(1-'Revise Cost 2023'!$I19)</f>
        <v>0</v>
      </c>
      <c r="AG19" s="29">
        <f>'[1]Revised Revenue 2023 rev. plan'!Y19*(1-'Revise Cost 2023'!$I19)</f>
        <v>0</v>
      </c>
      <c r="AN19" s="30">
        <f t="shared" si="1"/>
        <v>0</v>
      </c>
      <c r="AO19" s="30">
        <f t="shared" si="2"/>
        <v>0</v>
      </c>
      <c r="AQ19" s="31" t="e">
        <f t="shared" si="3"/>
        <v>#DIV/0!</v>
      </c>
      <c r="AR19" s="32"/>
      <c r="AT19" s="33"/>
      <c r="AU19" s="33"/>
      <c r="AV19" t="b">
        <f t="shared" si="4"/>
        <v>1</v>
      </c>
    </row>
    <row r="20" spans="1:58" x14ac:dyDescent="0.25">
      <c r="A20" s="15">
        <v>1</v>
      </c>
      <c r="B20" s="16" t="s">
        <v>34</v>
      </c>
      <c r="C20" s="16" t="s">
        <v>55</v>
      </c>
      <c r="D20" s="15"/>
      <c r="E20" s="18" t="s">
        <v>44</v>
      </c>
      <c r="F20" s="18">
        <v>107</v>
      </c>
      <c r="G20" s="20" t="s">
        <v>60</v>
      </c>
      <c r="H20" s="21">
        <f>'[1]Revised Revenue 2023 rev. plan'!H20</f>
        <v>61162019</v>
      </c>
      <c r="I20" s="36">
        <v>2.7004917561665242E-2</v>
      </c>
      <c r="J20" s="26"/>
      <c r="K20" s="21">
        <v>59510343.718999997</v>
      </c>
      <c r="L20" s="25">
        <v>59510668.718999997</v>
      </c>
      <c r="M20" s="26">
        <f>('[1]Revised Revenue 2023 rev. plan'!I20-'Revise Cost 2023'!L20)/('[1]Revised Revenue 2023 rev. plan'!I20)</f>
        <v>2.7004917561665367E-2</v>
      </c>
      <c r="N20" s="26">
        <f>(('[1]Revised Revenue 2023 rev. plan'!I20+'[1]Revised Revenue 2023 rev. plan'!K20)-('Revise Cost 2023'!L20+'Revise Cost 2023'!P20))/('[1]Revised Revenue 2023 rev. plan'!I20+'[1]Revised Revenue 2023 rev. plan'!K20)</f>
        <v>2.7004917561665308E-2</v>
      </c>
      <c r="O20" s="25">
        <v>144059.70591565498</v>
      </c>
      <c r="P20" s="21">
        <f t="shared" si="0"/>
        <v>127975.61905968585</v>
      </c>
      <c r="Q20" s="26">
        <f>('[1]Revised Revenue 2023 rev. plan'!K20-'Revise Cost 2023'!P20)/'[1]Revised Revenue 2023 rev. plan'!K20</f>
        <v>2.7004917561665231E-2</v>
      </c>
      <c r="R20" s="27">
        <f t="shared" si="5"/>
        <v>-128300.61905968585</v>
      </c>
      <c r="S20" s="26">
        <v>0</v>
      </c>
      <c r="T20" s="27">
        <v>0</v>
      </c>
      <c r="U20" s="28">
        <f>(1-I20)*'[1]Revised Revenue 2023 rev. plan'!N20</f>
        <v>0</v>
      </c>
      <c r="V20" s="29">
        <v>0</v>
      </c>
      <c r="W20" s="29">
        <v>0</v>
      </c>
      <c r="X20" s="29">
        <f>'[1]Revised Revenue 2023 rev. plan'!P20*(1-'Revise Cost 2023'!$I20)</f>
        <v>0</v>
      </c>
      <c r="Y20" s="29">
        <f>'[1]Revised Revenue 2023 rev. plan'!Q20*(1-'Revise Cost 2023'!$I20)</f>
        <v>0</v>
      </c>
      <c r="Z20" s="29">
        <f>'[1]Revised Revenue 2023 rev. plan'!R20*(1-'Revise Cost 2023'!$I20)</f>
        <v>0</v>
      </c>
      <c r="AA20" s="29">
        <f>'[1]Revised Revenue 2023 rev. plan'!S20*(1-'Revise Cost 2023'!$I20)</f>
        <v>0</v>
      </c>
      <c r="AB20" s="29">
        <f>'[1]Revised Revenue 2023 rev. plan'!T20*(1-'Revise Cost 2023'!$I20)</f>
        <v>0</v>
      </c>
      <c r="AC20" s="29">
        <f>'[1]Revised Revenue 2023 rev. plan'!U20*(1-'Revise Cost 2023'!$I20)</f>
        <v>0</v>
      </c>
      <c r="AD20" s="29">
        <f>'[1]Revised Revenue 2023 rev. plan'!V20*(1-'Revise Cost 2023'!$I20)</f>
        <v>0</v>
      </c>
      <c r="AE20" s="29">
        <f>'[1]Revised Revenue 2023 rev. plan'!W20*(1-'Revise Cost 2023'!$I20)</f>
        <v>127975.61905968585</v>
      </c>
      <c r="AF20" s="29">
        <f>'[1]Revised Revenue 2023 rev. plan'!X20*(1-'Revise Cost 2023'!$I20)</f>
        <v>0</v>
      </c>
      <c r="AG20" s="29">
        <f>'[1]Revised Revenue 2023 rev. plan'!Y20*(1-'Revise Cost 2023'!$I20)</f>
        <v>0</v>
      </c>
      <c r="AN20" s="30">
        <f t="shared" si="1"/>
        <v>-325</v>
      </c>
      <c r="AO20" s="30">
        <f t="shared" si="2"/>
        <v>127975.61905968585</v>
      </c>
      <c r="AQ20" s="31">
        <f t="shared" si="3"/>
        <v>6.591949208711867E-17</v>
      </c>
      <c r="AR20" s="32"/>
      <c r="AT20" s="33">
        <v>2.9100000000000001E-2</v>
      </c>
      <c r="AU20" s="33">
        <v>2.7004917561665242E-2</v>
      </c>
      <c r="AV20" t="b">
        <f t="shared" si="4"/>
        <v>0</v>
      </c>
    </row>
    <row r="21" spans="1:58" x14ac:dyDescent="0.25">
      <c r="A21" s="15">
        <v>1</v>
      </c>
      <c r="B21" s="16" t="s">
        <v>49</v>
      </c>
      <c r="C21" s="16" t="s">
        <v>55</v>
      </c>
      <c r="D21" s="35">
        <v>13</v>
      </c>
      <c r="E21" s="43" t="s">
        <v>42</v>
      </c>
      <c r="F21" s="44">
        <v>81</v>
      </c>
      <c r="G21" s="45" t="s">
        <v>61</v>
      </c>
      <c r="H21" s="21">
        <f>'[1]Revised Revenue 2023 rev. plan'!H21</f>
        <v>250270773</v>
      </c>
      <c r="I21" s="26">
        <v>8.1334632538174814E-2</v>
      </c>
      <c r="J21" s="26">
        <v>8.3099999999999993E-2</v>
      </c>
      <c r="K21" s="21">
        <v>229915091.64300004</v>
      </c>
      <c r="L21" s="25">
        <v>229915091.64300004</v>
      </c>
      <c r="M21" s="26">
        <f>('[1]Revised Revenue 2023 rev. plan'!I21-'Revise Cost 2023'!L21)/('[1]Revised Revenue 2023 rev. plan'!I21)</f>
        <v>8.1334632538174814E-2</v>
      </c>
      <c r="N21" s="26">
        <f>(('[1]Revised Revenue 2023 rev. plan'!I21+'[1]Revised Revenue 2023 rev. plan'!K21)-('Revise Cost 2023'!L21+'Revise Cost 2023'!P21))/('[1]Revised Revenue 2023 rev. plan'!I21+'[1]Revised Revenue 2023 rev. plan'!K21)</f>
        <v>8.1334632538174814E-2</v>
      </c>
      <c r="O21" s="25">
        <v>0</v>
      </c>
      <c r="P21" s="21">
        <f t="shared" si="0"/>
        <v>0</v>
      </c>
      <c r="Q21" s="26" t="e">
        <f>('[1]Revised Revenue 2023 rev. plan'!K21-'Revise Cost 2023'!P21)/'[1]Revised Revenue 2023 rev. plan'!K21</f>
        <v>#DIV/0!</v>
      </c>
      <c r="R21" s="27">
        <f t="shared" si="5"/>
        <v>0</v>
      </c>
      <c r="S21" s="26">
        <v>0</v>
      </c>
      <c r="T21" s="27">
        <v>0</v>
      </c>
      <c r="U21" s="28">
        <f>(1-I21)*'[1]Revised Revenue 2023 rev. plan'!N21</f>
        <v>0</v>
      </c>
      <c r="V21" s="29">
        <v>0</v>
      </c>
      <c r="W21" s="29">
        <v>0</v>
      </c>
      <c r="X21" s="29">
        <f>'[1]Revised Revenue 2023 rev. plan'!P21*(1-'Revise Cost 2023'!$I21)</f>
        <v>0</v>
      </c>
      <c r="Y21" s="29">
        <f>'[1]Revised Revenue 2023 rev. plan'!Q21*(1-'Revise Cost 2023'!$I21)</f>
        <v>0</v>
      </c>
      <c r="Z21" s="29">
        <f>'[1]Revised Revenue 2023 rev. plan'!R21*(1-'Revise Cost 2023'!$I21)</f>
        <v>0</v>
      </c>
      <c r="AA21" s="29">
        <f>'[1]Revised Revenue 2023 rev. plan'!S21*(1-'Revise Cost 2023'!$I21)</f>
        <v>0</v>
      </c>
      <c r="AB21" s="29">
        <f>'[1]Revised Revenue 2023 rev. plan'!T21*(1-'Revise Cost 2023'!$I21)</f>
        <v>0</v>
      </c>
      <c r="AC21" s="29">
        <f>'[1]Revised Revenue 2023 rev. plan'!U21*(1-'Revise Cost 2023'!$I21)</f>
        <v>0</v>
      </c>
      <c r="AD21" s="29">
        <f>'[1]Revised Revenue 2023 rev. plan'!V21*(1-'Revise Cost 2023'!$I21)</f>
        <v>0</v>
      </c>
      <c r="AE21" s="29">
        <f>'[1]Revised Revenue 2023 rev. plan'!W21*(1-'Revise Cost 2023'!$I21)</f>
        <v>0</v>
      </c>
      <c r="AF21" s="29">
        <f>'[1]Revised Revenue 2023 rev. plan'!X21*(1-'Revise Cost 2023'!$I21)</f>
        <v>0</v>
      </c>
      <c r="AG21" s="29">
        <f>'[1]Revised Revenue 2023 rev. plan'!Y21*(1-'Revise Cost 2023'!$I21)</f>
        <v>0</v>
      </c>
      <c r="AN21" s="30">
        <f t="shared" si="1"/>
        <v>0</v>
      </c>
      <c r="AO21" s="30">
        <f t="shared" si="2"/>
        <v>0</v>
      </c>
      <c r="AQ21" s="31">
        <f t="shared" si="3"/>
        <v>0</v>
      </c>
      <c r="AR21" s="32"/>
      <c r="AT21" s="33">
        <v>8.1334632538174814E-2</v>
      </c>
      <c r="AU21" s="33">
        <v>8.1334632538174814E-2</v>
      </c>
      <c r="AV21" t="b">
        <f t="shared" si="4"/>
        <v>1</v>
      </c>
    </row>
    <row r="22" spans="1:58" x14ac:dyDescent="0.25">
      <c r="A22" s="15">
        <v>1</v>
      </c>
      <c r="B22" s="16" t="s">
        <v>49</v>
      </c>
      <c r="C22" s="16" t="s">
        <v>55</v>
      </c>
      <c r="D22" s="15"/>
      <c r="E22" s="43" t="s">
        <v>42</v>
      </c>
      <c r="F22" s="43">
        <v>95</v>
      </c>
      <c r="G22" s="45" t="s">
        <v>62</v>
      </c>
      <c r="H22" s="21">
        <f>'[1]Revised Revenue 2023 rev. plan'!H22</f>
        <v>0</v>
      </c>
      <c r="I22" s="26"/>
      <c r="J22" s="26"/>
      <c r="K22" s="21">
        <v>0</v>
      </c>
      <c r="L22" s="25"/>
      <c r="M22" s="26" t="e">
        <f>('[1]Revised Revenue 2023 rev. plan'!I22-'Revise Cost 2023'!L22)/('[1]Revised Revenue 2023 rev. plan'!I22)</f>
        <v>#DIV/0!</v>
      </c>
      <c r="N22" s="26" t="e">
        <f>(('[1]Revised Revenue 2023 rev. plan'!I22+'[1]Revised Revenue 2023 rev. plan'!K22)-('Revise Cost 2023'!L22+'Revise Cost 2023'!P22))/('[1]Revised Revenue 2023 rev. plan'!I22+'[1]Revised Revenue 2023 rev. plan'!K22)</f>
        <v>#DIV/0!</v>
      </c>
      <c r="O22" s="25">
        <v>0</v>
      </c>
      <c r="P22" s="21">
        <f t="shared" si="0"/>
        <v>0</v>
      </c>
      <c r="Q22" s="26" t="e">
        <f>('[1]Revised Revenue 2023 rev. plan'!K22-'Revise Cost 2023'!P22)/'[1]Revised Revenue 2023 rev. plan'!K22</f>
        <v>#DIV/0!</v>
      </c>
      <c r="R22" s="27">
        <f t="shared" si="5"/>
        <v>0</v>
      </c>
      <c r="S22" s="26">
        <v>0</v>
      </c>
      <c r="T22" s="27">
        <v>0</v>
      </c>
      <c r="U22" s="28">
        <f>(1-I22)*'[1]Revised Revenue 2023 rev. plan'!N22</f>
        <v>0</v>
      </c>
      <c r="V22" s="29">
        <v>0</v>
      </c>
      <c r="W22" s="29">
        <v>0</v>
      </c>
      <c r="X22" s="29">
        <f>'[1]Revised Revenue 2023 rev. plan'!P22*(1-'Revise Cost 2023'!$I22)</f>
        <v>0</v>
      </c>
      <c r="Y22" s="29">
        <f>'[1]Revised Revenue 2023 rev. plan'!Q22*(1-'Revise Cost 2023'!$I22)</f>
        <v>0</v>
      </c>
      <c r="Z22" s="29">
        <f>'[1]Revised Revenue 2023 rev. plan'!R22*(1-'Revise Cost 2023'!$I22)</f>
        <v>0</v>
      </c>
      <c r="AA22" s="29">
        <f>'[1]Revised Revenue 2023 rev. plan'!S22*(1-'Revise Cost 2023'!$I22)</f>
        <v>0</v>
      </c>
      <c r="AB22" s="29">
        <f>'[1]Revised Revenue 2023 rev. plan'!T22*(1-'Revise Cost 2023'!$I22)</f>
        <v>0</v>
      </c>
      <c r="AC22" s="29">
        <f>'[1]Revised Revenue 2023 rev. plan'!U22*(1-'Revise Cost 2023'!$I22)</f>
        <v>0</v>
      </c>
      <c r="AD22" s="29">
        <f>'[1]Revised Revenue 2023 rev. plan'!V22*(1-'Revise Cost 2023'!$I22)</f>
        <v>0</v>
      </c>
      <c r="AE22" s="29">
        <f>'[1]Revised Revenue 2023 rev. plan'!W22*(1-'Revise Cost 2023'!$I22)</f>
        <v>0</v>
      </c>
      <c r="AF22" s="29">
        <f>'[1]Revised Revenue 2023 rev. plan'!X22*(1-'Revise Cost 2023'!$I22)</f>
        <v>0</v>
      </c>
      <c r="AG22" s="29">
        <f>'[1]Revised Revenue 2023 rev. plan'!Y22*(1-'Revise Cost 2023'!$I22)</f>
        <v>0</v>
      </c>
      <c r="AN22" s="30">
        <f t="shared" si="1"/>
        <v>0</v>
      </c>
      <c r="AQ22" s="31" t="e">
        <f t="shared" si="3"/>
        <v>#DIV/0!</v>
      </c>
      <c r="AR22" s="32"/>
      <c r="AT22" s="33"/>
      <c r="AU22" s="33"/>
      <c r="AV22" t="b">
        <f t="shared" si="4"/>
        <v>1</v>
      </c>
    </row>
    <row r="23" spans="1:58" x14ac:dyDescent="0.25">
      <c r="A23" s="15">
        <v>2</v>
      </c>
      <c r="B23" s="16" t="s">
        <v>41</v>
      </c>
      <c r="C23" s="16" t="s">
        <v>57</v>
      </c>
      <c r="D23" s="17">
        <v>14</v>
      </c>
      <c r="E23" s="43" t="s">
        <v>63</v>
      </c>
      <c r="F23" s="44">
        <v>134</v>
      </c>
      <c r="G23" s="46" t="s">
        <v>64</v>
      </c>
      <c r="H23" s="21">
        <f>'[1]Revised Revenue 2023 rev. plan'!H23</f>
        <v>1019541005</v>
      </c>
      <c r="I23" s="22">
        <f t="shared" ref="I23:I29" si="7">AW23</f>
        <v>0.17000000022557943</v>
      </c>
      <c r="J23" s="26">
        <v>0.13150000000000001</v>
      </c>
      <c r="K23" s="24">
        <v>851316739.17499995</v>
      </c>
      <c r="L23" s="25">
        <v>685814718.5</v>
      </c>
      <c r="M23" s="26">
        <f>('[1]Revised Revenue 2023 rev. plan'!I23-'Revise Cost 2023'!L23)/('[1]Revised Revenue 2023 rev. plan'!I23)</f>
        <v>0.16500000000000004</v>
      </c>
      <c r="N23" s="26">
        <f>(('[1]Revised Revenue 2023 rev. plan'!I23+'[1]Revised Revenue 2023 rev. plan'!K23)-('Revise Cost 2023'!L23+'Revise Cost 2023'!P23))/('[1]Revised Revenue 2023 rev. plan'!I23+'[1]Revised Revenue 2023 rev. plan'!K23)</f>
        <v>0.17000000022557948</v>
      </c>
      <c r="O23" s="25">
        <v>45832685.281854339</v>
      </c>
      <c r="P23" s="21">
        <f t="shared" si="0"/>
        <v>41451562.909316666</v>
      </c>
      <c r="Q23" s="26">
        <f>('[1]Revised Revenue 2023 rev. plan'!K23-'Revise Cost 2023'!P23)/'[1]Revised Revenue 2023 rev. plan'!K23</f>
        <v>0.24481721256777741</v>
      </c>
      <c r="R23" s="27">
        <f t="shared" si="5"/>
        <v>124050457.76568329</v>
      </c>
      <c r="S23" s="26">
        <f>('[1]Revised Revenue 2023 rev. plan'!M23-'Revise Cost 2023'!R23)/'[1]Revised Revenue 2023 rev. plan'!M23</f>
        <v>0.13443045457669511</v>
      </c>
      <c r="T23" s="27">
        <v>0</v>
      </c>
      <c r="U23" s="28">
        <f>(1-I23)*'[1]Revised Revenue 2023 rev. plan'!N23</f>
        <v>13976556.756354179</v>
      </c>
      <c r="V23" s="29">
        <v>9869881.6100000143</v>
      </c>
      <c r="W23" s="29">
        <v>7995440.7199999839</v>
      </c>
      <c r="X23" s="29">
        <f>'[1]Revised Revenue 2023 rev. plan'!P23*(1-'Revise Cost 2023'!$I23)</f>
        <v>12449999.996616308</v>
      </c>
      <c r="Y23" s="29">
        <f>'[1]Revised Revenue 2023 rev. plan'!Q23*(1-'Revise Cost 2023'!$I23)</f>
        <v>11136240.582700362</v>
      </c>
      <c r="Z23" s="29">
        <f>'[1]Revised Revenue 2023 rev. plan'!R23*(1-'Revise Cost 2023'!$I23)</f>
        <v>0</v>
      </c>
      <c r="AA23" s="29">
        <f>'[1]Revised Revenue 2023 rev. plan'!S23*(1-'Revise Cost 2023'!$I23)</f>
        <v>0</v>
      </c>
      <c r="AB23" s="29">
        <f>'[1]Revised Revenue 2023 rev. plan'!T23*(1-'Revise Cost 2023'!$I23)</f>
        <v>0</v>
      </c>
      <c r="AC23" s="29">
        <f>'[1]Revised Revenue 2023 rev. plan'!U23*(1-'Revise Cost 2023'!$I23)</f>
        <v>0</v>
      </c>
      <c r="AD23" s="29">
        <f>'[1]Revised Revenue 2023 rev. plan'!V23*(1-'Revise Cost 2023'!$I23)</f>
        <v>0</v>
      </c>
      <c r="AE23" s="29">
        <f>'[1]Revised Revenue 2023 rev. plan'!W23*(1-'Revise Cost 2023'!$I23)</f>
        <v>0</v>
      </c>
      <c r="AF23" s="29">
        <f>'[1]Revised Revenue 2023 rev. plan'!X23*(1-'Revise Cost 2023'!$I23)</f>
        <v>0</v>
      </c>
      <c r="AG23" s="29">
        <f>'[1]Revised Revenue 2023 rev. plan'!Y23*(1-'Revise Cost 2023'!$I23)</f>
        <v>0</v>
      </c>
      <c r="AN23" s="30">
        <f t="shared" si="1"/>
        <v>124050457.76568331</v>
      </c>
      <c r="AO23" s="30">
        <f t="shared" ref="AO23:AO32" si="8">AE23+AF23+AG23</f>
        <v>0</v>
      </c>
      <c r="AQ23" s="31">
        <f t="shared" si="3"/>
        <v>0</v>
      </c>
      <c r="AR23" s="32"/>
      <c r="AS23" s="30">
        <f t="shared" ref="AS23:AS29" si="9">AG23+AF23+AE23+AD23+AC23+AB23+AA23+Z23</f>
        <v>0</v>
      </c>
      <c r="AT23" s="33">
        <v>0.13</v>
      </c>
      <c r="AU23" s="33">
        <v>0.16500000000000004</v>
      </c>
      <c r="AV23" t="b">
        <f t="shared" si="4"/>
        <v>0</v>
      </c>
      <c r="AW23" s="33">
        <f>[2]Sheet9!I24</f>
        <v>0.17000000022557943</v>
      </c>
      <c r="AX23" s="34">
        <f t="shared" ref="AX23:AX29" si="10">I23</f>
        <v>0.17000000022557943</v>
      </c>
      <c r="AY23" s="34">
        <f t="shared" ref="AY23:AZ29" si="11">M23</f>
        <v>0.16500000000000004</v>
      </c>
      <c r="AZ23" s="34">
        <f t="shared" si="11"/>
        <v>0.17000000022557948</v>
      </c>
      <c r="BA23" s="34">
        <f t="shared" ref="BA23:BA29" si="12">Q23</f>
        <v>0.24481721256777741</v>
      </c>
      <c r="BB23" s="34">
        <f t="shared" ref="BB23:BB29" si="13">S23</f>
        <v>0.13443045457669511</v>
      </c>
      <c r="BC23" s="30">
        <f t="shared" ref="BC23:BC29" si="14">SUM(V23:AG23)</f>
        <v>41451562.909316666</v>
      </c>
      <c r="BE23">
        <f t="shared" ref="BE23:BE29" si="15">COUNTIFS(V23:AG23,"&lt;&gt;0")</f>
        <v>4</v>
      </c>
      <c r="BF23">
        <f t="shared" ref="BF23:BF29" si="16">COUNTIFS(Z23:AG23,"&lt;&gt;0")</f>
        <v>0</v>
      </c>
    </row>
    <row r="24" spans="1:58" x14ac:dyDescent="0.25">
      <c r="A24" s="15">
        <v>2</v>
      </c>
      <c r="B24" s="16" t="s">
        <v>65</v>
      </c>
      <c r="C24" s="16" t="s">
        <v>55</v>
      </c>
      <c r="D24" s="17">
        <v>15</v>
      </c>
      <c r="E24" s="18" t="s">
        <v>66</v>
      </c>
      <c r="F24" s="19">
        <v>60</v>
      </c>
      <c r="G24" s="20" t="s">
        <v>67</v>
      </c>
      <c r="H24" s="21">
        <f>'[1]Revised Revenue 2023 rev. plan'!H24</f>
        <v>2804097276</v>
      </c>
      <c r="I24" s="22">
        <f t="shared" si="7"/>
        <v>1.7500000000000002E-2</v>
      </c>
      <c r="J24" s="38">
        <v>6.5000000000000002E-2</v>
      </c>
      <c r="K24" s="24">
        <v>2755025573.6700001</v>
      </c>
      <c r="L24" s="25">
        <v>2549259624.3335004</v>
      </c>
      <c r="M24" s="26">
        <f>('[1]Revised Revenue 2023 rev. plan'!I24-'Revise Cost 2023'!L24)/('[1]Revised Revenue 2023 rev. plan'!I24)</f>
        <v>1.7499999999999936E-2</v>
      </c>
      <c r="N24" s="26">
        <f>(('[1]Revised Revenue 2023 rev. plan'!I24+'[1]Revised Revenue 2023 rev. plan'!K24)-('Revise Cost 2023'!L24+'Revise Cost 2023'!P24))/('[1]Revised Revenue 2023 rev. plan'!I24+'[1]Revised Revenue 2023 rev. plan'!K24)</f>
        <v>1.7499999999999846E-2</v>
      </c>
      <c r="O24" s="25">
        <v>117777671.66422836</v>
      </c>
      <c r="P24" s="21">
        <f t="shared" si="0"/>
        <v>120075687.19474007</v>
      </c>
      <c r="Q24" s="26">
        <f>('[1]Revised Revenue 2023 rev. plan'!K24-'Revise Cost 2023'!P24)/'[1]Revised Revenue 2023 rev. plan'!K24</f>
        <v>1.7500000000000938E-2</v>
      </c>
      <c r="R24" s="27">
        <f t="shared" si="5"/>
        <v>85690262.141759619</v>
      </c>
      <c r="S24" s="26">
        <f>('[1]Revised Revenue 2023 rev. plan'!M24-'Revise Cost 2023'!R24)/'[1]Revised Revenue 2023 rev. plan'!M24</f>
        <v>1.7499999999999682E-2</v>
      </c>
      <c r="T24" s="27">
        <v>0</v>
      </c>
      <c r="U24" s="28">
        <f>(1-I24)*'[1]Revised Revenue 2023 rev. plan'!N24</f>
        <v>5044866.33</v>
      </c>
      <c r="V24" s="29">
        <v>5044866.3299999982</v>
      </c>
      <c r="W24" s="29">
        <v>30962202.859999999</v>
      </c>
      <c r="X24" s="29">
        <f>'[1]Revised Revenue 2023 rev. plan'!P24*(1-'Revise Cost 2023'!$I24)</f>
        <v>19207770.731896978</v>
      </c>
      <c r="Y24" s="29">
        <f>'[1]Revised Revenue 2023 rev. plan'!Q24*(1-'Revise Cost 2023'!$I24)</f>
        <v>14990258.342072561</v>
      </c>
      <c r="Z24" s="29">
        <f>'[1]Revised Revenue 2023 rev. plan'!R24*(1-'Revise Cost 2023'!$I24)</f>
        <v>14788795.317415794</v>
      </c>
      <c r="AA24" s="29">
        <f>'[1]Revised Revenue 2023 rev. plan'!S24*(1-'Revise Cost 2023'!$I24)</f>
        <v>14295270.731896974</v>
      </c>
      <c r="AB24" s="29">
        <f>'[1]Revised Revenue 2023 rev. plan'!T24*(1-'Revise Cost 2023'!$I24)</f>
        <v>10961522.987072522</v>
      </c>
      <c r="AC24" s="29">
        <f>'[1]Revised Revenue 2023 rev. plan'!U24*(1-'Revise Cost 2023'!$I24)</f>
        <v>9824999.8943852317</v>
      </c>
      <c r="AD24" s="29">
        <f>'[1]Revised Revenue 2023 rev. plan'!V24*(1-'Revise Cost 2023'!$I24)</f>
        <v>0</v>
      </c>
      <c r="AE24" s="29">
        <f>'[1]Revised Revenue 2023 rev. plan'!W24*(1-'Revise Cost 2023'!$I24)</f>
        <v>0</v>
      </c>
      <c r="AF24" s="29">
        <f>'[1]Revised Revenue 2023 rev. plan'!X24*(1-'Revise Cost 2023'!$I24)</f>
        <v>0</v>
      </c>
      <c r="AG24" s="29">
        <f>'[1]Revised Revenue 2023 rev. plan'!Y24*(1-'Revise Cost 2023'!$I24)</f>
        <v>0</v>
      </c>
      <c r="AN24" s="30">
        <f t="shared" si="1"/>
        <v>120772055.75511436</v>
      </c>
      <c r="AO24" s="30">
        <f t="shared" si="8"/>
        <v>0</v>
      </c>
      <c r="AQ24" s="31">
        <f t="shared" si="3"/>
        <v>-1.5612511283791264E-16</v>
      </c>
      <c r="AR24" s="32"/>
      <c r="AS24" s="30">
        <f t="shared" si="9"/>
        <v>49870588.930770524</v>
      </c>
      <c r="AT24" s="33">
        <v>1.7500000000000002E-2</v>
      </c>
      <c r="AU24" s="33">
        <v>1.7500000000000002E-2</v>
      </c>
      <c r="AV24" t="b">
        <f t="shared" si="4"/>
        <v>1</v>
      </c>
      <c r="AW24" s="33">
        <f>[2]Sheet9!I25</f>
        <v>1.7500000000000002E-2</v>
      </c>
      <c r="AX24" s="34">
        <f t="shared" si="10"/>
        <v>1.7500000000000002E-2</v>
      </c>
      <c r="AY24" s="34">
        <f t="shared" si="11"/>
        <v>1.7499999999999936E-2</v>
      </c>
      <c r="AZ24" s="34">
        <f t="shared" si="11"/>
        <v>1.7499999999999846E-2</v>
      </c>
      <c r="BA24" s="34">
        <f t="shared" si="12"/>
        <v>1.7500000000000938E-2</v>
      </c>
      <c r="BB24" s="34">
        <f t="shared" si="13"/>
        <v>1.7499999999999682E-2</v>
      </c>
      <c r="BC24" s="30">
        <f t="shared" si="14"/>
        <v>120075687.19474007</v>
      </c>
      <c r="BE24">
        <f t="shared" si="15"/>
        <v>8</v>
      </c>
      <c r="BF24">
        <f t="shared" si="16"/>
        <v>4</v>
      </c>
    </row>
    <row r="25" spans="1:58" x14ac:dyDescent="0.25">
      <c r="A25" s="15">
        <v>2</v>
      </c>
      <c r="B25" s="16" t="s">
        <v>65</v>
      </c>
      <c r="C25" s="16" t="s">
        <v>55</v>
      </c>
      <c r="D25" s="17">
        <v>16</v>
      </c>
      <c r="E25" s="18" t="s">
        <v>68</v>
      </c>
      <c r="F25" s="19">
        <v>99</v>
      </c>
      <c r="G25" s="20" t="s">
        <v>69</v>
      </c>
      <c r="H25" s="21">
        <f>'[1]Revised Revenue 2023 rev. plan'!H25</f>
        <v>1165047130</v>
      </c>
      <c r="I25" s="22">
        <f t="shared" si="7"/>
        <v>3.500000000000001E-2</v>
      </c>
      <c r="J25" s="26">
        <v>0.06</v>
      </c>
      <c r="K25" s="24">
        <v>1124270480.45</v>
      </c>
      <c r="L25" s="25">
        <v>994380345.11399996</v>
      </c>
      <c r="M25" s="26">
        <f>('[1]Revised Revenue 2023 rev. plan'!I25-'Revise Cost 2023'!L25)/('[1]Revised Revenue 2023 rev. plan'!I25)</f>
        <v>3.4999999999999878E-2</v>
      </c>
      <c r="N25" s="26">
        <f>(('[1]Revised Revenue 2023 rev. plan'!I25+'[1]Revised Revenue 2023 rev. plan'!K25)-('Revise Cost 2023'!L25+'Revise Cost 2023'!P25))/('[1]Revised Revenue 2023 rev. plan'!I25+'[1]Revised Revenue 2023 rev. plan'!K25)</f>
        <v>3.4999999999999962E-2</v>
      </c>
      <c r="O25" s="25">
        <v>124580381.13125072</v>
      </c>
      <c r="P25" s="21">
        <f t="shared" si="0"/>
        <v>129890135.336</v>
      </c>
      <c r="Q25" s="26">
        <f>('[1]Revised Revenue 2023 rev. plan'!K25-'Revise Cost 2023'!P25)/'[1]Revised Revenue 2023 rev. plan'!K25</f>
        <v>3.5000000000001245E-2</v>
      </c>
      <c r="R25" s="27">
        <f t="shared" si="5"/>
        <v>0</v>
      </c>
      <c r="S25" s="26" t="e">
        <f>('[1]Revised Revenue 2023 rev. plan'!M25-'Revise Cost 2023'!R25)/'[1]Revised Revenue 2023 rev. plan'!M25</f>
        <v>#DIV/0!</v>
      </c>
      <c r="T25" s="27">
        <v>0</v>
      </c>
      <c r="U25" s="28">
        <f>(1-I25)*'[1]Revised Revenue 2023 rev. plan'!N25</f>
        <v>7534348.5700001707</v>
      </c>
      <c r="V25" s="29">
        <v>7534348.5699999928</v>
      </c>
      <c r="W25" s="29">
        <v>9179426.8000000082</v>
      </c>
      <c r="X25" s="29">
        <f>'[1]Revised Revenue 2023 rev. plan'!P25*(1-'Revise Cost 2023'!$I25)</f>
        <v>8933256.2850890402</v>
      </c>
      <c r="Y25" s="29">
        <f>'[1]Revised Revenue 2023 rev. plan'!Q25*(1-'Revise Cost 2023'!$I25)</f>
        <v>8933256.2850890402</v>
      </c>
      <c r="Z25" s="29">
        <f>'[1]Revised Revenue 2023 rev. plan'!R25*(1-'Revise Cost 2023'!$I25)</f>
        <v>14723256.28508904</v>
      </c>
      <c r="AA25" s="29">
        <f>'[1]Revised Revenue 2023 rev. plan'!S25*(1-'Revise Cost 2023'!$I25)</f>
        <v>20513256.285089042</v>
      </c>
      <c r="AB25" s="29">
        <f>'[1]Revised Revenue 2023 rev. plan'!T25*(1-'Revise Cost 2023'!$I25)</f>
        <v>18770993.483889043</v>
      </c>
      <c r="AC25" s="29">
        <f>'[1]Revised Revenue 2023 rev. plan'!U25*(1-'Revise Cost 2023'!$I25)</f>
        <v>14723256.28508904</v>
      </c>
      <c r="AD25" s="29">
        <f>'[1]Revised Revenue 2023 rev. plan'!V25*(1-'Revise Cost 2023'!$I25)</f>
        <v>12584330.850538388</v>
      </c>
      <c r="AE25" s="29">
        <f>'[1]Revised Revenue 2023 rev. plan'!W25*(1-'Revise Cost 2023'!$I25)</f>
        <v>8685000</v>
      </c>
      <c r="AF25" s="29">
        <f>'[1]Revised Revenue 2023 rev. plan'!X25*(1-'Revise Cost 2023'!$I25)</f>
        <v>5309754.2061273661</v>
      </c>
      <c r="AG25" s="29">
        <f>'[1]Revised Revenue 2023 rev. plan'!Y25*(1-'Revise Cost 2023'!$I25)</f>
        <v>0</v>
      </c>
      <c r="AN25" s="30">
        <f t="shared" si="1"/>
        <v>80586591.110732943</v>
      </c>
      <c r="AO25" s="30">
        <f t="shared" si="8"/>
        <v>13994754.206127366</v>
      </c>
      <c r="AQ25" s="31">
        <f t="shared" si="3"/>
        <v>0</v>
      </c>
      <c r="AR25" s="32"/>
      <c r="AS25" s="30">
        <f t="shared" si="9"/>
        <v>95309847.395821929</v>
      </c>
      <c r="AT25" s="33">
        <v>0.04</v>
      </c>
      <c r="AU25" s="33">
        <v>3.500000000000001E-2</v>
      </c>
      <c r="AV25" t="b">
        <f t="shared" si="4"/>
        <v>0</v>
      </c>
      <c r="AW25" s="33">
        <f>[2]Sheet9!I26</f>
        <v>3.500000000000001E-2</v>
      </c>
      <c r="AX25" s="34">
        <f t="shared" si="10"/>
        <v>3.500000000000001E-2</v>
      </c>
      <c r="AY25" s="34">
        <f t="shared" si="11"/>
        <v>3.4999999999999878E-2</v>
      </c>
      <c r="AZ25" s="34">
        <f t="shared" si="11"/>
        <v>3.4999999999999962E-2</v>
      </c>
      <c r="BA25" s="34">
        <f t="shared" si="12"/>
        <v>3.5000000000001245E-2</v>
      </c>
      <c r="BB25" s="34" t="e">
        <f t="shared" si="13"/>
        <v>#DIV/0!</v>
      </c>
      <c r="BC25" s="30">
        <f t="shared" si="14"/>
        <v>129890135.336</v>
      </c>
      <c r="BE25">
        <f t="shared" si="15"/>
        <v>11</v>
      </c>
      <c r="BF25">
        <f t="shared" si="16"/>
        <v>7</v>
      </c>
    </row>
    <row r="26" spans="1:58" x14ac:dyDescent="0.25">
      <c r="A26" s="15">
        <v>2</v>
      </c>
      <c r="B26" s="16" t="s">
        <v>70</v>
      </c>
      <c r="C26" s="16" t="s">
        <v>57</v>
      </c>
      <c r="D26" s="17">
        <v>17</v>
      </c>
      <c r="E26" s="18" t="s">
        <v>68</v>
      </c>
      <c r="F26" s="19">
        <v>88</v>
      </c>
      <c r="G26" s="20" t="s">
        <v>71</v>
      </c>
      <c r="H26" s="21">
        <f>'[1]Revised Revenue 2023 rev. plan'!H26</f>
        <v>2636647844</v>
      </c>
      <c r="I26" s="22">
        <f t="shared" si="7"/>
        <v>1.5000000000000069E-2</v>
      </c>
      <c r="J26" s="38">
        <v>5.5E-2</v>
      </c>
      <c r="K26" s="24">
        <v>2597098126.3399997</v>
      </c>
      <c r="L26" s="25">
        <v>1696219788.9098003</v>
      </c>
      <c r="M26" s="26">
        <f>('[1]Revised Revenue 2023 rev. plan'!I26-'Revise Cost 2023'!L26)/('[1]Revised Revenue 2023 rev. plan'!I26)</f>
        <v>1.5000000000000012E-2</v>
      </c>
      <c r="N26" s="26">
        <f>(('[1]Revised Revenue 2023 rev. plan'!I26+'[1]Revised Revenue 2023 rev. plan'!K26)-('Revise Cost 2023'!L26+'Revise Cost 2023'!P26))/('[1]Revised Revenue 2023 rev. plan'!I26+'[1]Revised Revenue 2023 rev. plan'!K26)</f>
        <v>1.5000000000000107E-2</v>
      </c>
      <c r="O26" s="25">
        <v>311449098.15424734</v>
      </c>
      <c r="P26" s="21">
        <f t="shared" si="0"/>
        <v>295870110.49789077</v>
      </c>
      <c r="Q26" s="26">
        <f>('[1]Revised Revenue 2023 rev. plan'!K26-'Revise Cost 2023'!P26)/'[1]Revised Revenue 2023 rev. plan'!K26</f>
        <v>1.5000000000000456E-2</v>
      </c>
      <c r="R26" s="27">
        <f t="shared" si="5"/>
        <v>605008226.93230867</v>
      </c>
      <c r="S26" s="26">
        <f>('[1]Revised Revenue 2023 rev. plan'!M26-'Revise Cost 2023'!R26)/'[1]Revised Revenue 2023 rev. plan'!M26</f>
        <v>1.5000000000000176E-2</v>
      </c>
      <c r="T26" s="27">
        <v>0</v>
      </c>
      <c r="U26" s="28">
        <f>(1-I26)*'[1]Revised Revenue 2023 rev. plan'!N26</f>
        <v>20169755.750000231</v>
      </c>
      <c r="V26" s="29">
        <v>20169755.75</v>
      </c>
      <c r="W26" s="29">
        <v>17701109.890000001</v>
      </c>
      <c r="X26" s="29">
        <f>'[1]Revised Revenue 2023 rev. plan'!P26*(1-'Revise Cost 2023'!$I26)</f>
        <v>15346986.494465556</v>
      </c>
      <c r="Y26" s="29">
        <f>'[1]Revised Revenue 2023 rev. plan'!Q26*(1-'Revise Cost 2023'!$I26)</f>
        <v>20362215.452971172</v>
      </c>
      <c r="Z26" s="29">
        <f>'[1]Revised Revenue 2023 rev. plan'!R26*(1-'Revise Cost 2023'!$I26)</f>
        <v>27463358.84706717</v>
      </c>
      <c r="AA26" s="29">
        <f>'[1]Revised Revenue 2023 rev. plan'!S26*(1-'Revise Cost 2023'!$I26)</f>
        <v>28295212.948449805</v>
      </c>
      <c r="AB26" s="29">
        <f>'[1]Revised Revenue 2023 rev. plan'!T26*(1-'Revise Cost 2023'!$I26)</f>
        <v>29373688.386592619</v>
      </c>
      <c r="AC26" s="29">
        <f>'[1]Revised Revenue 2023 rev. plan'!U26*(1-'Revise Cost 2023'!$I26)</f>
        <v>27301231.983416185</v>
      </c>
      <c r="AD26" s="29">
        <f>'[1]Revised Revenue 2023 rev. plan'!V26*(1-'Revise Cost 2023'!$I26)</f>
        <v>27052442.971374974</v>
      </c>
      <c r="AE26" s="29">
        <f>'[1]Revised Revenue 2023 rev. plan'!W26*(1-'Revise Cost 2023'!$I26)</f>
        <v>27373301.715741694</v>
      </c>
      <c r="AF26" s="29">
        <f>'[1]Revised Revenue 2023 rev. plan'!X26*(1-'Revise Cost 2023'!$I26)</f>
        <v>28674583.951649822</v>
      </c>
      <c r="AG26" s="29">
        <f>'[1]Revised Revenue 2023 rev. plan'!Y26*(1-'Revise Cost 2023'!$I26)</f>
        <v>26756222.106161717</v>
      </c>
      <c r="AN26" s="30">
        <f t="shared" si="1"/>
        <v>799834910.99569547</v>
      </c>
      <c r="AO26" s="30">
        <f t="shared" si="8"/>
        <v>82804107.773553237</v>
      </c>
      <c r="AQ26" s="31">
        <f t="shared" si="3"/>
        <v>3.8163916471489756E-17</v>
      </c>
      <c r="AR26" s="32"/>
      <c r="AS26" s="30">
        <f t="shared" si="9"/>
        <v>222290042.91045398</v>
      </c>
      <c r="AT26" s="33">
        <v>2.5000000000000102E-2</v>
      </c>
      <c r="AU26" s="33">
        <v>1.5000000000000069E-2</v>
      </c>
      <c r="AV26" t="b">
        <f t="shared" si="4"/>
        <v>0</v>
      </c>
      <c r="AW26" s="33">
        <f>[2]Sheet9!I27</f>
        <v>1.5000000000000069E-2</v>
      </c>
      <c r="AX26" s="34">
        <f t="shared" si="10"/>
        <v>1.5000000000000069E-2</v>
      </c>
      <c r="AY26" s="34">
        <f t="shared" si="11"/>
        <v>1.5000000000000012E-2</v>
      </c>
      <c r="AZ26" s="34">
        <f t="shared" si="11"/>
        <v>1.5000000000000107E-2</v>
      </c>
      <c r="BA26" s="34">
        <f t="shared" si="12"/>
        <v>1.5000000000000456E-2</v>
      </c>
      <c r="BB26" s="34">
        <f t="shared" si="13"/>
        <v>1.5000000000000176E-2</v>
      </c>
      <c r="BC26" s="30">
        <f t="shared" si="14"/>
        <v>295870110.49789077</v>
      </c>
      <c r="BE26">
        <f t="shared" si="15"/>
        <v>12</v>
      </c>
      <c r="BF26">
        <f t="shared" si="16"/>
        <v>8</v>
      </c>
    </row>
    <row r="27" spans="1:58" x14ac:dyDescent="0.25">
      <c r="A27" s="15">
        <v>2</v>
      </c>
      <c r="B27" s="16" t="s">
        <v>70</v>
      </c>
      <c r="C27" s="16" t="s">
        <v>57</v>
      </c>
      <c r="D27" s="17">
        <v>18</v>
      </c>
      <c r="E27" s="18" t="s">
        <v>72</v>
      </c>
      <c r="F27" s="19">
        <v>133</v>
      </c>
      <c r="G27" s="20" t="s">
        <v>73</v>
      </c>
      <c r="H27" s="21">
        <f>'[1]Revised Revenue 2023 rev. plan'!H27</f>
        <v>1187719109</v>
      </c>
      <c r="I27" s="22">
        <f t="shared" si="7"/>
        <v>3.0000000000000009E-2</v>
      </c>
      <c r="J27" s="47">
        <v>5.4399999999999997E-2</v>
      </c>
      <c r="K27" s="24">
        <v>1152087535.73</v>
      </c>
      <c r="L27" s="25">
        <v>466188793.56099999</v>
      </c>
      <c r="M27" s="26">
        <f>('[1]Revised Revenue 2023 rev. plan'!I27-'Revise Cost 2023'!L27)/('[1]Revised Revenue 2023 rev. plan'!I27)</f>
        <v>3.0000000000000089E-2</v>
      </c>
      <c r="N27" s="26">
        <f>(('[1]Revised Revenue 2023 rev. plan'!I27+'[1]Revised Revenue 2023 rev. plan'!K27)-('Revise Cost 2023'!L27+'Revise Cost 2023'!P27))/('[1]Revised Revenue 2023 rev. plan'!I27+'[1]Revised Revenue 2023 rev. plan'!K27)</f>
        <v>2.9999999999999853E-2</v>
      </c>
      <c r="O27" s="25">
        <v>346941586.67191762</v>
      </c>
      <c r="P27" s="21">
        <f t="shared" si="0"/>
        <v>66790962.469999999</v>
      </c>
      <c r="Q27" s="26">
        <f>('[1]Revised Revenue 2023 rev. plan'!K27-'Revise Cost 2023'!P27)/'[1]Revised Revenue 2023 rev. plan'!K27</f>
        <v>2.9999999999999465E-2</v>
      </c>
      <c r="R27" s="27">
        <f>K27-L27-P27</f>
        <v>619107779.699</v>
      </c>
      <c r="S27" s="26">
        <f>('[1]Revised Revenue 2023 rev. plan'!M27-'Revise Cost 2023'!R27)/'[1]Revised Revenue 2023 rev. plan'!M27</f>
        <v>3.0000000000000096E-2</v>
      </c>
      <c r="T27" s="27">
        <v>0</v>
      </c>
      <c r="U27" s="28">
        <f>(1-I27)*'[1]Revised Revenue 2023 rev. plan'!N27</f>
        <v>4171282.4099999503</v>
      </c>
      <c r="V27" s="29">
        <v>4171282.4099999964</v>
      </c>
      <c r="W27" s="29">
        <v>5680680.0600000024</v>
      </c>
      <c r="X27" s="29">
        <f>'[1]Revised Revenue 2023 rev. plan'!P27*(1-'Revise Cost 2023'!$I27)</f>
        <v>4850000</v>
      </c>
      <c r="Y27" s="29">
        <f>'[1]Revised Revenue 2023 rev. plan'!Q27*(1-'Revise Cost 2023'!$I27)</f>
        <v>8148000</v>
      </c>
      <c r="Z27" s="29">
        <f>'[1]Revised Revenue 2023 rev. plan'!R27*(1-'Revise Cost 2023'!$I27)</f>
        <v>6111000</v>
      </c>
      <c r="AA27" s="29">
        <f>'[1]Revised Revenue 2023 rev. plan'!S27*(1-'Revise Cost 2023'!$I27)</f>
        <v>4850000</v>
      </c>
      <c r="AB27" s="29">
        <f>'[1]Revised Revenue 2023 rev. plan'!T27*(1-'Revise Cost 2023'!$I27)</f>
        <v>6305000</v>
      </c>
      <c r="AC27" s="29">
        <f>'[1]Revised Revenue 2023 rev. plan'!U27*(1-'Revise Cost 2023'!$I27)</f>
        <v>6499000</v>
      </c>
      <c r="AD27" s="29">
        <f>'[1]Revised Revenue 2023 rev. plan'!V27*(1-'Revise Cost 2023'!$I27)</f>
        <v>5432000</v>
      </c>
      <c r="AE27" s="29">
        <f>'[1]Revised Revenue 2023 rev. plan'!W27*(1-'Revise Cost 2023'!$I27)</f>
        <v>4656000</v>
      </c>
      <c r="AF27" s="29">
        <f>'[1]Revised Revenue 2023 rev. plan'!X27*(1-'Revise Cost 2023'!$I27)</f>
        <v>4850000</v>
      </c>
      <c r="AG27" s="29">
        <f>'[1]Revised Revenue 2023 rev. plan'!Y27*(1-'Revise Cost 2023'!$I27)</f>
        <v>5238000</v>
      </c>
      <c r="AN27" s="30">
        <f t="shared" si="1"/>
        <v>656937779.69900012</v>
      </c>
      <c r="AO27" s="30">
        <f t="shared" si="8"/>
        <v>14744000</v>
      </c>
      <c r="AQ27" s="31">
        <f t="shared" si="3"/>
        <v>-1.5612511283791264E-16</v>
      </c>
      <c r="AR27" s="32"/>
      <c r="AS27" s="30">
        <f t="shared" si="9"/>
        <v>43941000</v>
      </c>
      <c r="AT27" s="33">
        <v>0.03</v>
      </c>
      <c r="AU27" s="33">
        <v>3.0000000000000009E-2</v>
      </c>
      <c r="AV27" t="b">
        <f t="shared" si="4"/>
        <v>1</v>
      </c>
      <c r="AW27" s="33">
        <f>[2]Sheet9!I28</f>
        <v>3.0000000000000009E-2</v>
      </c>
      <c r="AX27" s="34">
        <f t="shared" si="10"/>
        <v>3.0000000000000009E-2</v>
      </c>
      <c r="AY27" s="34">
        <f t="shared" si="11"/>
        <v>3.0000000000000089E-2</v>
      </c>
      <c r="AZ27" s="34">
        <f t="shared" si="11"/>
        <v>2.9999999999999853E-2</v>
      </c>
      <c r="BA27" s="34">
        <f t="shared" si="12"/>
        <v>2.9999999999999465E-2</v>
      </c>
      <c r="BB27" s="34">
        <f t="shared" si="13"/>
        <v>3.0000000000000096E-2</v>
      </c>
      <c r="BC27" s="30">
        <f t="shared" si="14"/>
        <v>66790962.469999999</v>
      </c>
      <c r="BE27">
        <f t="shared" si="15"/>
        <v>12</v>
      </c>
      <c r="BF27">
        <f t="shared" si="16"/>
        <v>8</v>
      </c>
    </row>
    <row r="28" spans="1:58" x14ac:dyDescent="0.25">
      <c r="A28" s="15">
        <v>2</v>
      </c>
      <c r="B28" s="48" t="s">
        <v>65</v>
      </c>
      <c r="C28" s="48" t="s">
        <v>55</v>
      </c>
      <c r="D28" s="17">
        <v>19</v>
      </c>
      <c r="E28" s="18" t="s">
        <v>72</v>
      </c>
      <c r="F28" s="19">
        <v>140</v>
      </c>
      <c r="G28" s="20" t="s">
        <v>74</v>
      </c>
      <c r="H28" s="21">
        <f>'[1]Revised Revenue 2023 rev. plan'!H28</f>
        <v>708211616</v>
      </c>
      <c r="I28" s="22">
        <f t="shared" si="7"/>
        <v>6.4950000071305081E-2</v>
      </c>
      <c r="J28" s="26">
        <v>6.5000000000000002E-2</v>
      </c>
      <c r="K28" s="24">
        <v>662213271.49030089</v>
      </c>
      <c r="L28" s="25">
        <v>358366498.76999998</v>
      </c>
      <c r="M28" s="26">
        <f>('[1]Revised Revenue 2023 rev. plan'!I28-'Revise Cost 2023'!L28)/('[1]Revised Revenue 2023 rev. plan'!I28)</f>
        <v>6.4950000071304997E-2</v>
      </c>
      <c r="N28" s="26">
        <f>(('[1]Revised Revenue 2023 rev. plan'!I28+'[1]Revised Revenue 2023 rev. plan'!K28)-('Revise Cost 2023'!L28+'Revise Cost 2023'!P28))/('[1]Revised Revenue 2023 rev. plan'!I28+'[1]Revised Revenue 2023 rev. plan'!K28)</f>
        <v>6.4950000071305095E-2</v>
      </c>
      <c r="O28" s="25">
        <v>224890905.79848599</v>
      </c>
      <c r="P28" s="21">
        <f t="shared" si="0"/>
        <v>178474823.50502759</v>
      </c>
      <c r="Q28" s="26">
        <f>('[1]Revised Revenue 2023 rev. plan'!K28-'Revise Cost 2023'!P28)/'[1]Revised Revenue 2023 rev. plan'!K28</f>
        <v>6.4950000071305275E-2</v>
      </c>
      <c r="R28" s="27">
        <f t="shared" si="5"/>
        <v>125371949.21527332</v>
      </c>
      <c r="S28" s="26">
        <f>('[1]Revised Revenue 2023 rev. plan'!M28-'Revise Cost 2023'!R28)/'[1]Revised Revenue 2023 rev. plan'!M28</f>
        <v>6.4950000071305192E-2</v>
      </c>
      <c r="T28" s="27">
        <v>0</v>
      </c>
      <c r="U28" s="28">
        <f>(1-I28)*'[1]Revised Revenue 2023 rev. plan'!N28</f>
        <v>9934567.5100000296</v>
      </c>
      <c r="V28" s="29">
        <v>9934567.5099999905</v>
      </c>
      <c r="W28" s="29">
        <v>5373546.6200000085</v>
      </c>
      <c r="X28" s="29">
        <f>'[1]Revised Revenue 2023 rev. plan'!P28*(1-'Revise Cost 2023'!$I28)</f>
        <v>3802827.7777564898</v>
      </c>
      <c r="Y28" s="29">
        <f>'[1]Revised Revenue 2023 rev. plan'!Q28*(1-'Revise Cost 2023'!$I28)</f>
        <v>9548045.1560660321</v>
      </c>
      <c r="Z28" s="29">
        <f>'[1]Revised Revenue 2023 rev. plan'!R28*(1-'Revise Cost 2023'!$I28)</f>
        <v>15842560.980211025</v>
      </c>
      <c r="AA28" s="29">
        <f>'[1]Revised Revenue 2023 rev. plan'!S28*(1-'Revise Cost 2023'!$I28)</f>
        <v>23571881.813818898</v>
      </c>
      <c r="AB28" s="29">
        <f>'[1]Revised Revenue 2023 rev. plan'!T28*(1-'Revise Cost 2023'!$I28)</f>
        <v>25443895.154853847</v>
      </c>
      <c r="AC28" s="29">
        <f>'[1]Revised Revenue 2023 rev. plan'!U28*(1-'Revise Cost 2023'!$I28)</f>
        <v>24179248.49695614</v>
      </c>
      <c r="AD28" s="29">
        <f>'[1]Revised Revenue 2023 rev. plan'!V28*(1-'Revise Cost 2023'!$I28)</f>
        <v>19869812.498484768</v>
      </c>
      <c r="AE28" s="29">
        <f>'[1]Revised Revenue 2023 rev. plan'!W28*(1-'Revise Cost 2023'!$I28)</f>
        <v>19869812.498484768</v>
      </c>
      <c r="AF28" s="29">
        <f>'[1]Revised Revenue 2023 rev. plan'!X28*(1-'Revise Cost 2023'!$I28)</f>
        <v>10519312.499197818</v>
      </c>
      <c r="AG28" s="29">
        <f>'[1]Revised Revenue 2023 rev. plan'!Y28*(1-'Revise Cost 2023'!$I28)</f>
        <v>10519312.499197818</v>
      </c>
      <c r="AN28" s="30">
        <f t="shared" si="1"/>
        <v>259345224.67626733</v>
      </c>
      <c r="AO28" s="30">
        <f t="shared" si="8"/>
        <v>40908437.496880405</v>
      </c>
      <c r="AQ28" s="31">
        <f t="shared" si="3"/>
        <v>0</v>
      </c>
      <c r="AR28" s="32"/>
      <c r="AS28" s="30">
        <f t="shared" si="9"/>
        <v>149815836.44120508</v>
      </c>
      <c r="AT28" s="33">
        <v>6.5000000000000002E-2</v>
      </c>
      <c r="AU28" s="33">
        <v>6.4950000071305081E-2</v>
      </c>
      <c r="AV28" t="b">
        <f t="shared" si="4"/>
        <v>0</v>
      </c>
      <c r="AW28" s="33">
        <f>[2]Sheet9!I29</f>
        <v>6.4950000071305081E-2</v>
      </c>
      <c r="AX28" s="34">
        <f t="shared" si="10"/>
        <v>6.4950000071305081E-2</v>
      </c>
      <c r="AY28" s="34">
        <f t="shared" si="11"/>
        <v>6.4950000071304997E-2</v>
      </c>
      <c r="AZ28" s="34">
        <f t="shared" si="11"/>
        <v>6.4950000071305095E-2</v>
      </c>
      <c r="BA28" s="34">
        <f t="shared" si="12"/>
        <v>6.4950000071305275E-2</v>
      </c>
      <c r="BB28" s="34">
        <f t="shared" si="13"/>
        <v>6.4950000071305192E-2</v>
      </c>
      <c r="BC28" s="30">
        <f t="shared" si="14"/>
        <v>178474823.50502759</v>
      </c>
      <c r="BE28">
        <f t="shared" si="15"/>
        <v>12</v>
      </c>
      <c r="BF28">
        <f t="shared" si="16"/>
        <v>8</v>
      </c>
    </row>
    <row r="29" spans="1:58" x14ac:dyDescent="0.25">
      <c r="A29" s="15">
        <v>2</v>
      </c>
      <c r="B29" s="48" t="s">
        <v>41</v>
      </c>
      <c r="C29" s="48" t="s">
        <v>55</v>
      </c>
      <c r="D29" s="17">
        <v>20</v>
      </c>
      <c r="E29" s="43" t="s">
        <v>68</v>
      </c>
      <c r="F29" s="19">
        <v>45</v>
      </c>
      <c r="G29" s="37" t="s">
        <v>75</v>
      </c>
      <c r="H29" s="21">
        <f>'[1]Revised Revenue 2023 rev. plan'!H29</f>
        <v>1313402430</v>
      </c>
      <c r="I29" s="22">
        <f t="shared" si="7"/>
        <v>2.9185007250229156E-2</v>
      </c>
      <c r="J29" s="26">
        <v>6.5000000000000002E-2</v>
      </c>
      <c r="K29" s="24">
        <v>1268629884.2702405</v>
      </c>
      <c r="L29" s="25">
        <v>1263499617.734</v>
      </c>
      <c r="M29" s="26">
        <f>('[1]Revised Revenue 2023 rev. plan'!I29-'Revise Cost 2023'!L29)/('[1]Revised Revenue 2023 rev. plan'!I29)</f>
        <v>3.4088977382019325E-2</v>
      </c>
      <c r="N29" s="26">
        <f>(('[1]Revised Revenue 2023 rev. plan'!I29+'[1]Revised Revenue 2023 rev. plan'!K29)-('Revise Cost 2023'!L29+'Revise Cost 2023'!P29))/('[1]Revised Revenue 2023 rev. plan'!I29+'[1]Revised Revenue 2023 rev. plan'!K29)</f>
        <v>2.9185007250229156E-2</v>
      </c>
      <c r="O29" s="25">
        <v>0</v>
      </c>
      <c r="P29" s="21">
        <f t="shared" si="0"/>
        <v>14418079.440000001</v>
      </c>
      <c r="Q29" s="26">
        <f>('[1]Revised Revenue 2023 rev. plan'!K29-'Revise Cost 2023'!P29)/'[1]Revised Revenue 2023 rev. plan'!K29</f>
        <v>-0.74895269466837167</v>
      </c>
      <c r="R29" s="27">
        <f t="shared" si="5"/>
        <v>-9287812.9037594236</v>
      </c>
      <c r="S29" s="26">
        <f>('[1]Revised Revenue 2023 rev. plan'!M29-'Revise Cost 2023'!R29)/'[1]Revised Revenue 2023 rev. plan'!M29</f>
        <v>-2.1671866658207786</v>
      </c>
      <c r="T29" s="27">
        <v>0</v>
      </c>
      <c r="U29" s="28">
        <f>(1-I29)*'[1]Revised Revenue 2023 rev. plan'!N29</f>
        <v>941467.70538732805</v>
      </c>
      <c r="V29" s="29">
        <v>936711.98000000045</v>
      </c>
      <c r="W29" s="29">
        <v>13481367.460000001</v>
      </c>
      <c r="X29" s="29">
        <f>'[1]Revised Revenue 2023 rev. plan'!P29*(1-'Revise Cost 2023'!$I29)</f>
        <v>0</v>
      </c>
      <c r="Y29" s="29">
        <f>'[1]Revised Revenue 2023 rev. plan'!Q29*(1-'Revise Cost 2023'!$I29)</f>
        <v>0</v>
      </c>
      <c r="Z29" s="29">
        <f>'[1]Revised Revenue 2023 rev. plan'!R29*(1-'Revise Cost 2023'!$I29)</f>
        <v>0</v>
      </c>
      <c r="AA29" s="29">
        <f>'[1]Revised Revenue 2023 rev. plan'!S29*(1-'Revise Cost 2023'!$I29)</f>
        <v>0</v>
      </c>
      <c r="AB29" s="29">
        <f>'[1]Revised Revenue 2023 rev. plan'!T29*(1-'Revise Cost 2023'!$I29)</f>
        <v>0</v>
      </c>
      <c r="AC29" s="29">
        <f>'[1]Revised Revenue 2023 rev. plan'!U29*(1-'Revise Cost 2023'!$I29)</f>
        <v>0</v>
      </c>
      <c r="AD29" s="29">
        <f>'[1]Revised Revenue 2023 rev. plan'!V29*(1-'Revise Cost 2023'!$I29)</f>
        <v>0</v>
      </c>
      <c r="AE29" s="29">
        <f>'[1]Revised Revenue 2023 rev. plan'!W29*(1-'Revise Cost 2023'!$I29)</f>
        <v>0</v>
      </c>
      <c r="AF29" s="29">
        <f>'[1]Revised Revenue 2023 rev. plan'!X29*(1-'Revise Cost 2023'!$I29)</f>
        <v>0</v>
      </c>
      <c r="AG29" s="29">
        <f>'[1]Revised Revenue 2023 rev. plan'!Y29*(1-'Revise Cost 2023'!$I29)</f>
        <v>0</v>
      </c>
      <c r="AN29" s="30">
        <f t="shared" si="1"/>
        <v>-9287812.9037594236</v>
      </c>
      <c r="AO29" s="30">
        <f t="shared" si="8"/>
        <v>0</v>
      </c>
      <c r="AQ29" s="31">
        <f t="shared" si="3"/>
        <v>0</v>
      </c>
      <c r="AR29" s="32"/>
      <c r="AS29" s="30">
        <f t="shared" si="9"/>
        <v>0</v>
      </c>
      <c r="AT29" s="33">
        <v>1.7913049596231311E-2</v>
      </c>
      <c r="AU29" s="33">
        <v>3.4088977382019402E-2</v>
      </c>
      <c r="AV29" t="b">
        <f t="shared" si="4"/>
        <v>0</v>
      </c>
      <c r="AW29" s="33">
        <f>[2]Sheet9!I30</f>
        <v>2.9185007250229156E-2</v>
      </c>
      <c r="AX29" s="34">
        <f t="shared" si="10"/>
        <v>2.9185007250229156E-2</v>
      </c>
      <c r="AY29" s="34">
        <f t="shared" si="11"/>
        <v>3.4088977382019325E-2</v>
      </c>
      <c r="AZ29" s="34">
        <f t="shared" si="11"/>
        <v>2.9185007250229156E-2</v>
      </c>
      <c r="BA29" s="34">
        <f t="shared" si="12"/>
        <v>-0.74895269466837167</v>
      </c>
      <c r="BB29" s="34">
        <f t="shared" si="13"/>
        <v>-2.1671866658207786</v>
      </c>
      <c r="BC29" s="30">
        <f t="shared" si="14"/>
        <v>14418079.440000001</v>
      </c>
      <c r="BE29">
        <f t="shared" si="15"/>
        <v>2</v>
      </c>
      <c r="BF29">
        <f t="shared" si="16"/>
        <v>0</v>
      </c>
    </row>
    <row r="30" spans="1:58" x14ac:dyDescent="0.25">
      <c r="A30" s="15">
        <v>2</v>
      </c>
      <c r="B30" s="48" t="s">
        <v>38</v>
      </c>
      <c r="C30" s="48" t="s">
        <v>35</v>
      </c>
      <c r="D30" s="35">
        <v>21</v>
      </c>
      <c r="E30" s="43" t="s">
        <v>68</v>
      </c>
      <c r="F30" s="19">
        <v>127</v>
      </c>
      <c r="G30" s="20" t="s">
        <v>76</v>
      </c>
      <c r="H30" s="21">
        <f>'[1]Revised Revenue 2023 rev. plan'!H30</f>
        <v>99199992.950000003</v>
      </c>
      <c r="I30" s="36">
        <v>0.10565819571461971</v>
      </c>
      <c r="J30" s="38">
        <v>6.9800000000000001E-2</v>
      </c>
      <c r="K30" s="41">
        <v>94462830.139999986</v>
      </c>
      <c r="L30" s="25">
        <v>88718700.679999992</v>
      </c>
      <c r="M30" s="26">
        <f>('[1]Revised Revenue 2023 rev. plan'!I30-'Revise Cost 2023'!L30)/('[1]Revised Revenue 2023 rev. plan'!I30)</f>
        <v>0.10565819571461972</v>
      </c>
      <c r="N30" s="26">
        <f>(('[1]Revised Revenue 2023 rev. plan'!I30+'[1]Revised Revenue 2023 rev. plan'!K30)-('Revise Cost 2023'!L30+'Revise Cost 2023'!P30))/('[1]Revised Revenue 2023 rev. plan'!I30+'[1]Revised Revenue 2023 rev. plan'!K30)</f>
        <v>0.10565819571461972</v>
      </c>
      <c r="O30" s="25">
        <v>0</v>
      </c>
      <c r="P30" s="21">
        <f t="shared" si="0"/>
        <v>0</v>
      </c>
      <c r="Q30" s="26" t="e">
        <f>('[1]Revised Revenue 2023 rev. plan'!K30-'Revise Cost 2023'!P30)/'[1]Revised Revenue 2023 rev. plan'!K30</f>
        <v>#DIV/0!</v>
      </c>
      <c r="R30" s="27">
        <v>0</v>
      </c>
      <c r="S30" s="26">
        <v>0</v>
      </c>
      <c r="T30" s="27">
        <v>0</v>
      </c>
      <c r="U30" s="28">
        <f>(1-I30)*'[1]Revised Revenue 2023 rev. plan'!N30</f>
        <v>0</v>
      </c>
      <c r="V30" s="29">
        <v>0</v>
      </c>
      <c r="W30" s="29">
        <v>0</v>
      </c>
      <c r="X30" s="29">
        <f>'[1]Revised Revenue 2023 rev. plan'!P30*(1-'Revise Cost 2023'!$I30)</f>
        <v>0</v>
      </c>
      <c r="Y30" s="29">
        <f>'[1]Revised Revenue 2023 rev. plan'!Q30*(1-'Revise Cost 2023'!$I30)</f>
        <v>0</v>
      </c>
      <c r="Z30" s="29">
        <f>'[1]Revised Revenue 2023 rev. plan'!R30*(1-'Revise Cost 2023'!$I30)</f>
        <v>0</v>
      </c>
      <c r="AA30" s="29">
        <f>'[1]Revised Revenue 2023 rev. plan'!S30*(1-'Revise Cost 2023'!$I30)</f>
        <v>0</v>
      </c>
      <c r="AB30" s="29">
        <f>'[1]Revised Revenue 2023 rev. plan'!T30*(1-'Revise Cost 2023'!$I30)</f>
        <v>0</v>
      </c>
      <c r="AC30" s="29">
        <f>'[1]Revised Revenue 2023 rev. plan'!U30*(1-'Revise Cost 2023'!$I30)</f>
        <v>0</v>
      </c>
      <c r="AD30" s="29">
        <f>'[1]Revised Revenue 2023 rev. plan'!V30*(1-'Revise Cost 2023'!$I30)</f>
        <v>0</v>
      </c>
      <c r="AE30" s="29">
        <f>'[1]Revised Revenue 2023 rev. plan'!W30*(1-'Revise Cost 2023'!$I30)</f>
        <v>0</v>
      </c>
      <c r="AF30" s="29">
        <f>'[1]Revised Revenue 2023 rev. plan'!X30*(1-'Revise Cost 2023'!$I30)</f>
        <v>0</v>
      </c>
      <c r="AG30" s="29">
        <f>'[1]Revised Revenue 2023 rev. plan'!Y30*(1-'Revise Cost 2023'!$I30)</f>
        <v>0</v>
      </c>
      <c r="AN30" s="30">
        <f t="shared" si="1"/>
        <v>5744129.4599999934</v>
      </c>
      <c r="AO30" s="30">
        <f t="shared" si="8"/>
        <v>0</v>
      </c>
      <c r="AQ30" s="31">
        <f t="shared" si="3"/>
        <v>0</v>
      </c>
      <c r="AR30" s="32"/>
      <c r="AT30" s="33">
        <v>4.7753660752654491E-2</v>
      </c>
      <c r="AU30" s="33">
        <v>0.10565819571461971</v>
      </c>
      <c r="AV30" t="b">
        <f t="shared" si="4"/>
        <v>0</v>
      </c>
    </row>
    <row r="31" spans="1:58" x14ac:dyDescent="0.25">
      <c r="A31" s="15">
        <v>2</v>
      </c>
      <c r="B31" s="48" t="s">
        <v>38</v>
      </c>
      <c r="C31" s="48" t="s">
        <v>35</v>
      </c>
      <c r="D31" s="17">
        <v>22</v>
      </c>
      <c r="E31" s="18" t="s">
        <v>77</v>
      </c>
      <c r="F31" s="19">
        <v>122</v>
      </c>
      <c r="G31" s="20" t="s">
        <v>78</v>
      </c>
      <c r="H31" s="21">
        <f>'[1]Revised Revenue 2023 rev. plan'!H31</f>
        <v>738272282</v>
      </c>
      <c r="I31" s="22">
        <f>AW31</f>
        <v>7.000000000000009E-2</v>
      </c>
      <c r="J31" s="26">
        <v>8.5000000000000006E-2</v>
      </c>
      <c r="K31" s="24">
        <v>686593222.25999999</v>
      </c>
      <c r="L31" s="25">
        <v>653313576.67000008</v>
      </c>
      <c r="M31" s="26">
        <f>('[1]Revised Revenue 2023 rev. plan'!I31-'Revise Cost 2023'!L31)/('[1]Revised Revenue 2023 rev. plan'!I31)</f>
        <v>7.0000000000000076E-2</v>
      </c>
      <c r="N31" s="26">
        <f>(('[1]Revised Revenue 2023 rev. plan'!I31+'[1]Revised Revenue 2023 rev. plan'!K31)-('Revise Cost 2023'!L31+'Revise Cost 2023'!P31))/('[1]Revised Revenue 2023 rev. plan'!I31+'[1]Revised Revenue 2023 rev. plan'!K31)</f>
        <v>7.0000000000000048E-2</v>
      </c>
      <c r="O31" s="25">
        <v>34558436.235150009</v>
      </c>
      <c r="P31" s="21">
        <f t="shared" si="0"/>
        <v>33279645.588750005</v>
      </c>
      <c r="Q31" s="26">
        <f>('[1]Revised Revenue 2023 rev. plan'!K31-'Revise Cost 2023'!P31)/'[1]Revised Revenue 2023 rev. plan'!K31</f>
        <v>6.9999999999999465E-2</v>
      </c>
      <c r="R31" s="27">
        <f t="shared" si="5"/>
        <v>1.2499094009399414E-3</v>
      </c>
      <c r="S31" s="26">
        <f>('[1]Revised Revenue 2023 rev. plan'!M31-'Revise Cost 2023'!R31)/'[1]Revised Revenue 2023 rev. plan'!M31</f>
        <v>6.9978878275668996E-2</v>
      </c>
      <c r="T31" s="27"/>
      <c r="U31" s="28">
        <f>(1-I31)*'[1]Revised Revenue 2023 rev. plan'!N31</f>
        <v>2593559.1399999834</v>
      </c>
      <c r="V31" s="29">
        <v>2593559.1399999857</v>
      </c>
      <c r="W31" s="29">
        <v>1634068.1300000139</v>
      </c>
      <c r="X31" s="29">
        <f>'[1]Revised Revenue 2023 rev. plan'!P31*(1-'Revise Cost 2023'!$I31)</f>
        <v>2615604.54</v>
      </c>
      <c r="Y31" s="29">
        <f>'[1]Revised Revenue 2023 rev. plan'!Q31*(1-'Revise Cost 2023'!$I31)</f>
        <v>3674967.5399999996</v>
      </c>
      <c r="Z31" s="29">
        <f>'[1]Revised Revenue 2023 rev. plan'!R31*(1-'Revise Cost 2023'!$I31)</f>
        <v>4505426.8499999996</v>
      </c>
      <c r="AA31" s="29">
        <f>'[1]Revised Revenue 2023 rev. plan'!S31*(1-'Revise Cost 2023'!$I31)</f>
        <v>7962329.8499999996</v>
      </c>
      <c r="AB31" s="29">
        <f>'[1]Revised Revenue 2023 rev. plan'!T31*(1-'Revise Cost 2023'!$I31)</f>
        <v>3190502.6399999997</v>
      </c>
      <c r="AC31" s="29">
        <f>'[1]Revised Revenue 2023 rev. plan'!U31*(1-'Revise Cost 2023'!$I31)</f>
        <v>3026559.4499999997</v>
      </c>
      <c r="AD31" s="29">
        <f>'[1]Revised Revenue 2023 rev. plan'!V31*(1-'Revise Cost 2023'!$I31)</f>
        <v>2345315.8499999996</v>
      </c>
      <c r="AE31" s="29">
        <f>'[1]Revised Revenue 2023 rev. plan'!W31*(1-'Revise Cost 2023'!$I31)</f>
        <v>1731311.5987500092</v>
      </c>
      <c r="AF31" s="29">
        <f>'[1]Revised Revenue 2023 rev. plan'!X31*(1-'Revise Cost 2023'!$I31)</f>
        <v>0</v>
      </c>
      <c r="AG31" s="29">
        <f>'[1]Revised Revenue 2023 rev. plan'!Y31*(1-'Revise Cost 2023'!$I31)</f>
        <v>0</v>
      </c>
      <c r="AN31" s="30">
        <f t="shared" si="1"/>
        <v>18256019.389999919</v>
      </c>
      <c r="AO31" s="30">
        <f t="shared" si="8"/>
        <v>1731311.5987500092</v>
      </c>
      <c r="AQ31" s="31">
        <f t="shared" si="3"/>
        <v>0</v>
      </c>
      <c r="AR31" s="32"/>
      <c r="AS31" s="30">
        <f>AG31+AF31+AE31+AD31+AC31+AB31+AA31+Z31</f>
        <v>22761446.238750011</v>
      </c>
      <c r="AT31" s="33">
        <v>3.0000000000000013E-2</v>
      </c>
      <c r="AU31" s="33">
        <v>7.000000000000009E-2</v>
      </c>
      <c r="AV31" t="b">
        <f t="shared" si="4"/>
        <v>0</v>
      </c>
      <c r="AW31" s="33">
        <f>[2]Sheet9!I32</f>
        <v>7.000000000000009E-2</v>
      </c>
      <c r="AX31" s="34">
        <f>I31</f>
        <v>7.000000000000009E-2</v>
      </c>
      <c r="AY31" s="34">
        <f>M31</f>
        <v>7.0000000000000076E-2</v>
      </c>
      <c r="AZ31" s="34">
        <f>N31</f>
        <v>7.0000000000000048E-2</v>
      </c>
      <c r="BA31" s="34">
        <f>Q31</f>
        <v>6.9999999999999465E-2</v>
      </c>
      <c r="BB31" s="34">
        <f>S31</f>
        <v>6.9978878275668996E-2</v>
      </c>
      <c r="BC31" s="30">
        <f>SUM(V31:AG31)</f>
        <v>33279645.588750005</v>
      </c>
      <c r="BE31">
        <f>COUNTIFS(V31:AG31,"&lt;&gt;0")</f>
        <v>10</v>
      </c>
      <c r="BF31">
        <f>COUNTIFS(Z31:AG31,"&lt;&gt;0")</f>
        <v>6</v>
      </c>
    </row>
    <row r="32" spans="1:58" x14ac:dyDescent="0.25">
      <c r="A32" s="15">
        <v>2</v>
      </c>
      <c r="B32" s="48" t="s">
        <v>41</v>
      </c>
      <c r="C32" s="48" t="s">
        <v>35</v>
      </c>
      <c r="D32" s="17">
        <v>23</v>
      </c>
      <c r="E32" s="43" t="s">
        <v>77</v>
      </c>
      <c r="F32" s="19">
        <v>130</v>
      </c>
      <c r="G32" s="20" t="s">
        <v>79</v>
      </c>
      <c r="H32" s="21">
        <f>'[1]Revised Revenue 2023 rev. plan'!H32</f>
        <v>119162686</v>
      </c>
      <c r="I32" s="36">
        <v>2.1467942258049388E-2</v>
      </c>
      <c r="J32" s="26">
        <v>0.09</v>
      </c>
      <c r="K32" s="49">
        <v>107849651.63500001</v>
      </c>
      <c r="L32" s="25">
        <v>116604507.68299998</v>
      </c>
      <c r="M32" s="26">
        <f>('[1]Revised Revenue 2023 rev. plan'!I32-'Revise Cost 2023'!L32)/('[1]Revised Revenue 2023 rev. plan'!I32)</f>
        <v>2.1467942258049388E-2</v>
      </c>
      <c r="N32" s="26">
        <f>(('[1]Revised Revenue 2023 rev. plan'!I32+'[1]Revised Revenue 2023 rev. plan'!K32)-('Revise Cost 2023'!L32+'Revise Cost 2023'!P32))/('[1]Revised Revenue 2023 rev. plan'!I32+'[1]Revised Revenue 2023 rev. plan'!K32)</f>
        <v>5.8872969147411809E-2</v>
      </c>
      <c r="O32" s="25">
        <v>0</v>
      </c>
      <c r="P32" s="21">
        <f t="shared" si="0"/>
        <v>50000</v>
      </c>
      <c r="Q32" s="26">
        <f>('[1]Revised Revenue 2023 rev. plan'!K32-'Revise Cost 2023'!P32)/'[1]Revised Revenue 2023 rev. plan'!K32</f>
        <v>0.98955993070439885</v>
      </c>
      <c r="R32" s="27">
        <f t="shared" si="5"/>
        <v>-8804856.0479999781</v>
      </c>
      <c r="S32" s="26">
        <v>0</v>
      </c>
      <c r="T32" s="27">
        <v>0</v>
      </c>
      <c r="U32" s="28">
        <f>(1-I32)*'[1]Revised Revenue 2023 rev. plan'!N32</f>
        <v>4686425.1090471698</v>
      </c>
      <c r="V32" s="29">
        <v>50000</v>
      </c>
      <c r="W32" s="29">
        <v>0</v>
      </c>
      <c r="X32" s="29">
        <f>'[1]Revised Revenue 2023 rev. plan'!P32*(1-'Revise Cost 2023'!$I32)</f>
        <v>0</v>
      </c>
      <c r="Y32" s="29">
        <f>'[1]Revised Revenue 2023 rev. plan'!Q32*(1-'Revise Cost 2023'!$I32)</f>
        <v>0</v>
      </c>
      <c r="Z32" s="29">
        <f>'[1]Revised Revenue 2023 rev. plan'!R32*(1-'Revise Cost 2023'!$I32)</f>
        <v>0</v>
      </c>
      <c r="AA32" s="29">
        <f>'[1]Revised Revenue 2023 rev. plan'!S32*(1-'Revise Cost 2023'!$I32)</f>
        <v>0</v>
      </c>
      <c r="AB32" s="29">
        <f>'[1]Revised Revenue 2023 rev. plan'!T32*(1-'Revise Cost 2023'!$I32)</f>
        <v>0</v>
      </c>
      <c r="AC32" s="29">
        <f>'[1]Revised Revenue 2023 rev. plan'!U32*(1-'Revise Cost 2023'!$I32)</f>
        <v>0</v>
      </c>
      <c r="AD32" s="29">
        <f>'[1]Revised Revenue 2023 rev. plan'!V32*(1-'Revise Cost 2023'!$I32)</f>
        <v>0</v>
      </c>
      <c r="AE32" s="29">
        <f>'[1]Revised Revenue 2023 rev. plan'!W32*(1-'Revise Cost 2023'!$I32)</f>
        <v>0</v>
      </c>
      <c r="AF32" s="29">
        <f>'[1]Revised Revenue 2023 rev. plan'!X32*(1-'Revise Cost 2023'!$I32)</f>
        <v>0</v>
      </c>
      <c r="AG32" s="29">
        <f>'[1]Revised Revenue 2023 rev. plan'!Y32*(1-'Revise Cost 2023'!$I32)</f>
        <v>0</v>
      </c>
      <c r="AN32" s="30">
        <f t="shared" si="1"/>
        <v>-8804856.0479999781</v>
      </c>
      <c r="AO32" s="30">
        <f t="shared" si="8"/>
        <v>0</v>
      </c>
      <c r="AQ32" s="31">
        <f t="shared" si="3"/>
        <v>3.7405026889362425E-2</v>
      </c>
      <c r="AR32" s="32"/>
      <c r="AT32" s="33">
        <v>4.8822803342613748E-2</v>
      </c>
      <c r="AU32" s="33">
        <v>2.1467942258049388E-2</v>
      </c>
      <c r="AV32" t="b">
        <f t="shared" si="4"/>
        <v>0</v>
      </c>
      <c r="BE32">
        <f>COUNTIFS(V32:AG32,"&lt;&gt;0")</f>
        <v>1</v>
      </c>
      <c r="BF32">
        <f>COUNTIFS(Z32:AG32,"&lt;&gt;0")</f>
        <v>0</v>
      </c>
    </row>
    <row r="33" spans="1:58" x14ac:dyDescent="0.25">
      <c r="A33" s="15">
        <v>2</v>
      </c>
      <c r="B33" s="48" t="s">
        <v>38</v>
      </c>
      <c r="C33" s="48" t="s">
        <v>55</v>
      </c>
      <c r="D33" s="15"/>
      <c r="E33" s="43" t="s">
        <v>77</v>
      </c>
      <c r="F33" s="18">
        <v>121</v>
      </c>
      <c r="G33" s="42" t="s">
        <v>80</v>
      </c>
      <c r="H33" s="21">
        <f>'[1]Revised Revenue 2023 rev. plan'!H33</f>
        <v>0</v>
      </c>
      <c r="I33" s="26"/>
      <c r="J33" s="26"/>
      <c r="K33" s="21">
        <v>0</v>
      </c>
      <c r="L33" s="25"/>
      <c r="M33" s="26" t="e">
        <f>('[1]Revised Revenue 2023 rev. plan'!I33-'Revise Cost 2023'!L33)/('[1]Revised Revenue 2023 rev. plan'!I33)</f>
        <v>#DIV/0!</v>
      </c>
      <c r="N33" s="26" t="e">
        <f>(('[1]Revised Revenue 2023 rev. plan'!I33+'[1]Revised Revenue 2023 rev. plan'!K33)-('Revise Cost 2023'!L33+'Revise Cost 2023'!P33))/('[1]Revised Revenue 2023 rev. plan'!I33+'[1]Revised Revenue 2023 rev. plan'!K33)</f>
        <v>#DIV/0!</v>
      </c>
      <c r="O33" s="25">
        <v>0</v>
      </c>
      <c r="P33" s="21">
        <f t="shared" si="0"/>
        <v>0</v>
      </c>
      <c r="Q33" s="26" t="e">
        <f>('[1]Revised Revenue 2023 rev. plan'!K33-'Revise Cost 2023'!P33)/'[1]Revised Revenue 2023 rev. plan'!K33</f>
        <v>#DIV/0!</v>
      </c>
      <c r="R33" s="27">
        <f t="shared" si="5"/>
        <v>0</v>
      </c>
      <c r="S33" s="26">
        <v>0</v>
      </c>
      <c r="T33" s="27">
        <v>0</v>
      </c>
      <c r="U33" s="28">
        <f>(1-I33)*'[1]Revised Revenue 2023 rev. plan'!N33</f>
        <v>0</v>
      </c>
      <c r="V33" s="29">
        <v>0</v>
      </c>
      <c r="W33" s="29">
        <v>0</v>
      </c>
      <c r="X33" s="29">
        <f>'[1]Revised Revenue 2023 rev. plan'!P33*(1-'Revise Cost 2023'!$I33)</f>
        <v>0</v>
      </c>
      <c r="Y33" s="29">
        <f>'[1]Revised Revenue 2023 rev. plan'!Q33*(1-'Revise Cost 2023'!$I33)</f>
        <v>0</v>
      </c>
      <c r="Z33" s="29">
        <f>'[1]Revised Revenue 2023 rev. plan'!R33*(1-'Revise Cost 2023'!$I33)</f>
        <v>0</v>
      </c>
      <c r="AA33" s="29">
        <f>'[1]Revised Revenue 2023 rev. plan'!S33*(1-'Revise Cost 2023'!$I33)</f>
        <v>0</v>
      </c>
      <c r="AB33" s="29">
        <f>'[1]Revised Revenue 2023 rev. plan'!T33*(1-'Revise Cost 2023'!$I33)</f>
        <v>0</v>
      </c>
      <c r="AC33" s="29">
        <f>'[1]Revised Revenue 2023 rev. plan'!U33*(1-'Revise Cost 2023'!$I33)</f>
        <v>0</v>
      </c>
      <c r="AD33" s="29">
        <f>'[1]Revised Revenue 2023 rev. plan'!V33*(1-'Revise Cost 2023'!$I33)</f>
        <v>0</v>
      </c>
      <c r="AE33" s="29">
        <f>'[1]Revised Revenue 2023 rev. plan'!W33*(1-'Revise Cost 2023'!$I33)</f>
        <v>0</v>
      </c>
      <c r="AF33" s="29">
        <f>'[1]Revised Revenue 2023 rev. plan'!X33*(1-'Revise Cost 2023'!$I33)</f>
        <v>0</v>
      </c>
      <c r="AG33" s="29">
        <f>'[1]Revised Revenue 2023 rev. plan'!Y33*(1-'Revise Cost 2023'!$I33)</f>
        <v>0</v>
      </c>
      <c r="AN33" s="30">
        <f t="shared" si="1"/>
        <v>0</v>
      </c>
      <c r="AO33" s="30">
        <f>H33-118931000</f>
        <v>-118931000</v>
      </c>
      <c r="AP33" s="32">
        <f>AO33*9%</f>
        <v>-10703790</v>
      </c>
      <c r="AQ33" s="31" t="e">
        <f t="shared" si="3"/>
        <v>#DIV/0!</v>
      </c>
      <c r="AR33" s="32"/>
      <c r="AT33" s="33"/>
      <c r="AU33" s="33"/>
      <c r="AV33" t="b">
        <f t="shared" si="4"/>
        <v>1</v>
      </c>
    </row>
    <row r="34" spans="1:58" x14ac:dyDescent="0.25">
      <c r="A34" s="15">
        <v>2</v>
      </c>
      <c r="B34" s="48" t="s">
        <v>41</v>
      </c>
      <c r="C34" s="48" t="s">
        <v>57</v>
      </c>
      <c r="D34" s="15"/>
      <c r="E34" s="43" t="s">
        <v>77</v>
      </c>
      <c r="F34" s="18">
        <v>128</v>
      </c>
      <c r="G34" s="42" t="s">
        <v>81</v>
      </c>
      <c r="H34" s="21">
        <f>'[1]Revised Revenue 2023 rev. plan'!H34</f>
        <v>0</v>
      </c>
      <c r="I34" s="26"/>
      <c r="J34" s="26"/>
      <c r="K34" s="21">
        <v>0</v>
      </c>
      <c r="L34" s="25"/>
      <c r="M34" s="26" t="e">
        <f>('[1]Revised Revenue 2023 rev. plan'!I34-'Revise Cost 2023'!L34)/('[1]Revised Revenue 2023 rev. plan'!I34)</f>
        <v>#DIV/0!</v>
      </c>
      <c r="N34" s="26" t="e">
        <f>(('[1]Revised Revenue 2023 rev. plan'!I34+'[1]Revised Revenue 2023 rev. plan'!K34)-('Revise Cost 2023'!L34+'Revise Cost 2023'!P34))/('[1]Revised Revenue 2023 rev. plan'!I34+'[1]Revised Revenue 2023 rev. plan'!K34)</f>
        <v>#DIV/0!</v>
      </c>
      <c r="O34" s="25">
        <v>0</v>
      </c>
      <c r="P34" s="21">
        <f t="shared" si="0"/>
        <v>0</v>
      </c>
      <c r="Q34" s="26" t="e">
        <f>('[1]Revised Revenue 2023 rev. plan'!K34-'Revise Cost 2023'!P34)/'[1]Revised Revenue 2023 rev. plan'!K34</f>
        <v>#DIV/0!</v>
      </c>
      <c r="R34" s="27">
        <f t="shared" si="5"/>
        <v>0</v>
      </c>
      <c r="S34" s="26">
        <v>0</v>
      </c>
      <c r="T34" s="27">
        <v>0</v>
      </c>
      <c r="U34" s="28">
        <f>(1-I34)*'[1]Revised Revenue 2023 rev. plan'!N34</f>
        <v>0</v>
      </c>
      <c r="V34" s="29">
        <v>0</v>
      </c>
      <c r="W34" s="29">
        <v>0</v>
      </c>
      <c r="X34" s="29">
        <f>'[1]Revised Revenue 2023 rev. plan'!P34*(1-'Revise Cost 2023'!$I34)</f>
        <v>0</v>
      </c>
      <c r="Y34" s="29">
        <f>'[1]Revised Revenue 2023 rev. plan'!Q34*(1-'Revise Cost 2023'!$I34)</f>
        <v>0</v>
      </c>
      <c r="Z34" s="29">
        <f>'[1]Revised Revenue 2023 rev. plan'!R34*(1-'Revise Cost 2023'!$I34)</f>
        <v>0</v>
      </c>
      <c r="AA34" s="29">
        <f>'[1]Revised Revenue 2023 rev. plan'!S34*(1-'Revise Cost 2023'!$I34)</f>
        <v>0</v>
      </c>
      <c r="AB34" s="29">
        <f>'[1]Revised Revenue 2023 rev. plan'!T34*(1-'Revise Cost 2023'!$I34)</f>
        <v>0</v>
      </c>
      <c r="AC34" s="29">
        <f>'[1]Revised Revenue 2023 rev. plan'!U34*(1-'Revise Cost 2023'!$I34)</f>
        <v>0</v>
      </c>
      <c r="AD34" s="29">
        <f>'[1]Revised Revenue 2023 rev. plan'!V34*(1-'Revise Cost 2023'!$I34)</f>
        <v>0</v>
      </c>
      <c r="AE34" s="29">
        <f>'[1]Revised Revenue 2023 rev. plan'!W34*(1-'Revise Cost 2023'!$I34)</f>
        <v>0</v>
      </c>
      <c r="AF34" s="29">
        <f>'[1]Revised Revenue 2023 rev. plan'!X34*(1-'Revise Cost 2023'!$I34)</f>
        <v>0</v>
      </c>
      <c r="AG34" s="29">
        <f>'[1]Revised Revenue 2023 rev. plan'!Y34*(1-'Revise Cost 2023'!$I34)</f>
        <v>0</v>
      </c>
      <c r="AN34" s="30">
        <f t="shared" si="1"/>
        <v>0</v>
      </c>
      <c r="AO34" s="30">
        <f>H34-106237173</f>
        <v>-106237173</v>
      </c>
      <c r="AP34" s="32">
        <f>AO34*8.5%</f>
        <v>-9030159.7050000001</v>
      </c>
      <c r="AQ34" s="31" t="e">
        <f t="shared" si="3"/>
        <v>#DIV/0!</v>
      </c>
      <c r="AR34" s="32"/>
      <c r="AT34" s="33"/>
      <c r="AU34" s="33"/>
      <c r="AV34" t="b">
        <f t="shared" si="4"/>
        <v>1</v>
      </c>
    </row>
    <row r="35" spans="1:58" x14ac:dyDescent="0.25">
      <c r="A35" s="15">
        <v>2</v>
      </c>
      <c r="B35" s="48" t="s">
        <v>34</v>
      </c>
      <c r="C35" s="48" t="s">
        <v>35</v>
      </c>
      <c r="D35" s="15"/>
      <c r="E35" s="43" t="s">
        <v>77</v>
      </c>
      <c r="F35" s="18">
        <v>129</v>
      </c>
      <c r="G35" s="20" t="s">
        <v>82</v>
      </c>
      <c r="H35" s="21">
        <f>'[1]Revised Revenue 2023 rev. plan'!H35</f>
        <v>93910355</v>
      </c>
      <c r="I35" s="36">
        <v>0.24932886106116842</v>
      </c>
      <c r="J35" s="38"/>
      <c r="K35" s="49">
        <v>84495793.145999998</v>
      </c>
      <c r="L35" s="25">
        <v>70495793.145999998</v>
      </c>
      <c r="M35" s="26">
        <f>('[1]Revised Revenue 2023 rev. plan'!I35-'Revise Cost 2023'!L35)/('[1]Revised Revenue 2023 rev. plan'!I35)</f>
        <v>0.24932886106116842</v>
      </c>
      <c r="N35" s="26">
        <f>(('[1]Revised Revenue 2023 rev. plan'!I35+'[1]Revised Revenue 2023 rev. plan'!K35)-('Revise Cost 2023'!L35+'Revise Cost 2023'!P35))/('[1]Revised Revenue 2023 rev. plan'!I35+'[1]Revised Revenue 2023 rev. plan'!K35)</f>
        <v>0.24932886106116842</v>
      </c>
      <c r="O35" s="25">
        <v>0</v>
      </c>
      <c r="P35" s="21">
        <f t="shared" si="0"/>
        <v>0</v>
      </c>
      <c r="Q35" s="26" t="e">
        <f>('[1]Revised Revenue 2023 rev. plan'!K35-'Revise Cost 2023'!P35)/'[1]Revised Revenue 2023 rev. plan'!K35</f>
        <v>#DIV/0!</v>
      </c>
      <c r="R35" s="27">
        <f>K35-L35-P35</f>
        <v>14000000</v>
      </c>
      <c r="S35" s="26">
        <v>0</v>
      </c>
      <c r="T35" s="27">
        <v>0</v>
      </c>
      <c r="U35" s="28">
        <f>(1-I35)*'[1]Revised Revenue 2023 rev. plan'!N35</f>
        <v>0</v>
      </c>
      <c r="V35" s="29">
        <v>0</v>
      </c>
      <c r="W35" s="29">
        <v>0</v>
      </c>
      <c r="X35" s="29">
        <f>'[1]Revised Revenue 2023 rev. plan'!P35*(1-'Revise Cost 2023'!$I35)</f>
        <v>0</v>
      </c>
      <c r="Y35" s="29">
        <f>'[1]Revised Revenue 2023 rev. plan'!Q35*(1-'Revise Cost 2023'!$I35)</f>
        <v>0</v>
      </c>
      <c r="Z35" s="29">
        <f>'[1]Revised Revenue 2023 rev. plan'!R35*(1-'Revise Cost 2023'!$I35)</f>
        <v>0</v>
      </c>
      <c r="AA35" s="29">
        <f>'[1]Revised Revenue 2023 rev. plan'!S35*(1-'Revise Cost 2023'!$I35)</f>
        <v>0</v>
      </c>
      <c r="AB35" s="29">
        <f>'[1]Revised Revenue 2023 rev. plan'!T35*(1-'Revise Cost 2023'!$I35)</f>
        <v>0</v>
      </c>
      <c r="AC35" s="29">
        <f>'[1]Revised Revenue 2023 rev. plan'!U35*(1-'Revise Cost 2023'!$I35)</f>
        <v>0</v>
      </c>
      <c r="AD35" s="29">
        <f>'[1]Revised Revenue 2023 rev. plan'!V35*(1-'Revise Cost 2023'!$I35)</f>
        <v>0</v>
      </c>
      <c r="AE35" s="29">
        <f>'[1]Revised Revenue 2023 rev. plan'!W35*(1-'Revise Cost 2023'!$I35)</f>
        <v>0</v>
      </c>
      <c r="AF35" s="29">
        <f>'[1]Revised Revenue 2023 rev. plan'!X35*(1-'Revise Cost 2023'!$I35)</f>
        <v>0</v>
      </c>
      <c r="AG35" s="29">
        <f>'[1]Revised Revenue 2023 rev. plan'!Y35*(1-'Revise Cost 2023'!$I35)</f>
        <v>0</v>
      </c>
      <c r="AH35" s="50">
        <f>SUBTOTAL(9,AA35:AG35)</f>
        <v>0</v>
      </c>
      <c r="AN35" s="30">
        <f t="shared" si="1"/>
        <v>14000000</v>
      </c>
      <c r="AO35" s="30">
        <f>H35-72699012</f>
        <v>21211343</v>
      </c>
      <c r="AP35" s="32">
        <f>AO35*8.5%</f>
        <v>1802964.155</v>
      </c>
      <c r="AQ35" s="31">
        <f t="shared" si="3"/>
        <v>0</v>
      </c>
      <c r="AR35" s="32"/>
      <c r="AT35" s="33">
        <v>0.10025051927447194</v>
      </c>
      <c r="AU35" s="33">
        <v>0.24932886106116842</v>
      </c>
      <c r="AV35" t="b">
        <f t="shared" si="4"/>
        <v>0</v>
      </c>
    </row>
    <row r="36" spans="1:58" x14ac:dyDescent="0.25">
      <c r="A36" s="15">
        <v>2</v>
      </c>
      <c r="B36" s="48" t="s">
        <v>65</v>
      </c>
      <c r="C36" s="48" t="s">
        <v>55</v>
      </c>
      <c r="D36" s="15"/>
      <c r="E36" s="43" t="s">
        <v>77</v>
      </c>
      <c r="F36" s="18">
        <v>131</v>
      </c>
      <c r="G36" s="20" t="s">
        <v>83</v>
      </c>
      <c r="H36" s="21">
        <f>'[1]Revised Revenue 2023 rev. plan'!H36</f>
        <v>0</v>
      </c>
      <c r="I36" s="36"/>
      <c r="J36" s="26"/>
      <c r="K36" s="21">
        <v>23239621.84</v>
      </c>
      <c r="L36" s="25"/>
      <c r="M36" s="26" t="e">
        <f>('[1]Revised Revenue 2023 rev. plan'!I36-'Revise Cost 2023'!L36)/('[1]Revised Revenue 2023 rev. plan'!I36)</f>
        <v>#DIV/0!</v>
      </c>
      <c r="N36" s="26" t="e">
        <f>(('[1]Revised Revenue 2023 rev. plan'!I36+'[1]Revised Revenue 2023 rev. plan'!K36)-('Revise Cost 2023'!L36+'Revise Cost 2023'!P36))/('[1]Revised Revenue 2023 rev. plan'!I36+'[1]Revised Revenue 2023 rev. plan'!K36)</f>
        <v>#DIV/0!</v>
      </c>
      <c r="O36" s="25">
        <v>0</v>
      </c>
      <c r="P36" s="21">
        <f t="shared" si="0"/>
        <v>0</v>
      </c>
      <c r="Q36" s="26" t="e">
        <f>('[1]Revised Revenue 2023 rev. plan'!K36-'Revise Cost 2023'!P36)/'[1]Revised Revenue 2023 rev. plan'!K36</f>
        <v>#DIV/0!</v>
      </c>
      <c r="R36" s="27">
        <f>K36-L36-P36</f>
        <v>23239621.84</v>
      </c>
      <c r="S36" s="26">
        <v>0</v>
      </c>
      <c r="T36" s="27">
        <v>0</v>
      </c>
      <c r="U36" s="28">
        <f>(1-I36)*'[1]Revised Revenue 2023 rev. plan'!N36</f>
        <v>0</v>
      </c>
      <c r="V36" s="29">
        <v>0</v>
      </c>
      <c r="W36" s="29">
        <v>0</v>
      </c>
      <c r="X36" s="29">
        <f>'[1]Revised Revenue 2023 rev. plan'!P36*(1-'Revise Cost 2023'!$I36)</f>
        <v>0</v>
      </c>
      <c r="Y36" s="29">
        <f>'[1]Revised Revenue 2023 rev. plan'!Q36*(1-'Revise Cost 2023'!$I36)</f>
        <v>0</v>
      </c>
      <c r="Z36" s="29">
        <f>'[1]Revised Revenue 2023 rev. plan'!R36*(1-'Revise Cost 2023'!$I36)</f>
        <v>0</v>
      </c>
      <c r="AA36" s="29">
        <f>'[1]Revised Revenue 2023 rev. plan'!S36*(1-'Revise Cost 2023'!$I36)</f>
        <v>0</v>
      </c>
      <c r="AB36" s="29">
        <f>'[1]Revised Revenue 2023 rev. plan'!T36*(1-'Revise Cost 2023'!$I36)</f>
        <v>0</v>
      </c>
      <c r="AC36" s="29">
        <f>'[1]Revised Revenue 2023 rev. plan'!U36*(1-'Revise Cost 2023'!$I36)</f>
        <v>0</v>
      </c>
      <c r="AD36" s="29">
        <f>'[1]Revised Revenue 2023 rev. plan'!V36*(1-'Revise Cost 2023'!$I36)</f>
        <v>0</v>
      </c>
      <c r="AE36" s="29">
        <f>'[1]Revised Revenue 2023 rev. plan'!W36*(1-'Revise Cost 2023'!$I36)</f>
        <v>0</v>
      </c>
      <c r="AF36" s="29">
        <f>'[1]Revised Revenue 2023 rev. plan'!X36*(1-'Revise Cost 2023'!$I36)</f>
        <v>0</v>
      </c>
      <c r="AG36" s="29">
        <f>'[1]Revised Revenue 2023 rev. plan'!Y36*(1-'Revise Cost 2023'!$I36)</f>
        <v>0</v>
      </c>
      <c r="AN36" s="30">
        <f t="shared" si="1"/>
        <v>23239621.84</v>
      </c>
      <c r="AO36" s="30">
        <f>H36</f>
        <v>0</v>
      </c>
      <c r="AP36" s="32">
        <f>AO36*8.5%</f>
        <v>0</v>
      </c>
      <c r="AQ36" s="31" t="e">
        <f t="shared" si="3"/>
        <v>#DIV/0!</v>
      </c>
      <c r="AR36" s="32"/>
      <c r="AT36" s="33">
        <v>0.21159732607728718</v>
      </c>
      <c r="AU36" s="33"/>
      <c r="AV36" t="b">
        <f t="shared" si="4"/>
        <v>0</v>
      </c>
    </row>
    <row r="37" spans="1:58" x14ac:dyDescent="0.25">
      <c r="A37" s="15">
        <v>2</v>
      </c>
      <c r="B37" s="48" t="s">
        <v>41</v>
      </c>
      <c r="C37" s="48" t="s">
        <v>35</v>
      </c>
      <c r="D37" s="15"/>
      <c r="E37" s="43" t="s">
        <v>77</v>
      </c>
      <c r="F37" s="18">
        <v>135</v>
      </c>
      <c r="G37" s="20" t="s">
        <v>84</v>
      </c>
      <c r="H37" s="21">
        <f>'[1]Revised Revenue 2023 rev. plan'!H37</f>
        <v>0</v>
      </c>
      <c r="I37" s="36"/>
      <c r="J37" s="26"/>
      <c r="K37" s="21">
        <v>89004811.595999971</v>
      </c>
      <c r="L37" s="25"/>
      <c r="M37" s="26" t="e">
        <f>('[1]Revised Revenue 2023 rev. plan'!I37-'Revise Cost 2023'!L37)/('[1]Revised Revenue 2023 rev. plan'!I37)</f>
        <v>#DIV/0!</v>
      </c>
      <c r="N37" s="26" t="e">
        <f>(('[1]Revised Revenue 2023 rev. plan'!I37+'[1]Revised Revenue 2023 rev. plan'!K37)-('Revise Cost 2023'!L37+'Revise Cost 2023'!P37))/('[1]Revised Revenue 2023 rev. plan'!I37+'[1]Revised Revenue 2023 rev. plan'!K37)</f>
        <v>#DIV/0!</v>
      </c>
      <c r="O37" s="25">
        <v>0</v>
      </c>
      <c r="P37" s="21">
        <f t="shared" si="0"/>
        <v>0</v>
      </c>
      <c r="Q37" s="26" t="e">
        <f>('[1]Revised Revenue 2023 rev. plan'!K37-'Revise Cost 2023'!P37)/'[1]Revised Revenue 2023 rev. plan'!K37</f>
        <v>#DIV/0!</v>
      </c>
      <c r="R37" s="27">
        <f>K37-L37-P37</f>
        <v>89004811.595999971</v>
      </c>
      <c r="S37" s="26">
        <v>0</v>
      </c>
      <c r="T37" s="27">
        <v>0</v>
      </c>
      <c r="U37" s="28">
        <f>(1-I37)*'[1]Revised Revenue 2023 rev. plan'!N37</f>
        <v>0</v>
      </c>
      <c r="V37" s="29">
        <v>0</v>
      </c>
      <c r="W37" s="29">
        <v>0</v>
      </c>
      <c r="X37" s="29">
        <f>'[1]Revised Revenue 2023 rev. plan'!P37*(1-'Revise Cost 2023'!$I37)</f>
        <v>0</v>
      </c>
      <c r="Y37" s="29">
        <f>'[1]Revised Revenue 2023 rev. plan'!Q37*(1-'Revise Cost 2023'!$I37)</f>
        <v>0</v>
      </c>
      <c r="Z37" s="29">
        <f>'[1]Revised Revenue 2023 rev. plan'!R37*(1-'Revise Cost 2023'!$I37)</f>
        <v>0</v>
      </c>
      <c r="AA37" s="29">
        <f>'[1]Revised Revenue 2023 rev. plan'!S37*(1-'Revise Cost 2023'!$I37)</f>
        <v>0</v>
      </c>
      <c r="AB37" s="29">
        <f>'[1]Revised Revenue 2023 rev. plan'!T37*(1-'Revise Cost 2023'!$I37)</f>
        <v>0</v>
      </c>
      <c r="AC37" s="29">
        <f>'[1]Revised Revenue 2023 rev. plan'!U37*(1-'Revise Cost 2023'!$I37)</f>
        <v>0</v>
      </c>
      <c r="AD37" s="29">
        <f>'[1]Revised Revenue 2023 rev. plan'!V37*(1-'Revise Cost 2023'!$I37)</f>
        <v>0</v>
      </c>
      <c r="AE37" s="29">
        <f>'[1]Revised Revenue 2023 rev. plan'!W37*(1-'Revise Cost 2023'!$I37)</f>
        <v>0</v>
      </c>
      <c r="AF37" s="29">
        <f>'[1]Revised Revenue 2023 rev. plan'!X37*(1-'Revise Cost 2023'!$I37)</f>
        <v>0</v>
      </c>
      <c r="AG37" s="29">
        <f>'[1]Revised Revenue 2023 rev. plan'!Y37*(1-'Revise Cost 2023'!$I37)</f>
        <v>0</v>
      </c>
      <c r="AN37" s="30">
        <f t="shared" si="1"/>
        <v>89004811.595999971</v>
      </c>
      <c r="AO37" s="30">
        <f>H37</f>
        <v>0</v>
      </c>
      <c r="AQ37" s="31" t="e">
        <f t="shared" si="3"/>
        <v>#DIV/0!</v>
      </c>
      <c r="AR37" s="32"/>
      <c r="AT37" s="33">
        <v>5.1121411556503508E-2</v>
      </c>
      <c r="AU37" s="33"/>
      <c r="AV37" t="b">
        <f t="shared" si="4"/>
        <v>0</v>
      </c>
    </row>
    <row r="38" spans="1:58" x14ac:dyDescent="0.25">
      <c r="A38" s="15">
        <v>2</v>
      </c>
      <c r="B38" s="48" t="s">
        <v>41</v>
      </c>
      <c r="C38" s="48" t="s">
        <v>57</v>
      </c>
      <c r="D38" s="17">
        <v>24</v>
      </c>
      <c r="E38" s="18" t="s">
        <v>85</v>
      </c>
      <c r="F38" s="19">
        <v>78</v>
      </c>
      <c r="G38" s="20" t="s">
        <v>86</v>
      </c>
      <c r="H38" s="21">
        <f>'[1]Revised Revenue 2023 rev. plan'!H38</f>
        <v>140842068</v>
      </c>
      <c r="I38" s="22">
        <f>AW38</f>
        <v>4.9999999999999989E-2</v>
      </c>
      <c r="J38" s="26">
        <v>0.2157</v>
      </c>
      <c r="K38" s="24">
        <v>133799964.59999999</v>
      </c>
      <c r="L38" s="25">
        <v>129266614.51600002</v>
      </c>
      <c r="M38" s="26">
        <f>('[1]Revised Revenue 2023 rev. plan'!I38-'Revise Cost 2023'!L38)/('[1]Revised Revenue 2023 rev. plan'!I38)</f>
        <v>4.9999999999999947E-2</v>
      </c>
      <c r="N38" s="26">
        <f>(('[1]Revised Revenue 2023 rev. plan'!I38+'[1]Revised Revenue 2023 rev. plan'!K38)-('Revise Cost 2023'!L38+'Revise Cost 2023'!P38))/('[1]Revised Revenue 2023 rev. plan'!I38+'[1]Revised Revenue 2023 rev. plan'!K38)</f>
        <v>5.0000000000000086E-2</v>
      </c>
      <c r="O38" s="25">
        <v>5088613.2768571284</v>
      </c>
      <c r="P38" s="21">
        <f t="shared" si="0"/>
        <v>4533350.0800684234</v>
      </c>
      <c r="Q38" s="26">
        <f>('[1]Revised Revenue 2023 rev. plan'!K38-'Revise Cost 2023'!P38)/'[1]Revised Revenue 2023 rev. plan'!K38</f>
        <v>5.0000000000001286E-2</v>
      </c>
      <c r="R38" s="27">
        <f t="shared" ref="R38:R46" si="17">K38-L38-P38</f>
        <v>3.9315531030297279E-3</v>
      </c>
      <c r="S38" s="26">
        <f>('[1]Revised Revenue 2023 rev. plan'!M38-'Revise Cost 2023'!R38)/'[1]Revised Revenue 2023 rev. plan'!M38</f>
        <v>5.0001755308232122E-2</v>
      </c>
      <c r="T38" s="27">
        <v>0</v>
      </c>
      <c r="U38" s="28">
        <f>(1-I38)*'[1]Revised Revenue 2023 rev. plan'!N38</f>
        <v>18843.020000016688</v>
      </c>
      <c r="V38" s="29">
        <v>18843.019999999553</v>
      </c>
      <c r="W38" s="29">
        <v>12617.560000000449</v>
      </c>
      <c r="X38" s="29">
        <f>'[1]Revised Revenue 2023 rev. plan'!P38*(1-'Revise Cost 2023'!$I38)</f>
        <v>246731.42813715592</v>
      </c>
      <c r="Y38" s="29">
        <f>'[1]Revised Revenue 2023 rev. plan'!Q38*(1-'Revise Cost 2023'!$I38)</f>
        <v>78215.918507034658</v>
      </c>
      <c r="Z38" s="29">
        <f>'[1]Revised Revenue 2023 rev. plan'!R38*(1-'Revise Cost 2023'!$I38)</f>
        <v>166875.90922655625</v>
      </c>
      <c r="AA38" s="29">
        <f>'[1]Revised Revenue 2023 rev. plan'!S38*(1-'Revise Cost 2023'!$I38)</f>
        <v>658147.71782474988</v>
      </c>
      <c r="AB38" s="29">
        <f>'[1]Revised Revenue 2023 rev. plan'!T38*(1-'Revise Cost 2023'!$I38)</f>
        <v>431307.47915921471</v>
      </c>
      <c r="AC38" s="29">
        <f>'[1]Revised Revenue 2023 rev. plan'!U38*(1-'Revise Cost 2023'!$I38)</f>
        <v>237500</v>
      </c>
      <c r="AD38" s="29">
        <f>'[1]Revised Revenue 2023 rev. plan'!V38*(1-'Revise Cost 2023'!$I38)</f>
        <v>560524.88057152217</v>
      </c>
      <c r="AE38" s="29">
        <f>'[1]Revised Revenue 2023 rev. plan'!W38*(1-'Revise Cost 2023'!$I38)</f>
        <v>38014.674484966119</v>
      </c>
      <c r="AF38" s="29">
        <f>'[1]Revised Revenue 2023 rev. plan'!X38*(1-'Revise Cost 2023'!$I38)</f>
        <v>0</v>
      </c>
      <c r="AG38" s="29">
        <f>'[1]Revised Revenue 2023 rev. plan'!Y38*(1-'Revise Cost 2023'!$I38)</f>
        <v>2084571.4921572236</v>
      </c>
      <c r="AN38" s="30">
        <f t="shared" si="1"/>
        <v>4010066.2481292291</v>
      </c>
      <c r="AO38" s="30">
        <f t="shared" ref="AO38:AO47" si="18">AE38+AF38+AG38</f>
        <v>2122586.16664219</v>
      </c>
      <c r="AQ38" s="31">
        <f t="shared" si="3"/>
        <v>9.7144514654701197E-17</v>
      </c>
      <c r="AR38" s="32"/>
      <c r="AS38" s="30">
        <f>AG38+AF38+AE38+AD38+AC38+AB38+AA38+Z38</f>
        <v>4176942.1534242332</v>
      </c>
      <c r="AT38" s="33">
        <v>8.0699999999999952E-2</v>
      </c>
      <c r="AU38" s="33">
        <v>4.9999999999999989E-2</v>
      </c>
      <c r="AV38" t="b">
        <f t="shared" si="4"/>
        <v>0</v>
      </c>
      <c r="AW38" s="33">
        <f>[2]Sheet9!I39</f>
        <v>4.9999999999999989E-2</v>
      </c>
      <c r="AX38" s="34">
        <f>I38</f>
        <v>4.9999999999999989E-2</v>
      </c>
      <c r="AY38" s="34">
        <f>M38</f>
        <v>4.9999999999999947E-2</v>
      </c>
      <c r="AZ38" s="34">
        <f>N38</f>
        <v>5.0000000000000086E-2</v>
      </c>
      <c r="BA38" s="34">
        <f>Q38</f>
        <v>5.0000000000001286E-2</v>
      </c>
      <c r="BB38" s="34">
        <f>S38</f>
        <v>5.0001755308232122E-2</v>
      </c>
      <c r="BC38" s="30">
        <f>SUM(V38:AG38)</f>
        <v>4533350.0800684234</v>
      </c>
      <c r="BE38">
        <f>COUNTIFS(V38:AG38,"&lt;&gt;0")</f>
        <v>11</v>
      </c>
      <c r="BF38">
        <f>COUNTIFS(Z38:AG38,"&lt;&gt;0")</f>
        <v>7</v>
      </c>
    </row>
    <row r="39" spans="1:58" x14ac:dyDescent="0.25">
      <c r="A39" s="15">
        <v>2</v>
      </c>
      <c r="B39" s="48" t="s">
        <v>38</v>
      </c>
      <c r="C39" s="48" t="s">
        <v>55</v>
      </c>
      <c r="D39" s="17">
        <v>25</v>
      </c>
      <c r="E39" s="18" t="s">
        <v>85</v>
      </c>
      <c r="F39" s="51">
        <v>124</v>
      </c>
      <c r="G39" s="20" t="s">
        <v>87</v>
      </c>
      <c r="H39" s="21">
        <f>'[1]Revised Revenue 2023 rev. plan'!H39</f>
        <v>157995180</v>
      </c>
      <c r="I39" s="22">
        <f>AW39</f>
        <v>0.11999999999999979</v>
      </c>
      <c r="J39" s="26">
        <v>0.15</v>
      </c>
      <c r="K39" s="24">
        <v>139035758.40000004</v>
      </c>
      <c r="L39" s="25">
        <v>120855140.69999999</v>
      </c>
      <c r="M39" s="26">
        <f>('[1]Revised Revenue 2023 rev. plan'!I39-'Revise Cost 2023'!L39)/('[1]Revised Revenue 2023 rev. plan'!I39)</f>
        <v>0.11999999999999988</v>
      </c>
      <c r="N39" s="26">
        <f>(('[1]Revised Revenue 2023 rev. plan'!I39+'[1]Revised Revenue 2023 rev. plan'!K39)-('Revise Cost 2023'!L39+'Revise Cost 2023'!P39))/('[1]Revised Revenue 2023 rev. plan'!I39+'[1]Revised Revenue 2023 rev. plan'!K39)</f>
        <v>0.11999999999999973</v>
      </c>
      <c r="O39" s="25">
        <v>17569993.795352317</v>
      </c>
      <c r="P39" s="21">
        <f t="shared" si="0"/>
        <v>18180617.701352268</v>
      </c>
      <c r="Q39" s="26">
        <f>('[1]Revised Revenue 2023 rev. plan'!K39-'Revise Cost 2023'!P39)/'[1]Revised Revenue 2023 rev. plan'!K39</f>
        <v>0.11999999999999926</v>
      </c>
      <c r="R39" s="27">
        <f t="shared" si="17"/>
        <v>-1.3522207736968994E-3</v>
      </c>
      <c r="S39" s="26">
        <f>('[1]Revised Revenue 2023 rev. plan'!M39-'Revise Cost 2023'!R39)/'[1]Revised Revenue 2023 rev. plan'!M39</f>
        <v>0.12000252131602999</v>
      </c>
      <c r="T39" s="27">
        <v>0</v>
      </c>
      <c r="U39" s="28">
        <f>(1-I39)*'[1]Revised Revenue 2023 rev. plan'!N39</f>
        <v>206601.11999997383</v>
      </c>
      <c r="V39" s="29">
        <v>206601.11999999732</v>
      </c>
      <c r="W39" s="29">
        <v>1358.9000000026717</v>
      </c>
      <c r="X39" s="29">
        <f>'[1]Revised Revenue 2023 rev. plan'!P39*(1-'Revise Cost 2023'!$I39)</f>
        <v>3688323.5899999924</v>
      </c>
      <c r="Y39" s="29">
        <f>'[1]Revised Revenue 2023 rev. plan'!Q39*(1-'Revise Cost 2023'!$I39)</f>
        <v>2826524.0600000015</v>
      </c>
      <c r="Z39" s="29">
        <f>'[1]Revised Revenue 2023 rev. plan'!R39*(1-'Revise Cost 2023'!$I39)</f>
        <v>2926110.9873522753</v>
      </c>
      <c r="AA39" s="29">
        <f>'[1]Revised Revenue 2023 rev. plan'!S39*(1-'Revise Cost 2023'!$I39)</f>
        <v>2843899.6813333342</v>
      </c>
      <c r="AB39" s="29">
        <f>'[1]Revised Revenue 2023 rev. plan'!T39*(1-'Revise Cost 2023'!$I39)</f>
        <v>2843899.6813333342</v>
      </c>
      <c r="AC39" s="29">
        <f>'[1]Revised Revenue 2023 rev. plan'!U39*(1-'Revise Cost 2023'!$I39)</f>
        <v>2843899.6813333342</v>
      </c>
      <c r="AD39" s="29">
        <f>'[1]Revised Revenue 2023 rev. plan'!V39*(1-'Revise Cost 2023'!$I39)</f>
        <v>0</v>
      </c>
      <c r="AE39" s="29">
        <f>'[1]Revised Revenue 2023 rev. plan'!W39*(1-'Revise Cost 2023'!$I39)</f>
        <v>0</v>
      </c>
      <c r="AF39" s="29">
        <f>'[1]Revised Revenue 2023 rev. plan'!X39*(1-'Revise Cost 2023'!$I39)</f>
        <v>0</v>
      </c>
      <c r="AG39" s="29">
        <f>'[1]Revised Revenue 2023 rev. plan'!Y39*(1-'Revise Cost 2023'!$I39)</f>
        <v>0</v>
      </c>
      <c r="AN39" s="30">
        <f t="shared" si="1"/>
        <v>8531699.042647779</v>
      </c>
      <c r="AO39" s="30">
        <f t="shared" si="18"/>
        <v>0</v>
      </c>
      <c r="AQ39" s="31">
        <f t="shared" si="3"/>
        <v>0</v>
      </c>
      <c r="AR39" s="32"/>
      <c r="AS39" s="30">
        <f>AG39+AF39+AE39+AD39+AC39+AB39+AA39+Z39</f>
        <v>11457810.031352278</v>
      </c>
      <c r="AT39" s="33">
        <v>0.12000000000000001</v>
      </c>
      <c r="AU39" s="33">
        <v>0.11999999999999979</v>
      </c>
      <c r="AV39" t="b">
        <f t="shared" si="4"/>
        <v>1</v>
      </c>
      <c r="AW39" s="33">
        <f>[2]Sheet9!I40</f>
        <v>0.11999999999999979</v>
      </c>
      <c r="AX39" s="34">
        <f>I39</f>
        <v>0.11999999999999979</v>
      </c>
      <c r="AY39" s="34">
        <f>M39</f>
        <v>0.11999999999999988</v>
      </c>
      <c r="AZ39" s="34">
        <f>N39</f>
        <v>0.11999999999999973</v>
      </c>
      <c r="BA39" s="34">
        <f>Q39</f>
        <v>0.11999999999999926</v>
      </c>
      <c r="BB39" s="34">
        <f>S39</f>
        <v>0.12000252131602999</v>
      </c>
      <c r="BC39" s="30">
        <f>SUM(V39:AG39)</f>
        <v>18180617.701352268</v>
      </c>
      <c r="BE39">
        <f>COUNTIFS(V39:AG39,"&lt;&gt;0")</f>
        <v>8</v>
      </c>
      <c r="BF39">
        <f>COUNTIFS(Z39:AG39,"&lt;&gt;0")</f>
        <v>4</v>
      </c>
    </row>
    <row r="40" spans="1:58" x14ac:dyDescent="0.25">
      <c r="A40" s="15">
        <v>2</v>
      </c>
      <c r="B40" s="48" t="s">
        <v>49</v>
      </c>
      <c r="C40" s="48" t="s">
        <v>57</v>
      </c>
      <c r="D40" s="35">
        <v>26</v>
      </c>
      <c r="E40" s="43" t="s">
        <v>72</v>
      </c>
      <c r="F40" s="18">
        <v>52</v>
      </c>
      <c r="G40" s="20" t="s">
        <v>88</v>
      </c>
      <c r="H40" s="21">
        <f>'[1]Revised Revenue 2023 rev. plan'!H40</f>
        <v>111577500</v>
      </c>
      <c r="I40" s="36">
        <v>0.20713951008939993</v>
      </c>
      <c r="J40" s="26">
        <v>5.4300000000000001E-2</v>
      </c>
      <c r="K40" s="21">
        <v>93574974.659539998</v>
      </c>
      <c r="L40" s="25">
        <v>88465391.312999979</v>
      </c>
      <c r="M40" s="26">
        <f>('[1]Revised Revenue 2023 rev. plan'!I40-'Revise Cost 2023'!L40)/('[1]Revised Revenue 2023 rev. plan'!I40)</f>
        <v>0.20713951008939993</v>
      </c>
      <c r="N40" s="26">
        <f>(('[1]Revised Revenue 2023 rev. plan'!I40+'[1]Revised Revenue 2023 rev. plan'!K40)-('Revise Cost 2023'!L40+'Revise Cost 2023'!P40))/('[1]Revised Revenue 2023 rev. plan'!I40+'[1]Revised Revenue 2023 rev. plan'!K40)</f>
        <v>0.20713951008939993</v>
      </c>
      <c r="O40" s="25">
        <v>0</v>
      </c>
      <c r="P40" s="21">
        <f t="shared" si="0"/>
        <v>0</v>
      </c>
      <c r="Q40" s="26" t="e">
        <f>('[1]Revised Revenue 2023 rev. plan'!K40-'Revise Cost 2023'!P40)/'[1]Revised Revenue 2023 rev. plan'!K40</f>
        <v>#DIV/0!</v>
      </c>
      <c r="R40" s="27">
        <f t="shared" si="17"/>
        <v>5109583.3465400189</v>
      </c>
      <c r="S40" s="26">
        <v>0</v>
      </c>
      <c r="T40" s="27">
        <v>0</v>
      </c>
      <c r="U40" s="28">
        <f>(1-I40)*'[1]Revised Revenue 2023 rev. plan'!N40</f>
        <v>0</v>
      </c>
      <c r="V40" s="29">
        <v>0</v>
      </c>
      <c r="W40" s="29">
        <v>0</v>
      </c>
      <c r="X40" s="29">
        <f>'[1]Revised Revenue 2023 rev. plan'!P40*(1-'Revise Cost 2023'!$I40)</f>
        <v>0</v>
      </c>
      <c r="Y40" s="29">
        <f>'[1]Revised Revenue 2023 rev. plan'!Q40*(1-'Revise Cost 2023'!$I40)</f>
        <v>0</v>
      </c>
      <c r="Z40" s="29">
        <f>'[1]Revised Revenue 2023 rev. plan'!R40*(1-'Revise Cost 2023'!$I40)</f>
        <v>0</v>
      </c>
      <c r="AA40" s="29">
        <f>'[1]Revised Revenue 2023 rev. plan'!S40*(1-'Revise Cost 2023'!$I40)</f>
        <v>0</v>
      </c>
      <c r="AB40" s="29">
        <f>'[1]Revised Revenue 2023 rev. plan'!T40*(1-'Revise Cost 2023'!$I40)</f>
        <v>0</v>
      </c>
      <c r="AC40" s="29">
        <f>'[1]Revised Revenue 2023 rev. plan'!U40*(1-'Revise Cost 2023'!$I40)</f>
        <v>0</v>
      </c>
      <c r="AD40" s="29">
        <f>'[1]Revised Revenue 2023 rev. plan'!V40*(1-'Revise Cost 2023'!$I40)</f>
        <v>0</v>
      </c>
      <c r="AE40" s="29">
        <f>'[1]Revised Revenue 2023 rev. plan'!W40*(1-'Revise Cost 2023'!$I40)</f>
        <v>0</v>
      </c>
      <c r="AF40" s="29">
        <f>'[1]Revised Revenue 2023 rev. plan'!X40*(1-'Revise Cost 2023'!$I40)</f>
        <v>0</v>
      </c>
      <c r="AG40" s="29">
        <f>'[1]Revised Revenue 2023 rev. plan'!Y40*(1-'Revise Cost 2023'!$I40)</f>
        <v>0</v>
      </c>
      <c r="AN40" s="30">
        <f t="shared" si="1"/>
        <v>5109583.3465400189</v>
      </c>
      <c r="AO40" s="30">
        <f t="shared" si="18"/>
        <v>0</v>
      </c>
      <c r="AQ40" s="31">
        <f t="shared" si="3"/>
        <v>0</v>
      </c>
      <c r="AR40" s="32"/>
      <c r="AT40" s="33">
        <v>0.14465006777408046</v>
      </c>
      <c r="AU40" s="33">
        <v>0.20713951008939993</v>
      </c>
      <c r="AV40" t="b">
        <f t="shared" si="4"/>
        <v>0</v>
      </c>
    </row>
    <row r="41" spans="1:58" x14ac:dyDescent="0.25">
      <c r="A41" s="15">
        <v>2</v>
      </c>
      <c r="B41" s="48" t="s">
        <v>65</v>
      </c>
      <c r="C41" s="48" t="s">
        <v>55</v>
      </c>
      <c r="D41" s="35">
        <v>27</v>
      </c>
      <c r="E41" s="43" t="s">
        <v>72</v>
      </c>
      <c r="F41" s="18">
        <v>51</v>
      </c>
      <c r="G41" s="20" t="s">
        <v>89</v>
      </c>
      <c r="H41" s="21">
        <f>'[1]Revised Revenue 2023 rev. plan'!H41</f>
        <v>113026639</v>
      </c>
      <c r="I41" s="36">
        <v>0.19851756963241207</v>
      </c>
      <c r="J41" s="26">
        <v>4.53E-2</v>
      </c>
      <c r="K41" s="21">
        <v>91739438.43393895</v>
      </c>
      <c r="L41" s="25">
        <v>90588865.321999997</v>
      </c>
      <c r="M41" s="26">
        <f>('[1]Revised Revenue 2023 rev. plan'!I41-'Revise Cost 2023'!L41)/('[1]Revised Revenue 2023 rev. plan'!I41)</f>
        <v>0.19851756963241207</v>
      </c>
      <c r="N41" s="26">
        <f>(('[1]Revised Revenue 2023 rev. plan'!I41+'[1]Revised Revenue 2023 rev. plan'!K41)-('Revise Cost 2023'!L41+'Revise Cost 2023'!P41))/('[1]Revised Revenue 2023 rev. plan'!I41+'[1]Revised Revenue 2023 rev. plan'!K41)</f>
        <v>0.19851756963241207</v>
      </c>
      <c r="O41" s="25">
        <v>0</v>
      </c>
      <c r="P41" s="21">
        <f t="shared" si="0"/>
        <v>0</v>
      </c>
      <c r="Q41" s="26" t="e">
        <f>('[1]Revised Revenue 2023 rev. plan'!K41-'Revise Cost 2023'!P41)/'[1]Revised Revenue 2023 rev. plan'!K41</f>
        <v>#DIV/0!</v>
      </c>
      <c r="R41" s="27">
        <f t="shared" si="17"/>
        <v>1150573.1119389534</v>
      </c>
      <c r="S41" s="26">
        <v>0</v>
      </c>
      <c r="T41" s="27">
        <v>0</v>
      </c>
      <c r="U41" s="28">
        <f>(1-I41)*'[1]Revised Revenue 2023 rev. plan'!N41</f>
        <v>0</v>
      </c>
      <c r="V41" s="29">
        <v>0</v>
      </c>
      <c r="W41" s="29">
        <v>0</v>
      </c>
      <c r="X41" s="29">
        <f>'[1]Revised Revenue 2023 rev. plan'!P41*(1-'Revise Cost 2023'!$I41)</f>
        <v>0</v>
      </c>
      <c r="Y41" s="29">
        <f>'[1]Revised Revenue 2023 rev. plan'!Q41*(1-'Revise Cost 2023'!$I41)</f>
        <v>0</v>
      </c>
      <c r="Z41" s="29">
        <f>'[1]Revised Revenue 2023 rev. plan'!R41*(1-'Revise Cost 2023'!$I41)</f>
        <v>0</v>
      </c>
      <c r="AA41" s="29">
        <f>'[1]Revised Revenue 2023 rev. plan'!S41*(1-'Revise Cost 2023'!$I41)</f>
        <v>0</v>
      </c>
      <c r="AB41" s="29">
        <f>'[1]Revised Revenue 2023 rev. plan'!T41*(1-'Revise Cost 2023'!$I41)</f>
        <v>0</v>
      </c>
      <c r="AC41" s="29">
        <f>'[1]Revised Revenue 2023 rev. plan'!U41*(1-'Revise Cost 2023'!$I41)</f>
        <v>0</v>
      </c>
      <c r="AD41" s="29">
        <f>'[1]Revised Revenue 2023 rev. plan'!V41*(1-'Revise Cost 2023'!$I41)</f>
        <v>0</v>
      </c>
      <c r="AE41" s="29">
        <f>'[1]Revised Revenue 2023 rev. plan'!W41*(1-'Revise Cost 2023'!$I41)</f>
        <v>0</v>
      </c>
      <c r="AF41" s="29">
        <f>'[1]Revised Revenue 2023 rev. plan'!X41*(1-'Revise Cost 2023'!$I41)</f>
        <v>0</v>
      </c>
      <c r="AG41" s="29">
        <f>'[1]Revised Revenue 2023 rev. plan'!Y41*(1-'Revise Cost 2023'!$I41)</f>
        <v>0</v>
      </c>
      <c r="AN41" s="30">
        <f t="shared" si="1"/>
        <v>1150573.1119389534</v>
      </c>
      <c r="AO41" s="30">
        <f t="shared" si="18"/>
        <v>0</v>
      </c>
      <c r="AQ41" s="31">
        <f t="shared" si="3"/>
        <v>0</v>
      </c>
      <c r="AR41" s="32"/>
      <c r="AT41" s="33">
        <v>0.18833790648292259</v>
      </c>
      <c r="AU41" s="33">
        <v>0.19851756963241207</v>
      </c>
      <c r="AV41" t="b">
        <f t="shared" si="4"/>
        <v>0</v>
      </c>
    </row>
    <row r="42" spans="1:58" x14ac:dyDescent="0.25">
      <c r="A42" s="15">
        <v>2</v>
      </c>
      <c r="B42" s="48" t="s">
        <v>90</v>
      </c>
      <c r="C42" s="48" t="s">
        <v>35</v>
      </c>
      <c r="D42" s="17">
        <v>28</v>
      </c>
      <c r="E42" s="43" t="s">
        <v>77</v>
      </c>
      <c r="F42" s="44">
        <v>143</v>
      </c>
      <c r="G42" s="20" t="s">
        <v>91</v>
      </c>
      <c r="H42" s="21">
        <f>'[1]Revised Revenue 2023 rev. plan'!H42</f>
        <v>179568714</v>
      </c>
      <c r="I42" s="22">
        <f t="shared" ref="I42:I47" si="19">AW42</f>
        <v>4.0000000000000084E-2</v>
      </c>
      <c r="J42" s="26">
        <v>7.0000000000000007E-2</v>
      </c>
      <c r="K42" s="24">
        <v>172385965.44</v>
      </c>
      <c r="L42" s="25">
        <v>164962522.38600001</v>
      </c>
      <c r="M42" s="26">
        <f>('[1]Revised Revenue 2023 rev. plan'!I42-'Revise Cost 2023'!L42)/('[1]Revised Revenue 2023 rev. plan'!I42)</f>
        <v>4.0000000000000091E-2</v>
      </c>
      <c r="N42" s="26">
        <f>(('[1]Revised Revenue 2023 rev. plan'!I42+'[1]Revised Revenue 2023 rev. plan'!K42)-('Revise Cost 2023'!L42+'Revise Cost 2023'!P42))/('[1]Revised Revenue 2023 rev. plan'!I42+'[1]Revised Revenue 2023 rev. plan'!K42)</f>
        <v>4.0000000000000126E-2</v>
      </c>
      <c r="O42" s="25">
        <v>10067635.328285694</v>
      </c>
      <c r="P42" s="21">
        <f t="shared" si="0"/>
        <v>7423443.0567625277</v>
      </c>
      <c r="Q42" s="26">
        <f>('[1]Revised Revenue 2023 rev. plan'!K42-'Revise Cost 2023'!P42)/'[1]Revised Revenue 2023 rev. plan'!K42</f>
        <v>4.0000000000001333E-2</v>
      </c>
      <c r="R42" s="27">
        <f>K42-L42-P42</f>
        <v>-2.7625374495983124E-3</v>
      </c>
      <c r="S42" s="26">
        <f>('[1]Revised Revenue 2023 rev. plan'!M42-'Revise Cost 2023'!R42)/'[1]Revised Revenue 2023 rev. plan'!M42</f>
        <v>4.0008129786606048E-2</v>
      </c>
      <c r="T42" s="27"/>
      <c r="U42" s="28">
        <f>(1-I42)*'[1]Revised Revenue 2023 rev. plan'!N42</f>
        <v>3820251.0099999905</v>
      </c>
      <c r="V42" s="29">
        <v>3820251.0100000054</v>
      </c>
      <c r="W42" s="29">
        <v>3005495.6799999941</v>
      </c>
      <c r="X42" s="29">
        <f>'[1]Revised Revenue 2023 rev. plan'!P42*(1-'Revise Cost 2023'!$I42)</f>
        <v>597696.36676252796</v>
      </c>
      <c r="Y42" s="29">
        <f>'[1]Revised Revenue 2023 rev. plan'!Q42*(1-'Revise Cost 2023'!$I42)</f>
        <v>0</v>
      </c>
      <c r="Z42" s="29">
        <f>'[1]Revised Revenue 2023 rev. plan'!R42*(1-'Revise Cost 2023'!$I42)</f>
        <v>0</v>
      </c>
      <c r="AA42" s="29">
        <f>'[1]Revised Revenue 2023 rev. plan'!S42*(1-'Revise Cost 2023'!$I42)</f>
        <v>0</v>
      </c>
      <c r="AB42" s="29">
        <f>'[1]Revised Revenue 2023 rev. plan'!T42*(1-'Revise Cost 2023'!$I42)</f>
        <v>0</v>
      </c>
      <c r="AC42" s="29">
        <f>'[1]Revised Revenue 2023 rev. plan'!U42*(1-'Revise Cost 2023'!$I42)</f>
        <v>0</v>
      </c>
      <c r="AD42" s="29">
        <f>'[1]Revised Revenue 2023 rev. plan'!V42*(1-'Revise Cost 2023'!$I42)</f>
        <v>0</v>
      </c>
      <c r="AE42" s="29">
        <f>'[1]Revised Revenue 2023 rev. plan'!W42*(1-'Revise Cost 2023'!$I42)</f>
        <v>0</v>
      </c>
      <c r="AF42" s="29">
        <f>'[1]Revised Revenue 2023 rev. plan'!X42*(1-'Revise Cost 2023'!$I42)</f>
        <v>0</v>
      </c>
      <c r="AG42" s="29">
        <f>'[1]Revised Revenue 2023 rev. plan'!Y42*(1-'Revise Cost 2023'!$I42)</f>
        <v>0</v>
      </c>
      <c r="AN42" s="30">
        <f t="shared" si="1"/>
        <v>-2.7625372167676687E-3</v>
      </c>
      <c r="AO42" s="30">
        <f t="shared" si="18"/>
        <v>0</v>
      </c>
      <c r="AQ42" s="31">
        <f t="shared" si="3"/>
        <v>0</v>
      </c>
      <c r="AR42" s="32">
        <f>H42*(1-I42)</f>
        <v>172385965.44</v>
      </c>
      <c r="AS42" s="30">
        <f t="shared" ref="AS42:AS47" si="20">AG42+AF42+AE42+AD42+AC42+AB42+AA42+Z42</f>
        <v>0</v>
      </c>
      <c r="AT42" s="33">
        <v>0.04</v>
      </c>
      <c r="AU42" s="33">
        <v>4.0000000000000084E-2</v>
      </c>
      <c r="AV42" t="b">
        <f t="shared" si="4"/>
        <v>0</v>
      </c>
      <c r="AW42" s="33">
        <f>[2]Sheet9!I43</f>
        <v>4.0000000000000084E-2</v>
      </c>
      <c r="AX42" s="34">
        <f t="shared" ref="AX42:AX47" si="21">I42</f>
        <v>4.0000000000000084E-2</v>
      </c>
      <c r="AY42" s="34">
        <f t="shared" ref="AY42:AZ47" si="22">M42</f>
        <v>4.0000000000000091E-2</v>
      </c>
      <c r="AZ42" s="34">
        <f t="shared" si="22"/>
        <v>4.0000000000000126E-2</v>
      </c>
      <c r="BA42" s="34">
        <f t="shared" ref="BA42:BA47" si="23">Q42</f>
        <v>4.0000000000001333E-2</v>
      </c>
      <c r="BB42" s="34">
        <f t="shared" ref="BB42:BB47" si="24">S42</f>
        <v>4.0008129786606048E-2</v>
      </c>
      <c r="BC42" s="30">
        <f t="shared" ref="BC42:BC47" si="25">SUM(V42:AG42)</f>
        <v>7423443.0567625277</v>
      </c>
      <c r="BE42">
        <f t="shared" ref="BE42:BE47" si="26">COUNTIFS(V42:AG42,"&lt;&gt;0")</f>
        <v>3</v>
      </c>
      <c r="BF42">
        <f t="shared" ref="BF42:BF47" si="27">COUNTIFS(Z42:AG42,"&lt;&gt;0")</f>
        <v>0</v>
      </c>
    </row>
    <row r="43" spans="1:58" x14ac:dyDescent="0.25">
      <c r="A43" s="15">
        <v>2</v>
      </c>
      <c r="B43" s="48" t="s">
        <v>65</v>
      </c>
      <c r="C43" s="48" t="s">
        <v>57</v>
      </c>
      <c r="D43" s="17">
        <v>29</v>
      </c>
      <c r="E43" s="43" t="s">
        <v>72</v>
      </c>
      <c r="F43" s="44">
        <v>139</v>
      </c>
      <c r="G43" s="20" t="s">
        <v>92</v>
      </c>
      <c r="H43" s="21">
        <f>'[1]Revised Revenue 2023 rev. plan'!H43</f>
        <v>600691746</v>
      </c>
      <c r="I43" s="22">
        <f t="shared" si="19"/>
        <v>6.1100000000000092E-2</v>
      </c>
      <c r="J43" s="26">
        <v>6.1100000000000002E-2</v>
      </c>
      <c r="K43" s="24">
        <v>563989480.31939995</v>
      </c>
      <c r="L43" s="25">
        <v>272679600.56199998</v>
      </c>
      <c r="M43" s="26">
        <f>('[1]Revised Revenue 2023 rev. plan'!I43-'Revise Cost 2023'!L43)/('[1]Revised Revenue 2023 rev. plan'!I43)</f>
        <v>6.1100000000000189E-2</v>
      </c>
      <c r="N43" s="26">
        <f>(('[1]Revised Revenue 2023 rev. plan'!I43+'[1]Revised Revenue 2023 rev. plan'!K43)-('Revise Cost 2023'!L43+'Revise Cost 2023'!P43))/('[1]Revised Revenue 2023 rev. plan'!I43+'[1]Revised Revenue 2023 rev. plan'!K43)</f>
        <v>6.1100000000000043E-2</v>
      </c>
      <c r="O43" s="25">
        <v>272033163.64856201</v>
      </c>
      <c r="P43" s="21">
        <f t="shared" si="0"/>
        <v>220060902.84748697</v>
      </c>
      <c r="Q43" s="26">
        <f>('[1]Revised Revenue 2023 rev. plan'!K43-'Revise Cost 2023'!P43)/'[1]Revised Revenue 2023 rev. plan'!K43</f>
        <v>6.1099999999999988E-2</v>
      </c>
      <c r="R43" s="27">
        <f t="shared" si="17"/>
        <v>71248976.909913003</v>
      </c>
      <c r="S43" s="26">
        <f>('[1]Revised Revenue 2023 rev. plan'!M43-'Revise Cost 2023'!R43)/'[1]Revised Revenue 2023 rev. plan'!M43</f>
        <v>6.1099999999999946E-2</v>
      </c>
      <c r="T43" s="27"/>
      <c r="U43" s="28">
        <f>(1-I43)*'[1]Revised Revenue 2023 rev. plan'!N43</f>
        <v>6088630.1799999308</v>
      </c>
      <c r="V43" s="29">
        <v>6088630.1800000072</v>
      </c>
      <c r="W43" s="29">
        <v>11578375.229999993</v>
      </c>
      <c r="X43" s="29">
        <f>'[1]Revised Revenue 2023 rev. plan'!P43*(1-'Revise Cost 2023'!$I43)</f>
        <v>13253328.140874999</v>
      </c>
      <c r="Y43" s="29">
        <f>'[1]Revised Revenue 2023 rev. plan'!Q43*(1-'Revise Cost 2023'!$I43)</f>
        <v>16072792.849287499</v>
      </c>
      <c r="Z43" s="29">
        <f>'[1]Revised Revenue 2023 rev. plan'!R43*(1-'Revise Cost 2023'!$I43)</f>
        <v>18262007.7881</v>
      </c>
      <c r="AA43" s="29">
        <f>'[1]Revised Revenue 2023 rev. plan'!S43*(1-'Revise Cost 2023'!$I43)</f>
        <v>27415694.215162497</v>
      </c>
      <c r="AB43" s="29">
        <f>'[1]Revised Revenue 2023 rev. plan'!T43*(1-'Revise Cost 2023'!$I43)</f>
        <v>22081752.849287499</v>
      </c>
      <c r="AC43" s="29">
        <f>'[1]Revised Revenue 2023 rev. plan'!U43*(1-'Revise Cost 2023'!$I43)</f>
        <v>25162157.584599998</v>
      </c>
      <c r="AD43" s="29">
        <f>'[1]Revised Revenue 2023 rev. plan'!V43*(1-'Revise Cost 2023'!$I43)</f>
        <v>20655800</v>
      </c>
      <c r="AE43" s="29">
        <f>'[1]Revised Revenue 2023 rev. plan'!W43*(1-'Revise Cost 2023'!$I43)</f>
        <v>18778000</v>
      </c>
      <c r="AF43" s="29">
        <f>'[1]Revised Revenue 2023 rev. plan'!X43*(1-'Revise Cost 2023'!$I43)</f>
        <v>18778000</v>
      </c>
      <c r="AG43" s="29">
        <f>'[1]Revised Revenue 2023 rev. plan'!Y43*(1-'Revise Cost 2023'!$I43)</f>
        <v>21934364.010174494</v>
      </c>
      <c r="AN43" s="30">
        <f t="shared" si="1"/>
        <v>226054745.56913742</v>
      </c>
      <c r="AO43" s="30">
        <f t="shared" si="18"/>
        <v>59490364.010174498</v>
      </c>
      <c r="AQ43" s="31">
        <f t="shared" si="3"/>
        <v>0</v>
      </c>
      <c r="AR43" s="32"/>
      <c r="AS43" s="30">
        <f t="shared" si="20"/>
        <v>173067776.44732448</v>
      </c>
      <c r="AT43" s="33">
        <v>6.1100000000000002E-2</v>
      </c>
      <c r="AU43" s="33">
        <v>6.1100000000000092E-2</v>
      </c>
      <c r="AV43" t="b">
        <f t="shared" si="4"/>
        <v>0</v>
      </c>
      <c r="AW43" s="33">
        <f>[2]Sheet9!I44</f>
        <v>6.1100000000000092E-2</v>
      </c>
      <c r="AX43" s="34">
        <f t="shared" si="21"/>
        <v>6.1100000000000092E-2</v>
      </c>
      <c r="AY43" s="34">
        <f t="shared" si="22"/>
        <v>6.1100000000000189E-2</v>
      </c>
      <c r="AZ43" s="34">
        <f t="shared" si="22"/>
        <v>6.1100000000000043E-2</v>
      </c>
      <c r="BA43" s="34">
        <f t="shared" si="23"/>
        <v>6.1099999999999988E-2</v>
      </c>
      <c r="BB43" s="34">
        <f t="shared" si="24"/>
        <v>6.1099999999999946E-2</v>
      </c>
      <c r="BC43" s="30">
        <f t="shared" si="25"/>
        <v>220060902.84748697</v>
      </c>
      <c r="BE43">
        <f t="shared" si="26"/>
        <v>12</v>
      </c>
      <c r="BF43">
        <f t="shared" si="27"/>
        <v>8</v>
      </c>
    </row>
    <row r="44" spans="1:58" x14ac:dyDescent="0.25">
      <c r="A44" s="15">
        <v>1</v>
      </c>
      <c r="B44" s="48" t="s">
        <v>65</v>
      </c>
      <c r="C44" s="48" t="s">
        <v>55</v>
      </c>
      <c r="D44" s="17">
        <v>30</v>
      </c>
      <c r="E44" s="43" t="s">
        <v>39</v>
      </c>
      <c r="F44" s="44">
        <v>144</v>
      </c>
      <c r="G44" s="20" t="s">
        <v>93</v>
      </c>
      <c r="H44" s="21">
        <f>'[1]Revised Revenue 2023 rev. plan'!H44</f>
        <v>420000000</v>
      </c>
      <c r="I44" s="22">
        <f t="shared" si="19"/>
        <v>7.0000000000000007E-2</v>
      </c>
      <c r="J44" s="26">
        <v>7.0000000000000007E-2</v>
      </c>
      <c r="K44" s="24">
        <v>390600000</v>
      </c>
      <c r="L44" s="25">
        <v>278659036.64909995</v>
      </c>
      <c r="M44" s="26">
        <f>('[1]Revised Revenue 2023 rev. plan'!I44-'Revise Cost 2023'!L44)/('[1]Revised Revenue 2023 rev. plan'!I44)</f>
        <v>7.0000000000000021E-2</v>
      </c>
      <c r="N44" s="26">
        <f>(('[1]Revised Revenue 2023 rev. plan'!I44+'[1]Revised Revenue 2023 rev. plan'!K44)-('Revise Cost 2023'!L44+'Revise Cost 2023'!P44))/('[1]Revised Revenue 2023 rev. plan'!I44+'[1]Revised Revenue 2023 rev. plan'!K44)</f>
        <v>6.9999999999999868E-2</v>
      </c>
      <c r="O44" s="25">
        <v>77634968.729999989</v>
      </c>
      <c r="P44" s="21">
        <f t="shared" si="0"/>
        <v>111940963.35519999</v>
      </c>
      <c r="Q44" s="26">
        <f>('[1]Revised Revenue 2023 rev. plan'!K44-'Revise Cost 2023'!P44)/'[1]Revised Revenue 2023 rev. plan'!K44</f>
        <v>6.9999999999999618E-2</v>
      </c>
      <c r="R44" s="27">
        <f t="shared" si="17"/>
        <v>-4.2999386787414551E-3</v>
      </c>
      <c r="S44" s="26">
        <f>('[1]Revised Revenue 2023 rev. plan'!M44-'Revise Cost 2023'!R44)/'[1]Revised Revenue 2023 rev. plan'!M44</f>
        <v>6.9991394896883788E-2</v>
      </c>
      <c r="T44" s="27"/>
      <c r="U44" s="28">
        <f>(1-I44)*'[1]Revised Revenue 2023 rev. plan'!N44</f>
        <v>18184809.789999966</v>
      </c>
      <c r="V44" s="29">
        <v>18184809.789999992</v>
      </c>
      <c r="W44" s="29">
        <v>20268024.480000004</v>
      </c>
      <c r="X44" s="29">
        <f>'[1]Revised Revenue 2023 rev. plan'!P44*(1-'Revise Cost 2023'!$I44)</f>
        <v>16139426.459999999</v>
      </c>
      <c r="Y44" s="29">
        <f>'[1]Revised Revenue 2023 rev. plan'!Q44*(1-'Revise Cost 2023'!$I44)</f>
        <v>15100027.77</v>
      </c>
      <c r="Z44" s="29">
        <f>'[1]Revised Revenue 2023 rev. plan'!R44*(1-'Revise Cost 2023'!$I44)</f>
        <v>15994866.329999998</v>
      </c>
      <c r="AA44" s="29">
        <f>'[1]Revised Revenue 2023 rev. plan'!S44*(1-'Revise Cost 2023'!$I44)</f>
        <v>14879999.999999998</v>
      </c>
      <c r="AB44" s="29">
        <f>'[1]Revised Revenue 2023 rev. plan'!T44*(1-'Revise Cost 2023'!$I44)</f>
        <v>11373808.5252</v>
      </c>
      <c r="AC44" s="29">
        <f>'[1]Revised Revenue 2023 rev. plan'!U44*(1-'Revise Cost 2023'!$I44)</f>
        <v>0</v>
      </c>
      <c r="AD44" s="29">
        <f>'[1]Revised Revenue 2023 rev. plan'!V44*(1-'Revise Cost 2023'!$I44)</f>
        <v>0</v>
      </c>
      <c r="AE44" s="29">
        <f>'[1]Revised Revenue 2023 rev. plan'!W44*(1-'Revise Cost 2023'!$I44)</f>
        <v>0</v>
      </c>
      <c r="AF44" s="29">
        <f>'[1]Revised Revenue 2023 rev. plan'!X44*(1-'Revise Cost 2023'!$I44)</f>
        <v>0</v>
      </c>
      <c r="AG44" s="29">
        <f>'[1]Revised Revenue 2023 rev. plan'!Y44*(1-'Revise Cost 2023'!$I44)</f>
        <v>0</v>
      </c>
      <c r="AN44" s="30">
        <f t="shared" si="1"/>
        <v>26253808.520900056</v>
      </c>
      <c r="AO44" s="30">
        <f t="shared" si="18"/>
        <v>0</v>
      </c>
      <c r="AQ44" s="31">
        <f t="shared" si="3"/>
        <v>-1.3877787807814457E-16</v>
      </c>
      <c r="AR44" s="32"/>
      <c r="AS44" s="30">
        <f t="shared" si="20"/>
        <v>42248674.855199993</v>
      </c>
      <c r="AT44" s="33">
        <v>7.0000000000000007E-2</v>
      </c>
      <c r="AU44" s="33">
        <v>7.0000000000000007E-2</v>
      </c>
      <c r="AV44" t="b">
        <f t="shared" si="4"/>
        <v>1</v>
      </c>
      <c r="AW44" s="33">
        <f>[2]Sheet9!I45</f>
        <v>7.0000000000000007E-2</v>
      </c>
      <c r="AX44" s="34">
        <f t="shared" si="21"/>
        <v>7.0000000000000007E-2</v>
      </c>
      <c r="AY44" s="34">
        <f t="shared" si="22"/>
        <v>7.0000000000000021E-2</v>
      </c>
      <c r="AZ44" s="34">
        <f t="shared" si="22"/>
        <v>6.9999999999999868E-2</v>
      </c>
      <c r="BA44" s="34">
        <f t="shared" si="23"/>
        <v>6.9999999999999618E-2</v>
      </c>
      <c r="BB44" s="34">
        <f t="shared" si="24"/>
        <v>6.9991394896883788E-2</v>
      </c>
      <c r="BC44" s="30">
        <f t="shared" si="25"/>
        <v>111940963.35519999</v>
      </c>
      <c r="BE44">
        <f t="shared" si="26"/>
        <v>7</v>
      </c>
      <c r="BF44">
        <f t="shared" si="27"/>
        <v>3</v>
      </c>
    </row>
    <row r="45" spans="1:58" x14ac:dyDescent="0.25">
      <c r="A45" s="15">
        <v>1</v>
      </c>
      <c r="B45" s="48" t="s">
        <v>65</v>
      </c>
      <c r="C45" s="48" t="s">
        <v>55</v>
      </c>
      <c r="D45" s="17">
        <v>31</v>
      </c>
      <c r="E45" s="43" t="s">
        <v>39</v>
      </c>
      <c r="F45" s="44">
        <v>147</v>
      </c>
      <c r="G45" s="20" t="s">
        <v>94</v>
      </c>
      <c r="H45" s="21">
        <f>'[1]Revised Revenue 2023 rev. plan'!H45</f>
        <v>440260342</v>
      </c>
      <c r="I45" s="22">
        <f t="shared" si="19"/>
        <v>4.0000000000000015E-2</v>
      </c>
      <c r="J45" s="38">
        <v>6.2100000000000002E-2</v>
      </c>
      <c r="K45" s="24">
        <v>422649928.31999999</v>
      </c>
      <c r="L45" s="25">
        <v>283623464.77999997</v>
      </c>
      <c r="M45" s="26">
        <f>('[1]Revised Revenue 2023 rev. plan'!I45-'Revise Cost 2023'!L45)/('[1]Revised Revenue 2023 rev. plan'!I45)</f>
        <v>4.0000000000000036E-2</v>
      </c>
      <c r="N45" s="26">
        <f>(('[1]Revised Revenue 2023 rev. plan'!I45+'[1]Revised Revenue 2023 rev. plan'!K45)-('Revise Cost 2023'!L45+'Revise Cost 2023'!P45))/('[1]Revised Revenue 2023 rev. plan'!I45+'[1]Revised Revenue 2023 rev. plan'!K45)</f>
        <v>3.9999999999999959E-2</v>
      </c>
      <c r="O45" s="25">
        <v>51685903.240470216</v>
      </c>
      <c r="P45" s="21">
        <f t="shared" si="0"/>
        <v>139026463.74698281</v>
      </c>
      <c r="Q45" s="26">
        <f>('[1]Revised Revenue 2023 rev. plan'!K45-'Revise Cost 2023'!P45)/'[1]Revised Revenue 2023 rev. plan'!K45</f>
        <v>3.99999999999998E-2</v>
      </c>
      <c r="R45" s="27">
        <f t="shared" si="17"/>
        <v>-0.20698279142379761</v>
      </c>
      <c r="S45" s="26">
        <f>('[1]Revised Revenue 2023 rev. plan'!M45-'Revise Cost 2023'!R45)/'[1]Revised Revenue 2023 rev. plan'!M45</f>
        <v>3.9999878361843662E-2</v>
      </c>
      <c r="T45" s="27"/>
      <c r="U45" s="28">
        <f>(1-I45)*'[1]Revised Revenue 2023 rev. plan'!N45</f>
        <v>24682218.82999998</v>
      </c>
      <c r="V45" s="29">
        <v>24682218.830000013</v>
      </c>
      <c r="W45" s="29">
        <v>32192376.049999982</v>
      </c>
      <c r="X45" s="29">
        <f>'[1]Revised Revenue 2023 rev. plan'!P45*(1-'Revise Cost 2023'!$I45)</f>
        <v>23371554.626982816</v>
      </c>
      <c r="Y45" s="29">
        <f>'[1]Revised Revenue 2023 rev. plan'!Q45*(1-'Revise Cost 2023'!$I45)</f>
        <v>22080000</v>
      </c>
      <c r="Z45" s="29">
        <f>'[1]Revised Revenue 2023 rev. plan'!R45*(1-'Revise Cost 2023'!$I45)</f>
        <v>18350157.120000001</v>
      </c>
      <c r="AA45" s="29">
        <f>'[1]Revised Revenue 2023 rev. plan'!S45*(1-'Revise Cost 2023'!$I45)</f>
        <v>18350157.120000001</v>
      </c>
      <c r="AB45" s="29">
        <f>'[1]Revised Revenue 2023 rev. plan'!T45*(1-'Revise Cost 2023'!$I45)</f>
        <v>0</v>
      </c>
      <c r="AC45" s="29">
        <f>'[1]Revised Revenue 2023 rev. plan'!U45*(1-'Revise Cost 2023'!$I45)</f>
        <v>0</v>
      </c>
      <c r="AD45" s="29">
        <f>'[1]Revised Revenue 2023 rev. plan'!V45*(1-'Revise Cost 2023'!$I45)</f>
        <v>0</v>
      </c>
      <c r="AE45" s="29">
        <f>'[1]Revised Revenue 2023 rev. plan'!W45*(1-'Revise Cost 2023'!$I45)</f>
        <v>0</v>
      </c>
      <c r="AF45" s="29">
        <f>'[1]Revised Revenue 2023 rev. plan'!X45*(1-'Revise Cost 2023'!$I45)</f>
        <v>0</v>
      </c>
      <c r="AG45" s="29">
        <f>'[1]Revised Revenue 2023 rev. plan'!Y45*(1-'Revise Cost 2023'!$I45)</f>
        <v>0</v>
      </c>
      <c r="AN45" s="30">
        <f t="shared" si="1"/>
        <v>18350156.91301721</v>
      </c>
      <c r="AO45" s="30">
        <f t="shared" si="18"/>
        <v>0</v>
      </c>
      <c r="AQ45" s="31">
        <f t="shared" si="3"/>
        <v>-5.5511151231257827E-17</v>
      </c>
      <c r="AR45" s="32"/>
      <c r="AS45" s="30">
        <f t="shared" si="20"/>
        <v>36700314.240000002</v>
      </c>
      <c r="AT45" s="33">
        <v>5.3000000459840192E-2</v>
      </c>
      <c r="AU45" s="33">
        <v>4.0000000000000015E-2</v>
      </c>
      <c r="AV45" t="b">
        <f t="shared" si="4"/>
        <v>0</v>
      </c>
      <c r="AW45" s="33">
        <f>[2]Sheet9!I46</f>
        <v>4.0000000000000015E-2</v>
      </c>
      <c r="AX45" s="34">
        <f t="shared" si="21"/>
        <v>4.0000000000000015E-2</v>
      </c>
      <c r="AY45" s="34">
        <f t="shared" si="22"/>
        <v>4.0000000000000036E-2</v>
      </c>
      <c r="AZ45" s="34">
        <f t="shared" si="22"/>
        <v>3.9999999999999959E-2</v>
      </c>
      <c r="BA45" s="34">
        <f t="shared" si="23"/>
        <v>3.99999999999998E-2</v>
      </c>
      <c r="BB45" s="34">
        <f t="shared" si="24"/>
        <v>3.9999878361843662E-2</v>
      </c>
      <c r="BC45" s="30">
        <f t="shared" si="25"/>
        <v>139026463.74698281</v>
      </c>
      <c r="BE45">
        <f t="shared" si="26"/>
        <v>6</v>
      </c>
      <c r="BF45">
        <f t="shared" si="27"/>
        <v>2</v>
      </c>
    </row>
    <row r="46" spans="1:58" x14ac:dyDescent="0.25">
      <c r="A46" s="15">
        <v>2</v>
      </c>
      <c r="B46" s="48" t="s">
        <v>41</v>
      </c>
      <c r="C46" s="48" t="s">
        <v>35</v>
      </c>
      <c r="D46" s="17">
        <v>32</v>
      </c>
      <c r="E46" s="43" t="s">
        <v>66</v>
      </c>
      <c r="F46" s="44">
        <v>149</v>
      </c>
      <c r="G46" s="20" t="s">
        <v>95</v>
      </c>
      <c r="H46" s="21">
        <f>'[1]Revised Revenue 2023 rev. plan'!H46</f>
        <v>76400000</v>
      </c>
      <c r="I46" s="22">
        <f t="shared" si="19"/>
        <v>1.4999999999999999E-2</v>
      </c>
      <c r="J46" s="38">
        <v>7.0000000000000007E-2</v>
      </c>
      <c r="K46" s="24">
        <v>75254000</v>
      </c>
      <c r="L46" s="25">
        <v>66948216.469999999</v>
      </c>
      <c r="M46" s="26">
        <f>('[1]Revised Revenue 2023 rev. plan'!I46-'Revise Cost 2023'!L46)/('[1]Revised Revenue 2023 rev. plan'!I46)</f>
        <v>1.5000000000000045E-2</v>
      </c>
      <c r="N46" s="26">
        <f>(('[1]Revised Revenue 2023 rev. plan'!I46+'[1]Revised Revenue 2023 rev. plan'!K46)-('Revise Cost 2023'!L46+'Revise Cost 2023'!P46))/('[1]Revised Revenue 2023 rev. plan'!I46+'[1]Revised Revenue 2023 rev. plan'!K46)</f>
        <v>1.5000000000000034E-2</v>
      </c>
      <c r="O46" s="25">
        <v>3038941.2760468279</v>
      </c>
      <c r="P46" s="21">
        <f t="shared" si="0"/>
        <v>6752158.4714897135</v>
      </c>
      <c r="Q46" s="26">
        <f>('[1]Revised Revenue 2023 rev. plan'!K46-'Revise Cost 2023'!P46)/'[1]Revised Revenue 2023 rev. plan'!K46</f>
        <v>1.4999999999999944E-2</v>
      </c>
      <c r="R46" s="27">
        <f t="shared" si="17"/>
        <v>1553625.0585102877</v>
      </c>
      <c r="S46" s="26">
        <f>('[1]Revised Revenue 2023 rev. plan'!M46-'Revise Cost 2023'!R46)/'[1]Revised Revenue 2023 rev. plan'!M46</f>
        <v>1.4999999999998355E-2</v>
      </c>
      <c r="T46" s="27"/>
      <c r="U46" s="28">
        <f>(1-I46)*'[1]Revised Revenue 2023 rev. plan'!N46</f>
        <v>2410864.4499999974</v>
      </c>
      <c r="V46" s="29">
        <v>2410864.450000003</v>
      </c>
      <c r="W46" s="29">
        <v>1925395.0299999975</v>
      </c>
      <c r="X46" s="29">
        <f>'[1]Revised Revenue 2023 rev. plan'!P46*(1-'Revise Cost 2023'!$I46)</f>
        <v>242502.27116438697</v>
      </c>
      <c r="Y46" s="29">
        <f>'[1]Revised Revenue 2023 rev. plan'!Q46*(1-'Revise Cost 2023'!$I46)</f>
        <v>224760.54978095883</v>
      </c>
      <c r="Z46" s="29">
        <f>'[1]Revised Revenue 2023 rev. plan'!R46*(1-'Revise Cost 2023'!$I46)</f>
        <v>222548.69290933857</v>
      </c>
      <c r="AA46" s="29">
        <f>'[1]Revised Revenue 2023 rev. plan'!S46*(1-'Revise Cost 2023'!$I46)</f>
        <v>288324.05514092592</v>
      </c>
      <c r="AB46" s="29">
        <f>'[1]Revised Revenue 2023 rev. plan'!T46*(1-'Revise Cost 2023'!$I46)</f>
        <v>274359.90036926174</v>
      </c>
      <c r="AC46" s="29">
        <f>'[1]Revised Revenue 2023 rev. plan'!U46*(1-'Revise Cost 2023'!$I46)</f>
        <v>330591.59748509096</v>
      </c>
      <c r="AD46" s="29">
        <f>'[1]Revised Revenue 2023 rev. plan'!V46*(1-'Revise Cost 2023'!$I46)</f>
        <v>344749.35416873894</v>
      </c>
      <c r="AE46" s="29">
        <f>'[1]Revised Revenue 2023 rev. plan'!W46*(1-'Revise Cost 2023'!$I46)</f>
        <v>190101.17661494558</v>
      </c>
      <c r="AF46" s="29">
        <f>'[1]Revised Revenue 2023 rev. plan'!X46*(1-'Revise Cost 2023'!$I46)</f>
        <v>239638.8380656497</v>
      </c>
      <c r="AG46" s="29">
        <f>'[1]Revised Revenue 2023 rev. plan'!Y46*(1-'Revise Cost 2023'!$I46)</f>
        <v>58322.555790416838</v>
      </c>
      <c r="AN46" s="30">
        <f t="shared" si="1"/>
        <v>3279712.5361453164</v>
      </c>
      <c r="AO46" s="30">
        <f t="shared" si="18"/>
        <v>488062.57047101209</v>
      </c>
      <c r="AQ46" s="31">
        <f t="shared" si="3"/>
        <v>3.4694469519536142E-17</v>
      </c>
      <c r="AR46" s="32"/>
      <c r="AS46" s="30">
        <f t="shared" si="20"/>
        <v>1948636.1705443682</v>
      </c>
      <c r="AT46" s="33">
        <v>2.5000000000000001E-2</v>
      </c>
      <c r="AU46" s="33">
        <v>1.5000000000000041E-2</v>
      </c>
      <c r="AV46" t="b">
        <f t="shared" si="4"/>
        <v>0</v>
      </c>
      <c r="AW46" s="33">
        <f>[2]Sheet9!I47</f>
        <v>1.4999999999999999E-2</v>
      </c>
      <c r="AX46" s="34">
        <f t="shared" si="21"/>
        <v>1.4999999999999999E-2</v>
      </c>
      <c r="AY46" s="34">
        <f t="shared" si="22"/>
        <v>1.5000000000000045E-2</v>
      </c>
      <c r="AZ46" s="34">
        <f t="shared" si="22"/>
        <v>1.5000000000000034E-2</v>
      </c>
      <c r="BA46" s="34">
        <f t="shared" si="23"/>
        <v>1.4999999999999944E-2</v>
      </c>
      <c r="BB46" s="34">
        <f t="shared" si="24"/>
        <v>1.4999999999998355E-2</v>
      </c>
      <c r="BC46" s="30">
        <f t="shared" si="25"/>
        <v>6752158.4714897135</v>
      </c>
      <c r="BE46">
        <f t="shared" si="26"/>
        <v>12</v>
      </c>
      <c r="BF46">
        <f t="shared" si="27"/>
        <v>8</v>
      </c>
    </row>
    <row r="47" spans="1:58" x14ac:dyDescent="0.25">
      <c r="A47" s="15">
        <v>1</v>
      </c>
      <c r="B47" s="48" t="s">
        <v>96</v>
      </c>
      <c r="C47" s="48" t="s">
        <v>35</v>
      </c>
      <c r="D47" s="17">
        <v>33</v>
      </c>
      <c r="E47" s="43" t="s">
        <v>39</v>
      </c>
      <c r="F47" s="44">
        <v>145</v>
      </c>
      <c r="G47" s="20" t="s">
        <v>97</v>
      </c>
      <c r="H47" s="21">
        <f>'[1]Revised Revenue 2023 rev. plan'!H47</f>
        <v>1154780430</v>
      </c>
      <c r="I47" s="22">
        <f t="shared" si="19"/>
        <v>7.0000000000000118E-2</v>
      </c>
      <c r="J47" s="26">
        <v>8.5000000000000006E-2</v>
      </c>
      <c r="K47" s="24">
        <v>1073945799.8999999</v>
      </c>
      <c r="L47" s="25">
        <v>583736515.82379997</v>
      </c>
      <c r="M47" s="26">
        <f>('[1]Revised Revenue 2023 rev. plan'!I47-'Revise Cost 2023'!L47)/('[1]Revised Revenue 2023 rev. plan'!I47)</f>
        <v>6.9999999999999979E-2</v>
      </c>
      <c r="N47" s="26">
        <f>(('[1]Revised Revenue 2023 rev. plan'!I47+'[1]Revised Revenue 2023 rev. plan'!K47)-('Revise Cost 2023'!L47+'Revise Cost 2023'!P47))/('[1]Revised Revenue 2023 rev. plan'!I47+'[1]Revised Revenue 2023 rev. plan'!K47)</f>
        <v>7.0000000000000076E-2</v>
      </c>
      <c r="O47" s="25">
        <v>286939735.74484277</v>
      </c>
      <c r="P47" s="21">
        <f t="shared" si="0"/>
        <v>447720841.85754275</v>
      </c>
      <c r="Q47" s="26">
        <f>('[1]Revised Revenue 2023 rev. plan'!K47-'Revise Cost 2023'!P47)/'[1]Revised Revenue 2023 rev. plan'!K47</f>
        <v>7.0000000000000437E-2</v>
      </c>
      <c r="R47" s="27">
        <f>K47-L47-P47</f>
        <v>42488442.218657136</v>
      </c>
      <c r="S47" s="26">
        <f>('[1]Revised Revenue 2023 rev. plan'!M47-'Revise Cost 2023'!R47)/'[1]Revised Revenue 2023 rev. plan'!M47</f>
        <v>6.9999999999998924E-2</v>
      </c>
      <c r="T47" s="27"/>
      <c r="U47" s="28">
        <f>(1-I47)*'[1]Revised Revenue 2023 rev. plan'!N47</f>
        <v>65505368.550000072</v>
      </c>
      <c r="V47" s="29">
        <v>65505368.549999952</v>
      </c>
      <c r="W47" s="29">
        <v>59334747.857000053</v>
      </c>
      <c r="X47" s="29">
        <f>'[1]Revised Revenue 2023 rev. plan'!P47*(1-'Revise Cost 2023'!$I47)</f>
        <v>40920000</v>
      </c>
      <c r="Y47" s="29">
        <f>'[1]Revised Revenue 2023 rev. plan'!Q47*(1-'Revise Cost 2023'!$I47)</f>
        <v>29759999.999999996</v>
      </c>
      <c r="Z47" s="29">
        <f>'[1]Revised Revenue 2023 rev. plan'!R47*(1-'Revise Cost 2023'!$I47)</f>
        <v>29930725.68</v>
      </c>
      <c r="AA47" s="29">
        <f>'[1]Revised Revenue 2023 rev. plan'!S47*(1-'Revise Cost 2023'!$I47)</f>
        <v>34177500</v>
      </c>
      <c r="AB47" s="29">
        <f>'[1]Revised Revenue 2023 rev. plan'!T47*(1-'Revise Cost 2023'!$I47)</f>
        <v>32782499.999999996</v>
      </c>
      <c r="AC47" s="29">
        <f>'[1]Revised Revenue 2023 rev. plan'!U47*(1-'Revise Cost 2023'!$I47)</f>
        <v>31852499.999999996</v>
      </c>
      <c r="AD47" s="29">
        <f>'[1]Revised Revenue 2023 rev. plan'!V47*(1-'Revise Cost 2023'!$I47)</f>
        <v>31852499.999999996</v>
      </c>
      <c r="AE47" s="29">
        <f>'[1]Revised Revenue 2023 rev. plan'!W47*(1-'Revise Cost 2023'!$I47)</f>
        <v>32782499.999999996</v>
      </c>
      <c r="AF47" s="29">
        <f>'[1]Revised Revenue 2023 rev. plan'!X47*(1-'Revise Cost 2023'!$I47)</f>
        <v>29992499.770542771</v>
      </c>
      <c r="AG47" s="29">
        <f>'[1]Revised Revenue 2023 rev. plan'!Y47*(1-'Revise Cost 2023'!$I47)</f>
        <v>28829999.999999996</v>
      </c>
      <c r="AH47" s="50"/>
      <c r="AN47" s="30">
        <f t="shared" si="1"/>
        <v>264758441.98919988</v>
      </c>
      <c r="AO47" s="30">
        <f t="shared" si="18"/>
        <v>91604999.770542771</v>
      </c>
      <c r="AQ47" s="31">
        <f t="shared" si="3"/>
        <v>0</v>
      </c>
      <c r="AR47" s="32"/>
      <c r="AS47" s="30">
        <f t="shared" si="20"/>
        <v>252200725.45054278</v>
      </c>
      <c r="AT47" s="33">
        <v>6.5000000000000002E-2</v>
      </c>
      <c r="AU47" s="33">
        <v>7.0000000000000118E-2</v>
      </c>
      <c r="AV47" t="b">
        <f t="shared" si="4"/>
        <v>0</v>
      </c>
      <c r="AW47" s="33">
        <f>[2]Sheet9!I48</f>
        <v>7.0000000000000118E-2</v>
      </c>
      <c r="AX47" s="34">
        <f t="shared" si="21"/>
        <v>7.0000000000000118E-2</v>
      </c>
      <c r="AY47" s="34">
        <f t="shared" si="22"/>
        <v>6.9999999999999979E-2</v>
      </c>
      <c r="AZ47" s="34">
        <f t="shared" si="22"/>
        <v>7.0000000000000076E-2</v>
      </c>
      <c r="BA47" s="34">
        <f t="shared" si="23"/>
        <v>7.0000000000000437E-2</v>
      </c>
      <c r="BB47" s="34">
        <f t="shared" si="24"/>
        <v>6.9999999999998924E-2</v>
      </c>
      <c r="BC47" s="30">
        <f t="shared" si="25"/>
        <v>447720841.85754275</v>
      </c>
      <c r="BE47">
        <f t="shared" si="26"/>
        <v>12</v>
      </c>
      <c r="BF47">
        <f t="shared" si="27"/>
        <v>8</v>
      </c>
    </row>
    <row r="48" spans="1:58" x14ac:dyDescent="0.25">
      <c r="A48" s="15"/>
      <c r="B48" s="48" t="s">
        <v>38</v>
      </c>
      <c r="C48" s="48" t="s">
        <v>35</v>
      </c>
      <c r="D48" s="15"/>
      <c r="E48" s="43" t="s">
        <v>98</v>
      </c>
      <c r="F48" s="43">
        <v>4</v>
      </c>
      <c r="G48" s="42" t="s">
        <v>99</v>
      </c>
      <c r="H48" s="21">
        <f>'[1]Revised Revenue 2023 rev. plan'!H48</f>
        <v>0</v>
      </c>
      <c r="I48" s="26"/>
      <c r="J48" s="26"/>
      <c r="K48" s="21">
        <v>0</v>
      </c>
      <c r="L48" s="25"/>
      <c r="M48" s="26" t="e">
        <f>('[1]Revised Revenue 2023 rev. plan'!I48-'Revise Cost 2023'!L48)/('[1]Revised Revenue 2023 rev. plan'!I48)</f>
        <v>#DIV/0!</v>
      </c>
      <c r="N48" s="26" t="e">
        <f>(('[1]Revised Revenue 2023 rev. plan'!I48+'[1]Revised Revenue 2023 rev. plan'!K48)-('Revise Cost 2023'!L48+'Revise Cost 2023'!P48))/('[1]Revised Revenue 2023 rev. plan'!I48+'[1]Revised Revenue 2023 rev. plan'!K48)</f>
        <v>#DIV/0!</v>
      </c>
      <c r="O48" s="25">
        <v>0</v>
      </c>
      <c r="P48" s="21">
        <f t="shared" si="0"/>
        <v>0</v>
      </c>
      <c r="Q48" s="26" t="e">
        <f>('[1]Revised Revenue 2023 rev. plan'!K48-'Revise Cost 2023'!P48)/'[1]Revised Revenue 2023 rev. plan'!K48</f>
        <v>#DIV/0!</v>
      </c>
      <c r="R48" s="27"/>
      <c r="S48" s="26"/>
      <c r="T48" s="27"/>
      <c r="U48" s="28">
        <f>(1-I48)*'[1]Revised Revenue 2023 rev. plan'!N48</f>
        <v>0</v>
      </c>
      <c r="V48" s="29">
        <v>0</v>
      </c>
      <c r="W48" s="29">
        <v>0</v>
      </c>
      <c r="X48" s="29">
        <f>'[1]Revised Revenue 2023 rev. plan'!P48*(1-'Revise Cost 2023'!$I48)</f>
        <v>0</v>
      </c>
      <c r="Y48" s="29">
        <f>'[1]Revised Revenue 2023 rev. plan'!Q48*(1-'Revise Cost 2023'!$I48)</f>
        <v>0</v>
      </c>
      <c r="Z48" s="29">
        <f>'[1]Revised Revenue 2023 rev. plan'!R48*(1-'Revise Cost 2023'!$I48)</f>
        <v>0</v>
      </c>
      <c r="AA48" s="29">
        <f>'[1]Revised Revenue 2023 rev. plan'!S48*(1-'Revise Cost 2023'!$I48)</f>
        <v>0</v>
      </c>
      <c r="AB48" s="29">
        <f>'[1]Revised Revenue 2023 rev. plan'!T48*(1-'Revise Cost 2023'!$I48)</f>
        <v>0</v>
      </c>
      <c r="AC48" s="29">
        <f>'[1]Revised Revenue 2023 rev. plan'!U48*(1-'Revise Cost 2023'!$I48)</f>
        <v>0</v>
      </c>
      <c r="AD48" s="29">
        <f>'[1]Revised Revenue 2023 rev. plan'!V48*(1-'Revise Cost 2023'!$I48)</f>
        <v>0</v>
      </c>
      <c r="AE48" s="29">
        <f>'[1]Revised Revenue 2023 rev. plan'!W48*(1-'Revise Cost 2023'!$I48)</f>
        <v>0</v>
      </c>
      <c r="AF48" s="29">
        <f>'[1]Revised Revenue 2023 rev. plan'!X48*(1-'Revise Cost 2023'!$I48)</f>
        <v>0</v>
      </c>
      <c r="AG48" s="29">
        <f>'[1]Revised Revenue 2023 rev. plan'!Y48*(1-'Revise Cost 2023'!$I48)</f>
        <v>0</v>
      </c>
      <c r="AH48" s="50"/>
      <c r="AN48" s="30">
        <f t="shared" si="1"/>
        <v>0</v>
      </c>
      <c r="AQ48" s="31" t="e">
        <f t="shared" si="3"/>
        <v>#DIV/0!</v>
      </c>
      <c r="AR48" s="32"/>
      <c r="AT48" s="33"/>
      <c r="AU48" s="33"/>
      <c r="AV48" t="b">
        <f t="shared" si="4"/>
        <v>1</v>
      </c>
    </row>
    <row r="49" spans="1:58" x14ac:dyDescent="0.25">
      <c r="A49" s="15"/>
      <c r="B49" s="48" t="s">
        <v>41</v>
      </c>
      <c r="C49" s="48" t="s">
        <v>35</v>
      </c>
      <c r="D49" s="15"/>
      <c r="E49" s="43" t="s">
        <v>85</v>
      </c>
      <c r="F49" s="43">
        <v>146</v>
      </c>
      <c r="G49" s="42" t="s">
        <v>100</v>
      </c>
      <c r="H49" s="21">
        <f>'[1]Revised Revenue 2023 rev. plan'!H49</f>
        <v>0</v>
      </c>
      <c r="I49" s="26"/>
      <c r="J49" s="26"/>
      <c r="K49" s="21">
        <v>0</v>
      </c>
      <c r="L49" s="25"/>
      <c r="M49" s="26" t="e">
        <f>('[1]Revised Revenue 2023 rev. plan'!I49-'Revise Cost 2023'!L49)/('[1]Revised Revenue 2023 rev. plan'!I49)</f>
        <v>#DIV/0!</v>
      </c>
      <c r="N49" s="26" t="e">
        <f>(('[1]Revised Revenue 2023 rev. plan'!I49+'[1]Revised Revenue 2023 rev. plan'!K49)-('Revise Cost 2023'!L49+'Revise Cost 2023'!P49))/('[1]Revised Revenue 2023 rev. plan'!I49+'[1]Revised Revenue 2023 rev. plan'!K49)</f>
        <v>#DIV/0!</v>
      </c>
      <c r="O49" s="25">
        <v>0</v>
      </c>
      <c r="P49" s="21">
        <f t="shared" si="0"/>
        <v>0</v>
      </c>
      <c r="Q49" s="26" t="e">
        <f>('[1]Revised Revenue 2023 rev. plan'!K49-'Revise Cost 2023'!P49)/'[1]Revised Revenue 2023 rev. plan'!K49</f>
        <v>#DIV/0!</v>
      </c>
      <c r="R49" s="27"/>
      <c r="S49" s="26"/>
      <c r="T49" s="27"/>
      <c r="U49" s="28">
        <f>(1-I49)*'[1]Revised Revenue 2023 rev. plan'!N49</f>
        <v>0</v>
      </c>
      <c r="V49" s="29">
        <v>0</v>
      </c>
      <c r="W49" s="29">
        <v>0</v>
      </c>
      <c r="X49" s="29">
        <f>'[1]Revised Revenue 2023 rev. plan'!P49*(1-'Revise Cost 2023'!$I49)</f>
        <v>0</v>
      </c>
      <c r="Y49" s="29">
        <f>'[1]Revised Revenue 2023 rev. plan'!Q49*(1-'Revise Cost 2023'!$I49)</f>
        <v>0</v>
      </c>
      <c r="Z49" s="29">
        <f>'[1]Revised Revenue 2023 rev. plan'!R49*(1-'Revise Cost 2023'!$I49)</f>
        <v>0</v>
      </c>
      <c r="AA49" s="29">
        <f>'[1]Revised Revenue 2023 rev. plan'!S49*(1-'Revise Cost 2023'!$I49)</f>
        <v>0</v>
      </c>
      <c r="AB49" s="29">
        <f>'[1]Revised Revenue 2023 rev. plan'!T49*(1-'Revise Cost 2023'!$I49)</f>
        <v>0</v>
      </c>
      <c r="AC49" s="29">
        <f>'[1]Revised Revenue 2023 rev. plan'!U49*(1-'Revise Cost 2023'!$I49)</f>
        <v>0</v>
      </c>
      <c r="AD49" s="29">
        <f>'[1]Revised Revenue 2023 rev. plan'!V49*(1-'Revise Cost 2023'!$I49)</f>
        <v>0</v>
      </c>
      <c r="AE49" s="29">
        <f>'[1]Revised Revenue 2023 rev. plan'!W49*(1-'Revise Cost 2023'!$I49)</f>
        <v>0</v>
      </c>
      <c r="AF49" s="29">
        <f>'[1]Revised Revenue 2023 rev. plan'!X49*(1-'Revise Cost 2023'!$I49)</f>
        <v>0</v>
      </c>
      <c r="AG49" s="29">
        <f>'[1]Revised Revenue 2023 rev. plan'!Y49*(1-'Revise Cost 2023'!$I49)</f>
        <v>0</v>
      </c>
      <c r="AH49" s="50"/>
      <c r="AN49" s="30">
        <f t="shared" si="1"/>
        <v>0</v>
      </c>
      <c r="AQ49" s="31" t="e">
        <f t="shared" si="3"/>
        <v>#DIV/0!</v>
      </c>
      <c r="AR49" s="32"/>
      <c r="AT49" s="33"/>
      <c r="AU49" s="33"/>
      <c r="AV49" t="b">
        <f t="shared" si="4"/>
        <v>1</v>
      </c>
    </row>
    <row r="50" spans="1:58" x14ac:dyDescent="0.25">
      <c r="A50" s="15">
        <v>2</v>
      </c>
      <c r="B50" s="48" t="s">
        <v>65</v>
      </c>
      <c r="C50" s="48" t="s">
        <v>55</v>
      </c>
      <c r="D50" s="15"/>
      <c r="E50" s="43" t="s">
        <v>101</v>
      </c>
      <c r="F50" s="43">
        <v>148</v>
      </c>
      <c r="G50" s="20" t="s">
        <v>102</v>
      </c>
      <c r="H50" s="21">
        <f>'[1]Revised Revenue 2023 rev. plan'!H50</f>
        <v>0</v>
      </c>
      <c r="I50" s="36"/>
      <c r="J50" s="26"/>
      <c r="K50" s="21">
        <v>1400000</v>
      </c>
      <c r="L50" s="25"/>
      <c r="M50" s="26" t="e">
        <f>('[1]Revised Revenue 2023 rev. plan'!I50-'Revise Cost 2023'!L50)/('[1]Revised Revenue 2023 rev. plan'!I50)</f>
        <v>#DIV/0!</v>
      </c>
      <c r="N50" s="26" t="e">
        <f>(('[1]Revised Revenue 2023 rev. plan'!I50+'[1]Revised Revenue 2023 rev. plan'!K50)-('Revise Cost 2023'!L50+'Revise Cost 2023'!P50))/('[1]Revised Revenue 2023 rev. plan'!I50+'[1]Revised Revenue 2023 rev. plan'!K50)</f>
        <v>#DIV/0!</v>
      </c>
      <c r="O50" s="25">
        <v>0</v>
      </c>
      <c r="P50" s="21">
        <f t="shared" si="0"/>
        <v>0</v>
      </c>
      <c r="Q50" s="26" t="e">
        <f>('[1]Revised Revenue 2023 rev. plan'!K50-'Revise Cost 2023'!P50)/'[1]Revised Revenue 2023 rev. plan'!K50</f>
        <v>#DIV/0!</v>
      </c>
      <c r="R50" s="27">
        <f>K50-L50-P50</f>
        <v>1400000</v>
      </c>
      <c r="S50" s="26"/>
      <c r="T50" s="27"/>
      <c r="U50" s="28">
        <f>(1-I50)*'[1]Revised Revenue 2023 rev. plan'!N50</f>
        <v>0</v>
      </c>
      <c r="V50" s="29">
        <v>0</v>
      </c>
      <c r="W50" s="29">
        <v>0</v>
      </c>
      <c r="X50" s="29">
        <f>'[1]Revised Revenue 2023 rev. plan'!P50*(1-'Revise Cost 2023'!$I50)</f>
        <v>0</v>
      </c>
      <c r="Y50" s="29">
        <f>'[1]Revised Revenue 2023 rev. plan'!Q50*(1-'Revise Cost 2023'!$I50)</f>
        <v>0</v>
      </c>
      <c r="Z50" s="29">
        <f>'[1]Revised Revenue 2023 rev. plan'!R50*(1-'Revise Cost 2023'!$I50)</f>
        <v>0</v>
      </c>
      <c r="AA50" s="29">
        <f>'[1]Revised Revenue 2023 rev. plan'!S50*(1-'Revise Cost 2023'!$I50)</f>
        <v>0</v>
      </c>
      <c r="AB50" s="29">
        <f>'[1]Revised Revenue 2023 rev. plan'!T50*(1-'Revise Cost 2023'!$I50)</f>
        <v>0</v>
      </c>
      <c r="AC50" s="29">
        <f>'[1]Revised Revenue 2023 rev. plan'!U50*(1-'Revise Cost 2023'!$I50)</f>
        <v>0</v>
      </c>
      <c r="AD50" s="29">
        <f>'[1]Revised Revenue 2023 rev. plan'!V50*(1-'Revise Cost 2023'!$I50)</f>
        <v>0</v>
      </c>
      <c r="AE50" s="29">
        <f>'[1]Revised Revenue 2023 rev. plan'!W50*(1-'Revise Cost 2023'!$I50)</f>
        <v>0</v>
      </c>
      <c r="AF50" s="29">
        <f>'[1]Revised Revenue 2023 rev. plan'!X50*(1-'Revise Cost 2023'!$I50)</f>
        <v>0</v>
      </c>
      <c r="AG50" s="29">
        <f>'[1]Revised Revenue 2023 rev. plan'!Y50*(1-'Revise Cost 2023'!$I50)</f>
        <v>0</v>
      </c>
      <c r="AH50" s="50"/>
      <c r="AN50" s="30">
        <f t="shared" si="1"/>
        <v>1400000</v>
      </c>
      <c r="AQ50" s="31" t="e">
        <f t="shared" si="3"/>
        <v>#DIV/0!</v>
      </c>
      <c r="AR50" s="32"/>
      <c r="AT50" s="33">
        <v>0.2</v>
      </c>
      <c r="AU50" s="33"/>
      <c r="AV50" t="b">
        <f t="shared" si="4"/>
        <v>0</v>
      </c>
    </row>
    <row r="51" spans="1:58" x14ac:dyDescent="0.25">
      <c r="A51" s="15">
        <v>2</v>
      </c>
      <c r="B51" s="48" t="s">
        <v>49</v>
      </c>
      <c r="C51" s="48" t="s">
        <v>35</v>
      </c>
      <c r="D51" s="17">
        <v>34</v>
      </c>
      <c r="E51" s="43" t="s">
        <v>68</v>
      </c>
      <c r="F51" s="44">
        <v>150</v>
      </c>
      <c r="G51" s="20" t="s">
        <v>103</v>
      </c>
      <c r="H51" s="21">
        <f>'[1]Revised Revenue 2023 rev. plan'!H51</f>
        <v>1654000000</v>
      </c>
      <c r="I51" s="22">
        <f>AW51</f>
        <v>3.4999999999999983E-2</v>
      </c>
      <c r="J51" s="38">
        <v>5.5E-2</v>
      </c>
      <c r="K51" s="24">
        <v>1596110000</v>
      </c>
      <c r="L51" s="25">
        <v>670242092.99000001</v>
      </c>
      <c r="M51" s="26">
        <f>('[1]Revised Revenue 2023 rev. plan'!I51-'Revise Cost 2023'!L51)/('[1]Revised Revenue 2023 rev. plan'!I51)</f>
        <v>3.5000000000000121E-2</v>
      </c>
      <c r="N51" s="26">
        <f>(('[1]Revised Revenue 2023 rev. plan'!I51+'[1]Revised Revenue 2023 rev. plan'!K51)-('Revise Cost 2023'!L51+'Revise Cost 2023'!P51))/('[1]Revised Revenue 2023 rev. plan'!I51+'[1]Revised Revenue 2023 rev. plan'!K51)</f>
        <v>3.5000000000000142E-2</v>
      </c>
      <c r="O51" s="25">
        <v>252719889.3916595</v>
      </c>
      <c r="P51" s="21">
        <f t="shared" si="0"/>
        <v>304162753.04920512</v>
      </c>
      <c r="Q51" s="26">
        <f>('[1]Revised Revenue 2023 rev. plan'!K51-'Revise Cost 2023'!P51)/'[1]Revised Revenue 2023 rev. plan'!K51</f>
        <v>3.4999999999999802E-2</v>
      </c>
      <c r="R51" s="27">
        <f>K51-L51-P51</f>
        <v>621705153.96079493</v>
      </c>
      <c r="S51" s="26">
        <f>('[1]Revised Revenue 2023 rev. plan'!M51-'Revise Cost 2023'!R51)/'[1]Revised Revenue 2023 rev. plan'!M51</f>
        <v>3.4999999999999781E-2</v>
      </c>
      <c r="T51" s="27"/>
      <c r="U51" s="28">
        <f>(1-I51)*'[1]Revised Revenue 2023 rev. plan'!N51</f>
        <v>45571391.199999906</v>
      </c>
      <c r="V51" s="29">
        <v>45571391.199999988</v>
      </c>
      <c r="W51" s="29">
        <v>34853726.830000013</v>
      </c>
      <c r="X51" s="29">
        <f>'[1]Revised Revenue 2023 rev. plan'!P51*(1-'Revise Cost 2023'!$I51)</f>
        <v>14085588.709127679</v>
      </c>
      <c r="Y51" s="29">
        <f>'[1]Revised Revenue 2023 rev. plan'!Q51*(1-'Revise Cost 2023'!$I51)</f>
        <v>23513809.273671295</v>
      </c>
      <c r="Z51" s="29">
        <f>'[1]Revised Revenue 2023 rev. plan'!R51*(1-'Revise Cost 2023'!$I51)</f>
        <v>23351368.80998775</v>
      </c>
      <c r="AA51" s="29">
        <f>'[1]Revised Revenue 2023 rev. plan'!S51*(1-'Revise Cost 2023'!$I51)</f>
        <v>23255266.889488347</v>
      </c>
      <c r="AB51" s="29">
        <f>'[1]Revised Revenue 2023 rev. plan'!T51*(1-'Revise Cost 2023'!$I51)</f>
        <v>23255266.889488347</v>
      </c>
      <c r="AC51" s="29">
        <f>'[1]Revised Revenue 2023 rev. plan'!U51*(1-'Revise Cost 2023'!$I51)</f>
        <v>23255266.889488347</v>
      </c>
      <c r="AD51" s="29">
        <f>'[1]Revised Revenue 2023 rev. plan'!V51*(1-'Revise Cost 2023'!$I51)</f>
        <v>23255266.889488347</v>
      </c>
      <c r="AE51" s="29">
        <f>'[1]Revised Revenue 2023 rev. plan'!W51*(1-'Revise Cost 2023'!$I51)</f>
        <v>23255266.889488347</v>
      </c>
      <c r="AF51" s="29">
        <f>'[1]Revised Revenue 2023 rev. plan'!X51*(1-'Revise Cost 2023'!$I51)</f>
        <v>23255266.889488347</v>
      </c>
      <c r="AG51" s="29">
        <f>'[1]Revised Revenue 2023 rev. plan'!Y51*(1-'Revise Cost 2023'!$I51)</f>
        <v>23255266.889488347</v>
      </c>
      <c r="AH51" s="50"/>
      <c r="AN51" s="30">
        <f t="shared" si="1"/>
        <v>784492022.18721318</v>
      </c>
      <c r="AO51" s="30">
        <f>AE51+AF51+AG51</f>
        <v>69765800.668465048</v>
      </c>
      <c r="AQ51" s="31">
        <f t="shared" si="3"/>
        <v>1.5959455978986625E-16</v>
      </c>
      <c r="AR51" s="32"/>
      <c r="AS51" s="30">
        <f>AG51+AF51+AE51+AD51+AC51+AB51+AA51+Z51</f>
        <v>186138237.03640616</v>
      </c>
      <c r="AT51" s="33">
        <v>4.0000000000000015E-2</v>
      </c>
      <c r="AU51" s="33">
        <v>3.4999999999999983E-2</v>
      </c>
      <c r="AV51" t="b">
        <f t="shared" si="4"/>
        <v>0</v>
      </c>
      <c r="AW51" s="33">
        <f>[2]Sheet9!I52</f>
        <v>3.4999999999999983E-2</v>
      </c>
      <c r="AX51" s="34">
        <f>I51</f>
        <v>3.4999999999999983E-2</v>
      </c>
      <c r="AY51" s="34">
        <f t="shared" ref="AY51:AZ53" si="28">M51</f>
        <v>3.5000000000000121E-2</v>
      </c>
      <c r="AZ51" s="34">
        <f t="shared" si="28"/>
        <v>3.5000000000000142E-2</v>
      </c>
      <c r="BA51" s="34">
        <f>Q51</f>
        <v>3.4999999999999802E-2</v>
      </c>
      <c r="BB51" s="34">
        <f>S51</f>
        <v>3.4999999999999781E-2</v>
      </c>
      <c r="BC51" s="30">
        <f>SUM(V51:AG51)</f>
        <v>304162753.04920512</v>
      </c>
      <c r="BE51">
        <f>COUNTIFS(V51:AG51,"&lt;&gt;0")</f>
        <v>12</v>
      </c>
      <c r="BF51">
        <f>COUNTIFS(Z51:AG51,"&lt;&gt;0")</f>
        <v>8</v>
      </c>
    </row>
    <row r="52" spans="1:58" x14ac:dyDescent="0.25">
      <c r="A52" s="15">
        <v>1</v>
      </c>
      <c r="B52" s="48" t="s">
        <v>70</v>
      </c>
      <c r="C52" s="48" t="s">
        <v>57</v>
      </c>
      <c r="D52" s="17">
        <v>35</v>
      </c>
      <c r="E52" s="43" t="s">
        <v>36</v>
      </c>
      <c r="F52" s="44">
        <v>151</v>
      </c>
      <c r="G52" s="20" t="s">
        <v>104</v>
      </c>
      <c r="H52" s="21">
        <f>'[1]Revised Revenue 2023 rev. plan'!H52</f>
        <v>946341608</v>
      </c>
      <c r="I52" s="22">
        <f>AW52</f>
        <v>2.500000000000005E-2</v>
      </c>
      <c r="J52" s="38">
        <v>1.6299999999999999E-2</v>
      </c>
      <c r="K52" s="24">
        <v>922683067.79999995</v>
      </c>
      <c r="L52" s="25">
        <v>328995233.264</v>
      </c>
      <c r="M52" s="26">
        <f>('[1]Revised Revenue 2023 rev. plan'!I52-'Revise Cost 2023'!L52)/('[1]Revised Revenue 2023 rev. plan'!I52)</f>
        <v>2.4999999999999991E-2</v>
      </c>
      <c r="N52" s="26">
        <f>(('[1]Revised Revenue 2023 rev. plan'!I52+'[1]Revised Revenue 2023 rev. plan'!K52)-('Revise Cost 2023'!L52+'Revise Cost 2023'!P52))/('[1]Revised Revenue 2023 rev. plan'!I52+'[1]Revised Revenue 2023 rev. plan'!K52)</f>
        <v>2.4999999999999963E-2</v>
      </c>
      <c r="O52" s="25">
        <v>367941677.02500004</v>
      </c>
      <c r="P52" s="21">
        <f t="shared" si="0"/>
        <v>297999434.58499998</v>
      </c>
      <c r="Q52" s="26">
        <f>('[1]Revised Revenue 2023 rev. plan'!K52-'Revise Cost 2023'!P52)/'[1]Revised Revenue 2023 rev. plan'!K52</f>
        <v>2.5000000000000123E-2</v>
      </c>
      <c r="R52" s="27"/>
      <c r="S52" s="26">
        <f>('[1]Revised Revenue 2023 rev. plan'!M52-'Revise Cost 2023'!R52)/'[1]Revised Revenue 2023 rev. plan'!M52</f>
        <v>1</v>
      </c>
      <c r="T52" s="27"/>
      <c r="U52" s="28">
        <f>(1-I52)*'[1]Revised Revenue 2023 rev. plan'!N52</f>
        <v>13111621.480000006</v>
      </c>
      <c r="V52" s="29">
        <v>13111621.479999989</v>
      </c>
      <c r="W52" s="29">
        <v>12712051.780000009</v>
      </c>
      <c r="X52" s="29">
        <f>'[1]Revised Revenue 2023 rev. plan'!P52*(1-'Revise Cost 2023'!$I52)</f>
        <v>12530913.525</v>
      </c>
      <c r="Y52" s="29">
        <f>'[1]Revised Revenue 2023 rev. plan'!Q52*(1-'Revise Cost 2023'!$I52)</f>
        <v>16084003.65</v>
      </c>
      <c r="Z52" s="29">
        <f>'[1]Revised Revenue 2023 rev. plan'!R52*(1-'Revise Cost 2023'!$I52)</f>
        <v>25357093.125</v>
      </c>
      <c r="AA52" s="29">
        <f>'[1]Revised Revenue 2023 rev. plan'!S52*(1-'Revise Cost 2023'!$I52)</f>
        <v>26429744.25</v>
      </c>
      <c r="AB52" s="29">
        <f>'[1]Revised Revenue 2023 rev. plan'!T52*(1-'Revise Cost 2023'!$I52)</f>
        <v>34011929.25</v>
      </c>
      <c r="AC52" s="29">
        <f>'[1]Revised Revenue 2023 rev. plan'!U52*(1-'Revise Cost 2023'!$I52)</f>
        <v>37945556.024999999</v>
      </c>
      <c r="AD52" s="29">
        <f>'[1]Revised Revenue 2023 rev. plan'!V52*(1-'Revise Cost 2023'!$I52)</f>
        <v>37255646.024999999</v>
      </c>
      <c r="AE52" s="29">
        <f>'[1]Revised Revenue 2023 rev. plan'!W52*(1-'Revise Cost 2023'!$I52)</f>
        <v>26841292.724999998</v>
      </c>
      <c r="AF52" s="29">
        <f>'[1]Revised Revenue 2023 rev. plan'!X52*(1-'Revise Cost 2023'!$I52)</f>
        <v>27191178.300000001</v>
      </c>
      <c r="AG52" s="29">
        <f>'[1]Revised Revenue 2023 rev. plan'!Y52*(1-'Revise Cost 2023'!$I52)</f>
        <v>28528404.449999999</v>
      </c>
      <c r="AH52" s="50"/>
      <c r="AN52" s="30">
        <f t="shared" si="1"/>
        <v>513892150.97600007</v>
      </c>
      <c r="AO52" s="30">
        <f>AE52+AF52+AG52</f>
        <v>82560875.474999994</v>
      </c>
      <c r="AQ52" s="31">
        <f t="shared" si="3"/>
        <v>-8.6736173798840355E-17</v>
      </c>
      <c r="AR52" s="32"/>
      <c r="AS52" s="30">
        <f>AG52+AF52+AE52+AD52+AC52+AB52+AA52+Z52</f>
        <v>243560844.15000001</v>
      </c>
      <c r="AT52" s="33">
        <v>0.04</v>
      </c>
      <c r="AU52" s="33">
        <v>2.500000000000005E-2</v>
      </c>
      <c r="AV52" t="b">
        <f t="shared" si="4"/>
        <v>0</v>
      </c>
      <c r="AW52" s="33">
        <f>[2]Sheet9!I53</f>
        <v>2.500000000000005E-2</v>
      </c>
      <c r="AX52" s="34">
        <f>I52</f>
        <v>2.500000000000005E-2</v>
      </c>
      <c r="AY52" s="34">
        <f t="shared" si="28"/>
        <v>2.4999999999999991E-2</v>
      </c>
      <c r="AZ52" s="34">
        <f t="shared" si="28"/>
        <v>2.4999999999999963E-2</v>
      </c>
      <c r="BA52" s="34">
        <f>Q52</f>
        <v>2.5000000000000123E-2</v>
      </c>
      <c r="BB52" s="34">
        <f>S52</f>
        <v>1</v>
      </c>
      <c r="BC52" s="30">
        <f>SUM(V52:AG52)</f>
        <v>297999434.58499998</v>
      </c>
      <c r="BE52">
        <f>COUNTIFS(V52:AG52,"&lt;&gt;0")</f>
        <v>12</v>
      </c>
      <c r="BF52">
        <f>COUNTIFS(Z52:AG52,"&lt;&gt;0")</f>
        <v>8</v>
      </c>
    </row>
    <row r="53" spans="1:58" x14ac:dyDescent="0.25">
      <c r="A53" s="15">
        <v>2</v>
      </c>
      <c r="B53" s="48" t="s">
        <v>65</v>
      </c>
      <c r="C53" s="48" t="s">
        <v>55</v>
      </c>
      <c r="D53" s="17">
        <v>36</v>
      </c>
      <c r="E53" s="43" t="s">
        <v>77</v>
      </c>
      <c r="F53" s="44">
        <v>152</v>
      </c>
      <c r="G53" s="20" t="s">
        <v>105</v>
      </c>
      <c r="H53" s="21">
        <f>'[1]Revised Revenue 2023 rev. plan'!H53</f>
        <v>354227089</v>
      </c>
      <c r="I53" s="22">
        <f>AW53</f>
        <v>4.0000000000000008E-2</v>
      </c>
      <c r="J53" s="26">
        <v>0.08</v>
      </c>
      <c r="K53" s="24">
        <v>340058005.44</v>
      </c>
      <c r="L53" s="25">
        <v>215806196.57999998</v>
      </c>
      <c r="M53" s="26">
        <f>('[1]Revised Revenue 2023 rev. plan'!I53-'Revise Cost 2023'!L53)/('[1]Revised Revenue 2023 rev. plan'!I53)</f>
        <v>4.0000000000000077E-2</v>
      </c>
      <c r="N53" s="26">
        <f>(('[1]Revised Revenue 2023 rev. plan'!I53+'[1]Revised Revenue 2023 rev. plan'!K53)-('Revise Cost 2023'!L53+'Revise Cost 2023'!P53))/('[1]Revised Revenue 2023 rev. plan'!I53+'[1]Revised Revenue 2023 rev. plan'!K53)</f>
        <v>4.0000000000000174E-2</v>
      </c>
      <c r="O53" s="25">
        <v>135789722.96285713</v>
      </c>
      <c r="P53" s="21">
        <f t="shared" si="0"/>
        <v>124251808.85670693</v>
      </c>
      <c r="Q53" s="26">
        <f>('[1]Revised Revenue 2023 rev. plan'!K53-'Revise Cost 2023'!P53)/'[1]Revised Revenue 2023 rev. plan'!K53</f>
        <v>4.0000000000000015E-2</v>
      </c>
      <c r="R53" s="27">
        <f>K53-L53-P53</f>
        <v>3.2930821180343628E-3</v>
      </c>
      <c r="S53" s="26">
        <f>('[1]Revised Revenue 2023 rev. plan'!M53-'Revise Cost 2023'!R53)/'[1]Revised Revenue 2023 rev. plan'!M53</f>
        <v>3.999530846821487E-2</v>
      </c>
      <c r="T53" s="27"/>
      <c r="U53" s="28">
        <f>(1-I53)*'[1]Revised Revenue 2023 rev. plan'!N53</f>
        <v>21249378.300000001</v>
      </c>
      <c r="V53" s="29">
        <v>21249378.300000012</v>
      </c>
      <c r="W53" s="29">
        <v>18980504.969999984</v>
      </c>
      <c r="X53" s="29">
        <f>'[1]Revised Revenue 2023 rev. plan'!P53*(1-'Revise Cost 2023'!$I53)</f>
        <v>16952583.531385925</v>
      </c>
      <c r="Y53" s="29">
        <f>'[1]Revised Revenue 2023 rev. plan'!Q53*(1-'Revise Cost 2023'!$I53)</f>
        <v>20310558.824090213</v>
      </c>
      <c r="Z53" s="29">
        <f>'[1]Revised Revenue 2023 rev. plan'!R53*(1-'Revise Cost 2023'!$I53)</f>
        <v>19470066.836067349</v>
      </c>
      <c r="AA53" s="29">
        <f>'[1]Revised Revenue 2023 rev. plan'!S53*(1-'Revise Cost 2023'!$I53)</f>
        <v>16948590.871998742</v>
      </c>
      <c r="AB53" s="29">
        <f>'[1]Revised Revenue 2023 rev. plan'!T53*(1-'Revise Cost 2023'!$I53)</f>
        <v>10340125.523164704</v>
      </c>
      <c r="AC53" s="29">
        <f>'[1]Revised Revenue 2023 rev. plan'!U53*(1-'Revise Cost 2023'!$I53)</f>
        <v>0</v>
      </c>
      <c r="AD53" s="29">
        <f>'[1]Revised Revenue 2023 rev. plan'!V53*(1-'Revise Cost 2023'!$I53)</f>
        <v>0</v>
      </c>
      <c r="AE53" s="29">
        <f>'[1]Revised Revenue 2023 rev. plan'!W53*(1-'Revise Cost 2023'!$I53)</f>
        <v>0</v>
      </c>
      <c r="AF53" s="29">
        <f>'[1]Revised Revenue 2023 rev. plan'!X53*(1-'Revise Cost 2023'!$I53)</f>
        <v>0</v>
      </c>
      <c r="AG53" s="29">
        <f>'[1]Revised Revenue 2023 rev. plan'!Y53*(1-'Revise Cost 2023'!$I53)</f>
        <v>0</v>
      </c>
      <c r="AH53" s="50"/>
      <c r="AN53" s="30">
        <f t="shared" si="1"/>
        <v>27288716.398456529</v>
      </c>
      <c r="AO53" s="30">
        <f>AE53+AF53+AG53</f>
        <v>0</v>
      </c>
      <c r="AQ53" s="31">
        <f t="shared" si="3"/>
        <v>1.6653345369377348E-16</v>
      </c>
      <c r="AR53" s="32"/>
      <c r="AS53" s="30">
        <f>AG53+AF53+AE53+AD53+AC53+AB53+AA53+Z53</f>
        <v>46758783.231230795</v>
      </c>
      <c r="AT53" s="33">
        <v>6.5000000000000002E-2</v>
      </c>
      <c r="AU53" s="33">
        <v>4.0000000000000008E-2</v>
      </c>
      <c r="AV53" t="b">
        <f t="shared" si="4"/>
        <v>0</v>
      </c>
      <c r="AW53" s="33">
        <f>[2]Sheet9!I54</f>
        <v>4.0000000000000008E-2</v>
      </c>
      <c r="AX53" s="34">
        <f>I53</f>
        <v>4.0000000000000008E-2</v>
      </c>
      <c r="AY53" s="34">
        <f t="shared" si="28"/>
        <v>4.0000000000000077E-2</v>
      </c>
      <c r="AZ53" s="34">
        <f t="shared" si="28"/>
        <v>4.0000000000000174E-2</v>
      </c>
      <c r="BA53" s="34">
        <f>Q53</f>
        <v>4.0000000000000015E-2</v>
      </c>
      <c r="BB53" s="34">
        <f>S53</f>
        <v>3.999530846821487E-2</v>
      </c>
      <c r="BC53" s="30">
        <f>SUM(V53:AG53)</f>
        <v>124251808.85670693</v>
      </c>
      <c r="BE53">
        <f>COUNTIFS(V53:AG53,"&lt;&gt;0")</f>
        <v>7</v>
      </c>
      <c r="BF53">
        <f>COUNTIFS(Z53:AG53,"&lt;&gt;0")</f>
        <v>3</v>
      </c>
    </row>
    <row r="54" spans="1:58" x14ac:dyDescent="0.25">
      <c r="A54" s="15">
        <v>2</v>
      </c>
      <c r="B54" s="48" t="s">
        <v>90</v>
      </c>
      <c r="C54" s="48" t="s">
        <v>35</v>
      </c>
      <c r="D54" s="35">
        <v>37</v>
      </c>
      <c r="E54" s="43" t="s">
        <v>63</v>
      </c>
      <c r="F54" s="44">
        <v>153</v>
      </c>
      <c r="G54" s="20" t="s">
        <v>106</v>
      </c>
      <c r="H54" s="21">
        <f>'[1]Revised Revenue 2023 rev. plan'!H54</f>
        <v>54091681</v>
      </c>
      <c r="I54" s="36">
        <v>0.33109479884716475</v>
      </c>
      <c r="J54" s="38">
        <v>0.1071</v>
      </c>
      <c r="K54" s="49">
        <v>37864176.699999996</v>
      </c>
      <c r="L54" s="25">
        <v>36182206.759999998</v>
      </c>
      <c r="M54" s="26">
        <f>('[1]Revised Revenue 2023 rev. plan'!I54-'Revise Cost 2023'!L54)/('[1]Revised Revenue 2023 rev. plan'!I54)</f>
        <v>0.33109479884716475</v>
      </c>
      <c r="N54" s="26">
        <f>(('[1]Revised Revenue 2023 rev. plan'!I54+'[1]Revised Revenue 2023 rev. plan'!K54)-('Revise Cost 2023'!L54+'Revise Cost 2023'!P54))/('[1]Revised Revenue 2023 rev. plan'!I54+'[1]Revised Revenue 2023 rev. plan'!K54)</f>
        <v>0.33109479884716475</v>
      </c>
      <c r="O54" s="25">
        <v>0</v>
      </c>
      <c r="P54" s="21">
        <f t="shared" si="0"/>
        <v>0</v>
      </c>
      <c r="Q54" s="26" t="e">
        <f>('[1]Revised Revenue 2023 rev. plan'!K54-'Revise Cost 2023'!P54)/'[1]Revised Revenue 2023 rev. plan'!K54</f>
        <v>#DIV/0!</v>
      </c>
      <c r="R54" s="27">
        <f>K54-L54-P54</f>
        <v>1681969.9399999976</v>
      </c>
      <c r="S54" s="26">
        <f>('[3]Revised Invoicing Revenue 2022'!K54-'Revise Cost 2023'!R54)/'[3]Revised Invoicing Revenue 2022'!K54</f>
        <v>0.62822539557820134</v>
      </c>
      <c r="T54" s="27"/>
      <c r="U54" s="28">
        <f>(1-I54)*'[1]Revised Revenue 2023 rev. plan'!N54</f>
        <v>0</v>
      </c>
      <c r="V54" s="29">
        <v>0</v>
      </c>
      <c r="W54" s="29">
        <v>0</v>
      </c>
      <c r="X54" s="29">
        <f>'[1]Revised Revenue 2023 rev. plan'!P54*(1-'Revise Cost 2023'!$I54)</f>
        <v>0</v>
      </c>
      <c r="Y54" s="29">
        <f>'[1]Revised Revenue 2023 rev. plan'!Q54*(1-'Revise Cost 2023'!$I54)</f>
        <v>0</v>
      </c>
      <c r="Z54" s="29">
        <f>'[1]Revised Revenue 2023 rev. plan'!R54*(1-'Revise Cost 2023'!$I54)</f>
        <v>0</v>
      </c>
      <c r="AA54" s="29">
        <f>'[1]Revised Revenue 2023 rev. plan'!S54*(1-'Revise Cost 2023'!$I54)</f>
        <v>0</v>
      </c>
      <c r="AB54" s="29">
        <f>'[1]Revised Revenue 2023 rev. plan'!T54*(1-'Revise Cost 2023'!$I54)</f>
        <v>0</v>
      </c>
      <c r="AC54" s="29">
        <f>'[1]Revised Revenue 2023 rev. plan'!U54*(1-'Revise Cost 2023'!$I54)</f>
        <v>0</v>
      </c>
      <c r="AD54" s="29">
        <f>'[1]Revised Revenue 2023 rev. plan'!V54*(1-'Revise Cost 2023'!$I54)</f>
        <v>0</v>
      </c>
      <c r="AE54" s="29">
        <f>'[1]Revised Revenue 2023 rev. plan'!W54*(1-'Revise Cost 2023'!$I54)</f>
        <v>0</v>
      </c>
      <c r="AF54" s="29">
        <f>'[1]Revised Revenue 2023 rev. plan'!X54*(1-'Revise Cost 2023'!$I54)</f>
        <v>0</v>
      </c>
      <c r="AG54" s="29">
        <f>'[1]Revised Revenue 2023 rev. plan'!Y54*(1-'Revise Cost 2023'!$I54)</f>
        <v>0</v>
      </c>
      <c r="AH54" s="50"/>
      <c r="AN54" s="30">
        <f t="shared" si="1"/>
        <v>1681969.9399999976</v>
      </c>
      <c r="AO54" s="30">
        <f>AE54+AF54+AG54</f>
        <v>0</v>
      </c>
      <c r="AQ54" s="31">
        <f t="shared" si="3"/>
        <v>0</v>
      </c>
      <c r="AR54" s="32"/>
      <c r="AT54" s="33">
        <v>0.3000000000000001</v>
      </c>
      <c r="AU54" s="33">
        <v>0.33109479884716475</v>
      </c>
      <c r="AV54" t="b">
        <f t="shared" si="4"/>
        <v>0</v>
      </c>
    </row>
    <row r="55" spans="1:58" x14ac:dyDescent="0.25">
      <c r="A55" s="15"/>
      <c r="B55" s="48" t="s">
        <v>70</v>
      </c>
      <c r="C55" s="48" t="s">
        <v>57</v>
      </c>
      <c r="D55" s="15"/>
      <c r="E55" s="43" t="s">
        <v>42</v>
      </c>
      <c r="F55" s="43">
        <v>72</v>
      </c>
      <c r="G55" s="42" t="s">
        <v>107</v>
      </c>
      <c r="H55" s="21">
        <f>'[1]Revised Revenue 2023 rev. plan'!H55</f>
        <v>0</v>
      </c>
      <c r="I55" s="26"/>
      <c r="J55" s="26"/>
      <c r="K55" s="21">
        <v>0</v>
      </c>
      <c r="L55" s="25"/>
      <c r="M55" s="26" t="e">
        <f>('[1]Revised Revenue 2023 rev. plan'!I55-'Revise Cost 2023'!L55)/('[1]Revised Revenue 2023 rev. plan'!I55)</f>
        <v>#DIV/0!</v>
      </c>
      <c r="N55" s="26" t="e">
        <f>(('[1]Revised Revenue 2023 rev. plan'!I55+'[1]Revised Revenue 2023 rev. plan'!K55)-('Revise Cost 2023'!L55+'Revise Cost 2023'!P55))/('[1]Revised Revenue 2023 rev. plan'!I55+'[1]Revised Revenue 2023 rev. plan'!K55)</f>
        <v>#DIV/0!</v>
      </c>
      <c r="O55" s="25">
        <v>0</v>
      </c>
      <c r="P55" s="21">
        <f t="shared" si="0"/>
        <v>0</v>
      </c>
      <c r="Q55" s="26" t="e">
        <f>('[1]Revised Revenue 2023 rev. plan'!K55-'Revise Cost 2023'!P55)/'[1]Revised Revenue 2023 rev. plan'!K55</f>
        <v>#DIV/0!</v>
      </c>
      <c r="R55" s="27"/>
      <c r="S55" s="26"/>
      <c r="T55" s="27"/>
      <c r="U55" s="28">
        <f>(1-I55)*'[1]Revised Revenue 2023 rev. plan'!N55</f>
        <v>0</v>
      </c>
      <c r="V55" s="29">
        <v>0</v>
      </c>
      <c r="W55" s="29">
        <v>0</v>
      </c>
      <c r="X55" s="29">
        <f>'[1]Revised Revenue 2023 rev. plan'!P55*(1-'Revise Cost 2023'!$I55)</f>
        <v>0</v>
      </c>
      <c r="Y55" s="29">
        <f>'[1]Revised Revenue 2023 rev. plan'!Q55*(1-'Revise Cost 2023'!$I55)</f>
        <v>0</v>
      </c>
      <c r="Z55" s="29">
        <f>'[1]Revised Revenue 2023 rev. plan'!R55*(1-'Revise Cost 2023'!$I55)</f>
        <v>0</v>
      </c>
      <c r="AA55" s="29">
        <f>'[1]Revised Revenue 2023 rev. plan'!S55*(1-'Revise Cost 2023'!$I55)</f>
        <v>0</v>
      </c>
      <c r="AB55" s="29">
        <f>'[1]Revised Revenue 2023 rev. plan'!T55*(1-'Revise Cost 2023'!$I55)</f>
        <v>0</v>
      </c>
      <c r="AC55" s="29">
        <f>'[1]Revised Revenue 2023 rev. plan'!U55*(1-'Revise Cost 2023'!$I55)</f>
        <v>0</v>
      </c>
      <c r="AD55" s="29">
        <f>'[1]Revised Revenue 2023 rev. plan'!V55*(1-'Revise Cost 2023'!$I55)</f>
        <v>0</v>
      </c>
      <c r="AE55" s="29">
        <f>'[1]Revised Revenue 2023 rev. plan'!W55*(1-'Revise Cost 2023'!$I55)</f>
        <v>0</v>
      </c>
      <c r="AF55" s="29">
        <f>'[1]Revised Revenue 2023 rev. plan'!X55*(1-'Revise Cost 2023'!$I55)</f>
        <v>0</v>
      </c>
      <c r="AG55" s="29">
        <f>'[1]Revised Revenue 2023 rev. plan'!Y55*(1-'Revise Cost 2023'!$I55)</f>
        <v>0</v>
      </c>
      <c r="AH55" s="50"/>
      <c r="AN55" s="30">
        <f t="shared" si="1"/>
        <v>0</v>
      </c>
      <c r="AQ55" s="31" t="e">
        <f t="shared" si="3"/>
        <v>#DIV/0!</v>
      </c>
      <c r="AR55" s="32"/>
      <c r="AT55" s="33"/>
      <c r="AU55" s="33"/>
      <c r="AV55" t="b">
        <f t="shared" si="4"/>
        <v>1</v>
      </c>
    </row>
    <row r="56" spans="1:58" x14ac:dyDescent="0.25">
      <c r="A56" s="15"/>
      <c r="B56" s="48" t="s">
        <v>70</v>
      </c>
      <c r="C56" s="48" t="s">
        <v>57</v>
      </c>
      <c r="D56" s="15"/>
      <c r="E56" s="43" t="s">
        <v>42</v>
      </c>
      <c r="F56" s="43">
        <v>69</v>
      </c>
      <c r="G56" s="20" t="s">
        <v>108</v>
      </c>
      <c r="H56" s="21">
        <f>'[1]Revised Revenue 2023 rev. plan'!H56</f>
        <v>413868391</v>
      </c>
      <c r="I56" s="36">
        <v>0.2944631930615354</v>
      </c>
      <c r="J56" s="26"/>
      <c r="K56" s="21">
        <v>0</v>
      </c>
      <c r="L56" s="25">
        <v>291999383.07889998</v>
      </c>
      <c r="M56" s="26">
        <f>('[1]Revised Revenue 2023 rev. plan'!I56-'Revise Cost 2023'!L56)/('[1]Revised Revenue 2023 rev. plan'!I56)</f>
        <v>0.2944631930615354</v>
      </c>
      <c r="N56" s="26">
        <f>(('[1]Revised Revenue 2023 rev. plan'!I56+'[1]Revised Revenue 2023 rev. plan'!K56)-('Revise Cost 2023'!L56+'Revise Cost 2023'!P56))/('[1]Revised Revenue 2023 rev. plan'!I56+'[1]Revised Revenue 2023 rev. plan'!K56)</f>
        <v>0.2944631930615354</v>
      </c>
      <c r="O56" s="25">
        <v>0</v>
      </c>
      <c r="P56" s="21">
        <f t="shared" si="0"/>
        <v>0</v>
      </c>
      <c r="Q56" s="26" t="e">
        <f>('[1]Revised Revenue 2023 rev. plan'!K56-'Revise Cost 2023'!P56)/'[1]Revised Revenue 2023 rev. plan'!K56</f>
        <v>#DIV/0!</v>
      </c>
      <c r="R56" s="27"/>
      <c r="S56" s="26"/>
      <c r="T56" s="27"/>
      <c r="U56" s="28">
        <f>(1-I56)*'[1]Revised Revenue 2023 rev. plan'!N56</f>
        <v>0</v>
      </c>
      <c r="V56" s="29">
        <v>0</v>
      </c>
      <c r="W56" s="29">
        <v>0</v>
      </c>
      <c r="X56" s="29">
        <f>'[1]Revised Revenue 2023 rev. plan'!P56*(1-'Revise Cost 2023'!$I56)</f>
        <v>0</v>
      </c>
      <c r="Y56" s="29">
        <f>'[1]Revised Revenue 2023 rev. plan'!Q56*(1-'Revise Cost 2023'!$I56)</f>
        <v>0</v>
      </c>
      <c r="Z56" s="29">
        <f>'[1]Revised Revenue 2023 rev. plan'!R56*(1-'Revise Cost 2023'!$I56)</f>
        <v>0</v>
      </c>
      <c r="AA56" s="29">
        <f>'[1]Revised Revenue 2023 rev. plan'!S56*(1-'Revise Cost 2023'!$I56)</f>
        <v>0</v>
      </c>
      <c r="AB56" s="29">
        <f>'[1]Revised Revenue 2023 rev. plan'!T56*(1-'Revise Cost 2023'!$I56)</f>
        <v>0</v>
      </c>
      <c r="AC56" s="29">
        <f>'[1]Revised Revenue 2023 rev. plan'!U56*(1-'Revise Cost 2023'!$I56)</f>
        <v>0</v>
      </c>
      <c r="AD56" s="29">
        <f>'[1]Revised Revenue 2023 rev. plan'!V56*(1-'Revise Cost 2023'!$I56)</f>
        <v>0</v>
      </c>
      <c r="AE56" s="29">
        <f>'[1]Revised Revenue 2023 rev. plan'!W56*(1-'Revise Cost 2023'!$I56)</f>
        <v>0</v>
      </c>
      <c r="AF56" s="29">
        <f>'[1]Revised Revenue 2023 rev. plan'!X56*(1-'Revise Cost 2023'!$I56)</f>
        <v>0</v>
      </c>
      <c r="AG56" s="29">
        <f>'[1]Revised Revenue 2023 rev. plan'!Y56*(1-'Revise Cost 2023'!$I56)</f>
        <v>0</v>
      </c>
      <c r="AH56" s="50"/>
      <c r="AN56" s="30">
        <f t="shared" si="1"/>
        <v>-291999383.07889998</v>
      </c>
      <c r="AO56" s="30">
        <f>AE56+AF56+AG56</f>
        <v>0</v>
      </c>
      <c r="AQ56" s="31">
        <f t="shared" si="3"/>
        <v>0</v>
      </c>
      <c r="AR56" s="32"/>
      <c r="AT56" s="33"/>
      <c r="AU56" s="33">
        <v>0.2944631930615354</v>
      </c>
      <c r="AV56" t="b">
        <f t="shared" si="4"/>
        <v>0</v>
      </c>
    </row>
    <row r="57" spans="1:58" x14ac:dyDescent="0.25">
      <c r="A57" s="15">
        <v>1</v>
      </c>
      <c r="B57" s="48" t="s">
        <v>109</v>
      </c>
      <c r="C57" s="48" t="s">
        <v>109</v>
      </c>
      <c r="D57" s="15"/>
      <c r="E57" s="43" t="s">
        <v>44</v>
      </c>
      <c r="F57" s="43">
        <v>32</v>
      </c>
      <c r="G57" s="42" t="s">
        <v>110</v>
      </c>
      <c r="H57" s="21">
        <f>'[1]Revised Revenue 2023 rev. plan'!H57</f>
        <v>0</v>
      </c>
      <c r="I57" s="26"/>
      <c r="J57" s="26"/>
      <c r="K57" s="21">
        <v>0</v>
      </c>
      <c r="L57" s="25"/>
      <c r="M57" s="26" t="e">
        <f>('[1]Revised Revenue 2023 rev. plan'!I57-'Revise Cost 2023'!L57)/('[1]Revised Revenue 2023 rev. plan'!I57)</f>
        <v>#DIV/0!</v>
      </c>
      <c r="N57" s="26" t="e">
        <f>(('[1]Revised Revenue 2023 rev. plan'!I57+'[1]Revised Revenue 2023 rev. plan'!K57)-('Revise Cost 2023'!L57+'Revise Cost 2023'!P57))/('[1]Revised Revenue 2023 rev. plan'!I57+'[1]Revised Revenue 2023 rev. plan'!K57)</f>
        <v>#DIV/0!</v>
      </c>
      <c r="O57" s="25">
        <v>0</v>
      </c>
      <c r="P57" s="21">
        <f t="shared" si="0"/>
        <v>0</v>
      </c>
      <c r="Q57" s="26" t="e">
        <f>('[1]Revised Revenue 2023 rev. plan'!K57-'Revise Cost 2023'!P57)/'[1]Revised Revenue 2023 rev. plan'!K57</f>
        <v>#DIV/0!</v>
      </c>
      <c r="R57" s="27"/>
      <c r="S57" s="26"/>
      <c r="T57" s="27"/>
      <c r="U57" s="28">
        <f>(1-I57)*'[1]Revised Revenue 2023 rev. plan'!N57</f>
        <v>0</v>
      </c>
      <c r="V57" s="29">
        <v>0</v>
      </c>
      <c r="W57" s="29">
        <v>0</v>
      </c>
      <c r="X57" s="29">
        <f>'[1]Revised Revenue 2023 rev. plan'!P57*(1-'Revise Cost 2023'!$I57)</f>
        <v>0</v>
      </c>
      <c r="Y57" s="29">
        <f>'[1]Revised Revenue 2023 rev. plan'!Q57*(1-'Revise Cost 2023'!$I57)</f>
        <v>0</v>
      </c>
      <c r="Z57" s="29">
        <f>'[1]Revised Revenue 2023 rev. plan'!R57*(1-'Revise Cost 2023'!$I57)</f>
        <v>0</v>
      </c>
      <c r="AA57" s="29">
        <f>'[1]Revised Revenue 2023 rev. plan'!S57*(1-'Revise Cost 2023'!$I57)</f>
        <v>0</v>
      </c>
      <c r="AB57" s="29">
        <f>'[1]Revised Revenue 2023 rev. plan'!T57*(1-'Revise Cost 2023'!$I57)</f>
        <v>0</v>
      </c>
      <c r="AC57" s="29">
        <f>'[1]Revised Revenue 2023 rev. plan'!U57*(1-'Revise Cost 2023'!$I57)</f>
        <v>0</v>
      </c>
      <c r="AD57" s="29">
        <f>'[1]Revised Revenue 2023 rev. plan'!V57*(1-'Revise Cost 2023'!$I57)</f>
        <v>0</v>
      </c>
      <c r="AE57" s="29">
        <f>'[1]Revised Revenue 2023 rev. plan'!W57*(1-'Revise Cost 2023'!$I57)</f>
        <v>0</v>
      </c>
      <c r="AF57" s="29">
        <f>'[1]Revised Revenue 2023 rev. plan'!X57*(1-'Revise Cost 2023'!$I57)</f>
        <v>0</v>
      </c>
      <c r="AG57" s="29">
        <f>'[1]Revised Revenue 2023 rev. plan'!Y57*(1-'Revise Cost 2023'!$I57)</f>
        <v>0</v>
      </c>
      <c r="AH57" s="50"/>
      <c r="AN57" s="30">
        <f t="shared" si="1"/>
        <v>0</v>
      </c>
      <c r="AO57" s="30">
        <f>AE57+AF57+AG57</f>
        <v>0</v>
      </c>
      <c r="AQ57" s="31" t="e">
        <f t="shared" si="3"/>
        <v>#DIV/0!</v>
      </c>
      <c r="AR57" s="32"/>
      <c r="AT57" s="33"/>
      <c r="AU57" s="33"/>
      <c r="AV57" t="b">
        <f t="shared" si="4"/>
        <v>1</v>
      </c>
    </row>
    <row r="58" spans="1:58" x14ac:dyDescent="0.25">
      <c r="A58" s="15"/>
      <c r="B58" s="48" t="s">
        <v>109</v>
      </c>
      <c r="C58" s="48" t="s">
        <v>109</v>
      </c>
      <c r="D58" s="15"/>
      <c r="E58" s="43" t="s">
        <v>44</v>
      </c>
      <c r="F58" s="43">
        <v>85</v>
      </c>
      <c r="G58" s="42" t="s">
        <v>111</v>
      </c>
      <c r="H58" s="21">
        <f>'[1]Revised Revenue 2023 rev. plan'!H58</f>
        <v>0</v>
      </c>
      <c r="I58" s="26"/>
      <c r="J58" s="26"/>
      <c r="K58" s="21">
        <v>0</v>
      </c>
      <c r="L58" s="25"/>
      <c r="M58" s="26" t="e">
        <f>('[1]Revised Revenue 2023 rev. plan'!I58-'Revise Cost 2023'!L58)/('[1]Revised Revenue 2023 rev. plan'!I58)</f>
        <v>#DIV/0!</v>
      </c>
      <c r="N58" s="26" t="e">
        <f>(('[1]Revised Revenue 2023 rev. plan'!I58+'[1]Revised Revenue 2023 rev. plan'!K58)-('Revise Cost 2023'!L58+'Revise Cost 2023'!P58))/('[1]Revised Revenue 2023 rev. plan'!I58+'[1]Revised Revenue 2023 rev. plan'!K58)</f>
        <v>#DIV/0!</v>
      </c>
      <c r="O58" s="25">
        <v>0</v>
      </c>
      <c r="P58" s="21">
        <f t="shared" si="0"/>
        <v>0</v>
      </c>
      <c r="Q58" s="26" t="e">
        <f>('[1]Revised Revenue 2023 rev. plan'!K58-'Revise Cost 2023'!P58)/'[1]Revised Revenue 2023 rev. plan'!K58</f>
        <v>#DIV/0!</v>
      </c>
      <c r="R58" s="27"/>
      <c r="S58" s="26"/>
      <c r="T58" s="27"/>
      <c r="U58" s="28">
        <f>(1-I58)*'[1]Revised Revenue 2023 rev. plan'!N58</f>
        <v>0</v>
      </c>
      <c r="V58" s="29">
        <v>0</v>
      </c>
      <c r="W58" s="29">
        <v>0</v>
      </c>
      <c r="X58" s="29">
        <f>'[1]Revised Revenue 2023 rev. plan'!P58*(1-'Revise Cost 2023'!$I58)</f>
        <v>0</v>
      </c>
      <c r="Y58" s="29">
        <f>'[1]Revised Revenue 2023 rev. plan'!Q58*(1-'Revise Cost 2023'!$I58)</f>
        <v>0</v>
      </c>
      <c r="Z58" s="29">
        <f>'[1]Revised Revenue 2023 rev. plan'!R58*(1-'Revise Cost 2023'!$I58)</f>
        <v>0</v>
      </c>
      <c r="AA58" s="29">
        <f>'[1]Revised Revenue 2023 rev. plan'!S58*(1-'Revise Cost 2023'!$I58)</f>
        <v>0</v>
      </c>
      <c r="AB58" s="29">
        <f>'[1]Revised Revenue 2023 rev. plan'!T58*(1-'Revise Cost 2023'!$I58)</f>
        <v>0</v>
      </c>
      <c r="AC58" s="29">
        <f>'[1]Revised Revenue 2023 rev. plan'!U58*(1-'Revise Cost 2023'!$I58)</f>
        <v>0</v>
      </c>
      <c r="AD58" s="29">
        <f>'[1]Revised Revenue 2023 rev. plan'!V58*(1-'Revise Cost 2023'!$I58)</f>
        <v>0</v>
      </c>
      <c r="AE58" s="29">
        <f>'[1]Revised Revenue 2023 rev. plan'!W58*(1-'Revise Cost 2023'!$I58)</f>
        <v>0</v>
      </c>
      <c r="AF58" s="29">
        <f>'[1]Revised Revenue 2023 rev. plan'!X58*(1-'Revise Cost 2023'!$I58)</f>
        <v>0</v>
      </c>
      <c r="AG58" s="29">
        <f>'[1]Revised Revenue 2023 rev. plan'!Y58*(1-'Revise Cost 2023'!$I58)</f>
        <v>0</v>
      </c>
      <c r="AH58" s="50"/>
      <c r="AN58" s="30">
        <f t="shared" si="1"/>
        <v>0</v>
      </c>
      <c r="AO58" s="30">
        <f>AE58+AF58+AG58</f>
        <v>0</v>
      </c>
      <c r="AQ58" s="31" t="e">
        <f t="shared" si="3"/>
        <v>#DIV/0!</v>
      </c>
      <c r="AR58" s="32"/>
      <c r="AT58" s="33"/>
      <c r="AU58" s="33"/>
      <c r="AV58" t="b">
        <f t="shared" si="4"/>
        <v>1</v>
      </c>
    </row>
    <row r="59" spans="1:58" x14ac:dyDescent="0.25">
      <c r="A59" s="15">
        <v>1</v>
      </c>
      <c r="B59" s="48" t="s">
        <v>109</v>
      </c>
      <c r="C59" s="48" t="s">
        <v>109</v>
      </c>
      <c r="D59" s="15"/>
      <c r="E59" s="43" t="s">
        <v>44</v>
      </c>
      <c r="F59" s="43">
        <v>93</v>
      </c>
      <c r="G59" s="42" t="s">
        <v>112</v>
      </c>
      <c r="H59" s="21">
        <f>'[1]Revised Revenue 2023 rev. plan'!H59</f>
        <v>0</v>
      </c>
      <c r="I59" s="26"/>
      <c r="J59" s="26"/>
      <c r="K59" s="21">
        <v>0</v>
      </c>
      <c r="L59" s="25"/>
      <c r="M59" s="26" t="e">
        <f>('[1]Revised Revenue 2023 rev. plan'!I59-'Revise Cost 2023'!L59)/('[1]Revised Revenue 2023 rev. plan'!I59)</f>
        <v>#DIV/0!</v>
      </c>
      <c r="N59" s="26" t="e">
        <f>(('[1]Revised Revenue 2023 rev. plan'!I59+'[1]Revised Revenue 2023 rev. plan'!K59)-('Revise Cost 2023'!L59+'Revise Cost 2023'!P59))/('[1]Revised Revenue 2023 rev. plan'!I59+'[1]Revised Revenue 2023 rev. plan'!K59)</f>
        <v>#DIV/0!</v>
      </c>
      <c r="O59" s="25">
        <v>0</v>
      </c>
      <c r="P59" s="21">
        <f t="shared" si="0"/>
        <v>0</v>
      </c>
      <c r="Q59" s="26" t="e">
        <f>('[1]Revised Revenue 2023 rev. plan'!K59-'Revise Cost 2023'!P59)/'[1]Revised Revenue 2023 rev. plan'!K59</f>
        <v>#DIV/0!</v>
      </c>
      <c r="R59" s="27"/>
      <c r="S59" s="26"/>
      <c r="T59" s="27"/>
      <c r="U59" s="28">
        <f>(1-I59)*'[1]Revised Revenue 2023 rev. plan'!N59</f>
        <v>0</v>
      </c>
      <c r="V59" s="29">
        <v>0</v>
      </c>
      <c r="W59" s="29">
        <v>0</v>
      </c>
      <c r="X59" s="29">
        <f>'[1]Revised Revenue 2023 rev. plan'!P59*(1-'Revise Cost 2023'!$I59)</f>
        <v>0</v>
      </c>
      <c r="Y59" s="29">
        <f>'[1]Revised Revenue 2023 rev. plan'!Q59*(1-'Revise Cost 2023'!$I59)</f>
        <v>0</v>
      </c>
      <c r="Z59" s="29">
        <f>'[1]Revised Revenue 2023 rev. plan'!R59*(1-'Revise Cost 2023'!$I59)</f>
        <v>0</v>
      </c>
      <c r="AA59" s="29">
        <f>'[1]Revised Revenue 2023 rev. plan'!S59*(1-'Revise Cost 2023'!$I59)</f>
        <v>0</v>
      </c>
      <c r="AB59" s="29">
        <f>'[1]Revised Revenue 2023 rev. plan'!T59*(1-'Revise Cost 2023'!$I59)</f>
        <v>0</v>
      </c>
      <c r="AC59" s="29">
        <f>'[1]Revised Revenue 2023 rev. plan'!U59*(1-'Revise Cost 2023'!$I59)</f>
        <v>0</v>
      </c>
      <c r="AD59" s="29">
        <f>'[1]Revised Revenue 2023 rev. plan'!V59*(1-'Revise Cost 2023'!$I59)</f>
        <v>0</v>
      </c>
      <c r="AE59" s="29">
        <f>'[1]Revised Revenue 2023 rev. plan'!W59*(1-'Revise Cost 2023'!$I59)</f>
        <v>0</v>
      </c>
      <c r="AF59" s="29">
        <f>'[1]Revised Revenue 2023 rev. plan'!X59*(1-'Revise Cost 2023'!$I59)</f>
        <v>0</v>
      </c>
      <c r="AG59" s="29">
        <f>'[1]Revised Revenue 2023 rev. plan'!Y59*(1-'Revise Cost 2023'!$I59)</f>
        <v>0</v>
      </c>
      <c r="AH59" s="50"/>
      <c r="AN59" s="30">
        <f t="shared" si="1"/>
        <v>0</v>
      </c>
      <c r="AO59" s="30">
        <f>AE59+AF59+AG59</f>
        <v>0</v>
      </c>
      <c r="AQ59" s="31" t="e">
        <f t="shared" si="3"/>
        <v>#DIV/0!</v>
      </c>
      <c r="AR59" s="32"/>
      <c r="AT59" s="33"/>
      <c r="AU59" s="33"/>
      <c r="AV59" t="b">
        <f t="shared" si="4"/>
        <v>1</v>
      </c>
    </row>
    <row r="60" spans="1:58" x14ac:dyDescent="0.25">
      <c r="A60" s="15"/>
      <c r="B60" s="48" t="s">
        <v>109</v>
      </c>
      <c r="C60" s="48" t="s">
        <v>109</v>
      </c>
      <c r="D60" s="15"/>
      <c r="E60" s="43" t="s">
        <v>42</v>
      </c>
      <c r="F60" s="43">
        <v>76</v>
      </c>
      <c r="G60" s="42" t="s">
        <v>113</v>
      </c>
      <c r="H60" s="21">
        <f>'[1]Revised Revenue 2023 rev. plan'!H60</f>
        <v>0</v>
      </c>
      <c r="I60" s="26"/>
      <c r="J60" s="26"/>
      <c r="K60" s="21">
        <v>0</v>
      </c>
      <c r="L60" s="25"/>
      <c r="M60" s="26" t="e">
        <f>('[1]Revised Revenue 2023 rev. plan'!I60-'Revise Cost 2023'!L60)/('[1]Revised Revenue 2023 rev. plan'!I60)</f>
        <v>#DIV/0!</v>
      </c>
      <c r="N60" s="26" t="e">
        <f>(('[1]Revised Revenue 2023 rev. plan'!I60+'[1]Revised Revenue 2023 rev. plan'!K60)-('Revise Cost 2023'!L60+'Revise Cost 2023'!P60))/('[1]Revised Revenue 2023 rev. plan'!I60+'[1]Revised Revenue 2023 rev. plan'!K60)</f>
        <v>#DIV/0!</v>
      </c>
      <c r="O60" s="25">
        <v>0</v>
      </c>
      <c r="P60" s="21">
        <f t="shared" si="0"/>
        <v>0</v>
      </c>
      <c r="Q60" s="26" t="e">
        <f>('[1]Revised Revenue 2023 rev. plan'!K60-'Revise Cost 2023'!P60)/'[1]Revised Revenue 2023 rev. plan'!K60</f>
        <v>#DIV/0!</v>
      </c>
      <c r="R60" s="27"/>
      <c r="S60" s="26"/>
      <c r="T60" s="27"/>
      <c r="U60" s="28">
        <f>(1-I60)*'[1]Revised Revenue 2023 rev. plan'!N60</f>
        <v>0</v>
      </c>
      <c r="V60" s="29">
        <v>0</v>
      </c>
      <c r="W60" s="29">
        <v>0</v>
      </c>
      <c r="X60" s="29">
        <f>'[1]Revised Revenue 2023 rev. plan'!P60*(1-'Revise Cost 2023'!$I60)</f>
        <v>0</v>
      </c>
      <c r="Y60" s="29">
        <f>'[1]Revised Revenue 2023 rev. plan'!Q60*(1-'Revise Cost 2023'!$I60)</f>
        <v>0</v>
      </c>
      <c r="Z60" s="29">
        <f>'[1]Revised Revenue 2023 rev. plan'!R60*(1-'Revise Cost 2023'!$I60)</f>
        <v>0</v>
      </c>
      <c r="AA60" s="29">
        <f>'[1]Revised Revenue 2023 rev. plan'!S60*(1-'Revise Cost 2023'!$I60)</f>
        <v>0</v>
      </c>
      <c r="AB60" s="29">
        <f>'[1]Revised Revenue 2023 rev. plan'!T60*(1-'Revise Cost 2023'!$I60)</f>
        <v>0</v>
      </c>
      <c r="AC60" s="29">
        <f>'[1]Revised Revenue 2023 rev. plan'!U60*(1-'Revise Cost 2023'!$I60)</f>
        <v>0</v>
      </c>
      <c r="AD60" s="29">
        <f>'[1]Revised Revenue 2023 rev. plan'!V60*(1-'Revise Cost 2023'!$I60)</f>
        <v>0</v>
      </c>
      <c r="AE60" s="29">
        <f>'[1]Revised Revenue 2023 rev. plan'!W60*(1-'Revise Cost 2023'!$I60)</f>
        <v>0</v>
      </c>
      <c r="AF60" s="29">
        <f>'[1]Revised Revenue 2023 rev. plan'!X60*(1-'Revise Cost 2023'!$I60)</f>
        <v>0</v>
      </c>
      <c r="AG60" s="29">
        <f>'[1]Revised Revenue 2023 rev. plan'!Y60*(1-'Revise Cost 2023'!$I60)</f>
        <v>0</v>
      </c>
      <c r="AH60" s="50"/>
      <c r="AN60" s="30">
        <f t="shared" si="1"/>
        <v>0</v>
      </c>
      <c r="AQ60" s="31" t="e">
        <f t="shared" si="3"/>
        <v>#DIV/0!</v>
      </c>
      <c r="AR60" s="32"/>
      <c r="AT60" s="33"/>
      <c r="AU60" s="33"/>
      <c r="AV60" t="b">
        <f t="shared" si="4"/>
        <v>1</v>
      </c>
    </row>
    <row r="61" spans="1:58" x14ac:dyDescent="0.25">
      <c r="A61" s="15"/>
      <c r="B61" s="48" t="s">
        <v>38</v>
      </c>
      <c r="C61" s="48" t="s">
        <v>109</v>
      </c>
      <c r="D61" s="15"/>
      <c r="E61" s="43" t="s">
        <v>42</v>
      </c>
      <c r="F61" s="43">
        <v>96</v>
      </c>
      <c r="G61" s="42" t="s">
        <v>114</v>
      </c>
      <c r="H61" s="21">
        <f>'[1]Revised Revenue 2023 rev. plan'!H61</f>
        <v>0</v>
      </c>
      <c r="I61" s="26"/>
      <c r="J61" s="26"/>
      <c r="K61" s="21">
        <v>0</v>
      </c>
      <c r="L61" s="25"/>
      <c r="M61" s="26" t="e">
        <f>('[1]Revised Revenue 2023 rev. plan'!I61-'Revise Cost 2023'!L61)/('[1]Revised Revenue 2023 rev. plan'!I61)</f>
        <v>#DIV/0!</v>
      </c>
      <c r="N61" s="26" t="e">
        <f>(('[1]Revised Revenue 2023 rev. plan'!I61+'[1]Revised Revenue 2023 rev. plan'!K61)-('Revise Cost 2023'!L61+'Revise Cost 2023'!P61))/('[1]Revised Revenue 2023 rev. plan'!I61+'[1]Revised Revenue 2023 rev. plan'!K61)</f>
        <v>#DIV/0!</v>
      </c>
      <c r="O61" s="25">
        <v>0</v>
      </c>
      <c r="P61" s="21">
        <f t="shared" si="0"/>
        <v>0</v>
      </c>
      <c r="Q61" s="26" t="e">
        <f>('[1]Revised Revenue 2023 rev. plan'!K61-'Revise Cost 2023'!P61)/'[1]Revised Revenue 2023 rev. plan'!K61</f>
        <v>#DIV/0!</v>
      </c>
      <c r="R61" s="27"/>
      <c r="S61" s="26"/>
      <c r="T61" s="27"/>
      <c r="U61" s="28">
        <f>(1-I61)*'[1]Revised Revenue 2023 rev. plan'!N61</f>
        <v>0</v>
      </c>
      <c r="V61" s="29">
        <v>0</v>
      </c>
      <c r="W61" s="29">
        <v>0</v>
      </c>
      <c r="X61" s="29">
        <f>'[1]Revised Revenue 2023 rev. plan'!P61*(1-'Revise Cost 2023'!$I61)</f>
        <v>0</v>
      </c>
      <c r="Y61" s="29">
        <f>'[1]Revised Revenue 2023 rev. plan'!Q61*(1-'Revise Cost 2023'!$I61)</f>
        <v>0</v>
      </c>
      <c r="Z61" s="29">
        <f>'[1]Revised Revenue 2023 rev. plan'!R61*(1-'Revise Cost 2023'!$I61)</f>
        <v>0</v>
      </c>
      <c r="AA61" s="29">
        <f>'[1]Revised Revenue 2023 rev. plan'!S61*(1-'Revise Cost 2023'!$I61)</f>
        <v>0</v>
      </c>
      <c r="AB61" s="29">
        <f>'[1]Revised Revenue 2023 rev. plan'!T61*(1-'Revise Cost 2023'!$I61)</f>
        <v>0</v>
      </c>
      <c r="AC61" s="29">
        <f>'[1]Revised Revenue 2023 rev. plan'!U61*(1-'Revise Cost 2023'!$I61)</f>
        <v>0</v>
      </c>
      <c r="AD61" s="29">
        <f>'[1]Revised Revenue 2023 rev. plan'!V61*(1-'Revise Cost 2023'!$I61)</f>
        <v>0</v>
      </c>
      <c r="AE61" s="29">
        <f>'[1]Revised Revenue 2023 rev. plan'!W61*(1-'Revise Cost 2023'!$I61)</f>
        <v>0</v>
      </c>
      <c r="AF61" s="29">
        <f>'[1]Revised Revenue 2023 rev. plan'!X61*(1-'Revise Cost 2023'!$I61)</f>
        <v>0</v>
      </c>
      <c r="AG61" s="29">
        <f>'[1]Revised Revenue 2023 rev. plan'!Y61*(1-'Revise Cost 2023'!$I61)</f>
        <v>0</v>
      </c>
      <c r="AH61" s="50"/>
      <c r="AN61" s="30">
        <f t="shared" si="1"/>
        <v>0</v>
      </c>
      <c r="AO61" s="30">
        <f>AE61+AF61+AG61</f>
        <v>0</v>
      </c>
      <c r="AQ61" s="31" t="e">
        <f t="shared" si="3"/>
        <v>#DIV/0!</v>
      </c>
      <c r="AR61" s="32"/>
      <c r="AT61" s="33"/>
      <c r="AU61" s="33"/>
      <c r="AV61" t="b">
        <f t="shared" si="4"/>
        <v>1</v>
      </c>
    </row>
    <row r="62" spans="1:58" x14ac:dyDescent="0.25">
      <c r="A62" s="15"/>
      <c r="B62" s="48" t="s">
        <v>38</v>
      </c>
      <c r="C62" s="48" t="s">
        <v>109</v>
      </c>
      <c r="D62" s="15"/>
      <c r="E62" s="43" t="s">
        <v>42</v>
      </c>
      <c r="F62" s="43">
        <v>65</v>
      </c>
      <c r="G62" s="42" t="s">
        <v>115</v>
      </c>
      <c r="H62" s="21">
        <f>'[1]Revised Revenue 2023 rev. plan'!H62</f>
        <v>0</v>
      </c>
      <c r="I62" s="26"/>
      <c r="J62" s="26"/>
      <c r="K62" s="21">
        <v>0</v>
      </c>
      <c r="L62" s="25"/>
      <c r="M62" s="26" t="e">
        <f>('[1]Revised Revenue 2023 rev. plan'!I62-'Revise Cost 2023'!L62)/('[1]Revised Revenue 2023 rev. plan'!I62)</f>
        <v>#DIV/0!</v>
      </c>
      <c r="N62" s="26" t="e">
        <f>(('[1]Revised Revenue 2023 rev. plan'!I62+'[1]Revised Revenue 2023 rev. plan'!K62)-('Revise Cost 2023'!L62+'Revise Cost 2023'!P62))/('[1]Revised Revenue 2023 rev. plan'!I62+'[1]Revised Revenue 2023 rev. plan'!K62)</f>
        <v>#DIV/0!</v>
      </c>
      <c r="O62" s="25">
        <v>0</v>
      </c>
      <c r="P62" s="21">
        <f t="shared" si="0"/>
        <v>0</v>
      </c>
      <c r="Q62" s="26" t="e">
        <f>('[1]Revised Revenue 2023 rev. plan'!K62-'Revise Cost 2023'!P62)/'[1]Revised Revenue 2023 rev. plan'!K62</f>
        <v>#DIV/0!</v>
      </c>
      <c r="R62" s="27"/>
      <c r="S62" s="26"/>
      <c r="T62" s="27"/>
      <c r="U62" s="28">
        <f>(1-I62)*'[1]Revised Revenue 2023 rev. plan'!N62</f>
        <v>0</v>
      </c>
      <c r="V62" s="29">
        <v>0</v>
      </c>
      <c r="W62" s="29">
        <v>0</v>
      </c>
      <c r="X62" s="29">
        <f>'[1]Revised Revenue 2023 rev. plan'!P62*(1-'Revise Cost 2023'!$I62)</f>
        <v>0</v>
      </c>
      <c r="Y62" s="29">
        <f>'[1]Revised Revenue 2023 rev. plan'!Q62*(1-'Revise Cost 2023'!$I62)</f>
        <v>0</v>
      </c>
      <c r="Z62" s="29">
        <f>'[1]Revised Revenue 2023 rev. plan'!R62*(1-'Revise Cost 2023'!$I62)</f>
        <v>0</v>
      </c>
      <c r="AA62" s="29">
        <f>'[1]Revised Revenue 2023 rev. plan'!S62*(1-'Revise Cost 2023'!$I62)</f>
        <v>0</v>
      </c>
      <c r="AB62" s="29">
        <f>'[1]Revised Revenue 2023 rev. plan'!T62*(1-'Revise Cost 2023'!$I62)</f>
        <v>0</v>
      </c>
      <c r="AC62" s="29">
        <f>'[1]Revised Revenue 2023 rev. plan'!U62*(1-'Revise Cost 2023'!$I62)</f>
        <v>0</v>
      </c>
      <c r="AD62" s="29">
        <f>'[1]Revised Revenue 2023 rev. plan'!V62*(1-'Revise Cost 2023'!$I62)</f>
        <v>0</v>
      </c>
      <c r="AE62" s="29">
        <f>'[1]Revised Revenue 2023 rev. plan'!W62*(1-'Revise Cost 2023'!$I62)</f>
        <v>0</v>
      </c>
      <c r="AF62" s="29">
        <f>'[1]Revised Revenue 2023 rev. plan'!X62*(1-'Revise Cost 2023'!$I62)</f>
        <v>0</v>
      </c>
      <c r="AG62" s="29">
        <f>'[1]Revised Revenue 2023 rev. plan'!Y62*(1-'Revise Cost 2023'!$I62)</f>
        <v>0</v>
      </c>
      <c r="AH62" s="50"/>
      <c r="AN62" s="30">
        <f t="shared" si="1"/>
        <v>0</v>
      </c>
      <c r="AQ62" s="31" t="e">
        <f t="shared" si="3"/>
        <v>#DIV/0!</v>
      </c>
      <c r="AR62" s="32"/>
      <c r="AT62" s="33"/>
      <c r="AU62" s="33"/>
      <c r="AV62" t="b">
        <f t="shared" si="4"/>
        <v>1</v>
      </c>
    </row>
    <row r="63" spans="1:58" x14ac:dyDescent="0.25">
      <c r="A63" s="15"/>
      <c r="B63" s="48" t="s">
        <v>41</v>
      </c>
      <c r="C63" s="48" t="s">
        <v>35</v>
      </c>
      <c r="D63" s="15"/>
      <c r="E63" s="43" t="s">
        <v>44</v>
      </c>
      <c r="F63" s="43">
        <v>71</v>
      </c>
      <c r="G63" s="42" t="s">
        <v>116</v>
      </c>
      <c r="H63" s="21">
        <f>'[1]Revised Revenue 2023 rev. plan'!H63</f>
        <v>0</v>
      </c>
      <c r="I63" s="26"/>
      <c r="J63" s="26"/>
      <c r="K63" s="21">
        <v>0</v>
      </c>
      <c r="L63" s="25"/>
      <c r="M63" s="26" t="e">
        <f>('[1]Revised Revenue 2023 rev. plan'!I63-'Revise Cost 2023'!L63)/('[1]Revised Revenue 2023 rev. plan'!I63)</f>
        <v>#DIV/0!</v>
      </c>
      <c r="N63" s="26" t="e">
        <f>(('[1]Revised Revenue 2023 rev. plan'!I63+'[1]Revised Revenue 2023 rev. plan'!K63)-('Revise Cost 2023'!L63+'Revise Cost 2023'!P63))/('[1]Revised Revenue 2023 rev. plan'!I63+'[1]Revised Revenue 2023 rev. plan'!K63)</f>
        <v>#DIV/0!</v>
      </c>
      <c r="O63" s="25">
        <v>0</v>
      </c>
      <c r="P63" s="21">
        <f t="shared" si="0"/>
        <v>0</v>
      </c>
      <c r="Q63" s="26" t="e">
        <f>('[1]Revised Revenue 2023 rev. plan'!K63-'Revise Cost 2023'!P63)/'[1]Revised Revenue 2023 rev. plan'!K63</f>
        <v>#DIV/0!</v>
      </c>
      <c r="R63" s="27"/>
      <c r="S63" s="26"/>
      <c r="T63" s="27"/>
      <c r="U63" s="28">
        <f>(1-I63)*'[1]Revised Revenue 2023 rev. plan'!N63</f>
        <v>0</v>
      </c>
      <c r="V63" s="29">
        <v>0</v>
      </c>
      <c r="W63" s="29">
        <v>0</v>
      </c>
      <c r="X63" s="29">
        <f>'[1]Revised Revenue 2023 rev. plan'!P63*(1-'Revise Cost 2023'!$I63)</f>
        <v>0</v>
      </c>
      <c r="Y63" s="29">
        <f>'[1]Revised Revenue 2023 rev. plan'!Q63*(1-'Revise Cost 2023'!$I63)</f>
        <v>0</v>
      </c>
      <c r="Z63" s="29">
        <f>'[1]Revised Revenue 2023 rev. plan'!R63*(1-'Revise Cost 2023'!$I63)</f>
        <v>0</v>
      </c>
      <c r="AA63" s="29">
        <f>'[1]Revised Revenue 2023 rev. plan'!S63*(1-'Revise Cost 2023'!$I63)</f>
        <v>0</v>
      </c>
      <c r="AB63" s="29">
        <f>'[1]Revised Revenue 2023 rev. plan'!T63*(1-'Revise Cost 2023'!$I63)</f>
        <v>0</v>
      </c>
      <c r="AC63" s="29">
        <f>'[1]Revised Revenue 2023 rev. plan'!U63*(1-'Revise Cost 2023'!$I63)</f>
        <v>0</v>
      </c>
      <c r="AD63" s="29">
        <f>'[1]Revised Revenue 2023 rev. plan'!V63*(1-'Revise Cost 2023'!$I63)</f>
        <v>0</v>
      </c>
      <c r="AE63" s="29">
        <f>'[1]Revised Revenue 2023 rev. plan'!W63*(1-'Revise Cost 2023'!$I63)</f>
        <v>0</v>
      </c>
      <c r="AF63" s="29">
        <f>'[1]Revised Revenue 2023 rev. plan'!X63*(1-'Revise Cost 2023'!$I63)</f>
        <v>0</v>
      </c>
      <c r="AG63" s="29">
        <f>'[1]Revised Revenue 2023 rev. plan'!Y63*(1-'Revise Cost 2023'!$I63)</f>
        <v>0</v>
      </c>
      <c r="AH63" s="50"/>
      <c r="AN63" s="30">
        <f t="shared" si="1"/>
        <v>0</v>
      </c>
      <c r="AQ63" s="31" t="e">
        <f t="shared" si="3"/>
        <v>#DIV/0!</v>
      </c>
      <c r="AR63" s="32"/>
      <c r="AT63" s="33"/>
      <c r="AU63" s="33"/>
      <c r="AV63" t="b">
        <f t="shared" si="4"/>
        <v>1</v>
      </c>
    </row>
    <row r="64" spans="1:58" x14ac:dyDescent="0.25">
      <c r="A64" s="15"/>
      <c r="B64" s="48" t="s">
        <v>109</v>
      </c>
      <c r="C64" s="48" t="s">
        <v>109</v>
      </c>
      <c r="D64" s="15"/>
      <c r="E64" s="43" t="s">
        <v>44</v>
      </c>
      <c r="F64" s="43">
        <v>37</v>
      </c>
      <c r="G64" s="42" t="s">
        <v>117</v>
      </c>
      <c r="H64" s="21">
        <f>'[1]Revised Revenue 2023 rev. plan'!H64</f>
        <v>0</v>
      </c>
      <c r="I64" s="26"/>
      <c r="J64" s="26"/>
      <c r="K64" s="21">
        <v>0</v>
      </c>
      <c r="L64" s="25"/>
      <c r="M64" s="26" t="e">
        <f>('[1]Revised Revenue 2023 rev. plan'!I64-'Revise Cost 2023'!L64)/('[1]Revised Revenue 2023 rev. plan'!I64)</f>
        <v>#DIV/0!</v>
      </c>
      <c r="N64" s="26" t="e">
        <f>(('[1]Revised Revenue 2023 rev. plan'!I64+'[1]Revised Revenue 2023 rev. plan'!K64)-('Revise Cost 2023'!L64+'Revise Cost 2023'!P64))/('[1]Revised Revenue 2023 rev. plan'!I64+'[1]Revised Revenue 2023 rev. plan'!K64)</f>
        <v>#DIV/0!</v>
      </c>
      <c r="O64" s="25">
        <v>0</v>
      </c>
      <c r="P64" s="21">
        <f t="shared" si="0"/>
        <v>0</v>
      </c>
      <c r="Q64" s="26" t="e">
        <f>('[1]Revised Revenue 2023 rev. plan'!K64-'Revise Cost 2023'!P64)/'[1]Revised Revenue 2023 rev. plan'!K64</f>
        <v>#DIV/0!</v>
      </c>
      <c r="R64" s="27"/>
      <c r="S64" s="26"/>
      <c r="T64" s="27"/>
      <c r="U64" s="28">
        <f>(1-I64)*'[1]Revised Revenue 2023 rev. plan'!N64</f>
        <v>0</v>
      </c>
      <c r="V64" s="29">
        <v>0</v>
      </c>
      <c r="W64" s="29">
        <v>0</v>
      </c>
      <c r="X64" s="29">
        <f>'[1]Revised Revenue 2023 rev. plan'!P64*(1-'Revise Cost 2023'!$I64)</f>
        <v>0</v>
      </c>
      <c r="Y64" s="29">
        <f>'[1]Revised Revenue 2023 rev. plan'!Q64*(1-'Revise Cost 2023'!$I64)</f>
        <v>0</v>
      </c>
      <c r="Z64" s="29">
        <f>'[1]Revised Revenue 2023 rev. plan'!R64*(1-'Revise Cost 2023'!$I64)</f>
        <v>0</v>
      </c>
      <c r="AA64" s="29">
        <f>'[1]Revised Revenue 2023 rev. plan'!S64*(1-'Revise Cost 2023'!$I64)</f>
        <v>0</v>
      </c>
      <c r="AB64" s="29">
        <f>'[1]Revised Revenue 2023 rev. plan'!T64*(1-'Revise Cost 2023'!$I64)</f>
        <v>0</v>
      </c>
      <c r="AC64" s="29">
        <f>'[1]Revised Revenue 2023 rev. plan'!U64*(1-'Revise Cost 2023'!$I64)</f>
        <v>0</v>
      </c>
      <c r="AD64" s="29">
        <f>'[1]Revised Revenue 2023 rev. plan'!V64*(1-'Revise Cost 2023'!$I64)</f>
        <v>0</v>
      </c>
      <c r="AE64" s="29">
        <f>'[1]Revised Revenue 2023 rev. plan'!W64*(1-'Revise Cost 2023'!$I64)</f>
        <v>0</v>
      </c>
      <c r="AF64" s="29">
        <f>'[1]Revised Revenue 2023 rev. plan'!X64*(1-'Revise Cost 2023'!$I64)</f>
        <v>0</v>
      </c>
      <c r="AG64" s="29">
        <f>'[1]Revised Revenue 2023 rev. plan'!Y64*(1-'Revise Cost 2023'!$I64)</f>
        <v>0</v>
      </c>
      <c r="AH64" s="50"/>
      <c r="AN64" s="30">
        <f t="shared" si="1"/>
        <v>0</v>
      </c>
      <c r="AQ64" s="31" t="e">
        <f t="shared" si="3"/>
        <v>#DIV/0!</v>
      </c>
      <c r="AR64" s="32"/>
      <c r="AT64" s="33"/>
      <c r="AU64" s="33"/>
      <c r="AV64" t="b">
        <f t="shared" si="4"/>
        <v>1</v>
      </c>
    </row>
    <row r="65" spans="1:48" x14ac:dyDescent="0.25">
      <c r="A65" s="15"/>
      <c r="B65" s="48" t="s">
        <v>38</v>
      </c>
      <c r="C65" s="48" t="s">
        <v>109</v>
      </c>
      <c r="D65" s="15"/>
      <c r="E65" s="43" t="s">
        <v>42</v>
      </c>
      <c r="F65" s="43">
        <v>34</v>
      </c>
      <c r="G65" s="42" t="s">
        <v>118</v>
      </c>
      <c r="H65" s="21">
        <f>'[1]Revised Revenue 2023 rev. plan'!H65</f>
        <v>0</v>
      </c>
      <c r="I65" s="26"/>
      <c r="J65" s="26"/>
      <c r="K65" s="21">
        <v>0</v>
      </c>
      <c r="L65" s="25"/>
      <c r="M65" s="26" t="e">
        <f>('[1]Revised Revenue 2023 rev. plan'!I65-'Revise Cost 2023'!L65)/('[1]Revised Revenue 2023 rev. plan'!I65)</f>
        <v>#DIV/0!</v>
      </c>
      <c r="N65" s="26" t="e">
        <f>(('[1]Revised Revenue 2023 rev. plan'!I65+'[1]Revised Revenue 2023 rev. plan'!K65)-('Revise Cost 2023'!L65+'Revise Cost 2023'!P65))/('[1]Revised Revenue 2023 rev. plan'!I65+'[1]Revised Revenue 2023 rev. plan'!K65)</f>
        <v>#DIV/0!</v>
      </c>
      <c r="O65" s="25">
        <v>0</v>
      </c>
      <c r="P65" s="21">
        <f t="shared" si="0"/>
        <v>0</v>
      </c>
      <c r="Q65" s="26" t="e">
        <f>('[1]Revised Revenue 2023 rev. plan'!K65-'Revise Cost 2023'!P65)/'[1]Revised Revenue 2023 rev. plan'!K65</f>
        <v>#DIV/0!</v>
      </c>
      <c r="R65" s="27"/>
      <c r="S65" s="26"/>
      <c r="T65" s="27"/>
      <c r="U65" s="28">
        <f>(1-I65)*'[1]Revised Revenue 2023 rev. plan'!N65</f>
        <v>0</v>
      </c>
      <c r="V65" s="29">
        <v>0</v>
      </c>
      <c r="W65" s="29">
        <v>0</v>
      </c>
      <c r="X65" s="29">
        <f>'[1]Revised Revenue 2023 rev. plan'!P65*(1-'Revise Cost 2023'!$I65)</f>
        <v>0</v>
      </c>
      <c r="Y65" s="29">
        <f>'[1]Revised Revenue 2023 rev. plan'!Q65*(1-'Revise Cost 2023'!$I65)</f>
        <v>0</v>
      </c>
      <c r="Z65" s="29">
        <f>'[1]Revised Revenue 2023 rev. plan'!R65*(1-'Revise Cost 2023'!$I65)</f>
        <v>0</v>
      </c>
      <c r="AA65" s="29">
        <f>'[1]Revised Revenue 2023 rev. plan'!S65*(1-'Revise Cost 2023'!$I65)</f>
        <v>0</v>
      </c>
      <c r="AB65" s="29">
        <f>'[1]Revised Revenue 2023 rev. plan'!T65*(1-'Revise Cost 2023'!$I65)</f>
        <v>0</v>
      </c>
      <c r="AC65" s="29">
        <f>'[1]Revised Revenue 2023 rev. plan'!U65*(1-'Revise Cost 2023'!$I65)</f>
        <v>0</v>
      </c>
      <c r="AD65" s="29">
        <f>'[1]Revised Revenue 2023 rev. plan'!V65*(1-'Revise Cost 2023'!$I65)</f>
        <v>0</v>
      </c>
      <c r="AE65" s="29">
        <f>'[1]Revised Revenue 2023 rev. plan'!W65*(1-'Revise Cost 2023'!$I65)</f>
        <v>0</v>
      </c>
      <c r="AF65" s="29">
        <f>'[1]Revised Revenue 2023 rev. plan'!X65*(1-'Revise Cost 2023'!$I65)</f>
        <v>0</v>
      </c>
      <c r="AG65" s="29">
        <f>'[1]Revised Revenue 2023 rev. plan'!Y65*(1-'Revise Cost 2023'!$I65)</f>
        <v>0</v>
      </c>
      <c r="AH65" s="50"/>
      <c r="AN65" s="30">
        <f t="shared" si="1"/>
        <v>0</v>
      </c>
      <c r="AQ65" s="31" t="e">
        <f t="shared" si="3"/>
        <v>#DIV/0!</v>
      </c>
      <c r="AR65" s="32"/>
      <c r="AT65" s="33"/>
      <c r="AU65" s="33"/>
      <c r="AV65" t="b">
        <f t="shared" si="4"/>
        <v>1</v>
      </c>
    </row>
    <row r="66" spans="1:48" x14ac:dyDescent="0.25">
      <c r="A66" s="15"/>
      <c r="B66" s="48" t="s">
        <v>65</v>
      </c>
      <c r="C66" s="48" t="s">
        <v>55</v>
      </c>
      <c r="D66" s="15"/>
      <c r="E66" s="43" t="s">
        <v>42</v>
      </c>
      <c r="F66" s="43">
        <v>41</v>
      </c>
      <c r="G66" s="42" t="s">
        <v>119</v>
      </c>
      <c r="H66" s="21">
        <f>'[1]Revised Revenue 2023 rev. plan'!H66</f>
        <v>0</v>
      </c>
      <c r="I66" s="26"/>
      <c r="J66" s="26"/>
      <c r="K66" s="21">
        <v>0</v>
      </c>
      <c r="L66" s="25"/>
      <c r="M66" s="26" t="e">
        <f>('[1]Revised Revenue 2023 rev. plan'!I66-'Revise Cost 2023'!L66)/('[1]Revised Revenue 2023 rev. plan'!I66)</f>
        <v>#DIV/0!</v>
      </c>
      <c r="N66" s="26" t="e">
        <f>(('[1]Revised Revenue 2023 rev. plan'!I66+'[1]Revised Revenue 2023 rev. plan'!K66)-('Revise Cost 2023'!L66+'Revise Cost 2023'!P66))/('[1]Revised Revenue 2023 rev. plan'!I66+'[1]Revised Revenue 2023 rev. plan'!K66)</f>
        <v>#DIV/0!</v>
      </c>
      <c r="O66" s="25">
        <v>0</v>
      </c>
      <c r="P66" s="21">
        <f t="shared" si="0"/>
        <v>0</v>
      </c>
      <c r="Q66" s="26" t="e">
        <f>('[1]Revised Revenue 2023 rev. plan'!K66-'Revise Cost 2023'!P66)/'[1]Revised Revenue 2023 rev. plan'!K66</f>
        <v>#DIV/0!</v>
      </c>
      <c r="R66" s="27"/>
      <c r="S66" s="26"/>
      <c r="T66" s="27"/>
      <c r="U66" s="28">
        <f>(1-I66)*'[1]Revised Revenue 2023 rev. plan'!N66</f>
        <v>0</v>
      </c>
      <c r="V66" s="29">
        <v>0</v>
      </c>
      <c r="W66" s="29">
        <v>0</v>
      </c>
      <c r="X66" s="29">
        <f>'[1]Revised Revenue 2023 rev. plan'!P66*(1-'Revise Cost 2023'!$I66)</f>
        <v>0</v>
      </c>
      <c r="Y66" s="29">
        <f>'[1]Revised Revenue 2023 rev. plan'!Q66*(1-'Revise Cost 2023'!$I66)</f>
        <v>0</v>
      </c>
      <c r="Z66" s="29">
        <f>'[1]Revised Revenue 2023 rev. plan'!R66*(1-'Revise Cost 2023'!$I66)</f>
        <v>0</v>
      </c>
      <c r="AA66" s="29">
        <f>'[1]Revised Revenue 2023 rev. plan'!S66*(1-'Revise Cost 2023'!$I66)</f>
        <v>0</v>
      </c>
      <c r="AB66" s="29">
        <f>'[1]Revised Revenue 2023 rev. plan'!T66*(1-'Revise Cost 2023'!$I66)</f>
        <v>0</v>
      </c>
      <c r="AC66" s="29">
        <f>'[1]Revised Revenue 2023 rev. plan'!U66*(1-'Revise Cost 2023'!$I66)</f>
        <v>0</v>
      </c>
      <c r="AD66" s="29">
        <f>'[1]Revised Revenue 2023 rev. plan'!V66*(1-'Revise Cost 2023'!$I66)</f>
        <v>0</v>
      </c>
      <c r="AE66" s="29">
        <f>'[1]Revised Revenue 2023 rev. plan'!W66*(1-'Revise Cost 2023'!$I66)</f>
        <v>0</v>
      </c>
      <c r="AF66" s="29">
        <f>'[1]Revised Revenue 2023 rev. plan'!X66*(1-'Revise Cost 2023'!$I66)</f>
        <v>0</v>
      </c>
      <c r="AG66" s="29">
        <f>'[1]Revised Revenue 2023 rev. plan'!Y66*(1-'Revise Cost 2023'!$I66)</f>
        <v>0</v>
      </c>
      <c r="AH66" s="50"/>
      <c r="AN66" s="30">
        <f t="shared" si="1"/>
        <v>0</v>
      </c>
      <c r="AQ66" s="31" t="e">
        <f t="shared" si="3"/>
        <v>#DIV/0!</v>
      </c>
      <c r="AR66" s="32"/>
      <c r="AT66" s="33"/>
      <c r="AU66" s="33"/>
      <c r="AV66" t="b">
        <f t="shared" si="4"/>
        <v>1</v>
      </c>
    </row>
    <row r="67" spans="1:48" x14ac:dyDescent="0.25">
      <c r="A67" s="15">
        <v>2</v>
      </c>
      <c r="B67" s="48" t="s">
        <v>65</v>
      </c>
      <c r="C67" s="48" t="s">
        <v>55</v>
      </c>
      <c r="D67" s="15"/>
      <c r="E67" s="43" t="s">
        <v>77</v>
      </c>
      <c r="F67" s="43">
        <v>109</v>
      </c>
      <c r="G67" s="42" t="s">
        <v>120</v>
      </c>
      <c r="H67" s="21">
        <f>'[1]Revised Revenue 2023 rev. plan'!H67</f>
        <v>0</v>
      </c>
      <c r="I67" s="26"/>
      <c r="J67" s="26"/>
      <c r="K67" s="21">
        <v>0</v>
      </c>
      <c r="L67" s="25"/>
      <c r="M67" s="26" t="e">
        <f>('[1]Revised Revenue 2023 rev. plan'!I67-'Revise Cost 2023'!L67)/('[1]Revised Revenue 2023 rev. plan'!I67)</f>
        <v>#DIV/0!</v>
      </c>
      <c r="N67" s="26" t="e">
        <f>(('[1]Revised Revenue 2023 rev. plan'!I67+'[1]Revised Revenue 2023 rev. plan'!K67)-('Revise Cost 2023'!L67+'Revise Cost 2023'!P67))/('[1]Revised Revenue 2023 rev. plan'!I67+'[1]Revised Revenue 2023 rev. plan'!K67)</f>
        <v>#DIV/0!</v>
      </c>
      <c r="O67" s="25">
        <v>0</v>
      </c>
      <c r="P67" s="21">
        <f t="shared" si="0"/>
        <v>0</v>
      </c>
      <c r="Q67" s="26" t="e">
        <f>('[1]Revised Revenue 2023 rev. plan'!K67-'Revise Cost 2023'!P67)/'[1]Revised Revenue 2023 rev. plan'!K67</f>
        <v>#DIV/0!</v>
      </c>
      <c r="R67" s="27"/>
      <c r="S67" s="26"/>
      <c r="T67" s="27"/>
      <c r="U67" s="28">
        <f>(1-I67)*'[1]Revised Revenue 2023 rev. plan'!N67</f>
        <v>0</v>
      </c>
      <c r="V67" s="29">
        <v>0</v>
      </c>
      <c r="W67" s="29">
        <v>0</v>
      </c>
      <c r="X67" s="29">
        <f>'[1]Revised Revenue 2023 rev. plan'!P67*(1-'Revise Cost 2023'!$I67)</f>
        <v>0</v>
      </c>
      <c r="Y67" s="29">
        <f>'[1]Revised Revenue 2023 rev. plan'!Q67*(1-'Revise Cost 2023'!$I67)</f>
        <v>0</v>
      </c>
      <c r="Z67" s="29">
        <f>'[1]Revised Revenue 2023 rev. plan'!R67*(1-'Revise Cost 2023'!$I67)</f>
        <v>0</v>
      </c>
      <c r="AA67" s="29">
        <f>'[1]Revised Revenue 2023 rev. plan'!S67*(1-'Revise Cost 2023'!$I67)</f>
        <v>0</v>
      </c>
      <c r="AB67" s="29">
        <f>'[1]Revised Revenue 2023 rev. plan'!T67*(1-'Revise Cost 2023'!$I67)</f>
        <v>0</v>
      </c>
      <c r="AC67" s="29">
        <f>'[1]Revised Revenue 2023 rev. plan'!U67*(1-'Revise Cost 2023'!$I67)</f>
        <v>0</v>
      </c>
      <c r="AD67" s="29">
        <f>'[1]Revised Revenue 2023 rev. plan'!V67*(1-'Revise Cost 2023'!$I67)</f>
        <v>0</v>
      </c>
      <c r="AE67" s="29">
        <f>'[1]Revised Revenue 2023 rev. plan'!W67*(1-'Revise Cost 2023'!$I67)</f>
        <v>0</v>
      </c>
      <c r="AF67" s="29">
        <f>'[1]Revised Revenue 2023 rev. plan'!X67*(1-'Revise Cost 2023'!$I67)</f>
        <v>0</v>
      </c>
      <c r="AG67" s="29">
        <f>'[1]Revised Revenue 2023 rev. plan'!Y67*(1-'Revise Cost 2023'!$I67)</f>
        <v>0</v>
      </c>
      <c r="AH67" s="50"/>
      <c r="AN67" s="30">
        <f t="shared" si="1"/>
        <v>0</v>
      </c>
      <c r="AQ67" s="31" t="e">
        <f t="shared" si="3"/>
        <v>#DIV/0!</v>
      </c>
      <c r="AR67" s="32"/>
      <c r="AT67" s="33"/>
      <c r="AU67" s="33"/>
      <c r="AV67" t="b">
        <f t="shared" si="4"/>
        <v>1</v>
      </c>
    </row>
    <row r="68" spans="1:48" x14ac:dyDescent="0.25">
      <c r="A68" s="15"/>
      <c r="B68" s="48" t="s">
        <v>65</v>
      </c>
      <c r="C68" s="48" t="s">
        <v>55</v>
      </c>
      <c r="D68" s="15"/>
      <c r="E68" s="43" t="s">
        <v>72</v>
      </c>
      <c r="F68" s="43">
        <v>61</v>
      </c>
      <c r="G68" s="20" t="s">
        <v>121</v>
      </c>
      <c r="H68" s="21">
        <f>'[1]Revised Revenue 2023 rev. plan'!H68</f>
        <v>120156139.33</v>
      </c>
      <c r="I68" s="36">
        <v>0.1614899662988365</v>
      </c>
      <c r="J68" s="26"/>
      <c r="K68" s="21">
        <v>0</v>
      </c>
      <c r="L68" s="25">
        <v>100752128.439</v>
      </c>
      <c r="M68" s="26">
        <f>('[1]Revised Revenue 2023 rev. plan'!I68-'Revise Cost 2023'!L68)/('[1]Revised Revenue 2023 rev. plan'!I68)</f>
        <v>0.1614899662988365</v>
      </c>
      <c r="N68" s="26">
        <f>(('[1]Revised Revenue 2023 rev. plan'!I68+'[1]Revised Revenue 2023 rev. plan'!K68)-('Revise Cost 2023'!L68+'Revise Cost 2023'!P68))/('[1]Revised Revenue 2023 rev. plan'!I68+'[1]Revised Revenue 2023 rev. plan'!K68)</f>
        <v>0.1614899662988365</v>
      </c>
      <c r="O68" s="25">
        <v>0</v>
      </c>
      <c r="P68" s="21">
        <f t="shared" si="0"/>
        <v>0</v>
      </c>
      <c r="Q68" s="26" t="e">
        <f>('[1]Revised Revenue 2023 rev. plan'!K68-'Revise Cost 2023'!P68)/'[1]Revised Revenue 2023 rev. plan'!K68</f>
        <v>#DIV/0!</v>
      </c>
      <c r="R68" s="27"/>
      <c r="S68" s="26"/>
      <c r="T68" s="27"/>
      <c r="U68" s="28">
        <f>(1-I68)*'[1]Revised Revenue 2023 rev. plan'!N68</f>
        <v>0</v>
      </c>
      <c r="V68" s="29">
        <v>0</v>
      </c>
      <c r="W68" s="29">
        <v>0</v>
      </c>
      <c r="X68" s="29">
        <f>'[1]Revised Revenue 2023 rev. plan'!P68*(1-'Revise Cost 2023'!$I68)</f>
        <v>0</v>
      </c>
      <c r="Y68" s="29">
        <f>'[1]Revised Revenue 2023 rev. plan'!Q68*(1-'Revise Cost 2023'!$I68)</f>
        <v>0</v>
      </c>
      <c r="Z68" s="29">
        <f>'[1]Revised Revenue 2023 rev. plan'!R68*(1-'Revise Cost 2023'!$I68)</f>
        <v>0</v>
      </c>
      <c r="AA68" s="29">
        <f>'[1]Revised Revenue 2023 rev. plan'!S68*(1-'Revise Cost 2023'!$I68)</f>
        <v>0</v>
      </c>
      <c r="AB68" s="29">
        <f>'[1]Revised Revenue 2023 rev. plan'!T68*(1-'Revise Cost 2023'!$I68)</f>
        <v>0</v>
      </c>
      <c r="AC68" s="29">
        <f>'[1]Revised Revenue 2023 rev. plan'!U68*(1-'Revise Cost 2023'!$I68)</f>
        <v>0</v>
      </c>
      <c r="AD68" s="29">
        <f>'[1]Revised Revenue 2023 rev. plan'!V68*(1-'Revise Cost 2023'!$I68)</f>
        <v>0</v>
      </c>
      <c r="AE68" s="29">
        <f>'[1]Revised Revenue 2023 rev. plan'!W68*(1-'Revise Cost 2023'!$I68)</f>
        <v>0</v>
      </c>
      <c r="AF68" s="29">
        <f>'[1]Revised Revenue 2023 rev. plan'!X68*(1-'Revise Cost 2023'!$I68)</f>
        <v>0</v>
      </c>
      <c r="AG68" s="29">
        <f>'[1]Revised Revenue 2023 rev. plan'!Y68*(1-'Revise Cost 2023'!$I68)</f>
        <v>0</v>
      </c>
      <c r="AH68" s="50"/>
      <c r="AN68" s="30">
        <f t="shared" si="1"/>
        <v>-100752128.439</v>
      </c>
      <c r="AQ68" s="31">
        <f t="shared" si="3"/>
        <v>0</v>
      </c>
      <c r="AR68" s="32"/>
      <c r="AT68" s="33"/>
      <c r="AU68" s="33">
        <v>0.1614899662988365</v>
      </c>
      <c r="AV68" t="b">
        <f t="shared" si="4"/>
        <v>0</v>
      </c>
    </row>
    <row r="69" spans="1:48" x14ac:dyDescent="0.25">
      <c r="A69" s="15">
        <v>2</v>
      </c>
      <c r="B69" s="48" t="s">
        <v>70</v>
      </c>
      <c r="C69" s="48" t="s">
        <v>57</v>
      </c>
      <c r="D69" s="15"/>
      <c r="E69" s="43" t="s">
        <v>77</v>
      </c>
      <c r="F69" s="43">
        <v>84</v>
      </c>
      <c r="G69" s="42" t="s">
        <v>122</v>
      </c>
      <c r="H69" s="21">
        <f>'[1]Revised Revenue 2023 rev. plan'!H69</f>
        <v>0</v>
      </c>
      <c r="I69" s="26"/>
      <c r="J69" s="26"/>
      <c r="K69" s="21">
        <v>0</v>
      </c>
      <c r="L69" s="25"/>
      <c r="M69" s="26" t="e">
        <f>('[1]Revised Revenue 2023 rev. plan'!I69-'Revise Cost 2023'!L69)/('[1]Revised Revenue 2023 rev. plan'!I69)</f>
        <v>#DIV/0!</v>
      </c>
      <c r="N69" s="26" t="e">
        <f>(('[1]Revised Revenue 2023 rev. plan'!I69+'[1]Revised Revenue 2023 rev. plan'!K69)-('Revise Cost 2023'!L69+'Revise Cost 2023'!P69))/('[1]Revised Revenue 2023 rev. plan'!I69+'[1]Revised Revenue 2023 rev. plan'!K69)</f>
        <v>#DIV/0!</v>
      </c>
      <c r="O69" s="25">
        <v>0</v>
      </c>
      <c r="P69" s="21">
        <f t="shared" si="0"/>
        <v>0</v>
      </c>
      <c r="Q69" s="26" t="e">
        <f>('[1]Revised Revenue 2023 rev. plan'!K69-'Revise Cost 2023'!P69)/'[1]Revised Revenue 2023 rev. plan'!K69</f>
        <v>#DIV/0!</v>
      </c>
      <c r="R69" s="27"/>
      <c r="S69" s="26"/>
      <c r="T69" s="27"/>
      <c r="U69" s="28">
        <f>(1-I69)*'[1]Revised Revenue 2023 rev. plan'!N69</f>
        <v>0</v>
      </c>
      <c r="V69" s="29">
        <v>0</v>
      </c>
      <c r="W69" s="29">
        <v>0</v>
      </c>
      <c r="X69" s="29">
        <f>'[1]Revised Revenue 2023 rev. plan'!P69*(1-'Revise Cost 2023'!$I69)</f>
        <v>0</v>
      </c>
      <c r="Y69" s="29">
        <f>'[1]Revised Revenue 2023 rev. plan'!Q69*(1-'Revise Cost 2023'!$I69)</f>
        <v>0</v>
      </c>
      <c r="Z69" s="29">
        <f>'[1]Revised Revenue 2023 rev. plan'!R69*(1-'Revise Cost 2023'!$I69)</f>
        <v>0</v>
      </c>
      <c r="AA69" s="29">
        <f>'[1]Revised Revenue 2023 rev. plan'!S69*(1-'Revise Cost 2023'!$I69)</f>
        <v>0</v>
      </c>
      <c r="AB69" s="29">
        <f>'[1]Revised Revenue 2023 rev. plan'!T69*(1-'Revise Cost 2023'!$I69)</f>
        <v>0</v>
      </c>
      <c r="AC69" s="29">
        <f>'[1]Revised Revenue 2023 rev. plan'!U69*(1-'Revise Cost 2023'!$I69)</f>
        <v>0</v>
      </c>
      <c r="AD69" s="29">
        <f>'[1]Revised Revenue 2023 rev. plan'!V69*(1-'Revise Cost 2023'!$I69)</f>
        <v>0</v>
      </c>
      <c r="AE69" s="29">
        <f>'[1]Revised Revenue 2023 rev. plan'!W69*(1-'Revise Cost 2023'!$I69)</f>
        <v>0</v>
      </c>
      <c r="AF69" s="29">
        <f>'[1]Revised Revenue 2023 rev. plan'!X69*(1-'Revise Cost 2023'!$I69)</f>
        <v>0</v>
      </c>
      <c r="AG69" s="29">
        <f>'[1]Revised Revenue 2023 rev. plan'!Y69*(1-'Revise Cost 2023'!$I69)</f>
        <v>0</v>
      </c>
      <c r="AH69" s="50"/>
      <c r="AN69" s="30">
        <f t="shared" si="1"/>
        <v>0</v>
      </c>
      <c r="AQ69" s="31" t="e">
        <f t="shared" si="3"/>
        <v>#DIV/0!</v>
      </c>
      <c r="AR69" s="32"/>
      <c r="AT69" s="33"/>
      <c r="AU69" s="33"/>
      <c r="AV69" t="b">
        <f t="shared" si="4"/>
        <v>1</v>
      </c>
    </row>
    <row r="70" spans="1:48" x14ac:dyDescent="0.25">
      <c r="A70" s="15">
        <v>2</v>
      </c>
      <c r="B70" s="48" t="s">
        <v>41</v>
      </c>
      <c r="C70" s="48" t="s">
        <v>35</v>
      </c>
      <c r="D70" s="15"/>
      <c r="E70" s="43" t="s">
        <v>66</v>
      </c>
      <c r="F70" s="43">
        <v>80</v>
      </c>
      <c r="G70" s="42" t="s">
        <v>123</v>
      </c>
      <c r="H70" s="21">
        <f>'[1]Revised Revenue 2023 rev. plan'!H70</f>
        <v>0</v>
      </c>
      <c r="I70" s="26"/>
      <c r="J70" s="26"/>
      <c r="K70" s="21">
        <v>0</v>
      </c>
      <c r="L70" s="25"/>
      <c r="M70" s="26" t="e">
        <f>('[1]Revised Revenue 2023 rev. plan'!I70-'Revise Cost 2023'!L70)/('[1]Revised Revenue 2023 rev. plan'!I70)</f>
        <v>#DIV/0!</v>
      </c>
      <c r="N70" s="26" t="e">
        <f>(('[1]Revised Revenue 2023 rev. plan'!I70+'[1]Revised Revenue 2023 rev. plan'!K70)-('Revise Cost 2023'!L70+'Revise Cost 2023'!P70))/('[1]Revised Revenue 2023 rev. plan'!I70+'[1]Revised Revenue 2023 rev. plan'!K70)</f>
        <v>#DIV/0!</v>
      </c>
      <c r="O70" s="25">
        <v>0</v>
      </c>
      <c r="P70" s="21">
        <f t="shared" ref="P70:P149" si="29">SUM(V70:AG70)</f>
        <v>0</v>
      </c>
      <c r="Q70" s="26" t="e">
        <f>('[1]Revised Revenue 2023 rev. plan'!K70-'Revise Cost 2023'!P70)/'[1]Revised Revenue 2023 rev. plan'!K70</f>
        <v>#DIV/0!</v>
      </c>
      <c r="R70" s="27"/>
      <c r="S70" s="26"/>
      <c r="T70" s="27"/>
      <c r="U70" s="28">
        <f>(1-I70)*'[1]Revised Revenue 2023 rev. plan'!N70</f>
        <v>0</v>
      </c>
      <c r="V70" s="29">
        <v>0</v>
      </c>
      <c r="W70" s="29">
        <v>0</v>
      </c>
      <c r="X70" s="29">
        <f>'[1]Revised Revenue 2023 rev. plan'!P70*(1-'Revise Cost 2023'!$I70)</f>
        <v>0</v>
      </c>
      <c r="Y70" s="29">
        <f>'[1]Revised Revenue 2023 rev. plan'!Q70*(1-'Revise Cost 2023'!$I70)</f>
        <v>0</v>
      </c>
      <c r="Z70" s="29">
        <f>'[1]Revised Revenue 2023 rev. plan'!R70*(1-'Revise Cost 2023'!$I70)</f>
        <v>0</v>
      </c>
      <c r="AA70" s="29">
        <f>'[1]Revised Revenue 2023 rev. plan'!S70*(1-'Revise Cost 2023'!$I70)</f>
        <v>0</v>
      </c>
      <c r="AB70" s="29">
        <f>'[1]Revised Revenue 2023 rev. plan'!T70*(1-'Revise Cost 2023'!$I70)</f>
        <v>0</v>
      </c>
      <c r="AC70" s="29">
        <f>'[1]Revised Revenue 2023 rev. plan'!U70*(1-'Revise Cost 2023'!$I70)</f>
        <v>0</v>
      </c>
      <c r="AD70" s="29">
        <f>'[1]Revised Revenue 2023 rev. plan'!V70*(1-'Revise Cost 2023'!$I70)</f>
        <v>0</v>
      </c>
      <c r="AE70" s="29">
        <f>'[1]Revised Revenue 2023 rev. plan'!W70*(1-'Revise Cost 2023'!$I70)</f>
        <v>0</v>
      </c>
      <c r="AF70" s="29">
        <f>'[1]Revised Revenue 2023 rev. plan'!X70*(1-'Revise Cost 2023'!$I70)</f>
        <v>0</v>
      </c>
      <c r="AG70" s="29">
        <f>'[1]Revised Revenue 2023 rev. plan'!Y70*(1-'Revise Cost 2023'!$I70)</f>
        <v>0</v>
      </c>
      <c r="AH70" s="50"/>
      <c r="AN70" s="30">
        <f t="shared" ref="AN70:AN114" si="30">K70-L70-V70-W70-X70-Y70-Z70</f>
        <v>0</v>
      </c>
      <c r="AQ70" s="31" t="e">
        <f t="shared" ref="AQ70:AQ125" si="31">N70-I70</f>
        <v>#DIV/0!</v>
      </c>
      <c r="AR70" s="32"/>
      <c r="AT70" s="33"/>
      <c r="AU70" s="33"/>
      <c r="AV70" t="b">
        <f t="shared" si="4"/>
        <v>1</v>
      </c>
    </row>
    <row r="71" spans="1:48" x14ac:dyDescent="0.25">
      <c r="A71" s="15"/>
      <c r="B71" s="48" t="s">
        <v>38</v>
      </c>
      <c r="C71" s="48" t="s">
        <v>109</v>
      </c>
      <c r="D71" s="15"/>
      <c r="E71" s="43" t="s">
        <v>66</v>
      </c>
      <c r="F71" s="43">
        <v>70</v>
      </c>
      <c r="G71" s="20" t="s">
        <v>124</v>
      </c>
      <c r="H71" s="21">
        <f>'[1]Revised Revenue 2023 rev. plan'!H71</f>
        <v>175475889</v>
      </c>
      <c r="I71" s="36">
        <v>0.19467801880462338</v>
      </c>
      <c r="J71" s="26"/>
      <c r="K71" s="21">
        <v>0</v>
      </c>
      <c r="L71" s="25">
        <v>141314590.58149999</v>
      </c>
      <c r="M71" s="26">
        <f>('[1]Revised Revenue 2023 rev. plan'!I71-'Revise Cost 2023'!L71)/('[1]Revised Revenue 2023 rev. plan'!I71)</f>
        <v>0.19467801880462338</v>
      </c>
      <c r="N71" s="26">
        <f>(('[1]Revised Revenue 2023 rev. plan'!I71+'[1]Revised Revenue 2023 rev. plan'!K71)-('Revise Cost 2023'!L71+'Revise Cost 2023'!P71))/('[1]Revised Revenue 2023 rev. plan'!I71+'[1]Revised Revenue 2023 rev. plan'!K71)</f>
        <v>0.19467801880462338</v>
      </c>
      <c r="O71" s="25">
        <v>0</v>
      </c>
      <c r="P71" s="21">
        <f t="shared" si="29"/>
        <v>0</v>
      </c>
      <c r="Q71" s="26" t="e">
        <f>('[1]Revised Revenue 2023 rev. plan'!K71-'Revise Cost 2023'!P71)/'[1]Revised Revenue 2023 rev. plan'!K71</f>
        <v>#DIV/0!</v>
      </c>
      <c r="R71" s="27"/>
      <c r="S71" s="26"/>
      <c r="T71" s="27"/>
      <c r="U71" s="28">
        <f>(1-I71)*'[1]Revised Revenue 2023 rev. plan'!N71</f>
        <v>0</v>
      </c>
      <c r="V71" s="29">
        <v>0</v>
      </c>
      <c r="W71" s="29">
        <v>0</v>
      </c>
      <c r="X71" s="29">
        <f>'[1]Revised Revenue 2023 rev. plan'!P71*(1-'Revise Cost 2023'!$I71)</f>
        <v>0</v>
      </c>
      <c r="Y71" s="29">
        <f>'[1]Revised Revenue 2023 rev. plan'!Q71*(1-'Revise Cost 2023'!$I71)</f>
        <v>0</v>
      </c>
      <c r="Z71" s="29">
        <f>'[1]Revised Revenue 2023 rev. plan'!R71*(1-'Revise Cost 2023'!$I71)</f>
        <v>0</v>
      </c>
      <c r="AA71" s="29">
        <f>'[1]Revised Revenue 2023 rev. plan'!S71*(1-'Revise Cost 2023'!$I71)</f>
        <v>0</v>
      </c>
      <c r="AB71" s="29">
        <f>'[1]Revised Revenue 2023 rev. plan'!T71*(1-'Revise Cost 2023'!$I71)</f>
        <v>0</v>
      </c>
      <c r="AC71" s="29">
        <f>'[1]Revised Revenue 2023 rev. plan'!U71*(1-'Revise Cost 2023'!$I71)</f>
        <v>0</v>
      </c>
      <c r="AD71" s="29">
        <f>'[1]Revised Revenue 2023 rev. plan'!V71*(1-'Revise Cost 2023'!$I71)</f>
        <v>0</v>
      </c>
      <c r="AE71" s="29">
        <f>'[1]Revised Revenue 2023 rev. plan'!W71*(1-'Revise Cost 2023'!$I71)</f>
        <v>0</v>
      </c>
      <c r="AF71" s="29">
        <f>'[1]Revised Revenue 2023 rev. plan'!X71*(1-'Revise Cost 2023'!$I71)</f>
        <v>0</v>
      </c>
      <c r="AG71" s="29">
        <f>'[1]Revised Revenue 2023 rev. plan'!Y71*(1-'Revise Cost 2023'!$I71)</f>
        <v>0</v>
      </c>
      <c r="AH71" s="50"/>
      <c r="AN71" s="30">
        <f t="shared" si="30"/>
        <v>-141314590.58149999</v>
      </c>
      <c r="AQ71" s="31">
        <f t="shared" si="31"/>
        <v>0</v>
      </c>
      <c r="AR71" s="32"/>
      <c r="AT71" s="33"/>
      <c r="AU71" s="33">
        <v>0.19467801880462338</v>
      </c>
      <c r="AV71" t="b">
        <f t="shared" ref="AV71:AV134" si="32">AU71=AT71</f>
        <v>0</v>
      </c>
    </row>
    <row r="72" spans="1:48" x14ac:dyDescent="0.25">
      <c r="A72" s="15"/>
      <c r="B72" s="48" t="s">
        <v>109</v>
      </c>
      <c r="C72" s="48" t="s">
        <v>109</v>
      </c>
      <c r="D72" s="15"/>
      <c r="E72" s="43" t="s">
        <v>101</v>
      </c>
      <c r="F72" s="43">
        <v>120</v>
      </c>
      <c r="G72" s="42" t="s">
        <v>125</v>
      </c>
      <c r="H72" s="21">
        <f>'[1]Revised Revenue 2023 rev. plan'!H72</f>
        <v>0</v>
      </c>
      <c r="I72" s="26"/>
      <c r="J72" s="26"/>
      <c r="K72" s="21">
        <v>0</v>
      </c>
      <c r="L72" s="25"/>
      <c r="M72" s="26" t="e">
        <f>('[1]Revised Revenue 2023 rev. plan'!I72-'Revise Cost 2023'!L72)/('[1]Revised Revenue 2023 rev. plan'!I72)</f>
        <v>#DIV/0!</v>
      </c>
      <c r="N72" s="26" t="e">
        <f>(('[1]Revised Revenue 2023 rev. plan'!I72+'[1]Revised Revenue 2023 rev. plan'!K72)-('Revise Cost 2023'!L72+'Revise Cost 2023'!P72))/('[1]Revised Revenue 2023 rev. plan'!I72+'[1]Revised Revenue 2023 rev. plan'!K72)</f>
        <v>#DIV/0!</v>
      </c>
      <c r="O72" s="25">
        <v>0</v>
      </c>
      <c r="P72" s="21">
        <f t="shared" si="29"/>
        <v>0</v>
      </c>
      <c r="Q72" s="26" t="e">
        <f>('[1]Revised Revenue 2023 rev. plan'!K72-'Revise Cost 2023'!P72)/'[1]Revised Revenue 2023 rev. plan'!K72</f>
        <v>#DIV/0!</v>
      </c>
      <c r="R72" s="27"/>
      <c r="S72" s="26"/>
      <c r="T72" s="27"/>
      <c r="U72" s="28">
        <f>(1-I72)*'[1]Revised Revenue 2023 rev. plan'!N72</f>
        <v>0</v>
      </c>
      <c r="V72" s="29">
        <v>0</v>
      </c>
      <c r="W72" s="29">
        <v>0</v>
      </c>
      <c r="X72" s="29">
        <f>'[1]Revised Revenue 2023 rev. plan'!P72*(1-'Revise Cost 2023'!$I72)</f>
        <v>0</v>
      </c>
      <c r="Y72" s="29">
        <f>'[1]Revised Revenue 2023 rev. plan'!Q72*(1-'Revise Cost 2023'!$I72)</f>
        <v>0</v>
      </c>
      <c r="Z72" s="29">
        <f>'[1]Revised Revenue 2023 rev. plan'!R72*(1-'Revise Cost 2023'!$I72)</f>
        <v>0</v>
      </c>
      <c r="AA72" s="29">
        <f>'[1]Revised Revenue 2023 rev. plan'!S72*(1-'Revise Cost 2023'!$I72)</f>
        <v>0</v>
      </c>
      <c r="AB72" s="29">
        <f>'[1]Revised Revenue 2023 rev. plan'!T72*(1-'Revise Cost 2023'!$I72)</f>
        <v>0</v>
      </c>
      <c r="AC72" s="29">
        <f>'[1]Revised Revenue 2023 rev. plan'!U72*(1-'Revise Cost 2023'!$I72)</f>
        <v>0</v>
      </c>
      <c r="AD72" s="29">
        <f>'[1]Revised Revenue 2023 rev. plan'!V72*(1-'Revise Cost 2023'!$I72)</f>
        <v>0</v>
      </c>
      <c r="AE72" s="29">
        <f>'[1]Revised Revenue 2023 rev. plan'!W72*(1-'Revise Cost 2023'!$I72)</f>
        <v>0</v>
      </c>
      <c r="AF72" s="29">
        <f>'[1]Revised Revenue 2023 rev. plan'!X72*(1-'Revise Cost 2023'!$I72)</f>
        <v>0</v>
      </c>
      <c r="AG72" s="29">
        <f>'[1]Revised Revenue 2023 rev. plan'!Y72*(1-'Revise Cost 2023'!$I72)</f>
        <v>0</v>
      </c>
      <c r="AH72" s="50"/>
      <c r="AN72" s="30">
        <f t="shared" si="30"/>
        <v>0</v>
      </c>
      <c r="AQ72" s="31" t="e">
        <f t="shared" si="31"/>
        <v>#DIV/0!</v>
      </c>
      <c r="AR72" s="32"/>
      <c r="AT72" s="33"/>
      <c r="AU72" s="33"/>
      <c r="AV72" t="b">
        <f t="shared" si="32"/>
        <v>1</v>
      </c>
    </row>
    <row r="73" spans="1:48" x14ac:dyDescent="0.25">
      <c r="A73" s="15"/>
      <c r="B73" s="48" t="s">
        <v>49</v>
      </c>
      <c r="C73" s="48" t="s">
        <v>55</v>
      </c>
      <c r="D73" s="15"/>
      <c r="E73" s="43" t="s">
        <v>85</v>
      </c>
      <c r="F73" s="43">
        <v>108</v>
      </c>
      <c r="G73" s="42" t="s">
        <v>126</v>
      </c>
      <c r="H73" s="21">
        <f>'[1]Revised Revenue 2023 rev. plan'!H73</f>
        <v>0</v>
      </c>
      <c r="I73" s="26"/>
      <c r="J73" s="26"/>
      <c r="K73" s="21">
        <v>0</v>
      </c>
      <c r="L73" s="25"/>
      <c r="M73" s="26" t="e">
        <f>('[1]Revised Revenue 2023 rev. plan'!I73-'Revise Cost 2023'!L73)/('[1]Revised Revenue 2023 rev. plan'!I73)</f>
        <v>#DIV/0!</v>
      </c>
      <c r="N73" s="26" t="e">
        <f>(('[1]Revised Revenue 2023 rev. plan'!I73+'[1]Revised Revenue 2023 rev. plan'!K73)-('Revise Cost 2023'!L73+'Revise Cost 2023'!P73))/('[1]Revised Revenue 2023 rev. plan'!I73+'[1]Revised Revenue 2023 rev. plan'!K73)</f>
        <v>#DIV/0!</v>
      </c>
      <c r="O73" s="25">
        <v>0</v>
      </c>
      <c r="P73" s="21">
        <f t="shared" si="29"/>
        <v>0</v>
      </c>
      <c r="Q73" s="26" t="e">
        <f>('[1]Revised Revenue 2023 rev. plan'!K73-'Revise Cost 2023'!P73)/'[1]Revised Revenue 2023 rev. plan'!K73</f>
        <v>#DIV/0!</v>
      </c>
      <c r="R73" s="27"/>
      <c r="S73" s="26"/>
      <c r="T73" s="27"/>
      <c r="U73" s="28">
        <f>(1-I73)*'[1]Revised Revenue 2023 rev. plan'!N73</f>
        <v>0</v>
      </c>
      <c r="V73" s="29">
        <v>0</v>
      </c>
      <c r="W73" s="29">
        <v>0</v>
      </c>
      <c r="X73" s="29">
        <f>'[1]Revised Revenue 2023 rev. plan'!P73*(1-'Revise Cost 2023'!$I73)</f>
        <v>0</v>
      </c>
      <c r="Y73" s="29">
        <f>'[1]Revised Revenue 2023 rev. plan'!Q73*(1-'Revise Cost 2023'!$I73)</f>
        <v>0</v>
      </c>
      <c r="Z73" s="29">
        <f>'[1]Revised Revenue 2023 rev. plan'!R73*(1-'Revise Cost 2023'!$I73)</f>
        <v>0</v>
      </c>
      <c r="AA73" s="29">
        <f>'[1]Revised Revenue 2023 rev. plan'!S73*(1-'Revise Cost 2023'!$I73)</f>
        <v>0</v>
      </c>
      <c r="AB73" s="29">
        <f>'[1]Revised Revenue 2023 rev. plan'!T73*(1-'Revise Cost 2023'!$I73)</f>
        <v>0</v>
      </c>
      <c r="AC73" s="29">
        <f>'[1]Revised Revenue 2023 rev. plan'!U73*(1-'Revise Cost 2023'!$I73)</f>
        <v>0</v>
      </c>
      <c r="AD73" s="29">
        <f>'[1]Revised Revenue 2023 rev. plan'!V73*(1-'Revise Cost 2023'!$I73)</f>
        <v>0</v>
      </c>
      <c r="AE73" s="29">
        <f>'[1]Revised Revenue 2023 rev. plan'!W73*(1-'Revise Cost 2023'!$I73)</f>
        <v>0</v>
      </c>
      <c r="AF73" s="29">
        <f>'[1]Revised Revenue 2023 rev. plan'!X73*(1-'Revise Cost 2023'!$I73)</f>
        <v>0</v>
      </c>
      <c r="AG73" s="29">
        <f>'[1]Revised Revenue 2023 rev. plan'!Y73*(1-'Revise Cost 2023'!$I73)</f>
        <v>0</v>
      </c>
      <c r="AH73" s="50"/>
      <c r="AN73" s="30">
        <f t="shared" si="30"/>
        <v>0</v>
      </c>
      <c r="AQ73" s="31" t="e">
        <f t="shared" si="31"/>
        <v>#DIV/0!</v>
      </c>
      <c r="AR73" s="32"/>
      <c r="AT73" s="33"/>
      <c r="AU73" s="33"/>
      <c r="AV73" t="b">
        <f t="shared" si="32"/>
        <v>1</v>
      </c>
    </row>
    <row r="74" spans="1:48" x14ac:dyDescent="0.25">
      <c r="A74" s="15"/>
      <c r="B74" s="48"/>
      <c r="C74" s="48"/>
      <c r="D74" s="15"/>
      <c r="E74" s="43" t="s">
        <v>101</v>
      </c>
      <c r="F74" s="43">
        <v>6</v>
      </c>
      <c r="G74" s="42" t="s">
        <v>127</v>
      </c>
      <c r="H74" s="21">
        <f>'[1]Revised Revenue 2023 rev. plan'!H74</f>
        <v>0</v>
      </c>
      <c r="I74" s="26"/>
      <c r="J74" s="26"/>
      <c r="K74" s="21">
        <v>0</v>
      </c>
      <c r="L74" s="25"/>
      <c r="M74" s="26" t="e">
        <f>('[1]Revised Revenue 2023 rev. plan'!I74-'Revise Cost 2023'!L74)/('[1]Revised Revenue 2023 rev. plan'!I74)</f>
        <v>#DIV/0!</v>
      </c>
      <c r="N74" s="26" t="e">
        <f>(('[1]Revised Revenue 2023 rev. plan'!I74+'[1]Revised Revenue 2023 rev. plan'!K74)-('Revise Cost 2023'!L74+'Revise Cost 2023'!P74))/('[1]Revised Revenue 2023 rev. plan'!I74+'[1]Revised Revenue 2023 rev. plan'!K74)</f>
        <v>#DIV/0!</v>
      </c>
      <c r="O74" s="25">
        <v>0</v>
      </c>
      <c r="P74" s="21">
        <f t="shared" si="29"/>
        <v>0</v>
      </c>
      <c r="Q74" s="26" t="e">
        <f>('[1]Revised Revenue 2023 rev. plan'!K74-'Revise Cost 2023'!P74)/'[1]Revised Revenue 2023 rev. plan'!K74</f>
        <v>#DIV/0!</v>
      </c>
      <c r="R74" s="27"/>
      <c r="S74" s="26"/>
      <c r="T74" s="27"/>
      <c r="U74" s="28">
        <f>(1-I74)*'[1]Revised Revenue 2023 rev. plan'!N74</f>
        <v>0</v>
      </c>
      <c r="V74" s="29">
        <v>0</v>
      </c>
      <c r="W74" s="29">
        <v>0</v>
      </c>
      <c r="X74" s="29">
        <f>'[1]Revised Revenue 2023 rev. plan'!P74*(1-'Revise Cost 2023'!$I74)</f>
        <v>0</v>
      </c>
      <c r="Y74" s="29">
        <f>'[1]Revised Revenue 2023 rev. plan'!Q74*(1-'Revise Cost 2023'!$I74)</f>
        <v>0</v>
      </c>
      <c r="Z74" s="29">
        <f>'[1]Revised Revenue 2023 rev. plan'!R74*(1-'Revise Cost 2023'!$I74)</f>
        <v>0</v>
      </c>
      <c r="AA74" s="29">
        <f>'[1]Revised Revenue 2023 rev. plan'!S74*(1-'Revise Cost 2023'!$I74)</f>
        <v>0</v>
      </c>
      <c r="AB74" s="29">
        <f>'[1]Revised Revenue 2023 rev. plan'!T74*(1-'Revise Cost 2023'!$I74)</f>
        <v>0</v>
      </c>
      <c r="AC74" s="29">
        <f>'[1]Revised Revenue 2023 rev. plan'!U74*(1-'Revise Cost 2023'!$I74)</f>
        <v>0</v>
      </c>
      <c r="AD74" s="29">
        <f>'[1]Revised Revenue 2023 rev. plan'!V74*(1-'Revise Cost 2023'!$I74)</f>
        <v>0</v>
      </c>
      <c r="AE74" s="29">
        <f>'[1]Revised Revenue 2023 rev. plan'!W74*(1-'Revise Cost 2023'!$I74)</f>
        <v>0</v>
      </c>
      <c r="AF74" s="29">
        <f>'[1]Revised Revenue 2023 rev. plan'!X74*(1-'Revise Cost 2023'!$I74)</f>
        <v>0</v>
      </c>
      <c r="AG74" s="29">
        <f>'[1]Revised Revenue 2023 rev. plan'!Y74*(1-'Revise Cost 2023'!$I74)</f>
        <v>0</v>
      </c>
      <c r="AH74" s="50"/>
      <c r="AN74" s="30">
        <f t="shared" si="30"/>
        <v>0</v>
      </c>
      <c r="AQ74" s="31" t="e">
        <f t="shared" si="31"/>
        <v>#DIV/0!</v>
      </c>
      <c r="AR74" s="32"/>
      <c r="AT74" s="33"/>
      <c r="AU74" s="33"/>
      <c r="AV74" t="b">
        <f t="shared" si="32"/>
        <v>1</v>
      </c>
    </row>
    <row r="75" spans="1:48" x14ac:dyDescent="0.25">
      <c r="A75" s="15"/>
      <c r="B75" s="48"/>
      <c r="C75" s="48"/>
      <c r="D75" s="15"/>
      <c r="E75" s="43" t="s">
        <v>101</v>
      </c>
      <c r="F75" s="43">
        <v>68</v>
      </c>
      <c r="G75" s="42" t="s">
        <v>128</v>
      </c>
      <c r="H75" s="21">
        <f>'[1]Revised Revenue 2023 rev. plan'!H75</f>
        <v>95593679.876680702</v>
      </c>
      <c r="I75" s="26">
        <v>0.2859947896382834</v>
      </c>
      <c r="J75" s="26"/>
      <c r="K75" s="21">
        <v>68254385.509599999</v>
      </c>
      <c r="L75" s="25">
        <v>70200369.669599995</v>
      </c>
      <c r="M75" s="26">
        <f>('[1]Revised Revenue 2023 rev. plan'!I75-'Revise Cost 2023'!L75)/('[1]Revised Revenue 2023 rev. plan'!I75)</f>
        <v>0.26563796100159542</v>
      </c>
      <c r="N75" s="26">
        <f>(('[1]Revised Revenue 2023 rev. plan'!I75+'[1]Revised Revenue 2023 rev. plan'!K75)-('Revise Cost 2023'!L75+'Revise Cost 2023'!P75))/('[1]Revised Revenue 2023 rev. plan'!I75+'[1]Revised Revenue 2023 rev. plan'!K75)</f>
        <v>0.26563796100159542</v>
      </c>
      <c r="O75" s="25">
        <v>0</v>
      </c>
      <c r="P75" s="21">
        <f t="shared" si="29"/>
        <v>0</v>
      </c>
      <c r="Q75" s="26" t="e">
        <f>('[1]Revised Revenue 2023 rev. plan'!K75-'Revise Cost 2023'!P75)/'[1]Revised Revenue 2023 rev. plan'!K75</f>
        <v>#DIV/0!</v>
      </c>
      <c r="R75" s="27"/>
      <c r="S75" s="26"/>
      <c r="T75" s="27"/>
      <c r="U75" s="28">
        <f>(1-I75)*'[1]Revised Revenue 2023 rev. plan'!N75</f>
        <v>0</v>
      </c>
      <c r="V75" s="29">
        <v>0</v>
      </c>
      <c r="W75" s="29">
        <v>0</v>
      </c>
      <c r="X75" s="29">
        <f>'[1]Revised Revenue 2023 rev. plan'!P75*(1-'Revise Cost 2023'!$I75)</f>
        <v>0</v>
      </c>
      <c r="Y75" s="29">
        <f>'[1]Revised Revenue 2023 rev. plan'!Q75*(1-'Revise Cost 2023'!$I75)</f>
        <v>0</v>
      </c>
      <c r="Z75" s="29">
        <f>'[1]Revised Revenue 2023 rev. plan'!R75*(1-'Revise Cost 2023'!$I75)</f>
        <v>0</v>
      </c>
      <c r="AA75" s="29">
        <f>'[1]Revised Revenue 2023 rev. plan'!S75*(1-'Revise Cost 2023'!$I75)</f>
        <v>0</v>
      </c>
      <c r="AB75" s="29">
        <f>'[1]Revised Revenue 2023 rev. plan'!T75*(1-'Revise Cost 2023'!$I75)</f>
        <v>0</v>
      </c>
      <c r="AC75" s="29">
        <f>'[1]Revised Revenue 2023 rev. plan'!U75*(1-'Revise Cost 2023'!$I75)</f>
        <v>0</v>
      </c>
      <c r="AD75" s="29">
        <f>'[1]Revised Revenue 2023 rev. plan'!V75*(1-'Revise Cost 2023'!$I75)</f>
        <v>0</v>
      </c>
      <c r="AE75" s="29">
        <f>'[1]Revised Revenue 2023 rev. plan'!W75*(1-'Revise Cost 2023'!$I75)</f>
        <v>0</v>
      </c>
      <c r="AF75" s="29">
        <f>'[1]Revised Revenue 2023 rev. plan'!X75*(1-'Revise Cost 2023'!$I75)</f>
        <v>0</v>
      </c>
      <c r="AG75" s="29">
        <f>'[1]Revised Revenue 2023 rev. plan'!Y75*(1-'Revise Cost 2023'!$I75)</f>
        <v>0</v>
      </c>
      <c r="AH75" s="50"/>
      <c r="AN75" s="30">
        <f t="shared" si="30"/>
        <v>-1945984.1599999964</v>
      </c>
      <c r="AQ75" s="31">
        <f t="shared" si="31"/>
        <v>-2.0356828636687974E-2</v>
      </c>
      <c r="AR75" s="32"/>
      <c r="AT75" s="33">
        <v>0.2859947896382834</v>
      </c>
      <c r="AU75" s="33">
        <v>0.2859947896382834</v>
      </c>
      <c r="AV75" t="b">
        <f t="shared" si="32"/>
        <v>1</v>
      </c>
    </row>
    <row r="76" spans="1:48" x14ac:dyDescent="0.25">
      <c r="A76" s="15"/>
      <c r="B76" s="48"/>
      <c r="C76" s="48"/>
      <c r="D76" s="15"/>
      <c r="E76" s="43" t="s">
        <v>101</v>
      </c>
      <c r="F76" s="43">
        <v>103</v>
      </c>
      <c r="G76" s="42" t="s">
        <v>129</v>
      </c>
      <c r="H76" s="21">
        <f>'[1]Revised Revenue 2023 rev. plan'!H76</f>
        <v>0</v>
      </c>
      <c r="I76" s="26"/>
      <c r="J76" s="26"/>
      <c r="K76" s="21">
        <v>0</v>
      </c>
      <c r="L76" s="25"/>
      <c r="M76" s="26" t="e">
        <f>('[1]Revised Revenue 2023 rev. plan'!I76-'Revise Cost 2023'!L76)/('[1]Revised Revenue 2023 rev. plan'!I76)</f>
        <v>#DIV/0!</v>
      </c>
      <c r="N76" s="26" t="e">
        <f>(('[1]Revised Revenue 2023 rev. plan'!I76+'[1]Revised Revenue 2023 rev. plan'!K76)-('Revise Cost 2023'!L76+'Revise Cost 2023'!P76))/('[1]Revised Revenue 2023 rev. plan'!I76+'[1]Revised Revenue 2023 rev. plan'!K76)</f>
        <v>#DIV/0!</v>
      </c>
      <c r="O76" s="25">
        <v>0</v>
      </c>
      <c r="P76" s="21">
        <f t="shared" si="29"/>
        <v>0</v>
      </c>
      <c r="Q76" s="26" t="e">
        <f>('[1]Revised Revenue 2023 rev. plan'!K76-'Revise Cost 2023'!P76)/'[1]Revised Revenue 2023 rev. plan'!K76</f>
        <v>#DIV/0!</v>
      </c>
      <c r="R76" s="27"/>
      <c r="S76" s="26"/>
      <c r="T76" s="27"/>
      <c r="U76" s="28">
        <f>(1-I76)*'[1]Revised Revenue 2023 rev. plan'!N76</f>
        <v>0</v>
      </c>
      <c r="V76" s="29">
        <v>0</v>
      </c>
      <c r="W76" s="29">
        <v>0</v>
      </c>
      <c r="X76" s="29">
        <f>'[1]Revised Revenue 2023 rev. plan'!P76*(1-'Revise Cost 2023'!$I76)</f>
        <v>0</v>
      </c>
      <c r="Y76" s="29">
        <f>'[1]Revised Revenue 2023 rev. plan'!Q76*(1-'Revise Cost 2023'!$I76)</f>
        <v>0</v>
      </c>
      <c r="Z76" s="29">
        <f>'[1]Revised Revenue 2023 rev. plan'!R76*(1-'Revise Cost 2023'!$I76)</f>
        <v>0</v>
      </c>
      <c r="AA76" s="29">
        <f>'[1]Revised Revenue 2023 rev. plan'!S76*(1-'Revise Cost 2023'!$I76)</f>
        <v>0</v>
      </c>
      <c r="AB76" s="29">
        <f>'[1]Revised Revenue 2023 rev. plan'!T76*(1-'Revise Cost 2023'!$I76)</f>
        <v>0</v>
      </c>
      <c r="AC76" s="29">
        <f>'[1]Revised Revenue 2023 rev. plan'!U76*(1-'Revise Cost 2023'!$I76)</f>
        <v>0</v>
      </c>
      <c r="AD76" s="29">
        <f>'[1]Revised Revenue 2023 rev. plan'!V76*(1-'Revise Cost 2023'!$I76)</f>
        <v>0</v>
      </c>
      <c r="AE76" s="29">
        <f>'[1]Revised Revenue 2023 rev. plan'!W76*(1-'Revise Cost 2023'!$I76)</f>
        <v>0</v>
      </c>
      <c r="AF76" s="29">
        <f>'[1]Revised Revenue 2023 rev. plan'!X76*(1-'Revise Cost 2023'!$I76)</f>
        <v>0</v>
      </c>
      <c r="AG76" s="29">
        <f>'[1]Revised Revenue 2023 rev. plan'!Y76*(1-'Revise Cost 2023'!$I76)</f>
        <v>0</v>
      </c>
      <c r="AH76" s="50"/>
      <c r="AN76" s="30">
        <f t="shared" si="30"/>
        <v>0</v>
      </c>
      <c r="AQ76" s="31" t="e">
        <f t="shared" si="31"/>
        <v>#DIV/0!</v>
      </c>
      <c r="AR76" s="32"/>
      <c r="AT76" s="33"/>
      <c r="AU76" s="33"/>
      <c r="AV76" t="b">
        <f t="shared" si="32"/>
        <v>1</v>
      </c>
    </row>
    <row r="77" spans="1:48" x14ac:dyDescent="0.25">
      <c r="A77" s="15"/>
      <c r="B77" s="48"/>
      <c r="C77" s="48"/>
      <c r="D77" s="15"/>
      <c r="E77" s="43" t="s">
        <v>101</v>
      </c>
      <c r="F77" s="43">
        <v>118</v>
      </c>
      <c r="G77" s="42" t="s">
        <v>130</v>
      </c>
      <c r="H77" s="21">
        <f>'[1]Revised Revenue 2023 rev. plan'!H77</f>
        <v>0</v>
      </c>
      <c r="I77" s="26"/>
      <c r="J77" s="26"/>
      <c r="K77" s="21">
        <v>0</v>
      </c>
      <c r="L77" s="25"/>
      <c r="M77" s="26" t="e">
        <f>('[1]Revised Revenue 2023 rev. plan'!I77-'Revise Cost 2023'!L77)/('[1]Revised Revenue 2023 rev. plan'!I77)</f>
        <v>#DIV/0!</v>
      </c>
      <c r="N77" s="26" t="e">
        <f>(('[1]Revised Revenue 2023 rev. plan'!I77+'[1]Revised Revenue 2023 rev. plan'!K77)-('Revise Cost 2023'!L77+'Revise Cost 2023'!P77))/('[1]Revised Revenue 2023 rev. plan'!I77+'[1]Revised Revenue 2023 rev. plan'!K77)</f>
        <v>#DIV/0!</v>
      </c>
      <c r="O77" s="25">
        <v>0</v>
      </c>
      <c r="P77" s="21">
        <f t="shared" si="29"/>
        <v>0</v>
      </c>
      <c r="Q77" s="26" t="e">
        <f>('[1]Revised Revenue 2023 rev. plan'!K77-'Revise Cost 2023'!P77)/'[1]Revised Revenue 2023 rev. plan'!K77</f>
        <v>#DIV/0!</v>
      </c>
      <c r="R77" s="27"/>
      <c r="S77" s="26"/>
      <c r="T77" s="27"/>
      <c r="U77" s="28">
        <f>(1-I77)*'[1]Revised Revenue 2023 rev. plan'!N77</f>
        <v>0</v>
      </c>
      <c r="V77" s="29">
        <v>0</v>
      </c>
      <c r="W77" s="29">
        <v>0</v>
      </c>
      <c r="X77" s="29">
        <f>'[1]Revised Revenue 2023 rev. plan'!P77*(1-'Revise Cost 2023'!$I77)</f>
        <v>0</v>
      </c>
      <c r="Y77" s="29">
        <f>'[1]Revised Revenue 2023 rev. plan'!Q77*(1-'Revise Cost 2023'!$I77)</f>
        <v>0</v>
      </c>
      <c r="Z77" s="29">
        <f>'[1]Revised Revenue 2023 rev. plan'!R77*(1-'Revise Cost 2023'!$I77)</f>
        <v>0</v>
      </c>
      <c r="AA77" s="29">
        <f>'[1]Revised Revenue 2023 rev. plan'!S77*(1-'Revise Cost 2023'!$I77)</f>
        <v>0</v>
      </c>
      <c r="AB77" s="29">
        <f>'[1]Revised Revenue 2023 rev. plan'!T77*(1-'Revise Cost 2023'!$I77)</f>
        <v>0</v>
      </c>
      <c r="AC77" s="29">
        <f>'[1]Revised Revenue 2023 rev. plan'!U77*(1-'Revise Cost 2023'!$I77)</f>
        <v>0</v>
      </c>
      <c r="AD77" s="29">
        <f>'[1]Revised Revenue 2023 rev. plan'!V77*(1-'Revise Cost 2023'!$I77)</f>
        <v>0</v>
      </c>
      <c r="AE77" s="29">
        <f>'[1]Revised Revenue 2023 rev. plan'!W77*(1-'Revise Cost 2023'!$I77)</f>
        <v>0</v>
      </c>
      <c r="AF77" s="29">
        <f>'[1]Revised Revenue 2023 rev. plan'!X77*(1-'Revise Cost 2023'!$I77)</f>
        <v>0</v>
      </c>
      <c r="AG77" s="29">
        <f>'[1]Revised Revenue 2023 rev. plan'!Y77*(1-'Revise Cost 2023'!$I77)</f>
        <v>0</v>
      </c>
      <c r="AH77" s="50"/>
      <c r="AN77" s="30">
        <f t="shared" si="30"/>
        <v>0</v>
      </c>
      <c r="AQ77" s="31" t="e">
        <f t="shared" si="31"/>
        <v>#DIV/0!</v>
      </c>
      <c r="AR77" s="32"/>
      <c r="AT77" s="33"/>
      <c r="AU77" s="33"/>
      <c r="AV77" t="b">
        <f t="shared" si="32"/>
        <v>1</v>
      </c>
    </row>
    <row r="78" spans="1:48" x14ac:dyDescent="0.25">
      <c r="A78" s="15"/>
      <c r="B78" s="48"/>
      <c r="C78" s="48"/>
      <c r="D78" s="15"/>
      <c r="E78" s="43" t="s">
        <v>101</v>
      </c>
      <c r="F78" s="43">
        <v>110</v>
      </c>
      <c r="G78" s="42" t="s">
        <v>131</v>
      </c>
      <c r="H78" s="21">
        <f>'[1]Revised Revenue 2023 rev. plan'!H78</f>
        <v>0</v>
      </c>
      <c r="I78" s="26"/>
      <c r="J78" s="26"/>
      <c r="K78" s="21">
        <v>0</v>
      </c>
      <c r="L78" s="25"/>
      <c r="M78" s="26" t="e">
        <f>('[1]Revised Revenue 2023 rev. plan'!I78-'Revise Cost 2023'!L78)/('[1]Revised Revenue 2023 rev. plan'!I78)</f>
        <v>#DIV/0!</v>
      </c>
      <c r="N78" s="26" t="e">
        <f>(('[1]Revised Revenue 2023 rev. plan'!I78+'[1]Revised Revenue 2023 rev. plan'!K78)-('Revise Cost 2023'!L78+'Revise Cost 2023'!P78))/('[1]Revised Revenue 2023 rev. plan'!I78+'[1]Revised Revenue 2023 rev. plan'!K78)</f>
        <v>#DIV/0!</v>
      </c>
      <c r="O78" s="25">
        <v>0</v>
      </c>
      <c r="P78" s="21">
        <f t="shared" si="29"/>
        <v>0</v>
      </c>
      <c r="Q78" s="26" t="e">
        <f>('[1]Revised Revenue 2023 rev. plan'!K78-'Revise Cost 2023'!P78)/'[1]Revised Revenue 2023 rev. plan'!K78</f>
        <v>#DIV/0!</v>
      </c>
      <c r="R78" s="27"/>
      <c r="S78" s="26"/>
      <c r="T78" s="27"/>
      <c r="U78" s="28">
        <f>(1-I78)*'[1]Revised Revenue 2023 rev. plan'!N78</f>
        <v>0</v>
      </c>
      <c r="V78" s="29">
        <v>0</v>
      </c>
      <c r="W78" s="29">
        <v>0</v>
      </c>
      <c r="X78" s="29">
        <f>'[1]Revised Revenue 2023 rev. plan'!P78*(1-'Revise Cost 2023'!$I78)</f>
        <v>0</v>
      </c>
      <c r="Y78" s="29">
        <f>'[1]Revised Revenue 2023 rev. plan'!Q78*(1-'Revise Cost 2023'!$I78)</f>
        <v>0</v>
      </c>
      <c r="Z78" s="29">
        <f>'[1]Revised Revenue 2023 rev. plan'!R78*(1-'Revise Cost 2023'!$I78)</f>
        <v>0</v>
      </c>
      <c r="AA78" s="29">
        <f>'[1]Revised Revenue 2023 rev. plan'!S78*(1-'Revise Cost 2023'!$I78)</f>
        <v>0</v>
      </c>
      <c r="AB78" s="29">
        <f>'[1]Revised Revenue 2023 rev. plan'!T78*(1-'Revise Cost 2023'!$I78)</f>
        <v>0</v>
      </c>
      <c r="AC78" s="29">
        <f>'[1]Revised Revenue 2023 rev. plan'!U78*(1-'Revise Cost 2023'!$I78)</f>
        <v>0</v>
      </c>
      <c r="AD78" s="29">
        <f>'[1]Revised Revenue 2023 rev. plan'!V78*(1-'Revise Cost 2023'!$I78)</f>
        <v>0</v>
      </c>
      <c r="AE78" s="29">
        <f>'[1]Revised Revenue 2023 rev. plan'!W78*(1-'Revise Cost 2023'!$I78)</f>
        <v>0</v>
      </c>
      <c r="AF78" s="29">
        <f>'[1]Revised Revenue 2023 rev. plan'!X78*(1-'Revise Cost 2023'!$I78)</f>
        <v>0</v>
      </c>
      <c r="AG78" s="29">
        <f>'[1]Revised Revenue 2023 rev. plan'!Y78*(1-'Revise Cost 2023'!$I78)</f>
        <v>0</v>
      </c>
      <c r="AH78" s="50"/>
      <c r="AN78" s="30">
        <f t="shared" si="30"/>
        <v>0</v>
      </c>
      <c r="AQ78" s="31" t="e">
        <f t="shared" si="31"/>
        <v>#DIV/0!</v>
      </c>
      <c r="AR78" s="32"/>
      <c r="AT78" s="33"/>
      <c r="AU78" s="33"/>
      <c r="AV78" t="b">
        <f t="shared" si="32"/>
        <v>1</v>
      </c>
    </row>
    <row r="79" spans="1:48" x14ac:dyDescent="0.25">
      <c r="A79" s="15"/>
      <c r="B79" s="48" t="s">
        <v>132</v>
      </c>
      <c r="C79" s="48" t="s">
        <v>132</v>
      </c>
      <c r="D79" s="15"/>
      <c r="E79" s="43" t="s">
        <v>77</v>
      </c>
      <c r="F79" s="43">
        <v>101</v>
      </c>
      <c r="G79" s="42" t="s">
        <v>133</v>
      </c>
      <c r="H79" s="21">
        <f>'[1]Revised Revenue 2023 rev. plan'!H79</f>
        <v>0</v>
      </c>
      <c r="I79" s="26"/>
      <c r="J79" s="26"/>
      <c r="K79" s="21">
        <v>0</v>
      </c>
      <c r="L79" s="25"/>
      <c r="M79" s="26" t="e">
        <f>('[1]Revised Revenue 2023 rev. plan'!I79-'Revise Cost 2023'!L79)/('[1]Revised Revenue 2023 rev. plan'!I79)</f>
        <v>#DIV/0!</v>
      </c>
      <c r="N79" s="26" t="e">
        <f>(('[1]Revised Revenue 2023 rev. plan'!I79+'[1]Revised Revenue 2023 rev. plan'!K79)-('Revise Cost 2023'!L79+'Revise Cost 2023'!P79))/('[1]Revised Revenue 2023 rev. plan'!I79+'[1]Revised Revenue 2023 rev. plan'!K79)</f>
        <v>#DIV/0!</v>
      </c>
      <c r="O79" s="25">
        <v>0</v>
      </c>
      <c r="P79" s="21">
        <f t="shared" si="29"/>
        <v>0</v>
      </c>
      <c r="Q79" s="26" t="e">
        <f>('[1]Revised Revenue 2023 rev. plan'!K79-'Revise Cost 2023'!P79)/'[1]Revised Revenue 2023 rev. plan'!K79</f>
        <v>#DIV/0!</v>
      </c>
      <c r="R79" s="27"/>
      <c r="S79" s="26"/>
      <c r="T79" s="27"/>
      <c r="U79" s="28">
        <f>(1-I79)*'[1]Revised Revenue 2023 rev. plan'!N79</f>
        <v>0</v>
      </c>
      <c r="V79" s="29">
        <v>0</v>
      </c>
      <c r="W79" s="29">
        <v>0</v>
      </c>
      <c r="X79" s="29">
        <f>'[1]Revised Revenue 2023 rev. plan'!P79*(1-'Revise Cost 2023'!$I79)</f>
        <v>0</v>
      </c>
      <c r="Y79" s="29">
        <f>'[1]Revised Revenue 2023 rev. plan'!Q79*(1-'Revise Cost 2023'!$I79)</f>
        <v>0</v>
      </c>
      <c r="Z79" s="29">
        <f>'[1]Revised Revenue 2023 rev. plan'!R79*(1-'Revise Cost 2023'!$I79)</f>
        <v>0</v>
      </c>
      <c r="AA79" s="29">
        <f>'[1]Revised Revenue 2023 rev. plan'!S79*(1-'Revise Cost 2023'!$I79)</f>
        <v>0</v>
      </c>
      <c r="AB79" s="29">
        <f>'[1]Revised Revenue 2023 rev. plan'!T79*(1-'Revise Cost 2023'!$I79)</f>
        <v>0</v>
      </c>
      <c r="AC79" s="29">
        <f>'[1]Revised Revenue 2023 rev. plan'!U79*(1-'Revise Cost 2023'!$I79)</f>
        <v>0</v>
      </c>
      <c r="AD79" s="29">
        <f>'[1]Revised Revenue 2023 rev. plan'!V79*(1-'Revise Cost 2023'!$I79)</f>
        <v>0</v>
      </c>
      <c r="AE79" s="29">
        <f>'[1]Revised Revenue 2023 rev. plan'!W79*(1-'Revise Cost 2023'!$I79)</f>
        <v>0</v>
      </c>
      <c r="AF79" s="29">
        <f>'[1]Revised Revenue 2023 rev. plan'!X79*(1-'Revise Cost 2023'!$I79)</f>
        <v>0</v>
      </c>
      <c r="AG79" s="29">
        <f>'[1]Revised Revenue 2023 rev. plan'!Y79*(1-'Revise Cost 2023'!$I79)</f>
        <v>0</v>
      </c>
      <c r="AH79" s="50"/>
      <c r="AN79" s="30">
        <f t="shared" si="30"/>
        <v>0</v>
      </c>
      <c r="AQ79" s="31" t="e">
        <f t="shared" si="31"/>
        <v>#DIV/0!</v>
      </c>
      <c r="AR79" s="32"/>
      <c r="AT79" s="33"/>
      <c r="AU79" s="33"/>
      <c r="AV79" t="b">
        <f t="shared" si="32"/>
        <v>1</v>
      </c>
    </row>
    <row r="80" spans="1:48" x14ac:dyDescent="0.25">
      <c r="A80" s="15"/>
      <c r="B80" s="15" t="s">
        <v>96</v>
      </c>
      <c r="C80" s="15" t="s">
        <v>57</v>
      </c>
      <c r="D80" s="15"/>
      <c r="E80" s="43" t="s">
        <v>101</v>
      </c>
      <c r="F80" s="43">
        <v>104</v>
      </c>
      <c r="G80" s="42" t="s">
        <v>134</v>
      </c>
      <c r="H80" s="21">
        <f>'[1]Revised Revenue 2023 rev. plan'!H80</f>
        <v>0</v>
      </c>
      <c r="I80" s="26"/>
      <c r="J80" s="26"/>
      <c r="K80" s="21">
        <v>0</v>
      </c>
      <c r="L80" s="25"/>
      <c r="M80" s="26" t="e">
        <f>('[1]Revised Revenue 2023 rev. plan'!I80-'Revise Cost 2023'!L80)/('[1]Revised Revenue 2023 rev. plan'!I80)</f>
        <v>#DIV/0!</v>
      </c>
      <c r="N80" s="26" t="e">
        <f>(('[1]Revised Revenue 2023 rev. plan'!I80+'[1]Revised Revenue 2023 rev. plan'!K80)-('Revise Cost 2023'!L80+'Revise Cost 2023'!P80))/('[1]Revised Revenue 2023 rev. plan'!I80+'[1]Revised Revenue 2023 rev. plan'!K80)</f>
        <v>#DIV/0!</v>
      </c>
      <c r="O80" s="25">
        <v>0</v>
      </c>
      <c r="P80" s="21">
        <f t="shared" si="29"/>
        <v>0</v>
      </c>
      <c r="Q80" s="26" t="e">
        <f>('[1]Revised Revenue 2023 rev. plan'!K80-'Revise Cost 2023'!P80)/'[1]Revised Revenue 2023 rev. plan'!K80</f>
        <v>#DIV/0!</v>
      </c>
      <c r="R80" s="27"/>
      <c r="S80" s="26"/>
      <c r="T80" s="27"/>
      <c r="U80" s="28">
        <f>(1-I80)*'[1]Revised Revenue 2023 rev. plan'!N80</f>
        <v>0</v>
      </c>
      <c r="V80" s="29">
        <v>0</v>
      </c>
      <c r="W80" s="29">
        <v>0</v>
      </c>
      <c r="X80" s="29">
        <f>'[1]Revised Revenue 2023 rev. plan'!P80*(1-'Revise Cost 2023'!$I80)</f>
        <v>0</v>
      </c>
      <c r="Y80" s="29">
        <f>'[1]Revised Revenue 2023 rev. plan'!Q80*(1-'Revise Cost 2023'!$I80)</f>
        <v>0</v>
      </c>
      <c r="Z80" s="29">
        <f>'[1]Revised Revenue 2023 rev. plan'!R80*(1-'Revise Cost 2023'!$I80)</f>
        <v>0</v>
      </c>
      <c r="AA80" s="29">
        <f>'[1]Revised Revenue 2023 rev. plan'!S80*(1-'Revise Cost 2023'!$I80)</f>
        <v>0</v>
      </c>
      <c r="AB80" s="29">
        <f>'[1]Revised Revenue 2023 rev. plan'!T80*(1-'Revise Cost 2023'!$I80)</f>
        <v>0</v>
      </c>
      <c r="AC80" s="29">
        <f>'[1]Revised Revenue 2023 rev. plan'!U80*(1-'Revise Cost 2023'!$I80)</f>
        <v>0</v>
      </c>
      <c r="AD80" s="29">
        <f>'[1]Revised Revenue 2023 rev. plan'!V80*(1-'Revise Cost 2023'!$I80)</f>
        <v>0</v>
      </c>
      <c r="AE80" s="29">
        <f>'[1]Revised Revenue 2023 rev. plan'!W80*(1-'Revise Cost 2023'!$I80)</f>
        <v>0</v>
      </c>
      <c r="AF80" s="29">
        <f>'[1]Revised Revenue 2023 rev. plan'!X80*(1-'Revise Cost 2023'!$I80)</f>
        <v>0</v>
      </c>
      <c r="AG80" s="29">
        <f>'[1]Revised Revenue 2023 rev. plan'!Y80*(1-'Revise Cost 2023'!$I80)</f>
        <v>0</v>
      </c>
      <c r="AH80" s="50"/>
      <c r="AN80" s="30">
        <f t="shared" si="30"/>
        <v>0</v>
      </c>
      <c r="AQ80" s="31" t="e">
        <f t="shared" si="31"/>
        <v>#DIV/0!</v>
      </c>
      <c r="AR80" s="32"/>
      <c r="AT80" s="33"/>
      <c r="AU80" s="33"/>
      <c r="AV80" t="b">
        <f t="shared" si="32"/>
        <v>1</v>
      </c>
    </row>
    <row r="81" spans="1:48" x14ac:dyDescent="0.25">
      <c r="A81" s="15"/>
      <c r="B81" s="15" t="s">
        <v>41</v>
      </c>
      <c r="C81" s="15" t="s">
        <v>35</v>
      </c>
      <c r="D81" s="15"/>
      <c r="E81" s="43" t="s">
        <v>42</v>
      </c>
      <c r="F81" s="43">
        <v>13</v>
      </c>
      <c r="G81" s="42" t="s">
        <v>135</v>
      </c>
      <c r="H81" s="21">
        <f>'[1]Revised Revenue 2023 rev. plan'!H81</f>
        <v>0</v>
      </c>
      <c r="I81" s="26"/>
      <c r="J81" s="26"/>
      <c r="K81" s="21">
        <v>0</v>
      </c>
      <c r="L81" s="25"/>
      <c r="M81" s="26" t="e">
        <f>('[1]Revised Revenue 2023 rev. plan'!I81-'Revise Cost 2023'!L81)/('[1]Revised Revenue 2023 rev. plan'!I81)</f>
        <v>#DIV/0!</v>
      </c>
      <c r="N81" s="26" t="e">
        <f>(('[1]Revised Revenue 2023 rev. plan'!I81+'[1]Revised Revenue 2023 rev. plan'!K81)-('Revise Cost 2023'!L81+'Revise Cost 2023'!P81))/('[1]Revised Revenue 2023 rev. plan'!I81+'[1]Revised Revenue 2023 rev. plan'!K81)</f>
        <v>#DIV/0!</v>
      </c>
      <c r="O81" s="25">
        <v>0</v>
      </c>
      <c r="P81" s="21">
        <f t="shared" si="29"/>
        <v>0</v>
      </c>
      <c r="Q81" s="26" t="e">
        <f>('[1]Revised Revenue 2023 rev. plan'!K81-'Revise Cost 2023'!P81)/'[1]Revised Revenue 2023 rev. plan'!K81</f>
        <v>#DIV/0!</v>
      </c>
      <c r="R81" s="27"/>
      <c r="S81" s="26"/>
      <c r="T81" s="27"/>
      <c r="U81" s="28">
        <f>(1-I81)*'[1]Revised Revenue 2023 rev. plan'!N81</f>
        <v>0</v>
      </c>
      <c r="V81" s="29">
        <v>0</v>
      </c>
      <c r="W81" s="29">
        <v>0</v>
      </c>
      <c r="X81" s="29">
        <f>'[1]Revised Revenue 2023 rev. plan'!P81*(1-'Revise Cost 2023'!$I81)</f>
        <v>0</v>
      </c>
      <c r="Y81" s="29">
        <f>'[1]Revised Revenue 2023 rev. plan'!Q81*(1-'Revise Cost 2023'!$I81)</f>
        <v>0</v>
      </c>
      <c r="Z81" s="29">
        <f>'[1]Revised Revenue 2023 rev. plan'!R81*(1-'Revise Cost 2023'!$I81)</f>
        <v>0</v>
      </c>
      <c r="AA81" s="29">
        <f>'[1]Revised Revenue 2023 rev. plan'!S81*(1-'Revise Cost 2023'!$I81)</f>
        <v>0</v>
      </c>
      <c r="AB81" s="29">
        <f>'[1]Revised Revenue 2023 rev. plan'!T81*(1-'Revise Cost 2023'!$I81)</f>
        <v>0</v>
      </c>
      <c r="AC81" s="29">
        <f>'[1]Revised Revenue 2023 rev. plan'!U81*(1-'Revise Cost 2023'!$I81)</f>
        <v>0</v>
      </c>
      <c r="AD81" s="29">
        <f>'[1]Revised Revenue 2023 rev. plan'!V81*(1-'Revise Cost 2023'!$I81)</f>
        <v>0</v>
      </c>
      <c r="AE81" s="29">
        <f>'[1]Revised Revenue 2023 rev. plan'!W81*(1-'Revise Cost 2023'!$I81)</f>
        <v>0</v>
      </c>
      <c r="AF81" s="29">
        <f>'[1]Revised Revenue 2023 rev. plan'!X81*(1-'Revise Cost 2023'!$I81)</f>
        <v>0</v>
      </c>
      <c r="AG81" s="29">
        <f>'[1]Revised Revenue 2023 rev. plan'!Y81*(1-'Revise Cost 2023'!$I81)</f>
        <v>0</v>
      </c>
      <c r="AH81" s="50"/>
      <c r="AN81" s="30">
        <f t="shared" si="30"/>
        <v>0</v>
      </c>
      <c r="AQ81" s="31" t="e">
        <f t="shared" si="31"/>
        <v>#DIV/0!</v>
      </c>
      <c r="AR81" s="32"/>
      <c r="AT81" s="33"/>
      <c r="AU81" s="33"/>
      <c r="AV81" t="b">
        <f t="shared" si="32"/>
        <v>1</v>
      </c>
    </row>
    <row r="82" spans="1:48" x14ac:dyDescent="0.25">
      <c r="A82" s="15"/>
      <c r="B82" s="15" t="s">
        <v>41</v>
      </c>
      <c r="C82" s="15" t="s">
        <v>35</v>
      </c>
      <c r="D82" s="15"/>
      <c r="E82" s="43" t="s">
        <v>42</v>
      </c>
      <c r="F82" s="43">
        <v>1</v>
      </c>
      <c r="G82" s="42" t="s">
        <v>136</v>
      </c>
      <c r="H82" s="21">
        <f>'[1]Revised Revenue 2023 rev. plan'!H82</f>
        <v>0</v>
      </c>
      <c r="I82" s="26"/>
      <c r="J82" s="26"/>
      <c r="K82" s="21">
        <v>0</v>
      </c>
      <c r="L82" s="25"/>
      <c r="M82" s="26" t="e">
        <f>('[1]Revised Revenue 2023 rev. plan'!I82-'Revise Cost 2023'!L82)/('[1]Revised Revenue 2023 rev. plan'!I82)</f>
        <v>#DIV/0!</v>
      </c>
      <c r="N82" s="26" t="e">
        <f>(('[1]Revised Revenue 2023 rev. plan'!I82+'[1]Revised Revenue 2023 rev. plan'!K82)-('Revise Cost 2023'!L82+'Revise Cost 2023'!P82))/('[1]Revised Revenue 2023 rev. plan'!I82+'[1]Revised Revenue 2023 rev. plan'!K82)</f>
        <v>#DIV/0!</v>
      </c>
      <c r="O82" s="25">
        <v>0</v>
      </c>
      <c r="P82" s="21">
        <f t="shared" si="29"/>
        <v>0</v>
      </c>
      <c r="Q82" s="26" t="e">
        <f>('[1]Revised Revenue 2023 rev. plan'!K82-'Revise Cost 2023'!P82)/'[1]Revised Revenue 2023 rev. plan'!K82</f>
        <v>#DIV/0!</v>
      </c>
      <c r="R82" s="27"/>
      <c r="S82" s="26"/>
      <c r="T82" s="27"/>
      <c r="U82" s="28">
        <f>(1-I82)*'[1]Revised Revenue 2023 rev. plan'!N82</f>
        <v>0</v>
      </c>
      <c r="V82" s="29">
        <v>0</v>
      </c>
      <c r="W82" s="29">
        <v>0</v>
      </c>
      <c r="X82" s="29">
        <f>'[1]Revised Revenue 2023 rev. plan'!P82*(1-'Revise Cost 2023'!$I82)</f>
        <v>0</v>
      </c>
      <c r="Y82" s="29">
        <f>'[1]Revised Revenue 2023 rev. plan'!Q82*(1-'Revise Cost 2023'!$I82)</f>
        <v>0</v>
      </c>
      <c r="Z82" s="29">
        <f>'[1]Revised Revenue 2023 rev. plan'!R82*(1-'Revise Cost 2023'!$I82)</f>
        <v>0</v>
      </c>
      <c r="AA82" s="29">
        <f>'[1]Revised Revenue 2023 rev. plan'!S82*(1-'Revise Cost 2023'!$I82)</f>
        <v>0</v>
      </c>
      <c r="AB82" s="29">
        <f>'[1]Revised Revenue 2023 rev. plan'!T82*(1-'Revise Cost 2023'!$I82)</f>
        <v>0</v>
      </c>
      <c r="AC82" s="29">
        <f>'[1]Revised Revenue 2023 rev. plan'!U82*(1-'Revise Cost 2023'!$I82)</f>
        <v>0</v>
      </c>
      <c r="AD82" s="29">
        <f>'[1]Revised Revenue 2023 rev. plan'!V82*(1-'Revise Cost 2023'!$I82)</f>
        <v>0</v>
      </c>
      <c r="AE82" s="29">
        <f>'[1]Revised Revenue 2023 rev. plan'!W82*(1-'Revise Cost 2023'!$I82)</f>
        <v>0</v>
      </c>
      <c r="AF82" s="29">
        <f>'[1]Revised Revenue 2023 rev. plan'!X82*(1-'Revise Cost 2023'!$I82)</f>
        <v>0</v>
      </c>
      <c r="AG82" s="29">
        <f>'[1]Revised Revenue 2023 rev. plan'!Y82*(1-'Revise Cost 2023'!$I82)</f>
        <v>0</v>
      </c>
      <c r="AH82" s="50"/>
      <c r="AN82" s="30">
        <f t="shared" si="30"/>
        <v>0</v>
      </c>
      <c r="AQ82" s="31" t="e">
        <f t="shared" si="31"/>
        <v>#DIV/0!</v>
      </c>
      <c r="AR82" s="32"/>
      <c r="AT82" s="33"/>
      <c r="AU82" s="33"/>
      <c r="AV82" t="b">
        <f t="shared" si="32"/>
        <v>1</v>
      </c>
    </row>
    <row r="83" spans="1:48" x14ac:dyDescent="0.25">
      <c r="A83" s="15"/>
      <c r="B83" s="15" t="s">
        <v>41</v>
      </c>
      <c r="C83" s="15" t="s">
        <v>35</v>
      </c>
      <c r="D83" s="15"/>
      <c r="E83" s="43" t="s">
        <v>44</v>
      </c>
      <c r="F83" s="43">
        <v>58</v>
      </c>
      <c r="G83" s="42" t="s">
        <v>137</v>
      </c>
      <c r="H83" s="21">
        <f>'[1]Revised Revenue 2023 rev. plan'!H83</f>
        <v>0</v>
      </c>
      <c r="I83" s="26"/>
      <c r="J83" s="26"/>
      <c r="K83" s="21">
        <v>0</v>
      </c>
      <c r="L83" s="25"/>
      <c r="M83" s="26" t="e">
        <f>('[1]Revised Revenue 2023 rev. plan'!I83-'Revise Cost 2023'!L83)/('[1]Revised Revenue 2023 rev. plan'!I83)</f>
        <v>#DIV/0!</v>
      </c>
      <c r="N83" s="26" t="e">
        <f>(('[1]Revised Revenue 2023 rev. plan'!I83+'[1]Revised Revenue 2023 rev. plan'!K83)-('Revise Cost 2023'!L83+'Revise Cost 2023'!P83))/('[1]Revised Revenue 2023 rev. plan'!I83+'[1]Revised Revenue 2023 rev. plan'!K83)</f>
        <v>#DIV/0!</v>
      </c>
      <c r="O83" s="25">
        <v>0</v>
      </c>
      <c r="P83" s="21">
        <f t="shared" si="29"/>
        <v>0</v>
      </c>
      <c r="Q83" s="26" t="e">
        <f>('[1]Revised Revenue 2023 rev. plan'!K83-'Revise Cost 2023'!P83)/'[1]Revised Revenue 2023 rev. plan'!K83</f>
        <v>#DIV/0!</v>
      </c>
      <c r="R83" s="27"/>
      <c r="S83" s="26"/>
      <c r="T83" s="27"/>
      <c r="U83" s="28">
        <f>(1-I83)*'[1]Revised Revenue 2023 rev. plan'!N83</f>
        <v>0</v>
      </c>
      <c r="V83" s="29">
        <v>0</v>
      </c>
      <c r="W83" s="29">
        <v>0</v>
      </c>
      <c r="X83" s="29">
        <f>'[1]Revised Revenue 2023 rev. plan'!P83*(1-'Revise Cost 2023'!$I83)</f>
        <v>0</v>
      </c>
      <c r="Y83" s="29">
        <f>'[1]Revised Revenue 2023 rev. plan'!Q83*(1-'Revise Cost 2023'!$I83)</f>
        <v>0</v>
      </c>
      <c r="Z83" s="29">
        <f>'[1]Revised Revenue 2023 rev. plan'!R83*(1-'Revise Cost 2023'!$I83)</f>
        <v>0</v>
      </c>
      <c r="AA83" s="29">
        <f>'[1]Revised Revenue 2023 rev. plan'!S83*(1-'Revise Cost 2023'!$I83)</f>
        <v>0</v>
      </c>
      <c r="AB83" s="29">
        <f>'[1]Revised Revenue 2023 rev. plan'!T83*(1-'Revise Cost 2023'!$I83)</f>
        <v>0</v>
      </c>
      <c r="AC83" s="29">
        <f>'[1]Revised Revenue 2023 rev. plan'!U83*(1-'Revise Cost 2023'!$I83)</f>
        <v>0</v>
      </c>
      <c r="AD83" s="29">
        <f>'[1]Revised Revenue 2023 rev. plan'!V83*(1-'Revise Cost 2023'!$I83)</f>
        <v>0</v>
      </c>
      <c r="AE83" s="29">
        <f>'[1]Revised Revenue 2023 rev. plan'!W83*(1-'Revise Cost 2023'!$I83)</f>
        <v>0</v>
      </c>
      <c r="AF83" s="29">
        <f>'[1]Revised Revenue 2023 rev. plan'!X83*(1-'Revise Cost 2023'!$I83)</f>
        <v>0</v>
      </c>
      <c r="AG83" s="29">
        <f>'[1]Revised Revenue 2023 rev. plan'!Y83*(1-'Revise Cost 2023'!$I83)</f>
        <v>0</v>
      </c>
      <c r="AH83" s="50"/>
      <c r="AN83" s="30">
        <f t="shared" si="30"/>
        <v>0</v>
      </c>
      <c r="AQ83" s="31" t="e">
        <f t="shared" si="31"/>
        <v>#DIV/0!</v>
      </c>
      <c r="AR83" s="32"/>
      <c r="AT83" s="33"/>
      <c r="AU83" s="33"/>
      <c r="AV83" t="b">
        <f t="shared" si="32"/>
        <v>1</v>
      </c>
    </row>
    <row r="84" spans="1:48" x14ac:dyDescent="0.25">
      <c r="A84" s="15"/>
      <c r="B84" s="15" t="s">
        <v>38</v>
      </c>
      <c r="C84" s="15" t="s">
        <v>35</v>
      </c>
      <c r="D84" s="15"/>
      <c r="E84" s="43" t="s">
        <v>42</v>
      </c>
      <c r="F84" s="43">
        <v>83</v>
      </c>
      <c r="G84" s="42" t="s">
        <v>138</v>
      </c>
      <c r="H84" s="21">
        <f>'[1]Revised Revenue 2023 rev. plan'!H84</f>
        <v>0</v>
      </c>
      <c r="I84" s="26"/>
      <c r="J84" s="26"/>
      <c r="K84" s="21">
        <v>0</v>
      </c>
      <c r="L84" s="25"/>
      <c r="M84" s="26" t="e">
        <f>('[1]Revised Revenue 2023 rev. plan'!I84-'Revise Cost 2023'!L84)/('[1]Revised Revenue 2023 rev. plan'!I84)</f>
        <v>#DIV/0!</v>
      </c>
      <c r="N84" s="26" t="e">
        <f>(('[1]Revised Revenue 2023 rev. plan'!I84+'[1]Revised Revenue 2023 rev. plan'!K84)-('Revise Cost 2023'!L84+'Revise Cost 2023'!P84))/('[1]Revised Revenue 2023 rev. plan'!I84+'[1]Revised Revenue 2023 rev. plan'!K84)</f>
        <v>#DIV/0!</v>
      </c>
      <c r="O84" s="25">
        <v>0</v>
      </c>
      <c r="P84" s="21">
        <f t="shared" si="29"/>
        <v>0</v>
      </c>
      <c r="Q84" s="26" t="e">
        <f>('[1]Revised Revenue 2023 rev. plan'!K84-'Revise Cost 2023'!P84)/'[1]Revised Revenue 2023 rev. plan'!K84</f>
        <v>#DIV/0!</v>
      </c>
      <c r="R84" s="27"/>
      <c r="S84" s="26"/>
      <c r="T84" s="27"/>
      <c r="U84" s="28">
        <f>(1-I84)*'[1]Revised Revenue 2023 rev. plan'!N84</f>
        <v>0</v>
      </c>
      <c r="V84" s="29">
        <v>0</v>
      </c>
      <c r="W84" s="29">
        <v>0</v>
      </c>
      <c r="X84" s="29">
        <f>'[1]Revised Revenue 2023 rev. plan'!P84*(1-'Revise Cost 2023'!$I84)</f>
        <v>0</v>
      </c>
      <c r="Y84" s="29">
        <f>'[1]Revised Revenue 2023 rev. plan'!Q84*(1-'Revise Cost 2023'!$I84)</f>
        <v>0</v>
      </c>
      <c r="Z84" s="29">
        <f>'[1]Revised Revenue 2023 rev. plan'!R84*(1-'Revise Cost 2023'!$I84)</f>
        <v>0</v>
      </c>
      <c r="AA84" s="29">
        <f>'[1]Revised Revenue 2023 rev. plan'!S84*(1-'Revise Cost 2023'!$I84)</f>
        <v>0</v>
      </c>
      <c r="AB84" s="29">
        <f>'[1]Revised Revenue 2023 rev. plan'!T84*(1-'Revise Cost 2023'!$I84)</f>
        <v>0</v>
      </c>
      <c r="AC84" s="29">
        <f>'[1]Revised Revenue 2023 rev. plan'!U84*(1-'Revise Cost 2023'!$I84)</f>
        <v>0</v>
      </c>
      <c r="AD84" s="29">
        <f>'[1]Revised Revenue 2023 rev. plan'!V84*(1-'Revise Cost 2023'!$I84)</f>
        <v>0</v>
      </c>
      <c r="AE84" s="29">
        <f>'[1]Revised Revenue 2023 rev. plan'!W84*(1-'Revise Cost 2023'!$I84)</f>
        <v>0</v>
      </c>
      <c r="AF84" s="29">
        <f>'[1]Revised Revenue 2023 rev. plan'!X84*(1-'Revise Cost 2023'!$I84)</f>
        <v>0</v>
      </c>
      <c r="AG84" s="29">
        <f>'[1]Revised Revenue 2023 rev. plan'!Y84*(1-'Revise Cost 2023'!$I84)</f>
        <v>0</v>
      </c>
      <c r="AH84" s="50"/>
      <c r="AN84" s="30">
        <f t="shared" si="30"/>
        <v>0</v>
      </c>
      <c r="AQ84" s="31" t="e">
        <f t="shared" si="31"/>
        <v>#DIV/0!</v>
      </c>
      <c r="AR84" s="32"/>
      <c r="AT84" s="33"/>
      <c r="AU84" s="33"/>
      <c r="AV84" t="b">
        <f t="shared" si="32"/>
        <v>1</v>
      </c>
    </row>
    <row r="85" spans="1:48" x14ac:dyDescent="0.25">
      <c r="A85" s="15"/>
      <c r="B85" s="15" t="s">
        <v>96</v>
      </c>
      <c r="C85" s="15" t="s">
        <v>57</v>
      </c>
      <c r="D85" s="15"/>
      <c r="E85" s="43" t="s">
        <v>101</v>
      </c>
      <c r="F85" s="43">
        <v>53</v>
      </c>
      <c r="G85" s="42" t="s">
        <v>139</v>
      </c>
      <c r="H85" s="21">
        <f>'[1]Revised Revenue 2023 rev. plan'!H85</f>
        <v>0</v>
      </c>
      <c r="I85" s="26"/>
      <c r="J85" s="26"/>
      <c r="K85" s="21">
        <v>0</v>
      </c>
      <c r="L85" s="25"/>
      <c r="M85" s="26" t="e">
        <f>('[1]Revised Revenue 2023 rev. plan'!I85-'Revise Cost 2023'!L85)/('[1]Revised Revenue 2023 rev. plan'!I85)</f>
        <v>#DIV/0!</v>
      </c>
      <c r="N85" s="26" t="e">
        <f>(('[1]Revised Revenue 2023 rev. plan'!I85+'[1]Revised Revenue 2023 rev. plan'!K85)-('Revise Cost 2023'!L85+'Revise Cost 2023'!P85))/('[1]Revised Revenue 2023 rev. plan'!I85+'[1]Revised Revenue 2023 rev. plan'!K85)</f>
        <v>#DIV/0!</v>
      </c>
      <c r="O85" s="25">
        <v>0</v>
      </c>
      <c r="P85" s="21">
        <f t="shared" si="29"/>
        <v>0</v>
      </c>
      <c r="Q85" s="26" t="e">
        <f>('[1]Revised Revenue 2023 rev. plan'!K85-'Revise Cost 2023'!P85)/'[1]Revised Revenue 2023 rev. plan'!K85</f>
        <v>#DIV/0!</v>
      </c>
      <c r="R85" s="27"/>
      <c r="S85" s="26"/>
      <c r="T85" s="27"/>
      <c r="U85" s="28">
        <f>(1-I85)*'[1]Revised Revenue 2023 rev. plan'!N85</f>
        <v>0</v>
      </c>
      <c r="V85" s="29">
        <v>0</v>
      </c>
      <c r="W85" s="29">
        <v>0</v>
      </c>
      <c r="X85" s="29">
        <f>'[1]Revised Revenue 2023 rev. plan'!P85*(1-'Revise Cost 2023'!$I85)</f>
        <v>0</v>
      </c>
      <c r="Y85" s="29">
        <f>'[1]Revised Revenue 2023 rev. plan'!Q85*(1-'Revise Cost 2023'!$I85)</f>
        <v>0</v>
      </c>
      <c r="Z85" s="29">
        <f>'[1]Revised Revenue 2023 rev. plan'!R85*(1-'Revise Cost 2023'!$I85)</f>
        <v>0</v>
      </c>
      <c r="AA85" s="29">
        <f>'[1]Revised Revenue 2023 rev. plan'!S85*(1-'Revise Cost 2023'!$I85)</f>
        <v>0</v>
      </c>
      <c r="AB85" s="29">
        <f>'[1]Revised Revenue 2023 rev. plan'!T85*(1-'Revise Cost 2023'!$I85)</f>
        <v>0</v>
      </c>
      <c r="AC85" s="29">
        <f>'[1]Revised Revenue 2023 rev. plan'!U85*(1-'Revise Cost 2023'!$I85)</f>
        <v>0</v>
      </c>
      <c r="AD85" s="29">
        <f>'[1]Revised Revenue 2023 rev. plan'!V85*(1-'Revise Cost 2023'!$I85)</f>
        <v>0</v>
      </c>
      <c r="AE85" s="29">
        <f>'[1]Revised Revenue 2023 rev. plan'!W85*(1-'Revise Cost 2023'!$I85)</f>
        <v>0</v>
      </c>
      <c r="AF85" s="29">
        <f>'[1]Revised Revenue 2023 rev. plan'!X85*(1-'Revise Cost 2023'!$I85)</f>
        <v>0</v>
      </c>
      <c r="AG85" s="29">
        <f>'[1]Revised Revenue 2023 rev. plan'!Y85*(1-'Revise Cost 2023'!$I85)</f>
        <v>0</v>
      </c>
      <c r="AH85" s="50"/>
      <c r="AN85" s="30">
        <f t="shared" si="30"/>
        <v>0</v>
      </c>
      <c r="AQ85" s="31" t="e">
        <f t="shared" si="31"/>
        <v>#DIV/0!</v>
      </c>
      <c r="AR85" s="32"/>
      <c r="AT85" s="33"/>
      <c r="AU85" s="33"/>
      <c r="AV85" t="b">
        <f t="shared" si="32"/>
        <v>1</v>
      </c>
    </row>
    <row r="86" spans="1:48" x14ac:dyDescent="0.25">
      <c r="A86" s="15"/>
      <c r="B86" s="15" t="s">
        <v>65</v>
      </c>
      <c r="C86" s="15" t="s">
        <v>57</v>
      </c>
      <c r="D86" s="15"/>
      <c r="E86" s="43" t="s">
        <v>77</v>
      </c>
      <c r="F86" s="43">
        <v>100</v>
      </c>
      <c r="G86" s="42" t="s">
        <v>140</v>
      </c>
      <c r="H86" s="21">
        <f>'[1]Revised Revenue 2023 rev. plan'!H86</f>
        <v>0</v>
      </c>
      <c r="I86" s="26"/>
      <c r="J86" s="26"/>
      <c r="K86" s="21">
        <v>0</v>
      </c>
      <c r="L86" s="25"/>
      <c r="M86" s="26" t="e">
        <f>('[1]Revised Revenue 2023 rev. plan'!I86-'Revise Cost 2023'!L86)/('[1]Revised Revenue 2023 rev. plan'!I86)</f>
        <v>#DIV/0!</v>
      </c>
      <c r="N86" s="26" t="e">
        <f>(('[1]Revised Revenue 2023 rev. plan'!I86+'[1]Revised Revenue 2023 rev. plan'!K86)-('Revise Cost 2023'!L86+'Revise Cost 2023'!P86))/('[1]Revised Revenue 2023 rev. plan'!I86+'[1]Revised Revenue 2023 rev. plan'!K86)</f>
        <v>#DIV/0!</v>
      </c>
      <c r="O86" s="25">
        <v>0</v>
      </c>
      <c r="P86" s="21">
        <f t="shared" si="29"/>
        <v>0</v>
      </c>
      <c r="Q86" s="26" t="e">
        <f>('[1]Revised Revenue 2023 rev. plan'!K86-'Revise Cost 2023'!P86)/'[1]Revised Revenue 2023 rev. plan'!K86</f>
        <v>#DIV/0!</v>
      </c>
      <c r="R86" s="27"/>
      <c r="S86" s="26"/>
      <c r="T86" s="27"/>
      <c r="U86" s="28">
        <f>(1-I86)*'[1]Revised Revenue 2023 rev. plan'!N86</f>
        <v>0</v>
      </c>
      <c r="V86" s="29">
        <v>0</v>
      </c>
      <c r="W86" s="29">
        <v>0</v>
      </c>
      <c r="X86" s="29">
        <f>'[1]Revised Revenue 2023 rev. plan'!P86*(1-'Revise Cost 2023'!$I86)</f>
        <v>0</v>
      </c>
      <c r="Y86" s="29">
        <f>'[1]Revised Revenue 2023 rev. plan'!Q86*(1-'Revise Cost 2023'!$I86)</f>
        <v>0</v>
      </c>
      <c r="Z86" s="29">
        <f>'[1]Revised Revenue 2023 rev. plan'!R86*(1-'Revise Cost 2023'!$I86)</f>
        <v>0</v>
      </c>
      <c r="AA86" s="29">
        <f>'[1]Revised Revenue 2023 rev. plan'!S86*(1-'Revise Cost 2023'!$I86)</f>
        <v>0</v>
      </c>
      <c r="AB86" s="29">
        <f>'[1]Revised Revenue 2023 rev. plan'!T86*(1-'Revise Cost 2023'!$I86)</f>
        <v>0</v>
      </c>
      <c r="AC86" s="29">
        <f>'[1]Revised Revenue 2023 rev. plan'!U86*(1-'Revise Cost 2023'!$I86)</f>
        <v>0</v>
      </c>
      <c r="AD86" s="29">
        <f>'[1]Revised Revenue 2023 rev. plan'!V86*(1-'Revise Cost 2023'!$I86)</f>
        <v>0</v>
      </c>
      <c r="AE86" s="29">
        <f>'[1]Revised Revenue 2023 rev. plan'!W86*(1-'Revise Cost 2023'!$I86)</f>
        <v>0</v>
      </c>
      <c r="AF86" s="29">
        <f>'[1]Revised Revenue 2023 rev. plan'!X86*(1-'Revise Cost 2023'!$I86)</f>
        <v>0</v>
      </c>
      <c r="AG86" s="29">
        <f>'[1]Revised Revenue 2023 rev. plan'!Y86*(1-'Revise Cost 2023'!$I86)</f>
        <v>0</v>
      </c>
      <c r="AH86" s="50"/>
      <c r="AN86" s="30">
        <f t="shared" si="30"/>
        <v>0</v>
      </c>
      <c r="AQ86" s="31" t="e">
        <f t="shared" si="31"/>
        <v>#DIV/0!</v>
      </c>
      <c r="AR86" s="32"/>
      <c r="AT86" s="33"/>
      <c r="AU86" s="33"/>
      <c r="AV86" t="b">
        <f t="shared" si="32"/>
        <v>1</v>
      </c>
    </row>
    <row r="87" spans="1:48" x14ac:dyDescent="0.25">
      <c r="A87" s="15"/>
      <c r="B87" s="15" t="s">
        <v>65</v>
      </c>
      <c r="C87" s="15" t="s">
        <v>57</v>
      </c>
      <c r="D87" s="15"/>
      <c r="E87" s="43" t="s">
        <v>77</v>
      </c>
      <c r="F87" s="43">
        <v>89</v>
      </c>
      <c r="G87" s="42" t="s">
        <v>141</v>
      </c>
      <c r="H87" s="21">
        <f>'[1]Revised Revenue 2023 rev. plan'!H87</f>
        <v>0</v>
      </c>
      <c r="I87" s="26"/>
      <c r="J87" s="26"/>
      <c r="K87" s="21">
        <v>0</v>
      </c>
      <c r="L87" s="25"/>
      <c r="M87" s="26" t="e">
        <f>('[1]Revised Revenue 2023 rev. plan'!I87-'Revise Cost 2023'!L87)/('[1]Revised Revenue 2023 rev. plan'!I87)</f>
        <v>#DIV/0!</v>
      </c>
      <c r="N87" s="26" t="e">
        <f>(('[1]Revised Revenue 2023 rev. plan'!I87+'[1]Revised Revenue 2023 rev. plan'!K87)-('Revise Cost 2023'!L87+'Revise Cost 2023'!P87))/('[1]Revised Revenue 2023 rev. plan'!I87+'[1]Revised Revenue 2023 rev. plan'!K87)</f>
        <v>#DIV/0!</v>
      </c>
      <c r="O87" s="25">
        <v>0</v>
      </c>
      <c r="P87" s="21">
        <f t="shared" si="29"/>
        <v>0</v>
      </c>
      <c r="Q87" s="26" t="e">
        <f>('[1]Revised Revenue 2023 rev. plan'!K87-'Revise Cost 2023'!P87)/'[1]Revised Revenue 2023 rev. plan'!K87</f>
        <v>#DIV/0!</v>
      </c>
      <c r="R87" s="27"/>
      <c r="S87" s="26"/>
      <c r="T87" s="27"/>
      <c r="U87" s="28">
        <f>(1-I87)*'[1]Revised Revenue 2023 rev. plan'!N87</f>
        <v>0</v>
      </c>
      <c r="V87" s="29">
        <v>0</v>
      </c>
      <c r="W87" s="29">
        <v>0</v>
      </c>
      <c r="X87" s="29">
        <f>'[1]Revised Revenue 2023 rev. plan'!P87*(1-'Revise Cost 2023'!$I87)</f>
        <v>0</v>
      </c>
      <c r="Y87" s="29">
        <f>'[1]Revised Revenue 2023 rev. plan'!Q87*(1-'Revise Cost 2023'!$I87)</f>
        <v>0</v>
      </c>
      <c r="Z87" s="29">
        <f>'[1]Revised Revenue 2023 rev. plan'!R87*(1-'Revise Cost 2023'!$I87)</f>
        <v>0</v>
      </c>
      <c r="AA87" s="29">
        <f>'[1]Revised Revenue 2023 rev. plan'!S87*(1-'Revise Cost 2023'!$I87)</f>
        <v>0</v>
      </c>
      <c r="AB87" s="29">
        <f>'[1]Revised Revenue 2023 rev. plan'!T87*(1-'Revise Cost 2023'!$I87)</f>
        <v>0</v>
      </c>
      <c r="AC87" s="29">
        <f>'[1]Revised Revenue 2023 rev. plan'!U87*(1-'Revise Cost 2023'!$I87)</f>
        <v>0</v>
      </c>
      <c r="AD87" s="29">
        <f>'[1]Revised Revenue 2023 rev. plan'!V87*(1-'Revise Cost 2023'!$I87)</f>
        <v>0</v>
      </c>
      <c r="AE87" s="29">
        <f>'[1]Revised Revenue 2023 rev. plan'!W87*(1-'Revise Cost 2023'!$I87)</f>
        <v>0</v>
      </c>
      <c r="AF87" s="29">
        <f>'[1]Revised Revenue 2023 rev. plan'!X87*(1-'Revise Cost 2023'!$I87)</f>
        <v>0</v>
      </c>
      <c r="AG87" s="29">
        <f>'[1]Revised Revenue 2023 rev. plan'!Y87*(1-'Revise Cost 2023'!$I87)</f>
        <v>0</v>
      </c>
      <c r="AH87" s="50"/>
      <c r="AN87" s="30">
        <f t="shared" si="30"/>
        <v>0</v>
      </c>
      <c r="AQ87" s="31" t="e">
        <f t="shared" si="31"/>
        <v>#DIV/0!</v>
      </c>
      <c r="AR87" s="32"/>
      <c r="AT87" s="33"/>
      <c r="AU87" s="33"/>
      <c r="AV87" t="b">
        <f t="shared" si="32"/>
        <v>1</v>
      </c>
    </row>
    <row r="88" spans="1:48" x14ac:dyDescent="0.25">
      <c r="A88" s="15"/>
      <c r="B88" s="15" t="s">
        <v>65</v>
      </c>
      <c r="C88" s="15" t="s">
        <v>57</v>
      </c>
      <c r="D88" s="15"/>
      <c r="E88" s="43" t="s">
        <v>77</v>
      </c>
      <c r="F88" s="43">
        <v>59</v>
      </c>
      <c r="G88" s="42" t="s">
        <v>142</v>
      </c>
      <c r="H88" s="21">
        <f>'[1]Revised Revenue 2023 rev. plan'!H88</f>
        <v>0</v>
      </c>
      <c r="I88" s="26"/>
      <c r="J88" s="26"/>
      <c r="K88" s="21">
        <v>0</v>
      </c>
      <c r="L88" s="25"/>
      <c r="M88" s="26" t="e">
        <f>('[1]Revised Revenue 2023 rev. plan'!I88-'Revise Cost 2023'!L88)/('[1]Revised Revenue 2023 rev. plan'!I88)</f>
        <v>#DIV/0!</v>
      </c>
      <c r="N88" s="26" t="e">
        <f>(('[1]Revised Revenue 2023 rev. plan'!I88+'[1]Revised Revenue 2023 rev. plan'!K88)-('Revise Cost 2023'!L88+'Revise Cost 2023'!P88))/('[1]Revised Revenue 2023 rev. plan'!I88+'[1]Revised Revenue 2023 rev. plan'!K88)</f>
        <v>#DIV/0!</v>
      </c>
      <c r="O88" s="25">
        <v>0</v>
      </c>
      <c r="P88" s="21">
        <f t="shared" si="29"/>
        <v>0</v>
      </c>
      <c r="Q88" s="26" t="e">
        <f>('[1]Revised Revenue 2023 rev. plan'!K88-'Revise Cost 2023'!P88)/'[1]Revised Revenue 2023 rev. plan'!K88</f>
        <v>#DIV/0!</v>
      </c>
      <c r="R88" s="27"/>
      <c r="S88" s="26"/>
      <c r="T88" s="27"/>
      <c r="U88" s="28">
        <f>(1-I88)*'[1]Revised Revenue 2023 rev. plan'!N88</f>
        <v>0</v>
      </c>
      <c r="V88" s="29">
        <v>0</v>
      </c>
      <c r="W88" s="29">
        <v>0</v>
      </c>
      <c r="X88" s="29">
        <f>'[1]Revised Revenue 2023 rev. plan'!P88*(1-'Revise Cost 2023'!$I88)</f>
        <v>0</v>
      </c>
      <c r="Y88" s="29">
        <f>'[1]Revised Revenue 2023 rev. plan'!Q88*(1-'Revise Cost 2023'!$I88)</f>
        <v>0</v>
      </c>
      <c r="Z88" s="29">
        <f>'[1]Revised Revenue 2023 rev. plan'!R88*(1-'Revise Cost 2023'!$I88)</f>
        <v>0</v>
      </c>
      <c r="AA88" s="29">
        <f>'[1]Revised Revenue 2023 rev. plan'!S88*(1-'Revise Cost 2023'!$I88)</f>
        <v>0</v>
      </c>
      <c r="AB88" s="29">
        <f>'[1]Revised Revenue 2023 rev. plan'!T88*(1-'Revise Cost 2023'!$I88)</f>
        <v>0</v>
      </c>
      <c r="AC88" s="29">
        <f>'[1]Revised Revenue 2023 rev. plan'!U88*(1-'Revise Cost 2023'!$I88)</f>
        <v>0</v>
      </c>
      <c r="AD88" s="29">
        <f>'[1]Revised Revenue 2023 rev. plan'!V88*(1-'Revise Cost 2023'!$I88)</f>
        <v>0</v>
      </c>
      <c r="AE88" s="29">
        <f>'[1]Revised Revenue 2023 rev. plan'!W88*(1-'Revise Cost 2023'!$I88)</f>
        <v>0</v>
      </c>
      <c r="AF88" s="29">
        <f>'[1]Revised Revenue 2023 rev. plan'!X88*(1-'Revise Cost 2023'!$I88)</f>
        <v>0</v>
      </c>
      <c r="AG88" s="29">
        <f>'[1]Revised Revenue 2023 rev. plan'!Y88*(1-'Revise Cost 2023'!$I88)</f>
        <v>0</v>
      </c>
      <c r="AH88" s="50"/>
      <c r="AN88" s="30">
        <f t="shared" si="30"/>
        <v>0</v>
      </c>
      <c r="AQ88" s="31" t="e">
        <f t="shared" si="31"/>
        <v>#DIV/0!</v>
      </c>
      <c r="AR88" s="32"/>
      <c r="AT88" s="33"/>
      <c r="AU88" s="33"/>
      <c r="AV88" t="b">
        <f t="shared" si="32"/>
        <v>1</v>
      </c>
    </row>
    <row r="89" spans="1:48" x14ac:dyDescent="0.25">
      <c r="A89" s="15"/>
      <c r="B89" s="15" t="s">
        <v>96</v>
      </c>
      <c r="C89" s="15" t="s">
        <v>57</v>
      </c>
      <c r="D89" s="15"/>
      <c r="E89" s="43" t="s">
        <v>101</v>
      </c>
      <c r="F89" s="43">
        <v>2</v>
      </c>
      <c r="G89" s="42" t="s">
        <v>143</v>
      </c>
      <c r="H89" s="21">
        <f>'[1]Revised Revenue 2023 rev. plan'!H89</f>
        <v>0</v>
      </c>
      <c r="I89" s="26"/>
      <c r="J89" s="26"/>
      <c r="K89" s="21">
        <v>0</v>
      </c>
      <c r="L89" s="25"/>
      <c r="M89" s="26" t="e">
        <f>('[1]Revised Revenue 2023 rev. plan'!I89-'Revise Cost 2023'!L89)/('[1]Revised Revenue 2023 rev. plan'!I89)</f>
        <v>#DIV/0!</v>
      </c>
      <c r="N89" s="26" t="e">
        <f>(('[1]Revised Revenue 2023 rev. plan'!I89+'[1]Revised Revenue 2023 rev. plan'!K89)-('Revise Cost 2023'!L89+'Revise Cost 2023'!P89))/('[1]Revised Revenue 2023 rev. plan'!I89+'[1]Revised Revenue 2023 rev. plan'!K89)</f>
        <v>#DIV/0!</v>
      </c>
      <c r="O89" s="25">
        <v>0</v>
      </c>
      <c r="P89" s="21">
        <f t="shared" si="29"/>
        <v>0</v>
      </c>
      <c r="Q89" s="26" t="e">
        <f>('[1]Revised Revenue 2023 rev. plan'!K89-'Revise Cost 2023'!P89)/'[1]Revised Revenue 2023 rev. plan'!K89</f>
        <v>#DIV/0!</v>
      </c>
      <c r="R89" s="27"/>
      <c r="S89" s="26"/>
      <c r="T89" s="27"/>
      <c r="U89" s="28">
        <f>(1-I89)*'[1]Revised Revenue 2023 rev. plan'!N89</f>
        <v>0</v>
      </c>
      <c r="V89" s="29">
        <v>0</v>
      </c>
      <c r="W89" s="29">
        <v>0</v>
      </c>
      <c r="X89" s="29">
        <f>'[1]Revised Revenue 2023 rev. plan'!P89*(1-'Revise Cost 2023'!$I89)</f>
        <v>0</v>
      </c>
      <c r="Y89" s="29">
        <f>'[1]Revised Revenue 2023 rev. plan'!Q89*(1-'Revise Cost 2023'!$I89)</f>
        <v>0</v>
      </c>
      <c r="Z89" s="29">
        <f>'[1]Revised Revenue 2023 rev. plan'!R89*(1-'Revise Cost 2023'!$I89)</f>
        <v>0</v>
      </c>
      <c r="AA89" s="29">
        <f>'[1]Revised Revenue 2023 rev. plan'!S89*(1-'Revise Cost 2023'!$I89)</f>
        <v>0</v>
      </c>
      <c r="AB89" s="29">
        <f>'[1]Revised Revenue 2023 rev. plan'!T89*(1-'Revise Cost 2023'!$I89)</f>
        <v>0</v>
      </c>
      <c r="AC89" s="29">
        <f>'[1]Revised Revenue 2023 rev. plan'!U89*(1-'Revise Cost 2023'!$I89)</f>
        <v>0</v>
      </c>
      <c r="AD89" s="29">
        <f>'[1]Revised Revenue 2023 rev. plan'!V89*(1-'Revise Cost 2023'!$I89)</f>
        <v>0</v>
      </c>
      <c r="AE89" s="29">
        <f>'[1]Revised Revenue 2023 rev. plan'!W89*(1-'Revise Cost 2023'!$I89)</f>
        <v>0</v>
      </c>
      <c r="AF89" s="29">
        <f>'[1]Revised Revenue 2023 rev. plan'!X89*(1-'Revise Cost 2023'!$I89)</f>
        <v>0</v>
      </c>
      <c r="AG89" s="29">
        <f>'[1]Revised Revenue 2023 rev. plan'!Y89*(1-'Revise Cost 2023'!$I89)</f>
        <v>0</v>
      </c>
      <c r="AH89" s="50"/>
      <c r="AN89" s="30">
        <f t="shared" si="30"/>
        <v>0</v>
      </c>
      <c r="AQ89" s="31" t="e">
        <f t="shared" si="31"/>
        <v>#DIV/0!</v>
      </c>
      <c r="AR89" s="32"/>
      <c r="AT89" s="33"/>
      <c r="AU89" s="33"/>
      <c r="AV89" t="b">
        <f t="shared" si="32"/>
        <v>1</v>
      </c>
    </row>
    <row r="90" spans="1:48" x14ac:dyDescent="0.25">
      <c r="A90" s="15"/>
      <c r="B90" s="15" t="s">
        <v>38</v>
      </c>
      <c r="C90" s="15" t="s">
        <v>35</v>
      </c>
      <c r="D90" s="15"/>
      <c r="E90" s="43" t="s">
        <v>98</v>
      </c>
      <c r="F90" s="43">
        <v>66</v>
      </c>
      <c r="G90" s="42" t="s">
        <v>144</v>
      </c>
      <c r="H90" s="21">
        <f>'[1]Revised Revenue 2023 rev. plan'!H90</f>
        <v>0</v>
      </c>
      <c r="I90" s="26"/>
      <c r="J90" s="26"/>
      <c r="K90" s="21">
        <v>0</v>
      </c>
      <c r="L90" s="25"/>
      <c r="M90" s="26" t="e">
        <f>('[1]Revised Revenue 2023 rev. plan'!I90-'Revise Cost 2023'!L90)/('[1]Revised Revenue 2023 rev. plan'!I90)</f>
        <v>#DIV/0!</v>
      </c>
      <c r="N90" s="26" t="e">
        <f>(('[1]Revised Revenue 2023 rev. plan'!I90+'[1]Revised Revenue 2023 rev. plan'!K90)-('Revise Cost 2023'!L90+'Revise Cost 2023'!P90))/('[1]Revised Revenue 2023 rev. plan'!I90+'[1]Revised Revenue 2023 rev. plan'!K90)</f>
        <v>#DIV/0!</v>
      </c>
      <c r="O90" s="25">
        <v>0</v>
      </c>
      <c r="P90" s="21">
        <f t="shared" si="29"/>
        <v>0</v>
      </c>
      <c r="Q90" s="26" t="e">
        <f>('[1]Revised Revenue 2023 rev. plan'!K90-'Revise Cost 2023'!P90)/'[1]Revised Revenue 2023 rev. plan'!K90</f>
        <v>#DIV/0!</v>
      </c>
      <c r="R90" s="27"/>
      <c r="S90" s="26"/>
      <c r="T90" s="27"/>
      <c r="U90" s="28">
        <f>(1-I90)*'[1]Revised Revenue 2023 rev. plan'!N90</f>
        <v>0</v>
      </c>
      <c r="V90" s="29">
        <v>0</v>
      </c>
      <c r="W90" s="29">
        <v>0</v>
      </c>
      <c r="X90" s="29">
        <f>'[1]Revised Revenue 2023 rev. plan'!P90*(1-'Revise Cost 2023'!$I90)</f>
        <v>0</v>
      </c>
      <c r="Y90" s="29">
        <f>'[1]Revised Revenue 2023 rev. plan'!Q90*(1-'Revise Cost 2023'!$I90)</f>
        <v>0</v>
      </c>
      <c r="Z90" s="29">
        <f>'[1]Revised Revenue 2023 rev. plan'!R90*(1-'Revise Cost 2023'!$I90)</f>
        <v>0</v>
      </c>
      <c r="AA90" s="29">
        <f>'[1]Revised Revenue 2023 rev. plan'!S90*(1-'Revise Cost 2023'!$I90)</f>
        <v>0</v>
      </c>
      <c r="AB90" s="29">
        <f>'[1]Revised Revenue 2023 rev. plan'!T90*(1-'Revise Cost 2023'!$I90)</f>
        <v>0</v>
      </c>
      <c r="AC90" s="29">
        <f>'[1]Revised Revenue 2023 rev. plan'!U90*(1-'Revise Cost 2023'!$I90)</f>
        <v>0</v>
      </c>
      <c r="AD90" s="29">
        <f>'[1]Revised Revenue 2023 rev. plan'!V90*(1-'Revise Cost 2023'!$I90)</f>
        <v>0</v>
      </c>
      <c r="AE90" s="29">
        <f>'[1]Revised Revenue 2023 rev. plan'!W90*(1-'Revise Cost 2023'!$I90)</f>
        <v>0</v>
      </c>
      <c r="AF90" s="29">
        <f>'[1]Revised Revenue 2023 rev. plan'!X90*(1-'Revise Cost 2023'!$I90)</f>
        <v>0</v>
      </c>
      <c r="AG90" s="29">
        <f>'[1]Revised Revenue 2023 rev. plan'!Y90*(1-'Revise Cost 2023'!$I90)</f>
        <v>0</v>
      </c>
      <c r="AH90" s="50"/>
      <c r="AN90" s="30">
        <f t="shared" si="30"/>
        <v>0</v>
      </c>
      <c r="AQ90" s="31" t="e">
        <f t="shared" si="31"/>
        <v>#DIV/0!</v>
      </c>
      <c r="AR90" s="32"/>
      <c r="AT90" s="33"/>
      <c r="AU90" s="33"/>
      <c r="AV90" t="b">
        <f t="shared" si="32"/>
        <v>1</v>
      </c>
    </row>
    <row r="91" spans="1:48" x14ac:dyDescent="0.25">
      <c r="A91" s="15"/>
      <c r="B91" s="15" t="s">
        <v>65</v>
      </c>
      <c r="C91" s="15" t="s">
        <v>57</v>
      </c>
      <c r="D91" s="15"/>
      <c r="E91" s="43" t="s">
        <v>101</v>
      </c>
      <c r="F91" s="43">
        <v>3</v>
      </c>
      <c r="G91" s="42" t="s">
        <v>145</v>
      </c>
      <c r="H91" s="21">
        <f>'[1]Revised Revenue 2023 rev. plan'!H91</f>
        <v>0</v>
      </c>
      <c r="I91" s="26"/>
      <c r="J91" s="26"/>
      <c r="K91" s="21">
        <v>0</v>
      </c>
      <c r="L91" s="25"/>
      <c r="M91" s="26" t="e">
        <f>('[1]Revised Revenue 2023 rev. plan'!I91-'Revise Cost 2023'!L91)/('[1]Revised Revenue 2023 rev. plan'!I91)</f>
        <v>#DIV/0!</v>
      </c>
      <c r="N91" s="26" t="e">
        <f>(('[1]Revised Revenue 2023 rev. plan'!I91+'[1]Revised Revenue 2023 rev. plan'!K91)-('Revise Cost 2023'!L91+'Revise Cost 2023'!P91))/('[1]Revised Revenue 2023 rev. plan'!I91+'[1]Revised Revenue 2023 rev. plan'!K91)</f>
        <v>#DIV/0!</v>
      </c>
      <c r="O91" s="25">
        <v>0</v>
      </c>
      <c r="P91" s="21">
        <f t="shared" si="29"/>
        <v>0</v>
      </c>
      <c r="Q91" s="26" t="e">
        <f>('[1]Revised Revenue 2023 rev. plan'!K91-'Revise Cost 2023'!P91)/'[1]Revised Revenue 2023 rev. plan'!K91</f>
        <v>#DIV/0!</v>
      </c>
      <c r="R91" s="27"/>
      <c r="S91" s="26"/>
      <c r="T91" s="27"/>
      <c r="U91" s="28">
        <f>(1-I91)*'[1]Revised Revenue 2023 rev. plan'!N91</f>
        <v>0</v>
      </c>
      <c r="V91" s="29">
        <v>0</v>
      </c>
      <c r="W91" s="29">
        <v>0</v>
      </c>
      <c r="X91" s="29">
        <f>'[1]Revised Revenue 2023 rev. plan'!P91*(1-'Revise Cost 2023'!$I91)</f>
        <v>0</v>
      </c>
      <c r="Y91" s="29">
        <f>'[1]Revised Revenue 2023 rev. plan'!Q91*(1-'Revise Cost 2023'!$I91)</f>
        <v>0</v>
      </c>
      <c r="Z91" s="29">
        <f>'[1]Revised Revenue 2023 rev. plan'!R91*(1-'Revise Cost 2023'!$I91)</f>
        <v>0</v>
      </c>
      <c r="AA91" s="29">
        <f>'[1]Revised Revenue 2023 rev. plan'!S91*(1-'Revise Cost 2023'!$I91)</f>
        <v>0</v>
      </c>
      <c r="AB91" s="29">
        <f>'[1]Revised Revenue 2023 rev. plan'!T91*(1-'Revise Cost 2023'!$I91)</f>
        <v>0</v>
      </c>
      <c r="AC91" s="29">
        <f>'[1]Revised Revenue 2023 rev. plan'!U91*(1-'Revise Cost 2023'!$I91)</f>
        <v>0</v>
      </c>
      <c r="AD91" s="29">
        <f>'[1]Revised Revenue 2023 rev. plan'!V91*(1-'Revise Cost 2023'!$I91)</f>
        <v>0</v>
      </c>
      <c r="AE91" s="29">
        <f>'[1]Revised Revenue 2023 rev. plan'!W91*(1-'Revise Cost 2023'!$I91)</f>
        <v>0</v>
      </c>
      <c r="AF91" s="29">
        <f>'[1]Revised Revenue 2023 rev. plan'!X91*(1-'Revise Cost 2023'!$I91)</f>
        <v>0</v>
      </c>
      <c r="AG91" s="29">
        <f>'[1]Revised Revenue 2023 rev. plan'!Y91*(1-'Revise Cost 2023'!$I91)</f>
        <v>0</v>
      </c>
      <c r="AH91" s="50"/>
      <c r="AN91" s="30">
        <f t="shared" si="30"/>
        <v>0</v>
      </c>
      <c r="AQ91" s="31" t="e">
        <f t="shared" si="31"/>
        <v>#DIV/0!</v>
      </c>
      <c r="AR91" s="32"/>
      <c r="AT91" s="33"/>
      <c r="AU91" s="33"/>
      <c r="AV91" t="b">
        <f t="shared" si="32"/>
        <v>1</v>
      </c>
    </row>
    <row r="92" spans="1:48" x14ac:dyDescent="0.25">
      <c r="A92" s="15">
        <v>2</v>
      </c>
      <c r="B92" s="15" t="s">
        <v>96</v>
      </c>
      <c r="C92" s="15" t="s">
        <v>57</v>
      </c>
      <c r="D92" s="15"/>
      <c r="E92" s="43" t="s">
        <v>101</v>
      </c>
      <c r="F92" s="43">
        <v>136</v>
      </c>
      <c r="G92" s="20" t="s">
        <v>146</v>
      </c>
      <c r="H92" s="21">
        <f>'[1]Revised Revenue 2023 rev. plan'!H92</f>
        <v>0</v>
      </c>
      <c r="I92" s="36"/>
      <c r="J92" s="26"/>
      <c r="K92" s="21">
        <v>1648128.4931000001</v>
      </c>
      <c r="L92" s="25"/>
      <c r="M92" s="26" t="e">
        <f>('[1]Revised Revenue 2023 rev. plan'!I92-'Revise Cost 2023'!L92)/('[1]Revised Revenue 2023 rev. plan'!I92)</f>
        <v>#DIV/0!</v>
      </c>
      <c r="N92" s="26" t="e">
        <f>(('[1]Revised Revenue 2023 rev. plan'!I92+'[1]Revised Revenue 2023 rev. plan'!K92)-('Revise Cost 2023'!L92+'Revise Cost 2023'!P92))/('[1]Revised Revenue 2023 rev. plan'!I92+'[1]Revised Revenue 2023 rev. plan'!K92)</f>
        <v>#DIV/0!</v>
      </c>
      <c r="O92" s="25">
        <v>0</v>
      </c>
      <c r="P92" s="21">
        <f t="shared" si="29"/>
        <v>0</v>
      </c>
      <c r="Q92" s="26" t="e">
        <f>('[1]Revised Revenue 2023 rev. plan'!K92-'Revise Cost 2023'!P92)/'[1]Revised Revenue 2023 rev. plan'!K92</f>
        <v>#DIV/0!</v>
      </c>
      <c r="R92" s="27">
        <f>K92-L92-P92</f>
        <v>1648128.4931000001</v>
      </c>
      <c r="S92" s="26"/>
      <c r="T92" s="27"/>
      <c r="U92" s="28">
        <f>(1-I92)*'[1]Revised Revenue 2023 rev. plan'!N92</f>
        <v>0</v>
      </c>
      <c r="V92" s="29">
        <v>0</v>
      </c>
      <c r="W92" s="29">
        <v>0</v>
      </c>
      <c r="X92" s="29">
        <f>'[1]Revised Revenue 2023 rev. plan'!P92*(1-'Revise Cost 2023'!$I92)</f>
        <v>0</v>
      </c>
      <c r="Y92" s="29">
        <f>'[1]Revised Revenue 2023 rev. plan'!Q92*(1-'Revise Cost 2023'!$I92)</f>
        <v>0</v>
      </c>
      <c r="Z92" s="29">
        <f>'[1]Revised Revenue 2023 rev. plan'!R92*(1-'Revise Cost 2023'!$I92)</f>
        <v>0</v>
      </c>
      <c r="AA92" s="29">
        <f>'[1]Revised Revenue 2023 rev. plan'!S92*(1-'Revise Cost 2023'!$I92)</f>
        <v>0</v>
      </c>
      <c r="AB92" s="29">
        <f>'[1]Revised Revenue 2023 rev. plan'!T92*(1-'Revise Cost 2023'!$I92)</f>
        <v>0</v>
      </c>
      <c r="AC92" s="29">
        <f>'[1]Revised Revenue 2023 rev. plan'!U92*(1-'Revise Cost 2023'!$I92)</f>
        <v>0</v>
      </c>
      <c r="AD92" s="29">
        <f>'[1]Revised Revenue 2023 rev. plan'!V92*(1-'Revise Cost 2023'!$I92)</f>
        <v>0</v>
      </c>
      <c r="AE92" s="29">
        <f>'[1]Revised Revenue 2023 rev. plan'!W92*(1-'Revise Cost 2023'!$I92)</f>
        <v>0</v>
      </c>
      <c r="AF92" s="29">
        <f>'[1]Revised Revenue 2023 rev. plan'!X92*(1-'Revise Cost 2023'!$I92)</f>
        <v>0</v>
      </c>
      <c r="AG92" s="29">
        <f>'[1]Revised Revenue 2023 rev. plan'!Y92*(1-'Revise Cost 2023'!$I92)</f>
        <v>0</v>
      </c>
      <c r="AH92" s="50"/>
      <c r="AN92" s="30">
        <f t="shared" si="30"/>
        <v>1648128.4931000001</v>
      </c>
      <c r="AQ92" s="31" t="e">
        <f t="shared" si="31"/>
        <v>#DIV/0!</v>
      </c>
      <c r="AR92" s="32"/>
      <c r="AT92" s="33">
        <v>-0.64812849310000009</v>
      </c>
      <c r="AU92" s="33"/>
      <c r="AV92" t="b">
        <f t="shared" si="32"/>
        <v>0</v>
      </c>
    </row>
    <row r="93" spans="1:48" x14ac:dyDescent="0.25">
      <c r="A93" s="15"/>
      <c r="B93" s="15" t="s">
        <v>38</v>
      </c>
      <c r="C93" s="15" t="s">
        <v>55</v>
      </c>
      <c r="D93" s="15"/>
      <c r="E93" s="43" t="s">
        <v>72</v>
      </c>
      <c r="F93" s="43">
        <v>40</v>
      </c>
      <c r="G93" s="20" t="s">
        <v>147</v>
      </c>
      <c r="H93" s="21">
        <f>'[1]Revised Revenue 2023 rev. plan'!H93</f>
        <v>131791643</v>
      </c>
      <c r="I93" s="36">
        <v>0.34941309085356803</v>
      </c>
      <c r="J93" s="26"/>
      <c r="K93" s="21">
        <v>0</v>
      </c>
      <c r="L93" s="25">
        <v>85741917.670699999</v>
      </c>
      <c r="M93" s="26">
        <f>('[1]Revised Revenue 2023 rev. plan'!I93-'Revise Cost 2023'!L93)/('[1]Revised Revenue 2023 rev. plan'!I93)</f>
        <v>0.34941309085356803</v>
      </c>
      <c r="N93" s="26">
        <f>(('[1]Revised Revenue 2023 rev. plan'!I93+'[1]Revised Revenue 2023 rev. plan'!K93)-('Revise Cost 2023'!L93+'Revise Cost 2023'!P93))/('[1]Revised Revenue 2023 rev. plan'!I93+'[1]Revised Revenue 2023 rev. plan'!K93)</f>
        <v>0.34941309085356803</v>
      </c>
      <c r="O93" s="25">
        <v>0</v>
      </c>
      <c r="P93" s="21">
        <f t="shared" si="29"/>
        <v>0</v>
      </c>
      <c r="Q93" s="26" t="e">
        <f>('[1]Revised Revenue 2023 rev. plan'!K93-'Revise Cost 2023'!P93)/'[1]Revised Revenue 2023 rev. plan'!K93</f>
        <v>#DIV/0!</v>
      </c>
      <c r="R93" s="27"/>
      <c r="S93" s="26"/>
      <c r="T93" s="27"/>
      <c r="U93" s="28">
        <f>(1-I93)*'[1]Revised Revenue 2023 rev. plan'!N93</f>
        <v>0</v>
      </c>
      <c r="V93" s="29">
        <v>0</v>
      </c>
      <c r="W93" s="29">
        <v>0</v>
      </c>
      <c r="X93" s="29">
        <f>'[1]Revised Revenue 2023 rev. plan'!P93*(1-'Revise Cost 2023'!$I93)</f>
        <v>0</v>
      </c>
      <c r="Y93" s="29">
        <f>'[1]Revised Revenue 2023 rev. plan'!Q93*(1-'Revise Cost 2023'!$I93)</f>
        <v>0</v>
      </c>
      <c r="Z93" s="29">
        <f>'[1]Revised Revenue 2023 rev. plan'!R93*(1-'Revise Cost 2023'!$I93)</f>
        <v>0</v>
      </c>
      <c r="AA93" s="29">
        <f>'[1]Revised Revenue 2023 rev. plan'!S93*(1-'Revise Cost 2023'!$I93)</f>
        <v>0</v>
      </c>
      <c r="AB93" s="29">
        <f>'[1]Revised Revenue 2023 rev. plan'!T93*(1-'Revise Cost 2023'!$I93)</f>
        <v>0</v>
      </c>
      <c r="AC93" s="29">
        <f>'[1]Revised Revenue 2023 rev. plan'!U93*(1-'Revise Cost 2023'!$I93)</f>
        <v>0</v>
      </c>
      <c r="AD93" s="29">
        <f>'[1]Revised Revenue 2023 rev. plan'!V93*(1-'Revise Cost 2023'!$I93)</f>
        <v>0</v>
      </c>
      <c r="AE93" s="29">
        <f>'[1]Revised Revenue 2023 rev. plan'!W93*(1-'Revise Cost 2023'!$I93)</f>
        <v>0</v>
      </c>
      <c r="AF93" s="29">
        <f>'[1]Revised Revenue 2023 rev. plan'!X93*(1-'Revise Cost 2023'!$I93)</f>
        <v>0</v>
      </c>
      <c r="AG93" s="29">
        <f>'[1]Revised Revenue 2023 rev. plan'!Y93*(1-'Revise Cost 2023'!$I93)</f>
        <v>0</v>
      </c>
      <c r="AH93" s="50"/>
      <c r="AN93" s="30"/>
      <c r="AQ93" s="31">
        <f t="shared" si="31"/>
        <v>0</v>
      </c>
      <c r="AR93" s="32"/>
      <c r="AT93" s="33"/>
      <c r="AU93" s="33">
        <v>0.34941309085356803</v>
      </c>
      <c r="AV93" t="b">
        <f t="shared" si="32"/>
        <v>0</v>
      </c>
    </row>
    <row r="94" spans="1:48" x14ac:dyDescent="0.25">
      <c r="A94" s="15"/>
      <c r="B94" s="15" t="s">
        <v>38</v>
      </c>
      <c r="C94" s="15" t="s">
        <v>35</v>
      </c>
      <c r="D94" s="15"/>
      <c r="E94" s="43" t="s">
        <v>42</v>
      </c>
      <c r="F94" s="43">
        <v>35</v>
      </c>
      <c r="G94" s="42" t="s">
        <v>148</v>
      </c>
      <c r="H94" s="21">
        <f>'[1]Revised Revenue 2023 rev. plan'!H94</f>
        <v>0</v>
      </c>
      <c r="I94" s="26"/>
      <c r="J94" s="26"/>
      <c r="K94" s="21">
        <v>0</v>
      </c>
      <c r="L94" s="25"/>
      <c r="M94" s="26" t="e">
        <f>('[1]Revised Revenue 2023 rev. plan'!I94-'Revise Cost 2023'!L94)/('[1]Revised Revenue 2023 rev. plan'!I94)</f>
        <v>#DIV/0!</v>
      </c>
      <c r="N94" s="26" t="e">
        <f>(('[1]Revised Revenue 2023 rev. plan'!I94+'[1]Revised Revenue 2023 rev. plan'!K94)-('Revise Cost 2023'!L94+'Revise Cost 2023'!P94))/('[1]Revised Revenue 2023 rev. plan'!I94+'[1]Revised Revenue 2023 rev. plan'!K94)</f>
        <v>#DIV/0!</v>
      </c>
      <c r="O94" s="25">
        <v>0</v>
      </c>
      <c r="P94" s="21">
        <f t="shared" si="29"/>
        <v>0</v>
      </c>
      <c r="Q94" s="26" t="e">
        <f>('[1]Revised Revenue 2023 rev. plan'!K94-'Revise Cost 2023'!P94)/'[1]Revised Revenue 2023 rev. plan'!K94</f>
        <v>#DIV/0!</v>
      </c>
      <c r="R94" s="27"/>
      <c r="S94" s="26"/>
      <c r="T94" s="27"/>
      <c r="U94" s="28">
        <f>(1-I94)*'[1]Revised Revenue 2023 rev. plan'!N94</f>
        <v>0</v>
      </c>
      <c r="V94" s="29">
        <v>0</v>
      </c>
      <c r="W94" s="29">
        <v>0</v>
      </c>
      <c r="X94" s="29">
        <f>'[1]Revised Revenue 2023 rev. plan'!P94*(1-'Revise Cost 2023'!$I94)</f>
        <v>0</v>
      </c>
      <c r="Y94" s="29">
        <f>'[1]Revised Revenue 2023 rev. plan'!Q94*(1-'Revise Cost 2023'!$I94)</f>
        <v>0</v>
      </c>
      <c r="Z94" s="29">
        <f>'[1]Revised Revenue 2023 rev. plan'!R94*(1-'Revise Cost 2023'!$I94)</f>
        <v>0</v>
      </c>
      <c r="AA94" s="29">
        <f>'[1]Revised Revenue 2023 rev. plan'!S94*(1-'Revise Cost 2023'!$I94)</f>
        <v>0</v>
      </c>
      <c r="AB94" s="29">
        <f>'[1]Revised Revenue 2023 rev. plan'!T94*(1-'Revise Cost 2023'!$I94)</f>
        <v>0</v>
      </c>
      <c r="AC94" s="29">
        <f>'[1]Revised Revenue 2023 rev. plan'!U94*(1-'Revise Cost 2023'!$I94)</f>
        <v>0</v>
      </c>
      <c r="AD94" s="29">
        <f>'[1]Revised Revenue 2023 rev. plan'!V94*(1-'Revise Cost 2023'!$I94)</f>
        <v>0</v>
      </c>
      <c r="AE94" s="29">
        <f>'[1]Revised Revenue 2023 rev. plan'!W94*(1-'Revise Cost 2023'!$I94)</f>
        <v>0</v>
      </c>
      <c r="AF94" s="29">
        <f>'[1]Revised Revenue 2023 rev. plan'!X94*(1-'Revise Cost 2023'!$I94)</f>
        <v>0</v>
      </c>
      <c r="AG94" s="29">
        <f>'[1]Revised Revenue 2023 rev. plan'!Y94*(1-'Revise Cost 2023'!$I94)</f>
        <v>0</v>
      </c>
      <c r="AH94" s="50"/>
      <c r="AN94" s="30"/>
      <c r="AQ94" s="31" t="e">
        <f t="shared" si="31"/>
        <v>#DIV/0!</v>
      </c>
      <c r="AR94" s="32"/>
      <c r="AT94" s="33"/>
      <c r="AU94" s="33"/>
      <c r="AV94" t="b">
        <f t="shared" si="32"/>
        <v>1</v>
      </c>
    </row>
    <row r="95" spans="1:48" x14ac:dyDescent="0.25">
      <c r="A95" s="15">
        <v>2</v>
      </c>
      <c r="B95" s="15" t="s">
        <v>65</v>
      </c>
      <c r="C95" s="15" t="s">
        <v>57</v>
      </c>
      <c r="D95" s="15"/>
      <c r="E95" s="43" t="s">
        <v>77</v>
      </c>
      <c r="F95" s="43">
        <v>97</v>
      </c>
      <c r="G95" s="42" t="s">
        <v>149</v>
      </c>
      <c r="H95" s="21">
        <f>'[1]Revised Revenue 2023 rev. plan'!H95</f>
        <v>0</v>
      </c>
      <c r="I95" s="26"/>
      <c r="J95" s="26"/>
      <c r="K95" s="21">
        <v>0</v>
      </c>
      <c r="L95" s="25"/>
      <c r="M95" s="26" t="e">
        <f>('[1]Revised Revenue 2023 rev. plan'!I95-'Revise Cost 2023'!L95)/('[1]Revised Revenue 2023 rev. plan'!I95)</f>
        <v>#DIV/0!</v>
      </c>
      <c r="N95" s="26" t="e">
        <f>(('[1]Revised Revenue 2023 rev. plan'!I95+'[1]Revised Revenue 2023 rev. plan'!K95)-('Revise Cost 2023'!L95+'Revise Cost 2023'!P95))/('[1]Revised Revenue 2023 rev. plan'!I95+'[1]Revised Revenue 2023 rev. plan'!K95)</f>
        <v>#DIV/0!</v>
      </c>
      <c r="O95" s="25">
        <v>0</v>
      </c>
      <c r="P95" s="21">
        <f t="shared" si="29"/>
        <v>0</v>
      </c>
      <c r="Q95" s="26" t="e">
        <f>('[1]Revised Revenue 2023 rev. plan'!K95-'Revise Cost 2023'!P95)/'[1]Revised Revenue 2023 rev. plan'!K95</f>
        <v>#DIV/0!</v>
      </c>
      <c r="R95" s="27"/>
      <c r="S95" s="26"/>
      <c r="T95" s="27"/>
      <c r="U95" s="28">
        <f>(1-I95)*'[1]Revised Revenue 2023 rev. plan'!N95</f>
        <v>0</v>
      </c>
      <c r="V95" s="29">
        <v>0</v>
      </c>
      <c r="W95" s="29">
        <v>0</v>
      </c>
      <c r="X95" s="29">
        <f>'[1]Revised Revenue 2023 rev. plan'!P95*(1-'Revise Cost 2023'!$I95)</f>
        <v>0</v>
      </c>
      <c r="Y95" s="29">
        <f>'[1]Revised Revenue 2023 rev. plan'!Q95*(1-'Revise Cost 2023'!$I95)</f>
        <v>0</v>
      </c>
      <c r="Z95" s="29">
        <f>'[1]Revised Revenue 2023 rev. plan'!R95*(1-'Revise Cost 2023'!$I95)</f>
        <v>0</v>
      </c>
      <c r="AA95" s="29">
        <f>'[1]Revised Revenue 2023 rev. plan'!S95*(1-'Revise Cost 2023'!$I95)</f>
        <v>0</v>
      </c>
      <c r="AB95" s="29">
        <f>'[1]Revised Revenue 2023 rev. plan'!T95*(1-'Revise Cost 2023'!$I95)</f>
        <v>0</v>
      </c>
      <c r="AC95" s="29">
        <f>'[1]Revised Revenue 2023 rev. plan'!U95*(1-'Revise Cost 2023'!$I95)</f>
        <v>0</v>
      </c>
      <c r="AD95" s="29">
        <f>'[1]Revised Revenue 2023 rev. plan'!V95*(1-'Revise Cost 2023'!$I95)</f>
        <v>0</v>
      </c>
      <c r="AE95" s="29">
        <f>'[1]Revised Revenue 2023 rev. plan'!W95*(1-'Revise Cost 2023'!$I95)</f>
        <v>0</v>
      </c>
      <c r="AF95" s="29">
        <f>'[1]Revised Revenue 2023 rev. plan'!X95*(1-'Revise Cost 2023'!$I95)</f>
        <v>0</v>
      </c>
      <c r="AG95" s="29">
        <f>'[1]Revised Revenue 2023 rev. plan'!Y95*(1-'Revise Cost 2023'!$I95)</f>
        <v>0</v>
      </c>
      <c r="AH95" s="50"/>
      <c r="AN95" s="30"/>
      <c r="AQ95" s="31" t="e">
        <f t="shared" si="31"/>
        <v>#DIV/0!</v>
      </c>
      <c r="AR95" s="32"/>
      <c r="AT95" s="33"/>
      <c r="AU95" s="33"/>
      <c r="AV95" t="b">
        <f t="shared" si="32"/>
        <v>1</v>
      </c>
    </row>
    <row r="96" spans="1:48" x14ac:dyDescent="0.25">
      <c r="A96" s="15"/>
      <c r="B96" s="15" t="s">
        <v>96</v>
      </c>
      <c r="C96" s="15" t="s">
        <v>57</v>
      </c>
      <c r="D96" s="15"/>
      <c r="E96" s="43" t="s">
        <v>101</v>
      </c>
      <c r="F96" s="43"/>
      <c r="G96" s="42" t="s">
        <v>150</v>
      </c>
      <c r="H96" s="21">
        <f>'[1]Revised Revenue 2023 rev. plan'!H96</f>
        <v>0</v>
      </c>
      <c r="I96" s="26"/>
      <c r="J96" s="26"/>
      <c r="K96" s="21">
        <v>0</v>
      </c>
      <c r="L96" s="25"/>
      <c r="M96" s="26" t="e">
        <f>('[1]Revised Revenue 2023 rev. plan'!I96-'Revise Cost 2023'!L96)/('[1]Revised Revenue 2023 rev. plan'!I96)</f>
        <v>#DIV/0!</v>
      </c>
      <c r="N96" s="26" t="e">
        <f>(('[1]Revised Revenue 2023 rev. plan'!I96+'[1]Revised Revenue 2023 rev. plan'!K96)-('Revise Cost 2023'!L96+'Revise Cost 2023'!P96))/('[1]Revised Revenue 2023 rev. plan'!I96+'[1]Revised Revenue 2023 rev. plan'!K96)</f>
        <v>#DIV/0!</v>
      </c>
      <c r="O96" s="25">
        <v>0</v>
      </c>
      <c r="P96" s="21">
        <f t="shared" si="29"/>
        <v>0</v>
      </c>
      <c r="Q96" s="26" t="e">
        <f>('[1]Revised Revenue 2023 rev. plan'!K96-'Revise Cost 2023'!P96)/'[1]Revised Revenue 2023 rev. plan'!K96</f>
        <v>#DIV/0!</v>
      </c>
      <c r="R96" s="27"/>
      <c r="S96" s="26"/>
      <c r="T96" s="27"/>
      <c r="U96" s="28">
        <f>(1-I96)*'[1]Revised Revenue 2023 rev. plan'!N96</f>
        <v>0</v>
      </c>
      <c r="V96" s="29">
        <v>0</v>
      </c>
      <c r="W96" s="29">
        <v>0</v>
      </c>
      <c r="X96" s="29">
        <f>'[1]Revised Revenue 2023 rev. plan'!P96*(1-'Revise Cost 2023'!$I96)</f>
        <v>0</v>
      </c>
      <c r="Y96" s="29">
        <f>'[1]Revised Revenue 2023 rev. plan'!Q96*(1-'Revise Cost 2023'!$I96)</f>
        <v>0</v>
      </c>
      <c r="Z96" s="29">
        <f>'[1]Revised Revenue 2023 rev. plan'!R96*(1-'Revise Cost 2023'!$I96)</f>
        <v>0</v>
      </c>
      <c r="AA96" s="29">
        <f>'[1]Revised Revenue 2023 rev. plan'!S96*(1-'Revise Cost 2023'!$I96)</f>
        <v>0</v>
      </c>
      <c r="AB96" s="29">
        <f>'[1]Revised Revenue 2023 rev. plan'!T96*(1-'Revise Cost 2023'!$I96)</f>
        <v>0</v>
      </c>
      <c r="AC96" s="29">
        <f>'[1]Revised Revenue 2023 rev. plan'!U96*(1-'Revise Cost 2023'!$I96)</f>
        <v>0</v>
      </c>
      <c r="AD96" s="29">
        <f>'[1]Revised Revenue 2023 rev. plan'!V96*(1-'Revise Cost 2023'!$I96)</f>
        <v>0</v>
      </c>
      <c r="AE96" s="29">
        <f>'[1]Revised Revenue 2023 rev. plan'!W96*(1-'Revise Cost 2023'!$I96)</f>
        <v>0</v>
      </c>
      <c r="AF96" s="29">
        <f>'[1]Revised Revenue 2023 rev. plan'!X96*(1-'Revise Cost 2023'!$I96)</f>
        <v>0</v>
      </c>
      <c r="AG96" s="29">
        <f>'[1]Revised Revenue 2023 rev. plan'!Y96*(1-'Revise Cost 2023'!$I96)</f>
        <v>0</v>
      </c>
      <c r="AH96" s="50"/>
      <c r="AN96" s="30"/>
      <c r="AQ96" s="31" t="e">
        <f t="shared" si="31"/>
        <v>#DIV/0!</v>
      </c>
      <c r="AR96" s="32"/>
      <c r="AT96" s="33"/>
      <c r="AU96" s="33"/>
      <c r="AV96" t="b">
        <f t="shared" si="32"/>
        <v>1</v>
      </c>
    </row>
    <row r="97" spans="1:58" x14ac:dyDescent="0.25">
      <c r="A97" s="15"/>
      <c r="B97" s="15" t="s">
        <v>96</v>
      </c>
      <c r="C97" s="15" t="s">
        <v>57</v>
      </c>
      <c r="D97" s="15"/>
      <c r="E97" s="43" t="s">
        <v>101</v>
      </c>
      <c r="F97" s="43"/>
      <c r="G97" s="42" t="s">
        <v>151</v>
      </c>
      <c r="H97" s="21">
        <f>'[1]Revised Revenue 2023 rev. plan'!H97</f>
        <v>0</v>
      </c>
      <c r="I97" s="26"/>
      <c r="J97" s="26"/>
      <c r="K97" s="21">
        <v>0</v>
      </c>
      <c r="L97" s="25"/>
      <c r="M97" s="26" t="e">
        <f>('[1]Revised Revenue 2023 rev. plan'!I97-'Revise Cost 2023'!L97)/('[1]Revised Revenue 2023 rev. plan'!I97)</f>
        <v>#DIV/0!</v>
      </c>
      <c r="N97" s="26" t="e">
        <f>(('[1]Revised Revenue 2023 rev. plan'!I97+'[1]Revised Revenue 2023 rev. plan'!K97)-('Revise Cost 2023'!L97+'Revise Cost 2023'!P97))/('[1]Revised Revenue 2023 rev. plan'!I97+'[1]Revised Revenue 2023 rev. plan'!K97)</f>
        <v>#DIV/0!</v>
      </c>
      <c r="O97" s="25">
        <v>0</v>
      </c>
      <c r="P97" s="21">
        <f t="shared" si="29"/>
        <v>0</v>
      </c>
      <c r="Q97" s="26" t="e">
        <f>('[1]Revised Revenue 2023 rev. plan'!K97-'Revise Cost 2023'!P97)/'[1]Revised Revenue 2023 rev. plan'!K97</f>
        <v>#DIV/0!</v>
      </c>
      <c r="R97" s="27"/>
      <c r="S97" s="26"/>
      <c r="T97" s="27"/>
      <c r="U97" s="28">
        <f>(1-I97)*'[1]Revised Revenue 2023 rev. plan'!N97</f>
        <v>0</v>
      </c>
      <c r="V97" s="29">
        <v>0</v>
      </c>
      <c r="W97" s="29">
        <v>0</v>
      </c>
      <c r="X97" s="29">
        <f>'[1]Revised Revenue 2023 rev. plan'!P97*(1-'Revise Cost 2023'!$I97)</f>
        <v>0</v>
      </c>
      <c r="Y97" s="29">
        <f>'[1]Revised Revenue 2023 rev. plan'!Q97*(1-'Revise Cost 2023'!$I97)</f>
        <v>0</v>
      </c>
      <c r="Z97" s="29">
        <f>'[1]Revised Revenue 2023 rev. plan'!R97*(1-'Revise Cost 2023'!$I97)</f>
        <v>0</v>
      </c>
      <c r="AA97" s="29">
        <f>'[1]Revised Revenue 2023 rev. plan'!S97*(1-'Revise Cost 2023'!$I97)</f>
        <v>0</v>
      </c>
      <c r="AB97" s="29">
        <f>'[1]Revised Revenue 2023 rev. plan'!T97*(1-'Revise Cost 2023'!$I97)</f>
        <v>0</v>
      </c>
      <c r="AC97" s="29">
        <f>'[1]Revised Revenue 2023 rev. plan'!U97*(1-'Revise Cost 2023'!$I97)</f>
        <v>0</v>
      </c>
      <c r="AD97" s="29">
        <f>'[1]Revised Revenue 2023 rev. plan'!V97*(1-'Revise Cost 2023'!$I97)</f>
        <v>0</v>
      </c>
      <c r="AE97" s="29">
        <f>'[1]Revised Revenue 2023 rev. plan'!W97*(1-'Revise Cost 2023'!$I97)</f>
        <v>0</v>
      </c>
      <c r="AF97" s="29">
        <f>'[1]Revised Revenue 2023 rev. plan'!X97*(1-'Revise Cost 2023'!$I97)</f>
        <v>0</v>
      </c>
      <c r="AG97" s="29">
        <f>'[1]Revised Revenue 2023 rev. plan'!Y97*(1-'Revise Cost 2023'!$I97)</f>
        <v>0</v>
      </c>
      <c r="AH97" s="50"/>
      <c r="AN97" s="30"/>
      <c r="AQ97" s="31" t="e">
        <f t="shared" si="31"/>
        <v>#DIV/0!</v>
      </c>
      <c r="AR97" s="32"/>
      <c r="AT97" s="33"/>
      <c r="AU97" s="33"/>
      <c r="AV97" t="b">
        <f t="shared" si="32"/>
        <v>1</v>
      </c>
    </row>
    <row r="98" spans="1:58" x14ac:dyDescent="0.25">
      <c r="A98" s="15"/>
      <c r="B98" s="15" t="s">
        <v>96</v>
      </c>
      <c r="C98" s="15" t="s">
        <v>57</v>
      </c>
      <c r="D98" s="15"/>
      <c r="E98" s="43" t="s">
        <v>101</v>
      </c>
      <c r="F98" s="43"/>
      <c r="G98" s="42" t="s">
        <v>152</v>
      </c>
      <c r="H98" s="21">
        <f>'[1]Revised Revenue 2023 rev. plan'!H98</f>
        <v>0</v>
      </c>
      <c r="I98" s="26"/>
      <c r="J98" s="26"/>
      <c r="K98" s="21">
        <v>0</v>
      </c>
      <c r="L98" s="25"/>
      <c r="M98" s="26" t="e">
        <f>('[1]Revised Revenue 2023 rev. plan'!I98-'Revise Cost 2023'!L98)/('[1]Revised Revenue 2023 rev. plan'!I98)</f>
        <v>#DIV/0!</v>
      </c>
      <c r="N98" s="26" t="e">
        <f>(('[1]Revised Revenue 2023 rev. plan'!I98+'[1]Revised Revenue 2023 rev. plan'!K98)-('Revise Cost 2023'!L98+'Revise Cost 2023'!P98))/('[1]Revised Revenue 2023 rev. plan'!I98+'[1]Revised Revenue 2023 rev. plan'!K98)</f>
        <v>#DIV/0!</v>
      </c>
      <c r="O98" s="25">
        <v>0</v>
      </c>
      <c r="P98" s="21">
        <f t="shared" si="29"/>
        <v>0</v>
      </c>
      <c r="Q98" s="26" t="e">
        <f>('[1]Revised Revenue 2023 rev. plan'!K98-'Revise Cost 2023'!P98)/'[1]Revised Revenue 2023 rev. plan'!K98</f>
        <v>#DIV/0!</v>
      </c>
      <c r="R98" s="27"/>
      <c r="S98" s="26"/>
      <c r="T98" s="27"/>
      <c r="U98" s="28">
        <f>(1-I98)*'[1]Revised Revenue 2023 rev. plan'!N98</f>
        <v>0</v>
      </c>
      <c r="V98" s="29">
        <v>0</v>
      </c>
      <c r="W98" s="29">
        <v>0</v>
      </c>
      <c r="X98" s="29">
        <f>'[1]Revised Revenue 2023 rev. plan'!P98*(1-'Revise Cost 2023'!$I98)</f>
        <v>0</v>
      </c>
      <c r="Y98" s="29">
        <f>'[1]Revised Revenue 2023 rev. plan'!Q98*(1-'Revise Cost 2023'!$I98)</f>
        <v>0</v>
      </c>
      <c r="Z98" s="29">
        <f>'[1]Revised Revenue 2023 rev. plan'!R98*(1-'Revise Cost 2023'!$I98)</f>
        <v>0</v>
      </c>
      <c r="AA98" s="29">
        <f>'[1]Revised Revenue 2023 rev. plan'!S98*(1-'Revise Cost 2023'!$I98)</f>
        <v>0</v>
      </c>
      <c r="AB98" s="29">
        <f>'[1]Revised Revenue 2023 rev. plan'!T98*(1-'Revise Cost 2023'!$I98)</f>
        <v>0</v>
      </c>
      <c r="AC98" s="29">
        <f>'[1]Revised Revenue 2023 rev. plan'!U98*(1-'Revise Cost 2023'!$I98)</f>
        <v>0</v>
      </c>
      <c r="AD98" s="29">
        <f>'[1]Revised Revenue 2023 rev. plan'!V98*(1-'Revise Cost 2023'!$I98)</f>
        <v>0</v>
      </c>
      <c r="AE98" s="29">
        <f>'[1]Revised Revenue 2023 rev. plan'!W98*(1-'Revise Cost 2023'!$I98)</f>
        <v>0</v>
      </c>
      <c r="AF98" s="29">
        <f>'[1]Revised Revenue 2023 rev. plan'!X98*(1-'Revise Cost 2023'!$I98)</f>
        <v>0</v>
      </c>
      <c r="AG98" s="29">
        <f>'[1]Revised Revenue 2023 rev. plan'!Y98*(1-'Revise Cost 2023'!$I98)</f>
        <v>0</v>
      </c>
      <c r="AH98" s="50"/>
      <c r="AN98" s="30"/>
      <c r="AQ98" s="31" t="e">
        <f t="shared" si="31"/>
        <v>#DIV/0!</v>
      </c>
      <c r="AR98" s="32"/>
      <c r="AT98" s="33"/>
      <c r="AU98" s="33"/>
      <c r="AV98" t="b">
        <f t="shared" si="32"/>
        <v>1</v>
      </c>
    </row>
    <row r="99" spans="1:58" x14ac:dyDescent="0.25">
      <c r="A99" s="15">
        <v>1</v>
      </c>
      <c r="B99" s="15" t="s">
        <v>41</v>
      </c>
      <c r="C99" s="15" t="s">
        <v>35</v>
      </c>
      <c r="D99" s="15"/>
      <c r="E99" s="43" t="s">
        <v>44</v>
      </c>
      <c r="F99" s="43">
        <v>154</v>
      </c>
      <c r="G99" s="20" t="s">
        <v>153</v>
      </c>
      <c r="H99" s="21">
        <f>'[1]Revised Revenue 2023 rev. plan'!H99</f>
        <v>1403211.67</v>
      </c>
      <c r="I99" s="36">
        <v>-7.8301401241909693E-2</v>
      </c>
      <c r="J99" s="38"/>
      <c r="K99" s="49">
        <v>1479737.2</v>
      </c>
      <c r="L99" s="25">
        <v>1513085.11</v>
      </c>
      <c r="M99" s="26">
        <f>('[1]Revised Revenue 2023 rev. plan'!I99-'Revise Cost 2023'!L99)/('[1]Revised Revenue 2023 rev. plan'!I99)</f>
        <v>-7.8301401241909874E-2</v>
      </c>
      <c r="N99" s="26">
        <f>(('[1]Revised Revenue 2023 rev. plan'!I99+'[1]Revised Revenue 2023 rev. plan'!K99)-('Revise Cost 2023'!L99+'Revise Cost 2023'!P99))/('[1]Revised Revenue 2023 rev. plan'!I99+'[1]Revised Revenue 2023 rev. plan'!K99)</f>
        <v>-7.8301401241909888E-2</v>
      </c>
      <c r="O99" s="25">
        <v>-154289.64260007333</v>
      </c>
      <c r="P99" s="21">
        <f t="shared" si="29"/>
        <v>-2.5106160930402336E-10</v>
      </c>
      <c r="Q99" s="26">
        <f>('[1]Revised Revenue 2023 rev. plan'!K99-'Revise Cost 2023'!P99)/'[1]Revised Revenue 2023 rev. plan'!K99</f>
        <v>-7.8301401241909652E-2</v>
      </c>
      <c r="R99" s="27"/>
      <c r="S99" s="26"/>
      <c r="T99" s="27"/>
      <c r="U99" s="28">
        <f>(1-I99)*'[1]Revised Revenue 2023 rev. plan'!N99</f>
        <v>0</v>
      </c>
      <c r="V99" s="29">
        <v>0</v>
      </c>
      <c r="W99" s="29">
        <v>0</v>
      </c>
      <c r="X99" s="29">
        <f>'[1]Revised Revenue 2023 rev. plan'!P99*(1-'Revise Cost 2023'!$I99)</f>
        <v>0</v>
      </c>
      <c r="Y99" s="29">
        <f>'[1]Revised Revenue 2023 rev. plan'!Q99*(1-'Revise Cost 2023'!$I99)</f>
        <v>0</v>
      </c>
      <c r="Z99" s="29">
        <f>'[1]Revised Revenue 2023 rev. plan'!R99*(1-'Revise Cost 2023'!$I99)</f>
        <v>0</v>
      </c>
      <c r="AA99" s="29">
        <f>'[1]Revised Revenue 2023 rev. plan'!S99*(1-'Revise Cost 2023'!$I99)</f>
        <v>-2.5106160930402336E-10</v>
      </c>
      <c r="AB99" s="29">
        <f>'[1]Revised Revenue 2023 rev. plan'!T99*(1-'Revise Cost 2023'!$I99)</f>
        <v>0</v>
      </c>
      <c r="AC99" s="29">
        <f>'[1]Revised Revenue 2023 rev. plan'!U99*(1-'Revise Cost 2023'!$I99)</f>
        <v>0</v>
      </c>
      <c r="AD99" s="29">
        <f>'[1]Revised Revenue 2023 rev. plan'!V99*(1-'Revise Cost 2023'!$I99)</f>
        <v>0</v>
      </c>
      <c r="AE99" s="29">
        <f>'[1]Revised Revenue 2023 rev. plan'!W99*(1-'Revise Cost 2023'!$I99)</f>
        <v>0</v>
      </c>
      <c r="AF99" s="29">
        <f>'[1]Revised Revenue 2023 rev. plan'!X99*(1-'Revise Cost 2023'!$I99)</f>
        <v>0</v>
      </c>
      <c r="AG99" s="29">
        <f>'[1]Revised Revenue 2023 rev. plan'!Y99*(1-'Revise Cost 2023'!$I99)</f>
        <v>0</v>
      </c>
      <c r="AH99" s="50"/>
      <c r="AN99" s="30"/>
      <c r="AO99" s="30">
        <f>AE99+AF99+AG99</f>
        <v>0</v>
      </c>
      <c r="AQ99" s="31">
        <f t="shared" si="31"/>
        <v>-1.9428902930940239E-16</v>
      </c>
      <c r="AR99" s="32"/>
      <c r="AT99" s="33">
        <v>-5.4535984581713201E-2</v>
      </c>
      <c r="AU99" s="33">
        <v>-7.8301401241909693E-2</v>
      </c>
      <c r="AV99" t="b">
        <f t="shared" si="32"/>
        <v>0</v>
      </c>
    </row>
    <row r="100" spans="1:58" x14ac:dyDescent="0.25">
      <c r="A100" s="15"/>
      <c r="B100" s="15" t="s">
        <v>96</v>
      </c>
      <c r="C100" s="15" t="s">
        <v>57</v>
      </c>
      <c r="D100" s="15"/>
      <c r="E100" s="43" t="s">
        <v>101</v>
      </c>
      <c r="F100" s="43">
        <v>155</v>
      </c>
      <c r="G100" s="42" t="s">
        <v>154</v>
      </c>
      <c r="H100" s="21">
        <f>'[1]Revised Revenue 2023 rev. plan'!H100</f>
        <v>0</v>
      </c>
      <c r="I100" s="26"/>
      <c r="J100" s="26"/>
      <c r="K100" s="21">
        <v>0</v>
      </c>
      <c r="L100" s="25"/>
      <c r="M100" s="26" t="e">
        <f>('[1]Revised Revenue 2023 rev. plan'!I100-'Revise Cost 2023'!L100)/('[1]Revised Revenue 2023 rev. plan'!I100)</f>
        <v>#DIV/0!</v>
      </c>
      <c r="N100" s="26" t="e">
        <f>(('[1]Revised Revenue 2023 rev. plan'!I100+'[1]Revised Revenue 2023 rev. plan'!K100)-('Revise Cost 2023'!L100+'Revise Cost 2023'!P100))/('[1]Revised Revenue 2023 rev. plan'!I100+'[1]Revised Revenue 2023 rev. plan'!K100)</f>
        <v>#DIV/0!</v>
      </c>
      <c r="O100" s="25">
        <v>0</v>
      </c>
      <c r="P100" s="21">
        <f t="shared" si="29"/>
        <v>0</v>
      </c>
      <c r="Q100" s="26" t="e">
        <f>('[1]Revised Revenue 2023 rev. plan'!K100-'Revise Cost 2023'!P100)/'[1]Revised Revenue 2023 rev. plan'!K100</f>
        <v>#DIV/0!</v>
      </c>
      <c r="R100" s="27"/>
      <c r="S100" s="26"/>
      <c r="T100" s="27"/>
      <c r="U100" s="28">
        <f>(1-I100)*'[1]Revised Revenue 2023 rev. plan'!N100</f>
        <v>0</v>
      </c>
      <c r="V100" s="29">
        <v>0</v>
      </c>
      <c r="W100" s="29">
        <v>0</v>
      </c>
      <c r="X100" s="29">
        <f>'[1]Revised Revenue 2023 rev. plan'!P100*(1-'Revise Cost 2023'!$I100)</f>
        <v>0</v>
      </c>
      <c r="Y100" s="29">
        <f>'[1]Revised Revenue 2023 rev. plan'!Q100*(1-'Revise Cost 2023'!$I100)</f>
        <v>0</v>
      </c>
      <c r="Z100" s="29">
        <f>'[1]Revised Revenue 2023 rev. plan'!R100*(1-'Revise Cost 2023'!$I100)</f>
        <v>0</v>
      </c>
      <c r="AA100" s="29">
        <f>'[1]Revised Revenue 2023 rev. plan'!S100*(1-'Revise Cost 2023'!$I100)</f>
        <v>0</v>
      </c>
      <c r="AB100" s="29">
        <f>'[1]Revised Revenue 2023 rev. plan'!T100*(1-'Revise Cost 2023'!$I100)</f>
        <v>0</v>
      </c>
      <c r="AC100" s="29">
        <f>'[1]Revised Revenue 2023 rev. plan'!U100*(1-'Revise Cost 2023'!$I100)</f>
        <v>0</v>
      </c>
      <c r="AD100" s="29">
        <f>'[1]Revised Revenue 2023 rev. plan'!V100*(1-'Revise Cost 2023'!$I100)</f>
        <v>0</v>
      </c>
      <c r="AE100" s="29">
        <f>'[1]Revised Revenue 2023 rev. plan'!W100*(1-'Revise Cost 2023'!$I100)</f>
        <v>0</v>
      </c>
      <c r="AF100" s="29">
        <f>'[1]Revised Revenue 2023 rev. plan'!X100*(1-'Revise Cost 2023'!$I100)</f>
        <v>0</v>
      </c>
      <c r="AG100" s="29">
        <f>'[1]Revised Revenue 2023 rev. plan'!Y100*(1-'Revise Cost 2023'!$I100)</f>
        <v>0</v>
      </c>
      <c r="AH100" s="50"/>
      <c r="AN100" s="30"/>
      <c r="AQ100" s="31" t="e">
        <f t="shared" si="31"/>
        <v>#DIV/0!</v>
      </c>
      <c r="AR100" s="32"/>
      <c r="AT100" s="33">
        <v>0</v>
      </c>
      <c r="AU100" s="33"/>
      <c r="AV100" t="b">
        <f t="shared" si="32"/>
        <v>1</v>
      </c>
    </row>
    <row r="101" spans="1:58" x14ac:dyDescent="0.25">
      <c r="A101" s="15"/>
      <c r="B101" s="15" t="s">
        <v>65</v>
      </c>
      <c r="C101" s="15" t="s">
        <v>57</v>
      </c>
      <c r="D101" s="15"/>
      <c r="E101" s="43" t="s">
        <v>101</v>
      </c>
      <c r="F101" s="43">
        <v>156</v>
      </c>
      <c r="G101" s="42" t="s">
        <v>155</v>
      </c>
      <c r="H101" s="21">
        <f>'[1]Revised Revenue 2023 rev. plan'!H101</f>
        <v>0</v>
      </c>
      <c r="I101" s="26"/>
      <c r="J101" s="26"/>
      <c r="K101" s="21">
        <v>0</v>
      </c>
      <c r="L101" s="25"/>
      <c r="M101" s="26" t="e">
        <f>('[1]Revised Revenue 2023 rev. plan'!I101-'Revise Cost 2023'!L101)/('[1]Revised Revenue 2023 rev. plan'!I101)</f>
        <v>#DIV/0!</v>
      </c>
      <c r="N101" s="26" t="e">
        <f>(('[1]Revised Revenue 2023 rev. plan'!I101+'[1]Revised Revenue 2023 rev. plan'!K101)-('Revise Cost 2023'!L101+'Revise Cost 2023'!P101))/('[1]Revised Revenue 2023 rev. plan'!I101+'[1]Revised Revenue 2023 rev. plan'!K101)</f>
        <v>#DIV/0!</v>
      </c>
      <c r="O101" s="25">
        <v>0</v>
      </c>
      <c r="P101" s="21">
        <f t="shared" si="29"/>
        <v>0</v>
      </c>
      <c r="Q101" s="26" t="e">
        <f>('[1]Revised Revenue 2023 rev. plan'!K101-'Revise Cost 2023'!P101)/'[1]Revised Revenue 2023 rev. plan'!K101</f>
        <v>#DIV/0!</v>
      </c>
      <c r="R101" s="27"/>
      <c r="S101" s="26"/>
      <c r="T101" s="27"/>
      <c r="U101" s="28">
        <f>(1-I101)*'[1]Revised Revenue 2023 rev. plan'!N101</f>
        <v>0</v>
      </c>
      <c r="V101" s="29">
        <v>0</v>
      </c>
      <c r="W101" s="29">
        <v>0</v>
      </c>
      <c r="X101" s="29">
        <f>'[1]Revised Revenue 2023 rev. plan'!P101*(1-'Revise Cost 2023'!$I101)</f>
        <v>0</v>
      </c>
      <c r="Y101" s="29">
        <f>'[1]Revised Revenue 2023 rev. plan'!Q101*(1-'Revise Cost 2023'!$I101)</f>
        <v>0</v>
      </c>
      <c r="Z101" s="29">
        <f>'[1]Revised Revenue 2023 rev. plan'!R101*(1-'Revise Cost 2023'!$I101)</f>
        <v>0</v>
      </c>
      <c r="AA101" s="29">
        <f>'[1]Revised Revenue 2023 rev. plan'!S101*(1-'Revise Cost 2023'!$I101)</f>
        <v>0</v>
      </c>
      <c r="AB101" s="29">
        <f>'[1]Revised Revenue 2023 rev. plan'!T101*(1-'Revise Cost 2023'!$I101)</f>
        <v>0</v>
      </c>
      <c r="AC101" s="29">
        <f>'[1]Revised Revenue 2023 rev. plan'!U101*(1-'Revise Cost 2023'!$I101)</f>
        <v>0</v>
      </c>
      <c r="AD101" s="29">
        <f>'[1]Revised Revenue 2023 rev. plan'!V101*(1-'Revise Cost 2023'!$I101)</f>
        <v>0</v>
      </c>
      <c r="AE101" s="29">
        <f>'[1]Revised Revenue 2023 rev. plan'!W101*(1-'Revise Cost 2023'!$I101)</f>
        <v>0</v>
      </c>
      <c r="AF101" s="29">
        <f>'[1]Revised Revenue 2023 rev. plan'!X101*(1-'Revise Cost 2023'!$I101)</f>
        <v>0</v>
      </c>
      <c r="AG101" s="29">
        <f>'[1]Revised Revenue 2023 rev. plan'!Y101*(1-'Revise Cost 2023'!$I101)</f>
        <v>0</v>
      </c>
      <c r="AH101" s="50"/>
      <c r="AN101" s="30"/>
      <c r="AQ101" s="31" t="e">
        <f t="shared" si="31"/>
        <v>#DIV/0!</v>
      </c>
      <c r="AR101" s="32"/>
      <c r="AT101" s="33">
        <v>0</v>
      </c>
      <c r="AU101" s="33"/>
      <c r="AV101" t="b">
        <f t="shared" si="32"/>
        <v>1</v>
      </c>
    </row>
    <row r="102" spans="1:58" x14ac:dyDescent="0.25">
      <c r="A102" s="15">
        <v>2</v>
      </c>
      <c r="B102" s="15" t="s">
        <v>41</v>
      </c>
      <c r="C102" s="15" t="s">
        <v>57</v>
      </c>
      <c r="D102" s="17">
        <v>38</v>
      </c>
      <c r="E102" s="43" t="s">
        <v>66</v>
      </c>
      <c r="F102" s="44">
        <v>158</v>
      </c>
      <c r="G102" s="20" t="s">
        <v>156</v>
      </c>
      <c r="H102" s="21">
        <f>'[1]Revised Revenue 2023 rev. plan'!H102</f>
        <v>332082623</v>
      </c>
      <c r="I102" s="22">
        <f>AW102</f>
        <v>6.0000000000000109E-2</v>
      </c>
      <c r="J102" s="26">
        <v>0.06</v>
      </c>
      <c r="K102" s="24">
        <v>312157665.62</v>
      </c>
      <c r="L102" s="25">
        <v>155810091.95999998</v>
      </c>
      <c r="M102" s="26">
        <f>('[1]Revised Revenue 2023 rev. plan'!I102-'Revise Cost 2023'!L102)/('[1]Revised Revenue 2023 rev. plan'!I102)</f>
        <v>6.0000000000000143E-2</v>
      </c>
      <c r="N102" s="26">
        <f>(('[1]Revised Revenue 2023 rev. plan'!I102+'[1]Revised Revenue 2023 rev. plan'!K102)-('Revise Cost 2023'!L102+'Revise Cost 2023'!P102))/('[1]Revised Revenue 2023 rev. plan'!I102+'[1]Revised Revenue 2023 rev. plan'!K102)</f>
        <v>6.0000000000000185E-2</v>
      </c>
      <c r="O102" s="25">
        <v>138196567.92285708</v>
      </c>
      <c r="P102" s="21">
        <f t="shared" si="29"/>
        <v>156347573.65821069</v>
      </c>
      <c r="Q102" s="26">
        <f>('[1]Revised Revenue 2023 rev. plan'!K102-'Revise Cost 2023'!P102)/'[1]Revised Revenue 2023 rev. plan'!K102</f>
        <v>6.000000000000022E-2</v>
      </c>
      <c r="R102" s="27">
        <f>K102-L102-P102</f>
        <v>1.7893314361572266E-3</v>
      </c>
      <c r="S102" s="26">
        <f>('[1]Revised Revenue 2023 rev. plan'!M102-'Revise Cost 2023'!R102)/'[1]Revised Revenue 2023 rev. plan'!M102</f>
        <v>5.9965555033662125E-2</v>
      </c>
      <c r="T102" s="27"/>
      <c r="U102" s="28">
        <f>(1-I102)*'[1]Revised Revenue 2023 rev. plan'!N102</f>
        <v>10285640.269999985</v>
      </c>
      <c r="V102" s="29">
        <v>10285640.270000011</v>
      </c>
      <c r="W102" s="29">
        <v>6212807.6999999881</v>
      </c>
      <c r="X102" s="29">
        <f>'[1]Revised Revenue 2023 rev. plan'!P102*(1-'Revise Cost 2023'!$I102)</f>
        <v>6171095.4291690663</v>
      </c>
      <c r="Y102" s="29">
        <f>'[1]Revised Revenue 2023 rev. plan'!Q102*(1-'Revise Cost 2023'!$I102)</f>
        <v>10912195.690517904</v>
      </c>
      <c r="Z102" s="29">
        <f>'[1]Revised Revenue 2023 rev. plan'!R102*(1-'Revise Cost 2023'!$I102)</f>
        <v>17802798.417065598</v>
      </c>
      <c r="AA102" s="29">
        <f>'[1]Revised Revenue 2023 rev. plan'!S102*(1-'Revise Cost 2023'!$I102)</f>
        <v>16167975.638248123</v>
      </c>
      <c r="AB102" s="29">
        <f>'[1]Revised Revenue 2023 rev. plan'!T102*(1-'Revise Cost 2023'!$I102)</f>
        <v>17388661.448335346</v>
      </c>
      <c r="AC102" s="29">
        <f>'[1]Revised Revenue 2023 rev. plan'!U102*(1-'Revise Cost 2023'!$I102)</f>
        <v>19723912.475962345</v>
      </c>
      <c r="AD102" s="29">
        <f>'[1]Revised Revenue 2023 rev. plan'!V102*(1-'Revise Cost 2023'!$I102)</f>
        <v>15023912.475962348</v>
      </c>
      <c r="AE102" s="29">
        <f>'[1]Revised Revenue 2023 rev. plan'!W102*(1-'Revise Cost 2023'!$I102)</f>
        <v>15814127.335749991</v>
      </c>
      <c r="AF102" s="29">
        <f>'[1]Revised Revenue 2023 rev. plan'!X102*(1-'Revise Cost 2023'!$I102)</f>
        <v>14264432.677200001</v>
      </c>
      <c r="AG102" s="29">
        <f>'[1]Revised Revenue 2023 rev. plan'!Y102*(1-'Revise Cost 2023'!$I102)</f>
        <v>6580014.0999999996</v>
      </c>
      <c r="AH102" s="50"/>
      <c r="AN102" s="30"/>
      <c r="AO102" s="30">
        <f>AE102+AF102+AG102</f>
        <v>36658574.11294999</v>
      </c>
      <c r="AQ102" s="31">
        <f t="shared" si="31"/>
        <v>7.6327832942979512E-17</v>
      </c>
      <c r="AR102" s="32"/>
      <c r="AS102" s="30">
        <f>AG102+AF102+AE102+AD102+AC102+AB102+AA102+Z102</f>
        <v>122765834.56852373</v>
      </c>
      <c r="AT102" s="33">
        <v>0.06</v>
      </c>
      <c r="AU102" s="33">
        <v>6.0000000000000109E-2</v>
      </c>
      <c r="AV102" t="b">
        <f t="shared" si="32"/>
        <v>0</v>
      </c>
      <c r="AW102" s="33">
        <f>[2]Sheet9!I103</f>
        <v>6.0000000000000109E-2</v>
      </c>
      <c r="AX102" s="34">
        <f>I102</f>
        <v>6.0000000000000109E-2</v>
      </c>
      <c r="AY102" s="34">
        <f t="shared" ref="AY102:AZ104" si="33">M102</f>
        <v>6.0000000000000143E-2</v>
      </c>
      <c r="AZ102" s="34">
        <f t="shared" si="33"/>
        <v>6.0000000000000185E-2</v>
      </c>
      <c r="BA102" s="34">
        <f>Q102</f>
        <v>6.000000000000022E-2</v>
      </c>
      <c r="BB102" s="34">
        <f>S102</f>
        <v>5.9965555033662125E-2</v>
      </c>
      <c r="BC102" s="30">
        <f>SUM(V102:AG102)</f>
        <v>156347573.65821069</v>
      </c>
      <c r="BE102">
        <f>COUNTIFS(V102:AG102,"&lt;&gt;0")</f>
        <v>12</v>
      </c>
      <c r="BF102">
        <f>COUNTIFS(Z102:AG102,"&lt;&gt;0")</f>
        <v>8</v>
      </c>
    </row>
    <row r="103" spans="1:58" x14ac:dyDescent="0.25">
      <c r="A103" s="15">
        <v>1</v>
      </c>
      <c r="B103" s="15" t="s">
        <v>38</v>
      </c>
      <c r="C103" s="15" t="s">
        <v>55</v>
      </c>
      <c r="D103" s="17">
        <v>39</v>
      </c>
      <c r="E103" s="43" t="s">
        <v>39</v>
      </c>
      <c r="F103" s="44">
        <v>159</v>
      </c>
      <c r="G103" s="20" t="s">
        <v>157</v>
      </c>
      <c r="H103" s="21">
        <f>'[1]Revised Revenue 2023 rev. plan'!H103</f>
        <v>420476403</v>
      </c>
      <c r="I103" s="22">
        <f>AW103</f>
        <v>4.0000000000000015E-2</v>
      </c>
      <c r="J103" s="26">
        <v>0.08</v>
      </c>
      <c r="K103" s="24">
        <v>403657346.88</v>
      </c>
      <c r="L103" s="25">
        <v>62017325.219999999</v>
      </c>
      <c r="M103" s="26">
        <f>('[1]Revised Revenue 2023 rev. plan'!I103-'Revise Cost 2023'!L103)/('[1]Revised Revenue 2023 rev. plan'!I103)</f>
        <v>3.9999999999999911E-2</v>
      </c>
      <c r="N103" s="26">
        <f>(('[1]Revised Revenue 2023 rev. plan'!I103+'[1]Revised Revenue 2023 rev. plan'!K103)-('Revise Cost 2023'!L103+'Revise Cost 2023'!P103))/('[1]Revised Revenue 2023 rev. plan'!I103+'[1]Revised Revenue 2023 rev. plan'!K103)</f>
        <v>3.9999999999999834E-2</v>
      </c>
      <c r="O103" s="25">
        <v>341640021.65999997</v>
      </c>
      <c r="P103" s="21">
        <f t="shared" si="29"/>
        <v>272396947.66828609</v>
      </c>
      <c r="Q103" s="26">
        <f>('[1]Revised Revenue 2023 rev. plan'!K103-'Revise Cost 2023'!P103)/'[1]Revised Revenue 2023 rev. plan'!K103</f>
        <v>3.9999999999999897E-2</v>
      </c>
      <c r="R103" s="27"/>
      <c r="S103" s="26">
        <f>('[1]Revised Revenue 2023 rev. plan'!M103-'Revise Cost 2023'!R103)/'[1]Revised Revenue 2023 rev. plan'!M103</f>
        <v>1</v>
      </c>
      <c r="T103" s="27"/>
      <c r="U103" s="28">
        <f>(1-I103)*'[1]Revised Revenue 2023 rev. plan'!N103</f>
        <v>8734969.5400000196</v>
      </c>
      <c r="V103" s="29">
        <v>8734969.5399999991</v>
      </c>
      <c r="W103" s="29">
        <v>4543017.0500000007</v>
      </c>
      <c r="X103" s="29">
        <f>'[1]Revised Revenue 2023 rev. plan'!P103*(1-'Revise Cost 2023'!$I103)</f>
        <v>9821590.5405519381</v>
      </c>
      <c r="Y103" s="29">
        <f>'[1]Revised Revenue 2023 rev. plan'!Q103*(1-'Revise Cost 2023'!$I103)</f>
        <v>17271826.710310753</v>
      </c>
      <c r="Z103" s="29">
        <f>'[1]Revised Revenue 2023 rev. plan'!R103*(1-'Revise Cost 2023'!$I103)</f>
        <v>27892532.739988871</v>
      </c>
      <c r="AA103" s="29">
        <f>'[1]Revised Revenue 2023 rev. plan'!S103*(1-'Revise Cost 2023'!$I103)</f>
        <v>30463783.434808895</v>
      </c>
      <c r="AB103" s="29">
        <f>'[1]Revised Revenue 2023 rev. plan'!T103*(1-'Revise Cost 2023'!$I103)</f>
        <v>27038700.888484787</v>
      </c>
      <c r="AC103" s="29">
        <f>'[1]Revised Revenue 2023 rev. plan'!U103*(1-'Revise Cost 2023'!$I103)</f>
        <v>25918549.123687714</v>
      </c>
      <c r="AD103" s="29">
        <f>'[1]Revised Revenue 2023 rev. plan'!V103*(1-'Revise Cost 2023'!$I103)</f>
        <v>27605972.886880055</v>
      </c>
      <c r="AE103" s="29">
        <f>'[1]Revised Revenue 2023 rev. plan'!W103*(1-'Revise Cost 2023'!$I103)</f>
        <v>33233838.959392596</v>
      </c>
      <c r="AF103" s="29">
        <f>'[1]Revised Revenue 2023 rev. plan'!X103*(1-'Revise Cost 2023'!$I103)</f>
        <v>31883553.959248438</v>
      </c>
      <c r="AG103" s="29">
        <f>'[1]Revised Revenue 2023 rev. plan'!Y103*(1-'Revise Cost 2023'!$I103)</f>
        <v>27988611.834932033</v>
      </c>
      <c r="AH103" s="50"/>
      <c r="AN103" s="30"/>
      <c r="AO103" s="30">
        <f>AE103+AF103+AG103</f>
        <v>93106004.75357306</v>
      </c>
      <c r="AQ103" s="31">
        <f t="shared" si="31"/>
        <v>-1.8041124150158794E-16</v>
      </c>
      <c r="AR103" s="32"/>
      <c r="AS103" s="30">
        <f>AG103+AF103+AE103+AD103+AC103+AB103+AA103+Z103</f>
        <v>232025543.82742339</v>
      </c>
      <c r="AT103" s="33">
        <v>0.06</v>
      </c>
      <c r="AU103" s="33">
        <v>4.0000000000000015E-2</v>
      </c>
      <c r="AV103" t="b">
        <f t="shared" si="32"/>
        <v>0</v>
      </c>
      <c r="AW103" s="33">
        <f>[2]Sheet9!I104</f>
        <v>4.0000000000000015E-2</v>
      </c>
      <c r="AX103" s="34">
        <f>I103</f>
        <v>4.0000000000000015E-2</v>
      </c>
      <c r="AY103" s="34">
        <f t="shared" si="33"/>
        <v>3.9999999999999911E-2</v>
      </c>
      <c r="AZ103" s="34">
        <f t="shared" si="33"/>
        <v>3.9999999999999834E-2</v>
      </c>
      <c r="BA103" s="34">
        <f>Q103</f>
        <v>3.9999999999999897E-2</v>
      </c>
      <c r="BB103" s="34">
        <f>S103</f>
        <v>1</v>
      </c>
      <c r="BC103" s="30">
        <f>SUM(V103:AG103)</f>
        <v>272396947.66828609</v>
      </c>
      <c r="BE103">
        <f>COUNTIFS(V103:AG103,"&lt;&gt;0")</f>
        <v>12</v>
      </c>
      <c r="BF103">
        <f>COUNTIFS(Z103:AG103,"&lt;&gt;0")</f>
        <v>8</v>
      </c>
    </row>
    <row r="104" spans="1:58" x14ac:dyDescent="0.25">
      <c r="A104" s="15">
        <v>2</v>
      </c>
      <c r="B104" s="15" t="s">
        <v>49</v>
      </c>
      <c r="C104" s="15" t="s">
        <v>57</v>
      </c>
      <c r="D104" s="17">
        <v>40</v>
      </c>
      <c r="E104" s="43" t="s">
        <v>68</v>
      </c>
      <c r="F104" s="44">
        <v>160</v>
      </c>
      <c r="G104" s="20" t="s">
        <v>158</v>
      </c>
      <c r="H104" s="21">
        <f>'[1]Revised Revenue 2023 rev. plan'!H104</f>
        <v>828266677</v>
      </c>
      <c r="I104" s="22">
        <f>AW104</f>
        <v>5.1900000000000009E-2</v>
      </c>
      <c r="J104" s="26">
        <v>0.11</v>
      </c>
      <c r="K104" s="24">
        <v>785279636.46369994</v>
      </c>
      <c r="L104" s="25">
        <v>199182202.37</v>
      </c>
      <c r="M104" s="26">
        <f>('[1]Revised Revenue 2023 rev. plan'!I104-'Revise Cost 2023'!L104)/('[1]Revised Revenue 2023 rev. plan'!I104)</f>
        <v>5.1899999999999856E-2</v>
      </c>
      <c r="N104" s="26">
        <f>(('[1]Revised Revenue 2023 rev. plan'!I104+'[1]Revised Revenue 2023 rev. plan'!K104)-('Revise Cost 2023'!L104+'Revise Cost 2023'!P104))/('[1]Revised Revenue 2023 rev. plan'!I104+'[1]Revised Revenue 2023 rev. plan'!K104)</f>
        <v>5.1900000000000009E-2</v>
      </c>
      <c r="O104" s="25">
        <v>307804510.49360001</v>
      </c>
      <c r="P104" s="21">
        <f t="shared" si="29"/>
        <v>306704830.15369999</v>
      </c>
      <c r="Q104" s="26">
        <f>('[1]Revised Revenue 2023 rev. plan'!K104-'Revise Cost 2023'!P104)/'[1]Revised Revenue 2023 rev. plan'!K104</f>
        <v>5.1900000000000106E-2</v>
      </c>
      <c r="R104" s="27">
        <f>K104-L104-P104</f>
        <v>279392603.93999994</v>
      </c>
      <c r="S104" s="26">
        <f>('[1]Revised Revenue 2023 rev. plan'!M104-'Revise Cost 2023'!R104)/'[1]Revised Revenue 2023 rev. plan'!M104</f>
        <v>5.190000000000039E-2</v>
      </c>
      <c r="T104" s="27"/>
      <c r="U104" s="28">
        <f>(1-I104)*'[1]Revised Revenue 2023 rev. plan'!N104</f>
        <v>17160530.810000021</v>
      </c>
      <c r="V104" s="29">
        <v>17160530.810000002</v>
      </c>
      <c r="W104" s="29">
        <v>17027482.079999998</v>
      </c>
      <c r="X104" s="29">
        <f>'[1]Revised Revenue 2023 rev. plan'!P104*(1-'Revise Cost 2023'!$I104)</f>
        <v>21201628.366799999</v>
      </c>
      <c r="Y104" s="29">
        <f>'[1]Revised Revenue 2023 rev. plan'!Q104*(1-'Revise Cost 2023'!$I104)</f>
        <v>22175942.383699998</v>
      </c>
      <c r="Z104" s="29">
        <f>'[1]Revised Revenue 2023 rev. plan'!R104*(1-'Revise Cost 2023'!$I104)</f>
        <v>30980662.653699998</v>
      </c>
      <c r="AA104" s="29">
        <f>'[1]Revised Revenue 2023 rev. plan'!S104*(1-'Revise Cost 2023'!$I104)</f>
        <v>33121485.7271</v>
      </c>
      <c r="AB104" s="29">
        <f>'[1]Revised Revenue 2023 rev. plan'!T104*(1-'Revise Cost 2023'!$I104)</f>
        <v>28464122.719899997</v>
      </c>
      <c r="AC104" s="29">
        <f>'[1]Revised Revenue 2023 rev. plan'!U104*(1-'Revise Cost 2023'!$I104)</f>
        <v>28464122.719899997</v>
      </c>
      <c r="AD104" s="29">
        <f>'[1]Revised Revenue 2023 rev. plan'!V104*(1-'Revise Cost 2023'!$I104)</f>
        <v>28464122.719899997</v>
      </c>
      <c r="AE104" s="29">
        <f>'[1]Revised Revenue 2023 rev. plan'!W104*(1-'Revise Cost 2023'!$I104)</f>
        <v>28369312.719899997</v>
      </c>
      <c r="AF104" s="29">
        <f>'[1]Revised Revenue 2023 rev. plan'!X104*(1-'Revise Cost 2023'!$I104)</f>
        <v>26473112.719899997</v>
      </c>
      <c r="AG104" s="29">
        <f>'[1]Revised Revenue 2023 rev. plan'!Y104*(1-'Revise Cost 2023'!$I104)</f>
        <v>24802304.532899998</v>
      </c>
      <c r="AH104" s="50"/>
      <c r="AN104" s="30"/>
      <c r="AO104" s="30">
        <f>AE104+AF104+AG104</f>
        <v>79644729.9727</v>
      </c>
      <c r="AQ104" s="31">
        <f t="shared" si="31"/>
        <v>0</v>
      </c>
      <c r="AR104" s="32"/>
      <c r="AS104" s="30">
        <f>AG104+AF104+AE104+AD104+AC104+AB104+AA104+Z104</f>
        <v>229139246.51319999</v>
      </c>
      <c r="AT104" s="33">
        <v>8.1700000000000009E-2</v>
      </c>
      <c r="AU104" s="33">
        <v>5.1900000000000009E-2</v>
      </c>
      <c r="AV104" t="b">
        <f t="shared" si="32"/>
        <v>0</v>
      </c>
      <c r="AW104" s="33">
        <f>[2]Sheet9!I105</f>
        <v>5.1900000000000009E-2</v>
      </c>
      <c r="AX104" s="34">
        <f>I104</f>
        <v>5.1900000000000009E-2</v>
      </c>
      <c r="AY104" s="34">
        <f t="shared" si="33"/>
        <v>5.1899999999999856E-2</v>
      </c>
      <c r="AZ104" s="34">
        <f t="shared" si="33"/>
        <v>5.1900000000000009E-2</v>
      </c>
      <c r="BA104" s="34">
        <f>Q104</f>
        <v>5.1900000000000106E-2</v>
      </c>
      <c r="BB104" s="34">
        <f>S104</f>
        <v>5.190000000000039E-2</v>
      </c>
      <c r="BC104" s="30">
        <f>SUM(V104:AG104)</f>
        <v>306704830.15369999</v>
      </c>
      <c r="BE104">
        <f>COUNTIFS(V104:AG104,"&lt;&gt;0")</f>
        <v>12</v>
      </c>
      <c r="BF104">
        <f>COUNTIFS(Z104:AG104,"&lt;&gt;0")</f>
        <v>8</v>
      </c>
    </row>
    <row r="105" spans="1:58" x14ac:dyDescent="0.25">
      <c r="A105" s="15">
        <v>1</v>
      </c>
      <c r="B105" s="15" t="s">
        <v>41</v>
      </c>
      <c r="C105" s="15" t="s">
        <v>35</v>
      </c>
      <c r="D105" s="15"/>
      <c r="E105" s="43" t="s">
        <v>44</v>
      </c>
      <c r="F105" s="43">
        <v>161</v>
      </c>
      <c r="G105" s="20" t="s">
        <v>159</v>
      </c>
      <c r="H105" s="21">
        <f>'[1]Revised Revenue 2023 rev. plan'!H105</f>
        <v>11187822</v>
      </c>
      <c r="I105" s="36">
        <v>0.18127711810216493</v>
      </c>
      <c r="J105" s="26"/>
      <c r="K105" s="49">
        <v>10628430.9</v>
      </c>
      <c r="L105" s="25">
        <v>9159725.870000001</v>
      </c>
      <c r="M105" s="26">
        <f>('[1]Revised Revenue 2023 rev. plan'!I105-'Revise Cost 2023'!L105)/('[1]Revised Revenue 2023 rev. plan'!I105)</f>
        <v>0.18127711810216479</v>
      </c>
      <c r="N105" s="26">
        <f>(('[1]Revised Revenue 2023 rev. plan'!I105+'[1]Revised Revenue 2023 rev. plan'!K105)-('Revise Cost 2023'!L105+'Revise Cost 2023'!P105))/('[1]Revised Revenue 2023 rev. plan'!I105+'[1]Revised Revenue 2023 rev. plan'!K105)</f>
        <v>0.18127711810216479</v>
      </c>
      <c r="O105" s="25">
        <v>0</v>
      </c>
      <c r="P105" s="21">
        <f t="shared" si="29"/>
        <v>0</v>
      </c>
      <c r="Q105" s="26" t="e">
        <f>('[1]Revised Revenue 2023 rev. plan'!K105-'Revise Cost 2023'!P105)/'[1]Revised Revenue 2023 rev. plan'!K105</f>
        <v>#DIV/0!</v>
      </c>
      <c r="R105" s="27">
        <f>K105-L105-P105</f>
        <v>1468705.0299999993</v>
      </c>
      <c r="S105" s="26">
        <f>('[3]Revised Invoicing Revenue 2022'!K105-'Revise Cost 2023'!R105)/'[3]Revised Invoicing Revenue 2022'!K105</f>
        <v>0.76065696825436413</v>
      </c>
      <c r="T105" s="27"/>
      <c r="U105" s="28">
        <f>(1-I105)*'[1]Revised Revenue 2023 rev. plan'!N105</f>
        <v>0</v>
      </c>
      <c r="V105" s="29">
        <v>0</v>
      </c>
      <c r="W105" s="29">
        <v>0</v>
      </c>
      <c r="X105" s="29">
        <f>'[1]Revised Revenue 2023 rev. plan'!P105*(1-'Revise Cost 2023'!$I105)</f>
        <v>0</v>
      </c>
      <c r="Y105" s="29">
        <f>'[1]Revised Revenue 2023 rev. plan'!Q105*(1-'Revise Cost 2023'!$I105)</f>
        <v>0</v>
      </c>
      <c r="Z105" s="29">
        <f>'[1]Revised Revenue 2023 rev. plan'!R105*(1-'Revise Cost 2023'!$I105)</f>
        <v>0</v>
      </c>
      <c r="AA105" s="29">
        <f>'[1]Revised Revenue 2023 rev. plan'!S105*(1-'Revise Cost 2023'!$I105)</f>
        <v>0</v>
      </c>
      <c r="AB105" s="29">
        <f>'[1]Revised Revenue 2023 rev. plan'!T105*(1-'Revise Cost 2023'!$I105)</f>
        <v>0</v>
      </c>
      <c r="AC105" s="29">
        <f>'[1]Revised Revenue 2023 rev. plan'!U105*(1-'Revise Cost 2023'!$I105)</f>
        <v>0</v>
      </c>
      <c r="AD105" s="29">
        <f>'[1]Revised Revenue 2023 rev. plan'!V105*(1-'Revise Cost 2023'!$I105)</f>
        <v>0</v>
      </c>
      <c r="AE105" s="29">
        <f>'[1]Revised Revenue 2023 rev. plan'!W105*(1-'Revise Cost 2023'!$I105)</f>
        <v>0</v>
      </c>
      <c r="AF105" s="29">
        <f>'[1]Revised Revenue 2023 rev. plan'!X105*(1-'Revise Cost 2023'!$I105)</f>
        <v>0</v>
      </c>
      <c r="AG105" s="29">
        <f>'[1]Revised Revenue 2023 rev. plan'!Y105*(1-'Revise Cost 2023'!$I105)</f>
        <v>0</v>
      </c>
      <c r="AH105" s="50"/>
      <c r="AN105" s="30">
        <f t="shared" si="30"/>
        <v>1468705.0299999993</v>
      </c>
      <c r="AO105" s="30">
        <f>AE105+AF105+AG105</f>
        <v>0</v>
      </c>
      <c r="AQ105" s="31">
        <f t="shared" si="31"/>
        <v>0</v>
      </c>
      <c r="AR105" s="32"/>
      <c r="AT105" s="33">
        <v>4.9999999999999968E-2</v>
      </c>
      <c r="AU105" s="33">
        <v>0.18127711810216493</v>
      </c>
      <c r="AV105" t="b">
        <f t="shared" si="32"/>
        <v>0</v>
      </c>
    </row>
    <row r="106" spans="1:58" x14ac:dyDescent="0.25">
      <c r="A106" s="15"/>
      <c r="B106" s="15" t="s">
        <v>132</v>
      </c>
      <c r="C106" s="15" t="s">
        <v>132</v>
      </c>
      <c r="D106" s="15"/>
      <c r="E106" s="43"/>
      <c r="F106" s="43"/>
      <c r="G106" s="42" t="s">
        <v>160</v>
      </c>
      <c r="H106" s="21">
        <f>'[1]Revised Revenue 2023 rev. plan'!H106</f>
        <v>0</v>
      </c>
      <c r="I106" s="26"/>
      <c r="J106" s="26"/>
      <c r="K106" s="21">
        <v>0</v>
      </c>
      <c r="L106" s="25"/>
      <c r="M106" s="26" t="e">
        <f>('[1]Revised Revenue 2023 rev. plan'!I106-'Revise Cost 2023'!L106)/('[1]Revised Revenue 2023 rev. plan'!I106)</f>
        <v>#DIV/0!</v>
      </c>
      <c r="N106" s="26" t="e">
        <f>(('[1]Revised Revenue 2023 rev. plan'!I106+'[1]Revised Revenue 2023 rev. plan'!K106)-('Revise Cost 2023'!L106+'Revise Cost 2023'!P106))/('[1]Revised Revenue 2023 rev. plan'!I106+'[1]Revised Revenue 2023 rev. plan'!K106)</f>
        <v>#DIV/0!</v>
      </c>
      <c r="O106" s="25">
        <v>0</v>
      </c>
      <c r="P106" s="21">
        <f t="shared" si="29"/>
        <v>0</v>
      </c>
      <c r="Q106" s="26" t="e">
        <f>('[1]Revised Revenue 2023 rev. plan'!K106-'Revise Cost 2023'!P106)/'[1]Revised Revenue 2023 rev. plan'!K106</f>
        <v>#DIV/0!</v>
      </c>
      <c r="R106" s="27"/>
      <c r="S106" s="26"/>
      <c r="T106" s="27"/>
      <c r="U106" s="28">
        <f>(1-I106)*'[1]Revised Revenue 2023 rev. plan'!N106</f>
        <v>0</v>
      </c>
      <c r="V106" s="29">
        <v>0</v>
      </c>
      <c r="W106" s="29">
        <v>0</v>
      </c>
      <c r="X106" s="29">
        <f>'[1]Revised Revenue 2023 rev. plan'!P106*(1-'Revise Cost 2023'!$I106)</f>
        <v>0</v>
      </c>
      <c r="Y106" s="29">
        <f>'[1]Revised Revenue 2023 rev. plan'!Q106*(1-'Revise Cost 2023'!$I106)</f>
        <v>0</v>
      </c>
      <c r="Z106" s="29">
        <f>'[1]Revised Revenue 2023 rev. plan'!R106*(1-'Revise Cost 2023'!$I106)</f>
        <v>0</v>
      </c>
      <c r="AA106" s="29">
        <f>'[1]Revised Revenue 2023 rev. plan'!S106*(1-'Revise Cost 2023'!$I106)</f>
        <v>0</v>
      </c>
      <c r="AB106" s="29">
        <f>'[1]Revised Revenue 2023 rev. plan'!T106*(1-'Revise Cost 2023'!$I106)</f>
        <v>0</v>
      </c>
      <c r="AC106" s="29">
        <f>'[1]Revised Revenue 2023 rev. plan'!U106*(1-'Revise Cost 2023'!$I106)</f>
        <v>0</v>
      </c>
      <c r="AD106" s="29">
        <f>'[1]Revised Revenue 2023 rev. plan'!V106*(1-'Revise Cost 2023'!$I106)</f>
        <v>0</v>
      </c>
      <c r="AE106" s="29">
        <f>'[1]Revised Revenue 2023 rev. plan'!W106*(1-'Revise Cost 2023'!$I106)</f>
        <v>0</v>
      </c>
      <c r="AF106" s="29">
        <f>'[1]Revised Revenue 2023 rev. plan'!X106*(1-'Revise Cost 2023'!$I106)</f>
        <v>0</v>
      </c>
      <c r="AG106" s="29">
        <f>'[1]Revised Revenue 2023 rev. plan'!Y106*(1-'Revise Cost 2023'!$I106)</f>
        <v>0</v>
      </c>
      <c r="AH106" s="50"/>
      <c r="AN106" s="30">
        <f t="shared" si="30"/>
        <v>0</v>
      </c>
      <c r="AQ106" s="31" t="e">
        <f t="shared" si="31"/>
        <v>#DIV/0!</v>
      </c>
      <c r="AR106" s="32"/>
      <c r="AT106" s="33"/>
      <c r="AU106" s="33"/>
      <c r="AV106" t="b">
        <f t="shared" si="32"/>
        <v>1</v>
      </c>
    </row>
    <row r="107" spans="1:58" x14ac:dyDescent="0.25">
      <c r="A107" s="15">
        <v>2</v>
      </c>
      <c r="B107" s="15" t="s">
        <v>65</v>
      </c>
      <c r="C107" s="15" t="s">
        <v>57</v>
      </c>
      <c r="D107" s="17">
        <v>41</v>
      </c>
      <c r="E107" s="43" t="s">
        <v>77</v>
      </c>
      <c r="F107" s="44">
        <v>157</v>
      </c>
      <c r="G107" s="20" t="s">
        <v>161</v>
      </c>
      <c r="H107" s="21">
        <f>'[1]Revised Revenue 2023 rev. plan'!H107</f>
        <v>450977343</v>
      </c>
      <c r="I107" s="22">
        <f>AW107</f>
        <v>7.0000000000000062E-2</v>
      </c>
      <c r="J107" s="26">
        <v>0.08</v>
      </c>
      <c r="K107" s="24">
        <v>419408928.98999995</v>
      </c>
      <c r="L107" s="25">
        <v>78208312.464999989</v>
      </c>
      <c r="M107" s="26">
        <f>('[1]Revised Revenue 2023 rev. plan'!I107-'Revise Cost 2023'!L107)/('[1]Revised Revenue 2023 rev. plan'!I107)</f>
        <v>7.0000000000000145E-2</v>
      </c>
      <c r="N107" s="26">
        <f>(('[1]Revised Revenue 2023 rev. plan'!I107+'[1]Revised Revenue 2023 rev. plan'!K107)-('Revise Cost 2023'!L107+'Revise Cost 2023'!P107))/('[1]Revised Revenue 2023 rev. plan'!I107+'[1]Revised Revenue 2023 rev. plan'!K107)</f>
        <v>7.0000000000000034E-2</v>
      </c>
      <c r="O107" s="25">
        <v>194662796.99652442</v>
      </c>
      <c r="P107" s="21">
        <f t="shared" si="29"/>
        <v>225720601.38652444</v>
      </c>
      <c r="Q107" s="26">
        <f>('[1]Revised Revenue 2023 rev. plan'!K107-'Revise Cost 2023'!P107)/'[1]Revised Revenue 2023 rev. plan'!K107</f>
        <v>6.9999999999999993E-2</v>
      </c>
      <c r="R107" s="27">
        <f>K107-L107-P107</f>
        <v>115480015.13847554</v>
      </c>
      <c r="S107" s="26">
        <f>('[1]Revised Revenue 2023 rev. plan'!M107-'Revise Cost 2023'!R107)/'[1]Revised Revenue 2023 rev. plan'!M107</f>
        <v>7.0000000000000312E-2</v>
      </c>
      <c r="T107" s="27"/>
      <c r="U107" s="28">
        <f>(1-I107)*'[1]Revised Revenue 2023 rev. plan'!N107</f>
        <v>6092414.2700000061</v>
      </c>
      <c r="V107" s="29">
        <v>6092414.2699999958</v>
      </c>
      <c r="W107" s="29">
        <v>10719333.920000002</v>
      </c>
      <c r="X107" s="29">
        <f>'[1]Revised Revenue 2023 rev. plan'!P107*(1-'Revise Cost 2023'!$I107)</f>
        <v>14704262.549999999</v>
      </c>
      <c r="Y107" s="29">
        <f>'[1]Revised Revenue 2023 rev. plan'!Q107*(1-'Revise Cost 2023'!$I107)</f>
        <v>19056633.719999999</v>
      </c>
      <c r="Z107" s="29">
        <f>'[1]Revised Revenue 2023 rev. plan'!R107*(1-'Revise Cost 2023'!$I107)</f>
        <v>27757249.649999999</v>
      </c>
      <c r="AA107" s="29">
        <f>'[1]Revised Revenue 2023 rev. plan'!S107*(1-'Revise Cost 2023'!$I107)</f>
        <v>31193599.649999999</v>
      </c>
      <c r="AB107" s="29">
        <f>'[1]Revised Revenue 2023 rev. plan'!T107*(1-'Revise Cost 2023'!$I107)</f>
        <v>28591107.626524433</v>
      </c>
      <c r="AC107" s="29">
        <f>'[1]Revised Revenue 2023 rev. plan'!U107*(1-'Revise Cost 2023'!$I107)</f>
        <v>27899999.999999996</v>
      </c>
      <c r="AD107" s="29">
        <f>'[1]Revised Revenue 2023 rev. plan'!V107*(1-'Revise Cost 2023'!$I107)</f>
        <v>18135000</v>
      </c>
      <c r="AE107" s="29">
        <f>'[1]Revised Revenue 2023 rev. plan'!W107*(1-'Revise Cost 2023'!$I107)</f>
        <v>14600999.999999998</v>
      </c>
      <c r="AF107" s="29">
        <f>'[1]Revised Revenue 2023 rev. plan'!X107*(1-'Revise Cost 2023'!$I107)</f>
        <v>12276000</v>
      </c>
      <c r="AG107" s="29">
        <f>'[1]Revised Revenue 2023 rev. plan'!Y107*(1-'Revise Cost 2023'!$I107)</f>
        <v>14693999.999999998</v>
      </c>
      <c r="AH107" s="50"/>
      <c r="AN107" s="30">
        <f t="shared" si="30"/>
        <v>262870722.41499993</v>
      </c>
      <c r="AO107" s="30">
        <f>AE107+AF107+AG107</f>
        <v>41571000</v>
      </c>
      <c r="AQ107" s="31">
        <f t="shared" si="31"/>
        <v>0</v>
      </c>
      <c r="AR107" s="32"/>
      <c r="AS107" s="30">
        <f>AG107+AF107+AE107+AD107+AC107+AB107+AA107+Z107</f>
        <v>175147956.92652443</v>
      </c>
      <c r="AT107" s="33">
        <v>7.9999999999999905E-2</v>
      </c>
      <c r="AU107" s="33">
        <v>7.0000000000000062E-2</v>
      </c>
      <c r="AV107" t="b">
        <f t="shared" si="32"/>
        <v>0</v>
      </c>
      <c r="AW107" s="33">
        <f>[2]Sheet9!I108</f>
        <v>7.0000000000000062E-2</v>
      </c>
      <c r="AX107" s="34">
        <f>I107</f>
        <v>7.0000000000000062E-2</v>
      </c>
      <c r="AY107" s="34">
        <f>M107</f>
        <v>7.0000000000000145E-2</v>
      </c>
      <c r="AZ107" s="34">
        <f>N107</f>
        <v>7.0000000000000034E-2</v>
      </c>
      <c r="BA107" s="34">
        <f>Q107</f>
        <v>6.9999999999999993E-2</v>
      </c>
      <c r="BB107" s="34">
        <f>S107</f>
        <v>7.0000000000000312E-2</v>
      </c>
      <c r="BC107" s="30">
        <f>SUM(V107:AG107)</f>
        <v>225720601.38652444</v>
      </c>
      <c r="BE107">
        <f>COUNTIFS(V107:AG107,"&lt;&gt;0")</f>
        <v>12</v>
      </c>
      <c r="BF107">
        <f>COUNTIFS(Z107:AG107,"&lt;&gt;0")</f>
        <v>8</v>
      </c>
    </row>
    <row r="108" spans="1:58" x14ac:dyDescent="0.25">
      <c r="A108" s="15"/>
      <c r="B108" s="15" t="s">
        <v>96</v>
      </c>
      <c r="C108" s="15" t="s">
        <v>57</v>
      </c>
      <c r="D108" s="35">
        <v>42</v>
      </c>
      <c r="E108" s="43" t="s">
        <v>101</v>
      </c>
      <c r="F108" s="44">
        <v>162</v>
      </c>
      <c r="G108" s="42" t="s">
        <v>162</v>
      </c>
      <c r="H108" s="21">
        <f>'[1]Revised Revenue 2023 rev. plan'!H108</f>
        <v>0</v>
      </c>
      <c r="I108" s="26"/>
      <c r="J108" s="26"/>
      <c r="K108" s="21">
        <v>0</v>
      </c>
      <c r="L108" s="25"/>
      <c r="M108" s="26" t="e">
        <f>('[1]Revised Revenue 2023 rev. plan'!I108-'Revise Cost 2023'!L108)/('[1]Revised Revenue 2023 rev. plan'!I108)</f>
        <v>#DIV/0!</v>
      </c>
      <c r="N108" s="26" t="e">
        <f>(('[1]Revised Revenue 2023 rev. plan'!I108+'[1]Revised Revenue 2023 rev. plan'!K108)-('Revise Cost 2023'!L108+'Revise Cost 2023'!P108))/('[1]Revised Revenue 2023 rev. plan'!I108+'[1]Revised Revenue 2023 rev. plan'!K108)</f>
        <v>#DIV/0!</v>
      </c>
      <c r="O108" s="25">
        <v>0</v>
      </c>
      <c r="P108" s="21"/>
      <c r="Q108" s="26" t="e">
        <f>('[1]Revised Revenue 2023 rev. plan'!K108-'Revise Cost 2023'!P108)/'[1]Revised Revenue 2023 rev. plan'!K108</f>
        <v>#DIV/0!</v>
      </c>
      <c r="R108" s="27"/>
      <c r="S108" s="26"/>
      <c r="T108" s="27"/>
      <c r="U108" s="28">
        <f>(1-I108)*'[1]Revised Revenue 2023 rev. plan'!N108</f>
        <v>0</v>
      </c>
      <c r="V108" s="29">
        <v>0</v>
      </c>
      <c r="W108" s="29">
        <v>0</v>
      </c>
      <c r="X108" s="29">
        <f>'[1]Revised Revenue 2023 rev. plan'!P108*(1-'Revise Cost 2023'!$I108)</f>
        <v>0</v>
      </c>
      <c r="Y108" s="29">
        <f>'[1]Revised Revenue 2023 rev. plan'!Q108*(1-'Revise Cost 2023'!$I108)</f>
        <v>0</v>
      </c>
      <c r="Z108" s="29">
        <f>'[1]Revised Revenue 2023 rev. plan'!R108*(1-'Revise Cost 2023'!$I108)</f>
        <v>0</v>
      </c>
      <c r="AA108" s="29">
        <f>'[1]Revised Revenue 2023 rev. plan'!S108*(1-'Revise Cost 2023'!$I108)</f>
        <v>0</v>
      </c>
      <c r="AB108" s="29">
        <f>'[1]Revised Revenue 2023 rev. plan'!T108*(1-'Revise Cost 2023'!$I108)</f>
        <v>0</v>
      </c>
      <c r="AC108" s="29">
        <f>'[1]Revised Revenue 2023 rev. plan'!U108*(1-'Revise Cost 2023'!$I108)</f>
        <v>0</v>
      </c>
      <c r="AD108" s="29">
        <f>'[1]Revised Revenue 2023 rev. plan'!V108*(1-'Revise Cost 2023'!$I108)</f>
        <v>0</v>
      </c>
      <c r="AE108" s="29">
        <f>'[1]Revised Revenue 2023 rev. plan'!W108*(1-'Revise Cost 2023'!$I108)</f>
        <v>0</v>
      </c>
      <c r="AF108" s="29">
        <f>'[1]Revised Revenue 2023 rev. plan'!X108*(1-'Revise Cost 2023'!$I108)</f>
        <v>0</v>
      </c>
      <c r="AG108" s="29">
        <f>'[1]Revised Revenue 2023 rev. plan'!Y108*(1-'Revise Cost 2023'!$I108)</f>
        <v>0</v>
      </c>
      <c r="AH108" s="50"/>
      <c r="AN108" s="30"/>
      <c r="AO108" s="30"/>
      <c r="AQ108" s="31" t="e">
        <f t="shared" si="31"/>
        <v>#DIV/0!</v>
      </c>
      <c r="AR108" s="32"/>
      <c r="AT108" s="33"/>
      <c r="AU108" s="33"/>
      <c r="AV108" t="b">
        <f t="shared" si="32"/>
        <v>1</v>
      </c>
    </row>
    <row r="109" spans="1:58" x14ac:dyDescent="0.25">
      <c r="A109" s="15"/>
      <c r="B109" s="15" t="s">
        <v>41</v>
      </c>
      <c r="C109" s="15" t="s">
        <v>57</v>
      </c>
      <c r="D109" s="35">
        <v>43</v>
      </c>
      <c r="E109" s="43" t="s">
        <v>66</v>
      </c>
      <c r="F109" s="44">
        <v>163</v>
      </c>
      <c r="G109" s="42" t="s">
        <v>163</v>
      </c>
      <c r="H109" s="21">
        <f>'[1]Revised Revenue 2023 rev. plan'!H109</f>
        <v>0</v>
      </c>
      <c r="I109" s="26"/>
      <c r="J109" s="26"/>
      <c r="K109" s="21"/>
      <c r="L109" s="25"/>
      <c r="M109" s="26" t="e">
        <f>('[1]Revised Revenue 2023 rev. plan'!I109-'Revise Cost 2023'!L109)/('[1]Revised Revenue 2023 rev. plan'!I109)</f>
        <v>#DIV/0!</v>
      </c>
      <c r="N109" s="26" t="e">
        <f>(('[1]Revised Revenue 2023 rev. plan'!I109+'[1]Revised Revenue 2023 rev. plan'!K109)-('Revise Cost 2023'!L109+'Revise Cost 2023'!P109))/('[1]Revised Revenue 2023 rev. plan'!I109+'[1]Revised Revenue 2023 rev. plan'!K109)</f>
        <v>#DIV/0!</v>
      </c>
      <c r="O109" s="25">
        <v>0</v>
      </c>
      <c r="P109" s="21"/>
      <c r="Q109" s="26" t="e">
        <f>('[1]Revised Revenue 2023 rev. plan'!K109-'Revise Cost 2023'!P109)/'[1]Revised Revenue 2023 rev. plan'!K109</f>
        <v>#DIV/0!</v>
      </c>
      <c r="R109" s="27"/>
      <c r="S109" s="26"/>
      <c r="T109" s="27"/>
      <c r="U109" s="28">
        <f>(1-I109)*'[1]Revised Revenue 2023 rev. plan'!N109</f>
        <v>0</v>
      </c>
      <c r="V109" s="29">
        <v>0</v>
      </c>
      <c r="W109" s="29">
        <v>0</v>
      </c>
      <c r="X109" s="29">
        <f>'[1]Revised Revenue 2023 rev. plan'!P109*(1-'Revise Cost 2023'!$I109)</f>
        <v>0</v>
      </c>
      <c r="Y109" s="29">
        <f>'[1]Revised Revenue 2023 rev. plan'!Q109*(1-'Revise Cost 2023'!$I109)</f>
        <v>0</v>
      </c>
      <c r="Z109" s="29">
        <f>'[1]Revised Revenue 2023 rev. plan'!R109*(1-'Revise Cost 2023'!$I109)</f>
        <v>0</v>
      </c>
      <c r="AA109" s="29">
        <f>'[1]Revised Revenue 2023 rev. plan'!S109*(1-'Revise Cost 2023'!$I109)</f>
        <v>0</v>
      </c>
      <c r="AB109" s="29">
        <f>'[1]Revised Revenue 2023 rev. plan'!T109*(1-'Revise Cost 2023'!$I109)</f>
        <v>0</v>
      </c>
      <c r="AC109" s="29">
        <f>'[1]Revised Revenue 2023 rev. plan'!U109*(1-'Revise Cost 2023'!$I109)</f>
        <v>0</v>
      </c>
      <c r="AD109" s="29">
        <f>'[1]Revised Revenue 2023 rev. plan'!V109*(1-'Revise Cost 2023'!$I109)</f>
        <v>0</v>
      </c>
      <c r="AE109" s="29">
        <f>'[1]Revised Revenue 2023 rev. plan'!W109*(1-'Revise Cost 2023'!$I109)</f>
        <v>0</v>
      </c>
      <c r="AF109" s="29">
        <f>'[1]Revised Revenue 2023 rev. plan'!X109*(1-'Revise Cost 2023'!$I109)</f>
        <v>0</v>
      </c>
      <c r="AG109" s="29">
        <f>'[1]Revised Revenue 2023 rev. plan'!Y109*(1-'Revise Cost 2023'!$I109)</f>
        <v>0</v>
      </c>
      <c r="AH109" s="50"/>
      <c r="AN109" s="30"/>
      <c r="AO109" s="30"/>
      <c r="AQ109" s="31" t="e">
        <f t="shared" si="31"/>
        <v>#DIV/0!</v>
      </c>
      <c r="AR109" s="32"/>
      <c r="AT109" s="33"/>
      <c r="AU109" s="33"/>
      <c r="AV109" t="b">
        <f t="shared" si="32"/>
        <v>1</v>
      </c>
    </row>
    <row r="110" spans="1:58" x14ac:dyDescent="0.25">
      <c r="A110" s="15">
        <v>1</v>
      </c>
      <c r="B110" s="15" t="s">
        <v>90</v>
      </c>
      <c r="C110" s="15" t="s">
        <v>35</v>
      </c>
      <c r="D110" s="17">
        <v>44</v>
      </c>
      <c r="E110" s="43" t="s">
        <v>164</v>
      </c>
      <c r="F110" s="44">
        <v>164</v>
      </c>
      <c r="G110" s="20" t="s">
        <v>165</v>
      </c>
      <c r="H110" s="21">
        <f>'[1]Revised Revenue 2023 rev. plan'!H110</f>
        <v>210000000</v>
      </c>
      <c r="I110" s="22">
        <f>AW110</f>
        <v>4.5000000000000172E-2</v>
      </c>
      <c r="J110" s="26">
        <v>5.79E-2</v>
      </c>
      <c r="K110" s="24">
        <v>200549999.99999997</v>
      </c>
      <c r="L110" s="25">
        <v>130600414.75999999</v>
      </c>
      <c r="M110" s="26">
        <f>('[1]Revised Revenue 2023 rev. plan'!I110-'Revise Cost 2023'!L110)/('[1]Revised Revenue 2023 rev. plan'!I110)</f>
        <v>4.5000000000000144E-2</v>
      </c>
      <c r="N110" s="26">
        <f>(('[1]Revised Revenue 2023 rev. plan'!I110+'[1]Revised Revenue 2023 rev. plan'!K110)-('Revise Cost 2023'!L110+'Revise Cost 2023'!P110))/('[1]Revised Revenue 2023 rev. plan'!I110+'[1]Revised Revenue 2023 rev. plan'!K110)</f>
        <v>4.5000000000000297E-2</v>
      </c>
      <c r="O110" s="25">
        <v>31032017.456795469</v>
      </c>
      <c r="P110" s="21">
        <f>SUM(V110:AG110)</f>
        <v>69949585.24067159</v>
      </c>
      <c r="Q110" s="26">
        <f>('[1]Revised Revenue 2023 rev. plan'!K110-'Revise Cost 2023'!P110)/'[1]Revised Revenue 2023 rev. plan'!K110</f>
        <v>4.5000000000000186E-2</v>
      </c>
      <c r="R110" s="27">
        <f>K110-L110-P110</f>
        <v>-6.7161023616790771E-4</v>
      </c>
      <c r="S110" s="26">
        <f>('[1]Revised Revenue 2023 rev. plan'!M110-'Revise Cost 2023'!R110)/'[1]Revised Revenue 2023 rev. plan'!M110</f>
        <v>4.5004767454179466E-2</v>
      </c>
      <c r="T110" s="27"/>
      <c r="U110" s="28">
        <f>(1-I110)*'[1]Revised Revenue 2023 rev. plan'!N110</f>
        <v>11767116.99</v>
      </c>
      <c r="V110" s="29">
        <v>11767116.99000001</v>
      </c>
      <c r="W110" s="29">
        <v>40794653.929999992</v>
      </c>
      <c r="X110" s="29">
        <f>'[1]Revised Revenue 2023 rev. plan'!P110*(1-'Revise Cost 2023'!$I110)</f>
        <v>6481991.601822393</v>
      </c>
      <c r="Y110" s="29">
        <f>'[1]Revised Revenue 2023 rev. plan'!Q110*(1-'Revise Cost 2023'!$I110)</f>
        <v>6769242.9323450141</v>
      </c>
      <c r="Z110" s="29">
        <f>'[1]Revised Revenue 2023 rev. plan'!R110*(1-'Revise Cost 2023'!$I110)</f>
        <v>4136579.7865041788</v>
      </c>
      <c r="AA110" s="29">
        <f>'[1]Revised Revenue 2023 rev. plan'!S110*(1-'Revise Cost 2023'!$I110)</f>
        <v>0</v>
      </c>
      <c r="AB110" s="29">
        <f>'[1]Revised Revenue 2023 rev. plan'!T110*(1-'Revise Cost 2023'!$I110)</f>
        <v>0</v>
      </c>
      <c r="AC110" s="29">
        <f>'[1]Revised Revenue 2023 rev. plan'!U110*(1-'Revise Cost 2023'!$I110)</f>
        <v>0</v>
      </c>
      <c r="AD110" s="29">
        <f>'[1]Revised Revenue 2023 rev. plan'!V110*(1-'Revise Cost 2023'!$I110)</f>
        <v>0</v>
      </c>
      <c r="AE110" s="29">
        <f>'[1]Revised Revenue 2023 rev. plan'!W110*(1-'Revise Cost 2023'!$I110)</f>
        <v>0</v>
      </c>
      <c r="AF110" s="29">
        <f>'[1]Revised Revenue 2023 rev. plan'!X110*(1-'Revise Cost 2023'!$I110)</f>
        <v>0</v>
      </c>
      <c r="AG110" s="29">
        <f>'[1]Revised Revenue 2023 rev. plan'!Y110*(1-'Revise Cost 2023'!$I110)</f>
        <v>0</v>
      </c>
      <c r="AH110" s="50"/>
      <c r="AN110" s="30">
        <f>K110-L110-V110-W110-X110-Y110-Z110</f>
        <v>-6.7160790786147118E-4</v>
      </c>
      <c r="AQ110" s="31">
        <f t="shared" si="31"/>
        <v>1.2490009027033011E-16</v>
      </c>
      <c r="AR110" s="32"/>
      <c r="AS110" s="30">
        <f>AG110+AF110+AE110+AD110+AC110+AB110+AA110+Z110</f>
        <v>4136579.7865041788</v>
      </c>
      <c r="AT110" s="33">
        <v>4.5000002081082353E-2</v>
      </c>
      <c r="AU110" s="33">
        <v>4.5000000000000172E-2</v>
      </c>
      <c r="AV110" t="b">
        <f t="shared" si="32"/>
        <v>0</v>
      </c>
      <c r="AW110" s="33">
        <f>[2]Sheet9!I111</f>
        <v>4.5000000000000172E-2</v>
      </c>
      <c r="AX110" s="34">
        <f>I110</f>
        <v>4.5000000000000172E-2</v>
      </c>
      <c r="AY110" s="34">
        <f>M110</f>
        <v>4.5000000000000144E-2</v>
      </c>
      <c r="AZ110" s="34">
        <f>N110</f>
        <v>4.5000000000000297E-2</v>
      </c>
      <c r="BA110" s="34">
        <f>Q110</f>
        <v>4.5000000000000186E-2</v>
      </c>
      <c r="BB110" s="34">
        <f>S110</f>
        <v>4.5004767454179466E-2</v>
      </c>
      <c r="BC110" s="30">
        <f>SUM(V110:AG110)</f>
        <v>69949585.24067159</v>
      </c>
      <c r="BE110">
        <f>COUNTIFS(V110:AG110,"&lt;&gt;0")</f>
        <v>5</v>
      </c>
      <c r="BF110">
        <f>COUNTIFS(Z110:AG110,"&lt;&gt;0")</f>
        <v>1</v>
      </c>
    </row>
    <row r="111" spans="1:58" x14ac:dyDescent="0.25">
      <c r="A111" s="15">
        <v>2</v>
      </c>
      <c r="B111" s="15" t="s">
        <v>65</v>
      </c>
      <c r="C111" s="15" t="s">
        <v>55</v>
      </c>
      <c r="D111" s="35">
        <v>45</v>
      </c>
      <c r="E111" s="43" t="s">
        <v>77</v>
      </c>
      <c r="F111" s="44">
        <v>165</v>
      </c>
      <c r="G111" s="20" t="s">
        <v>166</v>
      </c>
      <c r="H111" s="21">
        <f>'[1]Revised Revenue 2023 rev. plan'!H111</f>
        <v>0</v>
      </c>
      <c r="I111" s="36">
        <v>0</v>
      </c>
      <c r="J111" s="26">
        <v>0.08</v>
      </c>
      <c r="K111" s="21">
        <v>644000000</v>
      </c>
      <c r="L111" s="25">
        <v>122141.05200000003</v>
      </c>
      <c r="M111" s="26" t="e">
        <f>('[1]Revised Revenue 2023 rev. plan'!I111-'Revise Cost 2023'!L111)/('[1]Revised Revenue 2023 rev. plan'!I111)</f>
        <v>#DIV/0!</v>
      </c>
      <c r="N111" s="26">
        <f>(('[1]Revised Revenue 2023 rev. plan'!I111+'[1]Revised Revenue 2023 rev. plan'!K111)-('Revise Cost 2023'!L111+'Revise Cost 2023'!P111))/('[1]Revised Revenue 2023 rev. plan'!I111+'[1]Revised Revenue 2023 rev. plan'!K111)</f>
        <v>0.69858340793525764</v>
      </c>
      <c r="O111" s="25">
        <v>-172667.12739130433</v>
      </c>
      <c r="P111" s="21">
        <f>SUM(V111:AG111)</f>
        <v>-174841.04347826086</v>
      </c>
      <c r="Q111" s="26">
        <f>('[1]Revised Revenue 2023 rev. plan'!K111-'Revise Cost 2023'!P111)/'[1]Revised Revenue 2023 rev. plan'!K111</f>
        <v>0</v>
      </c>
      <c r="R111" s="27"/>
      <c r="S111" s="26">
        <v>0</v>
      </c>
      <c r="T111" s="27"/>
      <c r="U111" s="28">
        <f>(1-I111)*'[1]Revised Revenue 2023 rev. plan'!N111</f>
        <v>0</v>
      </c>
      <c r="V111" s="29">
        <v>0</v>
      </c>
      <c r="W111" s="29">
        <v>0</v>
      </c>
      <c r="X111" s="29">
        <f>'[1]Revised Revenue 2023 rev. plan'!P111*(1-'Revise Cost 2023'!$I111)</f>
        <v>-187173.91304347827</v>
      </c>
      <c r="Y111" s="29">
        <f>'[1]Revised Revenue 2023 rev. plan'!Q111*(1-'Revise Cost 2023'!$I111)</f>
        <v>12269.021739130461</v>
      </c>
      <c r="Z111" s="29">
        <f>'[1]Revised Revenue 2023 rev. plan'!R111*(1-'Revise Cost 2023'!$I111)</f>
        <v>0</v>
      </c>
      <c r="AA111" s="29">
        <f>'[1]Revised Revenue 2023 rev. plan'!S111*(1-'Revise Cost 2023'!$I111)</f>
        <v>0</v>
      </c>
      <c r="AB111" s="29">
        <f>'[1]Revised Revenue 2023 rev. plan'!T111*(1-'Revise Cost 2023'!$I111)</f>
        <v>0</v>
      </c>
      <c r="AC111" s="29">
        <f>'[1]Revised Revenue 2023 rev. plan'!U111*(1-'Revise Cost 2023'!$I111)</f>
        <v>63.847826086945133</v>
      </c>
      <c r="AD111" s="29">
        <f>'[1]Revised Revenue 2023 rev. plan'!V111*(1-'Revise Cost 2023'!$I111)</f>
        <v>0</v>
      </c>
      <c r="AE111" s="29">
        <f>'[1]Revised Revenue 2023 rev. plan'!W111*(1-'Revise Cost 2023'!$I111)</f>
        <v>0</v>
      </c>
      <c r="AF111" s="29">
        <f>'[1]Revised Revenue 2023 rev. plan'!X111*(1-'Revise Cost 2023'!$I111)</f>
        <v>0</v>
      </c>
      <c r="AG111" s="29">
        <f>'[1]Revised Revenue 2023 rev. plan'!Y111*(1-'Revise Cost 2023'!$I111)</f>
        <v>0</v>
      </c>
      <c r="AH111" s="50"/>
      <c r="AN111" s="30">
        <f>K111-L111-V111-W111-X111-Y111-Z111</f>
        <v>644052763.83930433</v>
      </c>
      <c r="AQ111" s="31">
        <f t="shared" si="31"/>
        <v>0.69858340793525764</v>
      </c>
      <c r="AR111" s="32"/>
      <c r="AT111" s="33">
        <v>0.08</v>
      </c>
      <c r="AU111" s="33">
        <v>0</v>
      </c>
      <c r="AV111" t="b">
        <f t="shared" si="32"/>
        <v>0</v>
      </c>
    </row>
    <row r="112" spans="1:58" x14ac:dyDescent="0.25">
      <c r="A112" s="15">
        <v>2</v>
      </c>
      <c r="B112" s="15" t="s">
        <v>65</v>
      </c>
      <c r="C112" s="15" t="s">
        <v>57</v>
      </c>
      <c r="D112" s="17">
        <v>46</v>
      </c>
      <c r="E112" s="43" t="s">
        <v>77</v>
      </c>
      <c r="F112" s="44">
        <v>166</v>
      </c>
      <c r="G112" s="20" t="s">
        <v>167</v>
      </c>
      <c r="H112" s="21">
        <f>'[1]Revised Revenue 2023 rev. plan'!H112</f>
        <v>283896406</v>
      </c>
      <c r="I112" s="22">
        <f t="shared" ref="I112:I118" si="34">AW112</f>
        <v>7.0000000000000118E-2</v>
      </c>
      <c r="J112" s="26">
        <v>0.09</v>
      </c>
      <c r="K112" s="24">
        <v>264023657.57999998</v>
      </c>
      <c r="L112" s="25">
        <v>264109896.99000001</v>
      </c>
      <c r="M112" s="26">
        <f>('[1]Revised Revenue 2023 rev. plan'!I112-'Revise Cost 2023'!L112)/('[1]Revised Revenue 2023 rev. plan'!I112)</f>
        <v>7.0000000000000007E-2</v>
      </c>
      <c r="N112" s="26">
        <f>(('[1]Revised Revenue 2023 rev. plan'!I112+'[1]Revised Revenue 2023 rev. plan'!K112)-('Revise Cost 2023'!L112+'Revise Cost 2023'!P112))/('[1]Revised Revenue 2023 rev. plan'!I112+'[1]Revised Revenue 2023 rev. plan'!K112)</f>
        <v>6.9999999999999979E-2</v>
      </c>
      <c r="O112" s="25">
        <v>767840.43857139221</v>
      </c>
      <c r="P112" s="21">
        <f>SUM(V112:AG112)</f>
        <v>124285.9</v>
      </c>
      <c r="Q112" s="26">
        <f>('[1]Revised Revenue 2023 rev. plan'!K112-'Revise Cost 2023'!P112)/'[1]Revised Revenue 2023 rev. plan'!K112</f>
        <v>6.9999999999982201E-2</v>
      </c>
      <c r="R112" s="27">
        <f t="shared" ref="R112:R118" si="35">K112-L112-P112</f>
        <v>-210525.31000002622</v>
      </c>
      <c r="S112" s="26">
        <f>('[1]Revised Revenue 2023 rev. plan'!M112-'Revise Cost 2023'!R112)/'[1]Revised Revenue 2023 rev. plan'!M112</f>
        <v>6.9999999999928939E-2</v>
      </c>
      <c r="T112" s="27"/>
      <c r="U112" s="28">
        <f>(1-I112)*'[1]Revised Revenue 2023 rev. plan'!N112</f>
        <v>124285.89999999761</v>
      </c>
      <c r="V112" s="29">
        <v>124285.90000000596</v>
      </c>
      <c r="W112" s="29">
        <v>-5.9662852436304092E-9</v>
      </c>
      <c r="X112" s="29">
        <f>'[1]Revised Revenue 2023 rev. plan'!P112*(1-'Revise Cost 2023'!$I112)</f>
        <v>0</v>
      </c>
      <c r="Y112" s="29">
        <f>'[1]Revised Revenue 2023 rev. plan'!Q112*(1-'Revise Cost 2023'!$I112)</f>
        <v>0</v>
      </c>
      <c r="Z112" s="29">
        <f>'[1]Revised Revenue 2023 rev. plan'!R112*(1-'Revise Cost 2023'!$I112)</f>
        <v>0</v>
      </c>
      <c r="AA112" s="29">
        <f>'[1]Revised Revenue 2023 rev. plan'!S112*(1-'Revise Cost 2023'!$I112)</f>
        <v>0</v>
      </c>
      <c r="AB112" s="29">
        <f>'[1]Revised Revenue 2023 rev. plan'!T112*(1-'Revise Cost 2023'!$I112)</f>
        <v>0</v>
      </c>
      <c r="AC112" s="29">
        <f>'[1]Revised Revenue 2023 rev. plan'!U112*(1-'Revise Cost 2023'!$I112)</f>
        <v>0</v>
      </c>
      <c r="AD112" s="29">
        <f>'[1]Revised Revenue 2023 rev. plan'!V112*(1-'Revise Cost 2023'!$I112)</f>
        <v>0</v>
      </c>
      <c r="AE112" s="29">
        <f>'[1]Revised Revenue 2023 rev. plan'!W112*(1-'Revise Cost 2023'!$I112)</f>
        <v>0</v>
      </c>
      <c r="AF112" s="29">
        <f>'[1]Revised Revenue 2023 rev. plan'!X112*(1-'Revise Cost 2023'!$I112)</f>
        <v>0</v>
      </c>
      <c r="AG112" s="29">
        <f>'[1]Revised Revenue 2023 rev. plan'!Y112*(1-'Revise Cost 2023'!$I112)</f>
        <v>0</v>
      </c>
      <c r="AH112" s="50"/>
      <c r="AN112" s="30">
        <f>K112-L112-V112-W112-X112-Y112-Z112</f>
        <v>-210525.31000002622</v>
      </c>
      <c r="AQ112" s="31">
        <f t="shared" si="31"/>
        <v>-1.3877787807814457E-16</v>
      </c>
      <c r="AR112" s="32"/>
      <c r="AS112" s="30">
        <f t="shared" ref="AS112:AS125" si="36">AG112+AF112+AE112+AD112+AC112+AB112+AA112+Z112</f>
        <v>0</v>
      </c>
      <c r="AT112" s="33">
        <v>0.08</v>
      </c>
      <c r="AU112" s="33">
        <v>7.0000000000000118E-2</v>
      </c>
      <c r="AV112" t="b">
        <f t="shared" si="32"/>
        <v>0</v>
      </c>
      <c r="AW112" s="33">
        <f>[2]Sheet9!I113</f>
        <v>7.0000000000000118E-2</v>
      </c>
      <c r="AX112" s="34">
        <f t="shared" ref="AX112:AX118" si="37">I112</f>
        <v>7.0000000000000118E-2</v>
      </c>
      <c r="AY112" s="34">
        <f t="shared" ref="AY112:AZ118" si="38">M112</f>
        <v>7.0000000000000007E-2</v>
      </c>
      <c r="AZ112" s="34">
        <f t="shared" si="38"/>
        <v>6.9999999999999979E-2</v>
      </c>
      <c r="BA112" s="34">
        <f t="shared" ref="BA112:BA118" si="39">Q112</f>
        <v>6.9999999999982201E-2</v>
      </c>
      <c r="BB112" s="34">
        <f t="shared" ref="BB112:BB118" si="40">S112</f>
        <v>6.9999999999928939E-2</v>
      </c>
      <c r="BC112" s="30">
        <f t="shared" ref="BC112:BC125" si="41">SUM(V112:AG112)</f>
        <v>124285.9</v>
      </c>
      <c r="BE112">
        <f t="shared" ref="BE112:BE125" si="42">COUNTIFS(V112:AG112,"&lt;&gt;0")</f>
        <v>2</v>
      </c>
      <c r="BF112">
        <f t="shared" ref="BF112:BF125" si="43">COUNTIFS(Z112:AG112,"&lt;&gt;0")</f>
        <v>0</v>
      </c>
    </row>
    <row r="113" spans="1:58" x14ac:dyDescent="0.25">
      <c r="A113" s="15">
        <v>2</v>
      </c>
      <c r="B113" s="15" t="s">
        <v>65</v>
      </c>
      <c r="C113" s="15" t="s">
        <v>55</v>
      </c>
      <c r="D113" s="17">
        <v>47</v>
      </c>
      <c r="E113" s="43" t="s">
        <v>77</v>
      </c>
      <c r="F113" s="44">
        <v>167</v>
      </c>
      <c r="G113" s="20" t="s">
        <v>168</v>
      </c>
      <c r="H113" s="21">
        <f>'[1]Revised Revenue 2023 rev. plan'!H113</f>
        <v>655136624.04761899</v>
      </c>
      <c r="I113" s="22">
        <f t="shared" si="34"/>
        <v>7.0000000000000132E-2</v>
      </c>
      <c r="J113" s="26">
        <v>0.08</v>
      </c>
      <c r="K113" s="24">
        <v>609277060.36428559</v>
      </c>
      <c r="L113" s="25">
        <v>59080455.726999998</v>
      </c>
      <c r="M113" s="26">
        <f>('[1]Revised Revenue 2023 rev. plan'!I113-'Revise Cost 2023'!L113)/('[1]Revised Revenue 2023 rev. plan'!I113)</f>
        <v>7.0000000000000145E-2</v>
      </c>
      <c r="N113" s="26">
        <f>(('[1]Revised Revenue 2023 rev. plan'!I113+'[1]Revised Revenue 2023 rev. plan'!K113)-('Revise Cost 2023'!L113+'Revise Cost 2023'!P113))/('[1]Revised Revenue 2023 rev. plan'!I113+'[1]Revised Revenue 2023 rev. plan'!K113)</f>
        <v>7.0000000000000034E-2</v>
      </c>
      <c r="O113" s="25">
        <v>234178137.56999993</v>
      </c>
      <c r="P113" s="21">
        <f t="shared" si="29"/>
        <v>198298571.91999999</v>
      </c>
      <c r="Q113" s="26">
        <f>('[1]Revised Revenue 2023 rev. plan'!K113-'Revise Cost 2023'!P113)/'[1]Revised Revenue 2023 rev. plan'!K113</f>
        <v>7.0000000000000034E-2</v>
      </c>
      <c r="R113" s="27">
        <f t="shared" si="35"/>
        <v>351898032.71728563</v>
      </c>
      <c r="S113" s="26">
        <f>('[1]Revised Revenue 2023 rev. plan'!M113-'Revise Cost 2023'!R113)/'[1]Revised Revenue 2023 rev. plan'!M113</f>
        <v>7.0000000000000076E-2</v>
      </c>
      <c r="T113" s="27"/>
      <c r="U113" s="28">
        <f>(1-I113)*'[1]Revised Revenue 2023 rev. plan'!N113</f>
        <v>11550459.329999998</v>
      </c>
      <c r="V113" s="29">
        <v>11550459.329999998</v>
      </c>
      <c r="W113" s="29">
        <v>9891987.9100000039</v>
      </c>
      <c r="X113" s="29">
        <f>'[1]Revised Revenue 2023 rev. plan'!P113*(1-'Revise Cost 2023'!$I113)</f>
        <v>11763104.999999998</v>
      </c>
      <c r="Y113" s="29">
        <f>'[1]Revised Revenue 2023 rev. plan'!Q113*(1-'Revise Cost 2023'!$I113)</f>
        <v>15735716.249999996</v>
      </c>
      <c r="Z113" s="29">
        <f>'[1]Revised Revenue 2023 rev. plan'!R113*(1-'Revise Cost 2023'!$I113)</f>
        <v>21587458.529999997</v>
      </c>
      <c r="AA113" s="29">
        <f>'[1]Revised Revenue 2023 rev. plan'!S113*(1-'Revise Cost 2023'!$I113)</f>
        <v>22552693.439999998</v>
      </c>
      <c r="AB113" s="29">
        <f>'[1]Revised Revenue 2023 rev. plan'!T113*(1-'Revise Cost 2023'!$I113)</f>
        <v>19745881.829999994</v>
      </c>
      <c r="AC113" s="29">
        <f>'[1]Revised Revenue 2023 rev. plan'!U113*(1-'Revise Cost 2023'!$I113)</f>
        <v>18753622.049999997</v>
      </c>
      <c r="AD113" s="29">
        <f>'[1]Revised Revenue 2023 rev. plan'!V113*(1-'Revise Cost 2023'!$I113)</f>
        <v>15635569.199999997</v>
      </c>
      <c r="AE113" s="29">
        <f>'[1]Revised Revenue 2023 rev. plan'!W113*(1-'Revise Cost 2023'!$I113)</f>
        <v>15386989.499999996</v>
      </c>
      <c r="AF113" s="29">
        <f>'[1]Revised Revenue 2023 rev. plan'!X113*(1-'Revise Cost 2023'!$I113)</f>
        <v>16881035.429999996</v>
      </c>
      <c r="AG113" s="29">
        <f>'[1]Revised Revenue 2023 rev. plan'!Y113*(1-'Revise Cost 2023'!$I113)</f>
        <v>18814053.449999996</v>
      </c>
      <c r="AH113" s="50"/>
      <c r="AN113" s="30">
        <f t="shared" si="30"/>
        <v>479667877.61728555</v>
      </c>
      <c r="AQ113" s="31">
        <f t="shared" si="31"/>
        <v>0</v>
      </c>
      <c r="AR113" s="32"/>
      <c r="AS113" s="30">
        <f t="shared" si="36"/>
        <v>149357303.42999998</v>
      </c>
      <c r="AT113" s="33">
        <v>0.08</v>
      </c>
      <c r="AU113" s="33">
        <v>7.0000000000000132E-2</v>
      </c>
      <c r="AV113" t="b">
        <f t="shared" si="32"/>
        <v>0</v>
      </c>
      <c r="AW113" s="33">
        <f>[2]Sheet9!I114</f>
        <v>7.0000000000000132E-2</v>
      </c>
      <c r="AX113" s="34">
        <f t="shared" si="37"/>
        <v>7.0000000000000132E-2</v>
      </c>
      <c r="AY113" s="34">
        <f t="shared" si="38"/>
        <v>7.0000000000000145E-2</v>
      </c>
      <c r="AZ113" s="34">
        <f t="shared" si="38"/>
        <v>7.0000000000000034E-2</v>
      </c>
      <c r="BA113" s="34">
        <f t="shared" si="39"/>
        <v>7.0000000000000034E-2</v>
      </c>
      <c r="BB113" s="34">
        <f t="shared" si="40"/>
        <v>7.0000000000000076E-2</v>
      </c>
      <c r="BC113" s="30">
        <f t="shared" si="41"/>
        <v>198298571.91999999</v>
      </c>
      <c r="BE113">
        <f t="shared" si="42"/>
        <v>12</v>
      </c>
      <c r="BF113">
        <f t="shared" si="43"/>
        <v>8</v>
      </c>
    </row>
    <row r="114" spans="1:58" x14ac:dyDescent="0.25">
      <c r="A114" s="52">
        <v>2</v>
      </c>
      <c r="B114" s="52" t="s">
        <v>65</v>
      </c>
      <c r="C114" s="52" t="s">
        <v>55</v>
      </c>
      <c r="D114" s="17">
        <v>48</v>
      </c>
      <c r="E114" s="48" t="s">
        <v>77</v>
      </c>
      <c r="F114" s="44">
        <v>168</v>
      </c>
      <c r="G114" s="53" t="s">
        <v>169</v>
      </c>
      <c r="H114" s="21">
        <f>'[1]Revised Revenue 2023 rev. plan'!H114</f>
        <v>136262391</v>
      </c>
      <c r="I114" s="22">
        <f t="shared" si="34"/>
        <v>8.0000000000000085E-2</v>
      </c>
      <c r="J114" s="54">
        <v>0.08</v>
      </c>
      <c r="K114" s="24">
        <v>125361399.71999998</v>
      </c>
      <c r="L114" s="55">
        <v>47634625.980000004</v>
      </c>
      <c r="M114" s="26">
        <f>('[1]Revised Revenue 2023 rev. plan'!I114-'Revise Cost 2023'!L114)/('[1]Revised Revenue 2023 rev. plan'!I114)</f>
        <v>8.0000000000000071E-2</v>
      </c>
      <c r="N114" s="26">
        <f>(('[1]Revised Revenue 2023 rev. plan'!I114+'[1]Revised Revenue 2023 rev. plan'!K114)-('Revise Cost 2023'!L114+'Revise Cost 2023'!P114))/('[1]Revised Revenue 2023 rev. plan'!I114+'[1]Revised Revenue 2023 rev. plan'!K114)</f>
        <v>8.0000000000000099E-2</v>
      </c>
      <c r="O114" s="25">
        <v>77726774.134285703</v>
      </c>
      <c r="P114" s="21">
        <f>SUM(V114:AG114)</f>
        <v>77726773.74001509</v>
      </c>
      <c r="Q114" s="26">
        <f>('[1]Revised Revenue 2023 rev. plan'!K114-'Revise Cost 2023'!P114)/'[1]Revised Revenue 2023 rev. plan'!K114</f>
        <v>8.0000000000000196E-2</v>
      </c>
      <c r="R114" s="27">
        <f t="shared" si="35"/>
        <v>-1.5109777450561523E-5</v>
      </c>
      <c r="S114" s="26">
        <f>('[1]Revised Revenue 2023 rev. plan'!M114-'Revise Cost 2023'!R114)/'[1]Revised Revenue 2023 rev. plan'!M114</f>
        <v>7.985480943738657E-2</v>
      </c>
      <c r="T114" s="56"/>
      <c r="U114" s="28">
        <f>(1-I114)*'[1]Revised Revenue 2023 rev. plan'!N114</f>
        <v>10552348.590000007</v>
      </c>
      <c r="V114" s="29">
        <v>10552348.590000004</v>
      </c>
      <c r="W114" s="29">
        <v>12914829.779999994</v>
      </c>
      <c r="X114" s="29">
        <f>'[1]Revised Revenue 2023 rev. plan'!P114*(1-'Revise Cost 2023'!$I114)</f>
        <v>12864746.282318616</v>
      </c>
      <c r="Y114" s="29">
        <f>'[1]Revised Revenue 2023 rev. plan'!Q114*(1-'Revise Cost 2023'!$I114)</f>
        <v>12864746.282318616</v>
      </c>
      <c r="Z114" s="29">
        <f>'[1]Revised Revenue 2023 rev. plan'!R114*(1-'Revise Cost 2023'!$I114)</f>
        <v>12864746.282318616</v>
      </c>
      <c r="AA114" s="29">
        <f>'[1]Revised Revenue 2023 rev. plan'!S114*(1-'Revise Cost 2023'!$I114)</f>
        <v>7768896.1970592486</v>
      </c>
      <c r="AB114" s="29">
        <f>'[1]Revised Revenue 2023 rev. plan'!T114*(1-'Revise Cost 2023'!$I114)</f>
        <v>7896460.3260000004</v>
      </c>
      <c r="AC114" s="29">
        <f>'[1]Revised Revenue 2023 rev. plan'!U114*(1-'Revise Cost 2023'!$I114)</f>
        <v>0</v>
      </c>
      <c r="AD114" s="29">
        <f>'[1]Revised Revenue 2023 rev. plan'!V114*(1-'Revise Cost 2023'!$I114)</f>
        <v>0</v>
      </c>
      <c r="AE114" s="29">
        <f>'[1]Revised Revenue 2023 rev. plan'!W114*(1-'Revise Cost 2023'!$I114)</f>
        <v>0</v>
      </c>
      <c r="AF114" s="29">
        <f>'[1]Revised Revenue 2023 rev. plan'!X114*(1-'Revise Cost 2023'!$I114)</f>
        <v>0</v>
      </c>
      <c r="AG114" s="29">
        <f>'[1]Revised Revenue 2023 rev. plan'!Y114*(1-'Revise Cost 2023'!$I114)</f>
        <v>0</v>
      </c>
      <c r="AH114" s="50"/>
      <c r="AN114" s="30">
        <f t="shared" si="30"/>
        <v>15665356.523044137</v>
      </c>
      <c r="AQ114" s="31">
        <f t="shared" si="31"/>
        <v>0</v>
      </c>
      <c r="AR114" s="32"/>
      <c r="AS114" s="30">
        <f t="shared" si="36"/>
        <v>28530102.805377863</v>
      </c>
      <c r="AT114" s="33">
        <v>8.0000000000000016E-2</v>
      </c>
      <c r="AU114" s="33">
        <v>8.0000000000000085E-2</v>
      </c>
      <c r="AV114" t="b">
        <f t="shared" si="32"/>
        <v>0</v>
      </c>
      <c r="AW114" s="33">
        <f>[2]Sheet9!I115</f>
        <v>8.0000000000000085E-2</v>
      </c>
      <c r="AX114" s="34">
        <f t="shared" si="37"/>
        <v>8.0000000000000085E-2</v>
      </c>
      <c r="AY114" s="34">
        <f t="shared" si="38"/>
        <v>8.0000000000000071E-2</v>
      </c>
      <c r="AZ114" s="34">
        <f t="shared" si="38"/>
        <v>8.0000000000000099E-2</v>
      </c>
      <c r="BA114" s="34">
        <f t="shared" si="39"/>
        <v>8.0000000000000196E-2</v>
      </c>
      <c r="BB114" s="34">
        <f t="shared" si="40"/>
        <v>7.985480943738657E-2</v>
      </c>
      <c r="BC114" s="30">
        <f t="shared" si="41"/>
        <v>77726773.74001509</v>
      </c>
      <c r="BE114">
        <f t="shared" si="42"/>
        <v>7</v>
      </c>
      <c r="BF114">
        <f t="shared" si="43"/>
        <v>3</v>
      </c>
    </row>
    <row r="115" spans="1:58" x14ac:dyDescent="0.25">
      <c r="A115" s="52">
        <v>1</v>
      </c>
      <c r="B115" s="52" t="s">
        <v>41</v>
      </c>
      <c r="C115" s="52" t="s">
        <v>35</v>
      </c>
      <c r="D115" s="17">
        <v>49</v>
      </c>
      <c r="E115" s="48" t="s">
        <v>36</v>
      </c>
      <c r="F115" s="44">
        <v>126</v>
      </c>
      <c r="G115" s="53" t="s">
        <v>170</v>
      </c>
      <c r="H115" s="21">
        <f>'[1]Revised Revenue 2023 rev. plan'!H115</f>
        <v>578740474.58186901</v>
      </c>
      <c r="I115" s="22">
        <f t="shared" si="34"/>
        <v>4.0000000000000098E-2</v>
      </c>
      <c r="J115" s="54">
        <v>0.05</v>
      </c>
      <c r="K115" s="24">
        <v>555590855.59859419</v>
      </c>
      <c r="L115" s="55">
        <v>295753594.27000004</v>
      </c>
      <c r="M115" s="26">
        <f>('[1]Revised Revenue 2023 rev. plan'!I115-'Revise Cost 2023'!L115)/('[1]Revised Revenue 2023 rev. plan'!I115)</f>
        <v>3.9999999999999931E-2</v>
      </c>
      <c r="N115" s="26">
        <f>(('[1]Revised Revenue 2023 rev. plan'!I115+'[1]Revised Revenue 2023 rev. plan'!K115)-('Revise Cost 2023'!L115+'Revise Cost 2023'!P115))/('[1]Revised Revenue 2023 rev. plan'!I115+'[1]Revised Revenue 2023 rev. plan'!K115)</f>
        <v>4.0000000000000209E-2</v>
      </c>
      <c r="O115" s="25">
        <v>255037261.32859418</v>
      </c>
      <c r="P115" s="21">
        <f>SUM(V115:AG115)</f>
        <v>238242198.44490707</v>
      </c>
      <c r="Q115" s="26">
        <f>('[1]Revised Revenue 2023 rev. plan'!K115-'Revise Cost 2023'!P115)/'[1]Revised Revenue 2023 rev. plan'!K115</f>
        <v>4.0000000000000785E-2</v>
      </c>
      <c r="R115" s="27">
        <f t="shared" si="35"/>
        <v>21595062.883687079</v>
      </c>
      <c r="S115" s="26">
        <f>('[1]Revised Revenue 2023 rev. plan'!M115-'Revise Cost 2023'!R115)/'[1]Revised Revenue 2023 rev. plan'!M115</f>
        <v>3.9999999999994804E-2</v>
      </c>
      <c r="T115" s="56"/>
      <c r="U115" s="28">
        <f>(1-I115)*'[1]Revised Revenue 2023 rev. plan'!N115</f>
        <v>11479645.000000075</v>
      </c>
      <c r="V115" s="29">
        <v>11479645</v>
      </c>
      <c r="W115" s="29">
        <v>12195385.34</v>
      </c>
      <c r="X115" s="29">
        <f>'[1]Revised Revenue 2023 rev. plan'!P115*(1-'Revise Cost 2023'!$I115)</f>
        <v>13323906.964252895</v>
      </c>
      <c r="Y115" s="29">
        <f>'[1]Revised Revenue 2023 rev. plan'!Q115*(1-'Revise Cost 2023'!$I115)</f>
        <v>14540317.966412827</v>
      </c>
      <c r="Z115" s="29">
        <f>'[1]Revised Revenue 2023 rev. plan'!R115*(1-'Revise Cost 2023'!$I115)</f>
        <v>23440395.94103872</v>
      </c>
      <c r="AA115" s="29">
        <f>'[1]Revised Revenue 2023 rev. plan'!S115*(1-'Revise Cost 2023'!$I115)</f>
        <v>31311266.973302677</v>
      </c>
      <c r="AB115" s="29">
        <f>'[1]Revised Revenue 2023 rev. plan'!T115*(1-'Revise Cost 2023'!$I115)</f>
        <v>31593024.599835169</v>
      </c>
      <c r="AC115" s="29">
        <f>'[1]Revised Revenue 2023 rev. plan'!U115*(1-'Revise Cost 2023'!$I115)</f>
        <v>26529563.915016189</v>
      </c>
      <c r="AD115" s="29">
        <f>'[1]Revised Revenue 2023 rev. plan'!V115*(1-'Revise Cost 2023'!$I115)</f>
        <v>18849563.915016215</v>
      </c>
      <c r="AE115" s="29">
        <f>'[1]Revised Revenue 2023 rev. plan'!W115*(1-'Revise Cost 2023'!$I115)</f>
        <v>18849563.915016215</v>
      </c>
      <c r="AF115" s="29">
        <f>'[1]Revised Revenue 2023 rev. plan'!X115*(1-'Revise Cost 2023'!$I115)</f>
        <v>18064781.957508102</v>
      </c>
      <c r="AG115" s="29">
        <f>'[1]Revised Revenue 2023 rev. plan'!Y115*(1-'Revise Cost 2023'!$I115)</f>
        <v>18064781.957508102</v>
      </c>
      <c r="AH115" s="50"/>
      <c r="AN115" s="30"/>
      <c r="AQ115" s="31">
        <f t="shared" si="31"/>
        <v>1.1102230246251565E-16</v>
      </c>
      <c r="AR115" s="32"/>
      <c r="AS115" s="30">
        <f t="shared" si="36"/>
        <v>186702943.17424142</v>
      </c>
      <c r="AT115" s="33">
        <v>4.9999999999999968E-2</v>
      </c>
      <c r="AU115" s="33">
        <v>4.0000000000000098E-2</v>
      </c>
      <c r="AV115" t="b">
        <f t="shared" si="32"/>
        <v>0</v>
      </c>
      <c r="AW115" s="33">
        <f>[2]Sheet9!I116</f>
        <v>4.0000000000000098E-2</v>
      </c>
      <c r="AX115" s="34">
        <f t="shared" si="37"/>
        <v>4.0000000000000098E-2</v>
      </c>
      <c r="AY115" s="34">
        <f t="shared" si="38"/>
        <v>3.9999999999999931E-2</v>
      </c>
      <c r="AZ115" s="34">
        <f t="shared" si="38"/>
        <v>4.0000000000000209E-2</v>
      </c>
      <c r="BA115" s="34">
        <f t="shared" si="39"/>
        <v>4.0000000000000785E-2</v>
      </c>
      <c r="BB115" s="34">
        <f t="shared" si="40"/>
        <v>3.9999999999994804E-2</v>
      </c>
      <c r="BC115" s="30">
        <f t="shared" si="41"/>
        <v>238242198.44490707</v>
      </c>
      <c r="BE115">
        <f t="shared" si="42"/>
        <v>12</v>
      </c>
      <c r="BF115">
        <f t="shared" si="43"/>
        <v>8</v>
      </c>
    </row>
    <row r="116" spans="1:58" x14ac:dyDescent="0.25">
      <c r="A116" s="52">
        <v>1</v>
      </c>
      <c r="B116" s="52" t="s">
        <v>96</v>
      </c>
      <c r="C116" s="52" t="s">
        <v>35</v>
      </c>
      <c r="D116" s="17">
        <v>50</v>
      </c>
      <c r="E116" s="48" t="s">
        <v>39</v>
      </c>
      <c r="F116" s="44">
        <v>173</v>
      </c>
      <c r="G116" s="53" t="s">
        <v>171</v>
      </c>
      <c r="H116" s="21">
        <f>'[1]Revised Revenue 2023 rev. plan'!H116</f>
        <v>50000000</v>
      </c>
      <c r="I116" s="22">
        <f t="shared" si="34"/>
        <v>7.0000000000000007E-2</v>
      </c>
      <c r="J116" s="54">
        <v>7.0000000000000007E-2</v>
      </c>
      <c r="K116" s="24">
        <v>46500000</v>
      </c>
      <c r="L116" s="55">
        <v>20599599.75</v>
      </c>
      <c r="M116" s="26">
        <f>('[1]Revised Revenue 2023 rev. plan'!I116-'Revise Cost 2023'!L116)/('[1]Revised Revenue 2023 rev. plan'!I116)</f>
        <v>6.9999999999999993E-2</v>
      </c>
      <c r="N116" s="26">
        <f>(('[1]Revised Revenue 2023 rev. plan'!I116+'[1]Revised Revenue 2023 rev. plan'!K116)-('Revise Cost 2023'!L116+'Revise Cost 2023'!P116))/('[1]Revised Revenue 2023 rev. plan'!I116+'[1]Revised Revenue 2023 rev. plan'!K116)</f>
        <v>7.0000000000000034E-2</v>
      </c>
      <c r="O116" s="25">
        <v>25126831.439999934</v>
      </c>
      <c r="P116" s="21">
        <f t="shared" si="29"/>
        <v>25900400.246399943</v>
      </c>
      <c r="Q116" s="26">
        <f>('[1]Revised Revenue 2023 rev. plan'!K116-'Revise Cost 2023'!P116)/'[1]Revised Revenue 2023 rev. plan'!K116</f>
        <v>6.9999999999999951E-2</v>
      </c>
      <c r="R116" s="27">
        <f t="shared" si="35"/>
        <v>3.6000572144985199E-3</v>
      </c>
      <c r="S116" s="26">
        <f>('[1]Revised Revenue 2023 rev. plan'!M116-'Revise Cost 2023'!R116)/'[1]Revised Revenue 2023 rev. plan'!M116</f>
        <v>7.0000442681417585E-2</v>
      </c>
      <c r="T116" s="56"/>
      <c r="U116" s="28">
        <f>(1-I116)*'[1]Revised Revenue 2023 rev. plan'!N116</f>
        <v>2225044.2300000018</v>
      </c>
      <c r="V116" s="29">
        <v>2225044.2300000004</v>
      </c>
      <c r="W116" s="29">
        <v>1572828.1299999994</v>
      </c>
      <c r="X116" s="29">
        <f>'[1]Revised Revenue 2023 rev. plan'!P116*(1-'Revise Cost 2023'!$I116)</f>
        <v>2324178.1799999997</v>
      </c>
      <c r="Y116" s="29">
        <f>'[1]Revised Revenue 2023 rev. plan'!Q116*(1-'Revise Cost 2023'!$I116)</f>
        <v>2278830.0700000012</v>
      </c>
      <c r="Z116" s="29">
        <f>'[1]Revised Revenue 2023 rev. plan'!R116*(1-'Revise Cost 2023'!$I116)</f>
        <v>1990968.199999999</v>
      </c>
      <c r="AA116" s="29">
        <f>'[1]Revised Revenue 2023 rev. plan'!S116*(1-'Revise Cost 2023'!$I116)</f>
        <v>3535227.0299999304</v>
      </c>
      <c r="AB116" s="29">
        <f>'[1]Revised Revenue 2023 rev. plan'!T116*(1-'Revise Cost 2023'!$I116)</f>
        <v>3114167.9300000025</v>
      </c>
      <c r="AC116" s="29">
        <f>'[1]Revised Revenue 2023 rev. plan'!U116*(1-'Revise Cost 2023'!$I116)</f>
        <v>3357638.2100000028</v>
      </c>
      <c r="AD116" s="29">
        <f>'[1]Revised Revenue 2023 rev. plan'!V116*(1-'Revise Cost 2023'!$I116)</f>
        <v>5501518.2664000047</v>
      </c>
      <c r="AE116" s="29">
        <f>'[1]Revised Revenue 2023 rev. plan'!W116*(1-'Revise Cost 2023'!$I116)</f>
        <v>0</v>
      </c>
      <c r="AF116" s="29">
        <f>'[1]Revised Revenue 2023 rev. plan'!X116*(1-'Revise Cost 2023'!$I116)</f>
        <v>0</v>
      </c>
      <c r="AG116" s="29">
        <f>'[1]Revised Revenue 2023 rev. plan'!Y116*(1-'Revise Cost 2023'!$I116)</f>
        <v>0</v>
      </c>
      <c r="AH116" s="50"/>
      <c r="AN116" s="30"/>
      <c r="AQ116" s="31">
        <f t="shared" si="31"/>
        <v>0</v>
      </c>
      <c r="AR116" s="32"/>
      <c r="AS116" s="30">
        <f t="shared" si="36"/>
        <v>17499519.63639994</v>
      </c>
      <c r="AT116" s="33">
        <v>7.0000000000000007E-2</v>
      </c>
      <c r="AU116" s="33">
        <v>7.0000000000000007E-2</v>
      </c>
      <c r="AV116" t="b">
        <f t="shared" si="32"/>
        <v>1</v>
      </c>
      <c r="AW116" s="33">
        <f>[2]Sheet9!I117</f>
        <v>7.0000000000000007E-2</v>
      </c>
      <c r="AX116" s="34">
        <f t="shared" si="37"/>
        <v>7.0000000000000007E-2</v>
      </c>
      <c r="AY116" s="34">
        <f t="shared" si="38"/>
        <v>6.9999999999999993E-2</v>
      </c>
      <c r="AZ116" s="34">
        <f t="shared" si="38"/>
        <v>7.0000000000000034E-2</v>
      </c>
      <c r="BA116" s="34">
        <f t="shared" si="39"/>
        <v>6.9999999999999951E-2</v>
      </c>
      <c r="BB116" s="34">
        <f t="shared" si="40"/>
        <v>7.0000442681417585E-2</v>
      </c>
      <c r="BC116" s="30">
        <f t="shared" si="41"/>
        <v>25900400.246399943</v>
      </c>
      <c r="BE116">
        <f t="shared" si="42"/>
        <v>9</v>
      </c>
      <c r="BF116">
        <f t="shared" si="43"/>
        <v>5</v>
      </c>
    </row>
    <row r="117" spans="1:58" x14ac:dyDescent="0.25">
      <c r="A117" s="52">
        <v>1</v>
      </c>
      <c r="B117" s="52" t="s">
        <v>38</v>
      </c>
      <c r="C117" s="52" t="s">
        <v>35</v>
      </c>
      <c r="D117" s="17">
        <v>51</v>
      </c>
      <c r="E117" s="48" t="s">
        <v>39</v>
      </c>
      <c r="F117" s="44">
        <v>172</v>
      </c>
      <c r="G117" s="53" t="s">
        <v>172</v>
      </c>
      <c r="H117" s="21">
        <f>'[1]Revised Revenue 2023 rev. plan'!H117</f>
        <v>388375223</v>
      </c>
      <c r="I117" s="22">
        <f t="shared" si="34"/>
        <v>6.25E-2</v>
      </c>
      <c r="J117" s="54">
        <v>6.25E-2</v>
      </c>
      <c r="K117" s="24">
        <v>364101771.5625</v>
      </c>
      <c r="L117" s="55">
        <v>123727878.54000001</v>
      </c>
      <c r="M117" s="26">
        <f>('[1]Revised Revenue 2023 rev. plan'!I117-'Revise Cost 2023'!L117)/('[1]Revised Revenue 2023 rev. plan'!I117)</f>
        <v>6.2500000000000014E-2</v>
      </c>
      <c r="N117" s="26">
        <f>(('[1]Revised Revenue 2023 rev. plan'!I117+'[1]Revised Revenue 2023 rev. plan'!K117)-('Revise Cost 2023'!L117+'Revise Cost 2023'!P117))/('[1]Revised Revenue 2023 rev. plan'!I117+'[1]Revised Revenue 2023 rev. plan'!K117)</f>
        <v>6.2499999999999993E-2</v>
      </c>
      <c r="O117" s="25">
        <v>240373893.02249998</v>
      </c>
      <c r="P117" s="21">
        <f t="shared" si="29"/>
        <v>227600075.8504898</v>
      </c>
      <c r="Q117" s="26">
        <f>('[1]Revised Revenue 2023 rev. plan'!K117-'Revise Cost 2023'!P117)/'[1]Revised Revenue 2023 rev. plan'!K117</f>
        <v>6.2499999999999986E-2</v>
      </c>
      <c r="R117" s="27">
        <f t="shared" si="35"/>
        <v>12773817.172010183</v>
      </c>
      <c r="S117" s="26">
        <f>('[1]Revised Revenue 2023 rev. plan'!M117-'Revise Cost 2023'!R117)/'[1]Revised Revenue 2023 rev. plan'!M117</f>
        <v>6.2500000000000278E-2</v>
      </c>
      <c r="T117" s="56"/>
      <c r="U117" s="28">
        <f>(1-I117)*'[1]Revised Revenue 2023 rev. plan'!N117</f>
        <v>18089044.849999998</v>
      </c>
      <c r="V117" s="29">
        <v>18089044.850000009</v>
      </c>
      <c r="W117" s="29">
        <v>15810508.889999993</v>
      </c>
      <c r="X117" s="29">
        <f>'[1]Revised Revenue 2023 rev. plan'!P117*(1-'Revise Cost 2023'!$I117)</f>
        <v>16166887.055861998</v>
      </c>
      <c r="Y117" s="29">
        <f>'[1]Revised Revenue 2023 rev. plan'!Q117*(1-'Revise Cost 2023'!$I117)</f>
        <v>17645845.989457969</v>
      </c>
      <c r="Z117" s="29">
        <f>'[1]Revised Revenue 2023 rev. plan'!R117*(1-'Revise Cost 2023'!$I117)</f>
        <v>21254042.748536181</v>
      </c>
      <c r="AA117" s="29">
        <f>'[1]Revised Revenue 2023 rev. plan'!S117*(1-'Revise Cost 2023'!$I117)</f>
        <v>22208532.734898288</v>
      </c>
      <c r="AB117" s="29">
        <f>'[1]Revised Revenue 2023 rev. plan'!T117*(1-'Revise Cost 2023'!$I117)</f>
        <v>15412250.864993218</v>
      </c>
      <c r="AC117" s="29">
        <f>'[1]Revised Revenue 2023 rev. plan'!U117*(1-'Revise Cost 2023'!$I117)</f>
        <v>21253977.8517689</v>
      </c>
      <c r="AD117" s="29">
        <f>'[1]Revised Revenue 2023 rev. plan'!V117*(1-'Revise Cost 2023'!$I117)</f>
        <v>20686599.269780688</v>
      </c>
      <c r="AE117" s="29">
        <f>'[1]Revised Revenue 2023 rev. plan'!W117*(1-'Revise Cost 2023'!$I117)</f>
        <v>17280580.669374887</v>
      </c>
      <c r="AF117" s="29">
        <f>'[1]Revised Revenue 2023 rev. plan'!X117*(1-'Revise Cost 2023'!$I117)</f>
        <v>20099750.864993252</v>
      </c>
      <c r="AG117" s="29">
        <f>'[1]Revised Revenue 2023 rev. plan'!Y117*(1-'Revise Cost 2023'!$I117)</f>
        <v>21692054.060824409</v>
      </c>
      <c r="AH117" s="50"/>
      <c r="AN117" s="30"/>
      <c r="AQ117" s="31">
        <f t="shared" si="31"/>
        <v>0</v>
      </c>
      <c r="AR117" s="32"/>
      <c r="AS117" s="30">
        <f t="shared" si="36"/>
        <v>159887789.06516981</v>
      </c>
      <c r="AT117" s="33">
        <v>6.25E-2</v>
      </c>
      <c r="AU117" s="33">
        <v>6.25E-2</v>
      </c>
      <c r="AV117" t="b">
        <f t="shared" si="32"/>
        <v>1</v>
      </c>
      <c r="AW117" s="33">
        <f>[2]Sheet9!I118</f>
        <v>6.25E-2</v>
      </c>
      <c r="AX117" s="34">
        <f t="shared" si="37"/>
        <v>6.25E-2</v>
      </c>
      <c r="AY117" s="34">
        <f t="shared" si="38"/>
        <v>6.2500000000000014E-2</v>
      </c>
      <c r="AZ117" s="34">
        <f t="shared" si="38"/>
        <v>6.2499999999999993E-2</v>
      </c>
      <c r="BA117" s="34">
        <f t="shared" si="39"/>
        <v>6.2499999999999986E-2</v>
      </c>
      <c r="BB117" s="34">
        <f t="shared" si="40"/>
        <v>6.2500000000000278E-2</v>
      </c>
      <c r="BC117" s="30">
        <f t="shared" si="41"/>
        <v>227600075.8504898</v>
      </c>
      <c r="BE117">
        <f t="shared" si="42"/>
        <v>12</v>
      </c>
      <c r="BF117">
        <f t="shared" si="43"/>
        <v>8</v>
      </c>
    </row>
    <row r="118" spans="1:58" x14ac:dyDescent="0.25">
      <c r="A118" s="52">
        <v>1</v>
      </c>
      <c r="B118" s="52" t="s">
        <v>41</v>
      </c>
      <c r="C118" s="52" t="s">
        <v>35</v>
      </c>
      <c r="D118" s="17">
        <v>52</v>
      </c>
      <c r="E118" s="48" t="s">
        <v>36</v>
      </c>
      <c r="F118" s="44">
        <v>170</v>
      </c>
      <c r="G118" s="53" t="s">
        <v>173</v>
      </c>
      <c r="H118" s="21">
        <f>'[1]Revised Revenue 2023 rev. plan'!H118</f>
        <v>948571429</v>
      </c>
      <c r="I118" s="22">
        <f t="shared" si="34"/>
        <v>5.0000000000000051E-2</v>
      </c>
      <c r="J118" s="54">
        <v>6.8000000000000005E-2</v>
      </c>
      <c r="K118" s="24">
        <v>901142857.54999995</v>
      </c>
      <c r="L118" s="55">
        <v>223255351.65600002</v>
      </c>
      <c r="M118" s="26">
        <f>('[1]Revised Revenue 2023 rev. plan'!I118-'Revise Cost 2023'!L118)/('[1]Revised Revenue 2023 rev. plan'!I118)</f>
        <v>5.0000000000000024E-2</v>
      </c>
      <c r="N118" s="26">
        <f>(('[1]Revised Revenue 2023 rev. plan'!I118+'[1]Revised Revenue 2023 rev. plan'!K118)-('Revise Cost 2023'!L118+'Revise Cost 2023'!P118))/('[1]Revised Revenue 2023 rev. plan'!I118+'[1]Revised Revenue 2023 rev. plan'!K118)</f>
        <v>5.0000000000000031E-2</v>
      </c>
      <c r="O118" s="25">
        <v>650042037.20000005</v>
      </c>
      <c r="P118" s="21">
        <f t="shared" si="29"/>
        <v>460541270.89999992</v>
      </c>
      <c r="Q118" s="26">
        <f>('[1]Revised Revenue 2023 rev. plan'!K118-'Revise Cost 2023'!P118)/'[1]Revised Revenue 2023 rev. plan'!K118</f>
        <v>5.0000000000000162E-2</v>
      </c>
      <c r="R118" s="27">
        <f t="shared" si="35"/>
        <v>217346234.99400002</v>
      </c>
      <c r="S118" s="26">
        <f>('[1]Revised Revenue 2023 rev. plan'!M118-'Revise Cost 2023'!R118)/'[1]Revised Revenue 2023 rev. plan'!M118</f>
        <v>4.9999999999999843E-2</v>
      </c>
      <c r="T118" s="56"/>
      <c r="U118" s="28">
        <f>(1-I118)*'[1]Revised Revenue 2023 rev. plan'!N118</f>
        <v>24457258.630000029</v>
      </c>
      <c r="V118" s="29">
        <v>24457258.629999995</v>
      </c>
      <c r="W118" s="29">
        <v>11798720.120000005</v>
      </c>
      <c r="X118" s="29">
        <f>'[1]Revised Revenue 2023 rev. plan'!P118*(1-'Revise Cost 2023'!$I118)</f>
        <v>18463657.550000001</v>
      </c>
      <c r="Y118" s="29">
        <f>'[1]Revised Revenue 2023 rev. plan'!Q118*(1-'Revise Cost 2023'!$I118)</f>
        <v>21858952.800000001</v>
      </c>
      <c r="Z118" s="29">
        <f>'[1]Revised Revenue 2023 rev. plan'!R118*(1-'Revise Cost 2023'!$I118)</f>
        <v>36897303.649999999</v>
      </c>
      <c r="AA118" s="29">
        <f>'[1]Revised Revenue 2023 rev. plan'!S118*(1-'Revise Cost 2023'!$I118)</f>
        <v>59373807.75</v>
      </c>
      <c r="AB118" s="29">
        <f>'[1]Revised Revenue 2023 rev. plan'!T118*(1-'Revise Cost 2023'!$I118)</f>
        <v>48523556.599999994</v>
      </c>
      <c r="AC118" s="29">
        <f>'[1]Revised Revenue 2023 rev. plan'!U118*(1-'Revise Cost 2023'!$I118)</f>
        <v>52051786.299999997</v>
      </c>
      <c r="AD118" s="29">
        <f>'[1]Revised Revenue 2023 rev. plan'!V118*(1-'Revise Cost 2023'!$I118)</f>
        <v>50037162.149999999</v>
      </c>
      <c r="AE118" s="29">
        <f>'[1]Revised Revenue 2023 rev. plan'!W118*(1-'Revise Cost 2023'!$I118)</f>
        <v>51218582.149999999</v>
      </c>
      <c r="AF118" s="29">
        <f>'[1]Revised Revenue 2023 rev. plan'!X118*(1-'Revise Cost 2023'!$I118)</f>
        <v>41839311</v>
      </c>
      <c r="AG118" s="29">
        <f>'[1]Revised Revenue 2023 rev. plan'!Y118*(1-'Revise Cost 2023'!$I118)</f>
        <v>44021172.199999996</v>
      </c>
      <c r="AH118" s="50"/>
      <c r="AN118" s="30"/>
      <c r="AQ118" s="31">
        <f t="shared" si="31"/>
        <v>0</v>
      </c>
      <c r="AR118" s="32"/>
      <c r="AS118" s="30">
        <f t="shared" si="36"/>
        <v>383962681.79999995</v>
      </c>
      <c r="AT118" s="33">
        <v>6.7999036152221082E-2</v>
      </c>
      <c r="AU118" s="33">
        <v>5.0000000000000051E-2</v>
      </c>
      <c r="AV118" t="b">
        <f t="shared" si="32"/>
        <v>0</v>
      </c>
      <c r="AW118" s="33">
        <f>[2]Sheet9!I119</f>
        <v>5.0000000000000051E-2</v>
      </c>
      <c r="AX118" s="34">
        <f t="shared" si="37"/>
        <v>5.0000000000000051E-2</v>
      </c>
      <c r="AY118" s="34">
        <f t="shared" si="38"/>
        <v>5.0000000000000024E-2</v>
      </c>
      <c r="AZ118" s="34">
        <f t="shared" si="38"/>
        <v>5.0000000000000031E-2</v>
      </c>
      <c r="BA118" s="34">
        <f t="shared" si="39"/>
        <v>5.0000000000000162E-2</v>
      </c>
      <c r="BB118" s="34">
        <f t="shared" si="40"/>
        <v>4.9999999999999843E-2</v>
      </c>
      <c r="BC118" s="30">
        <f t="shared" si="41"/>
        <v>460541270.89999992</v>
      </c>
      <c r="BE118">
        <f t="shared" si="42"/>
        <v>12</v>
      </c>
      <c r="BF118">
        <f t="shared" si="43"/>
        <v>8</v>
      </c>
    </row>
    <row r="119" spans="1:58" ht="15.75" customHeight="1" x14ac:dyDescent="0.25">
      <c r="A119" s="52">
        <v>2</v>
      </c>
      <c r="B119" s="52" t="s">
        <v>65</v>
      </c>
      <c r="C119" s="52" t="s">
        <v>55</v>
      </c>
      <c r="D119" s="17">
        <v>53</v>
      </c>
      <c r="E119" s="48" t="s">
        <v>77</v>
      </c>
      <c r="F119" s="44">
        <v>169</v>
      </c>
      <c r="G119" s="57" t="s">
        <v>174</v>
      </c>
      <c r="H119" s="21">
        <f>'[1]Revised Revenue 2023 rev. plan'!H119</f>
        <v>42560911</v>
      </c>
      <c r="I119" s="22">
        <f>(H119-K119)/H119</f>
        <v>7.9999999999999891E-2</v>
      </c>
      <c r="J119" s="54">
        <v>0.08</v>
      </c>
      <c r="K119" s="24">
        <v>39156038.120000005</v>
      </c>
      <c r="L119" s="55">
        <v>32005591.280000001</v>
      </c>
      <c r="M119" s="26">
        <f>('[1]Revised Revenue 2023 rev. plan'!I119-'Revise Cost 2023'!L119)/('[1]Revised Revenue 2023 rev. plan'!I119)</f>
        <v>7.9999999999999849E-2</v>
      </c>
      <c r="N119" s="26">
        <f>(('[1]Revised Revenue 2023 rev. plan'!I119+'[1]Revised Revenue 2023 rev. plan'!K119)-('Revise Cost 2023'!L119+'Revise Cost 2023'!P119))/('[1]Revised Revenue 2023 rev. plan'!I119+'[1]Revised Revenue 2023 rev. plan'!K119)</f>
        <v>1.1803999966073873E-3</v>
      </c>
      <c r="O119" s="25">
        <v>6572699.5009523854</v>
      </c>
      <c r="P119" s="21">
        <f t="shared" si="29"/>
        <v>10505080.820800001</v>
      </c>
      <c r="Q119" s="26">
        <f>('[1]Revised Revenue 2023 rev. plan'!K119-'Revise Cost 2023'!P119)/'[1]Revised Revenue 2023 rev. plan'!K119</f>
        <v>-0.35161823748849641</v>
      </c>
      <c r="R119" s="56"/>
      <c r="S119" s="54"/>
      <c r="T119" s="56"/>
      <c r="U119" s="28">
        <f>(1-I119)*'[1]Revised Revenue 2023 rev. plan'!N119</f>
        <v>1145990.0000000019</v>
      </c>
      <c r="V119" s="29">
        <v>1145990</v>
      </c>
      <c r="W119" s="29">
        <v>8781343.4800000004</v>
      </c>
      <c r="X119" s="29">
        <f>'[1]Revised Revenue 2023 rev. plan'!P119*(1-'Revise Cost 2023'!$I119)</f>
        <v>577747.34080000012</v>
      </c>
      <c r="Y119" s="29">
        <f>'[1]Revised Revenue 2023 rev. plan'!Q119*(1-'Revise Cost 2023'!$I119)</f>
        <v>0</v>
      </c>
      <c r="Z119" s="29">
        <f>'[1]Revised Revenue 2023 rev. plan'!R119*(1-'Revise Cost 2023'!$I119)</f>
        <v>0</v>
      </c>
      <c r="AA119" s="29">
        <f>'[1]Revised Revenue 2023 rev. plan'!S119*(1-'Revise Cost 2023'!$I119)</f>
        <v>0</v>
      </c>
      <c r="AB119" s="29">
        <f>'[1]Revised Revenue 2023 rev. plan'!T119*(1-'Revise Cost 2023'!$I119)</f>
        <v>0</v>
      </c>
      <c r="AC119" s="29">
        <f>'[1]Revised Revenue 2023 rev. plan'!U119*(1-'Revise Cost 2023'!$I119)</f>
        <v>0</v>
      </c>
      <c r="AD119" s="29">
        <f>'[1]Revised Revenue 2023 rev. plan'!V119*(1-'Revise Cost 2023'!$I119)</f>
        <v>0</v>
      </c>
      <c r="AE119" s="29">
        <f>'[1]Revised Revenue 2023 rev. plan'!W119*(1-'Revise Cost 2023'!$I119)</f>
        <v>0</v>
      </c>
      <c r="AF119" s="29">
        <f>'[1]Revised Revenue 2023 rev. plan'!X119*(1-'Revise Cost 2023'!$I119)</f>
        <v>0</v>
      </c>
      <c r="AG119" s="29">
        <f>'[1]Revised Revenue 2023 rev. plan'!Y119*(1-'Revise Cost 2023'!$I119)</f>
        <v>0</v>
      </c>
      <c r="AH119" s="50"/>
      <c r="AN119" s="30"/>
      <c r="AQ119" s="31">
        <f t="shared" si="31"/>
        <v>-7.8819600003392498E-2</v>
      </c>
      <c r="AR119" s="32"/>
      <c r="AS119" s="30">
        <f t="shared" si="36"/>
        <v>0</v>
      </c>
      <c r="AT119" s="33">
        <v>7.7626892716566004E-2</v>
      </c>
      <c r="AU119" s="33">
        <v>7.9999999999999849E-2</v>
      </c>
      <c r="AV119" t="b">
        <f t="shared" si="32"/>
        <v>0</v>
      </c>
      <c r="AW119" s="33">
        <f>[2]Sheet9!I120</f>
        <v>0</v>
      </c>
      <c r="BC119" s="30">
        <f t="shared" si="41"/>
        <v>10505080.820800001</v>
      </c>
      <c r="BE119">
        <f t="shared" si="42"/>
        <v>3</v>
      </c>
      <c r="BF119">
        <f t="shared" si="43"/>
        <v>0</v>
      </c>
    </row>
    <row r="120" spans="1:58" ht="15.75" customHeight="1" x14ac:dyDescent="0.25">
      <c r="A120" s="52">
        <v>1</v>
      </c>
      <c r="B120" s="52" t="s">
        <v>49</v>
      </c>
      <c r="C120" s="52" t="s">
        <v>35</v>
      </c>
      <c r="D120" s="17">
        <v>54</v>
      </c>
      <c r="E120" s="48" t="s">
        <v>42</v>
      </c>
      <c r="F120" s="44">
        <v>171</v>
      </c>
      <c r="G120" s="53" t="s">
        <v>175</v>
      </c>
      <c r="H120" s="21">
        <f>'[1]Revised Revenue 2023 rev. plan'!H120</f>
        <v>71569048</v>
      </c>
      <c r="I120" s="22">
        <f t="shared" ref="I120:I125" si="44">AW120</f>
        <v>3.9999987145281017E-2</v>
      </c>
      <c r="J120" s="54">
        <v>0.04</v>
      </c>
      <c r="K120" s="24">
        <v>68706287</v>
      </c>
      <c r="L120" s="55">
        <v>48970021.149999999</v>
      </c>
      <c r="M120" s="26">
        <f>('[1]Revised Revenue 2023 rev. plan'!I120-'Revise Cost 2023'!L120)/('[1]Revised Revenue 2023 rev. plan'!I120)</f>
        <v>3.9999987145281017E-2</v>
      </c>
      <c r="N120" s="26">
        <f>(('[1]Revised Revenue 2023 rev. plan'!I120+'[1]Revised Revenue 2023 rev. plan'!K120)-('Revise Cost 2023'!L120+'Revise Cost 2023'!P120))/('[1]Revised Revenue 2023 rev. plan'!I120+'[1]Revised Revenue 2023 rev. plan'!K120)</f>
        <v>3.9999987145280996E-2</v>
      </c>
      <c r="O120" s="25">
        <v>19736265.850000005</v>
      </c>
      <c r="P120" s="21">
        <f t="shared" si="29"/>
        <v>19736265.845412388</v>
      </c>
      <c r="Q120" s="26">
        <f>('[1]Revised Revenue 2023 rev. plan'!K120-'Revise Cost 2023'!P120)/'[1]Revised Revenue 2023 rev. plan'!K120</f>
        <v>3.999998714528076E-2</v>
      </c>
      <c r="R120" s="27">
        <f t="shared" ref="R120:R125" si="45">K120-L120-P120</f>
        <v>4.587613046169281E-3</v>
      </c>
      <c r="S120" s="26">
        <f>('[1]Revised Revenue 2023 rev. plan'!M120-'Revise Cost 2023'!R120)/'[1]Revised Revenue 2023 rev. plan'!M120</f>
        <v>4.000106018829256E-2</v>
      </c>
      <c r="T120" s="56"/>
      <c r="U120" s="28">
        <f>(1-I120)*'[1]Revised Revenue 2023 rev. plan'!N120</f>
        <v>1431861.6999999918</v>
      </c>
      <c r="V120" s="29">
        <v>1431861.700000003</v>
      </c>
      <c r="W120" s="29">
        <v>81659.989999996964</v>
      </c>
      <c r="X120" s="29">
        <f>'[1]Revised Revenue 2023 rev. plan'!P120*(1-'Revise Cost 2023'!$I120)</f>
        <v>1362533.9996529685</v>
      </c>
      <c r="Y120" s="29">
        <f>'[1]Revised Revenue 2023 rev. plan'!Q120*(1-'Revise Cost 2023'!$I120)</f>
        <v>41254.808692848768</v>
      </c>
      <c r="Z120" s="29">
        <f>'[1]Revised Revenue 2023 rev. plan'!R120*(1-'Revise Cost 2023'!$I120)</f>
        <v>3454621.5767473872</v>
      </c>
      <c r="AA120" s="29">
        <f>'[1]Revised Revenue 2023 rev. plan'!S120*(1-'Revise Cost 2023'!$I120)</f>
        <v>2248457.9669531756</v>
      </c>
      <c r="AB120" s="29">
        <f>'[1]Revised Revenue 2023 rev. plan'!T120*(1-'Revise Cost 2023'!$I120)</f>
        <v>-876.12958683773491</v>
      </c>
      <c r="AC120" s="29">
        <f>'[1]Revised Revenue 2023 rev. plan'!U120*(1-'Revise Cost 2023'!$I120)</f>
        <v>1039399.6790007642</v>
      </c>
      <c r="AD120" s="29">
        <f>'[1]Revised Revenue 2023 rev. plan'!V120*(1-'Revise Cost 2023'!$I120)</f>
        <v>5252163.1906628655</v>
      </c>
      <c r="AE120" s="29">
        <f>'[1]Revised Revenue 2023 rev. plan'!W120*(1-'Revise Cost 2023'!$I120)</f>
        <v>1973626.585</v>
      </c>
      <c r="AF120" s="29">
        <f>'[1]Revised Revenue 2023 rev. plan'!X120*(1-'Revise Cost 2023'!$I120)</f>
        <v>1973626.585</v>
      </c>
      <c r="AG120" s="29">
        <f>'[1]Revised Revenue 2023 rev. plan'!Y120*(1-'Revise Cost 2023'!$I120)</f>
        <v>877935.89328921656</v>
      </c>
      <c r="AH120" s="29">
        <f>(1-$I120)*'[1]Revenue 2023 pl+1,2 act'!AA120</f>
        <v>0</v>
      </c>
      <c r="AI120" s="29">
        <f>(1-$I120)*'[1]Revenue 2023 pl+1,2 act'!AB120</f>
        <v>0</v>
      </c>
      <c r="AJ120" s="29">
        <f>(1-$I120)*'[1]Revenue 2023 pl+1,2 act'!AC120</f>
        <v>0</v>
      </c>
      <c r="AK120" s="29">
        <f>(1-$I120)*'[1]Revenue 2023 pl+1,2 act'!AD120</f>
        <v>0</v>
      </c>
      <c r="AL120" s="29">
        <f>(1-$I120)*'[1]Revenue 2023 pl+1,2 act'!AE120</f>
        <v>0</v>
      </c>
      <c r="AM120" s="29">
        <f>(1-$I120)*'[1]Revenue 2023 pl+1,2 act'!AF120</f>
        <v>0</v>
      </c>
      <c r="AN120" s="30"/>
      <c r="AQ120" s="31">
        <f t="shared" si="31"/>
        <v>0</v>
      </c>
      <c r="AR120" s="32"/>
      <c r="AS120" s="30">
        <f t="shared" si="36"/>
        <v>16818955.34706657</v>
      </c>
      <c r="AT120" s="33">
        <v>3.9999987145281017E-2</v>
      </c>
      <c r="AU120" s="33">
        <v>3.9999987145281017E-2</v>
      </c>
      <c r="AV120" t="b">
        <f t="shared" si="32"/>
        <v>1</v>
      </c>
      <c r="AW120" s="33">
        <f>[2]Sheet9!I121</f>
        <v>3.9999987145281017E-2</v>
      </c>
      <c r="AX120" s="34">
        <f t="shared" ref="AX120:AX125" si="46">I120</f>
        <v>3.9999987145281017E-2</v>
      </c>
      <c r="AY120" s="34">
        <f t="shared" ref="AY120:AZ125" si="47">M120</f>
        <v>3.9999987145281017E-2</v>
      </c>
      <c r="AZ120" s="34">
        <f t="shared" si="47"/>
        <v>3.9999987145280996E-2</v>
      </c>
      <c r="BA120" s="34">
        <f t="shared" ref="BA120:BA125" si="48">Q120</f>
        <v>3.999998714528076E-2</v>
      </c>
      <c r="BB120" s="34">
        <f t="shared" ref="BB120:BB125" si="49">S120</f>
        <v>4.000106018829256E-2</v>
      </c>
      <c r="BC120" s="30">
        <f t="shared" si="41"/>
        <v>19736265.845412388</v>
      </c>
      <c r="BE120">
        <f t="shared" si="42"/>
        <v>12</v>
      </c>
      <c r="BF120">
        <f t="shared" si="43"/>
        <v>8</v>
      </c>
    </row>
    <row r="121" spans="1:58" ht="15.75" customHeight="1" x14ac:dyDescent="0.25">
      <c r="A121" s="52"/>
      <c r="B121" s="52" t="s">
        <v>70</v>
      </c>
      <c r="C121" s="52" t="s">
        <v>57</v>
      </c>
      <c r="D121" s="17"/>
      <c r="E121" s="48" t="s">
        <v>85</v>
      </c>
      <c r="F121" s="44">
        <v>174</v>
      </c>
      <c r="G121" s="53" t="s">
        <v>176</v>
      </c>
      <c r="H121" s="21">
        <f>'[1]Revised Revenue 2023 rev. plan'!H121</f>
        <v>10090928</v>
      </c>
      <c r="I121" s="22">
        <f t="shared" si="44"/>
        <v>7.9999999999999918E-2</v>
      </c>
      <c r="J121" s="54">
        <f>I121</f>
        <v>7.9999999999999918E-2</v>
      </c>
      <c r="K121" s="24">
        <v>9283653.7599999998</v>
      </c>
      <c r="L121" s="55">
        <v>5744071.1100000003</v>
      </c>
      <c r="M121" s="26">
        <f>('[1]Revised Revenue 2023 rev. plan'!I121-'Revise Cost 2023'!L121)/('[1]Revised Revenue 2023 rev. plan'!I121)</f>
        <v>7.999999999999996E-2</v>
      </c>
      <c r="N121" s="26">
        <f>(('[1]Revised Revenue 2023 rev. plan'!I121+'[1]Revised Revenue 2023 rev. plan'!K121)-('Revise Cost 2023'!L121+'Revise Cost 2023'!P121))/('[1]Revised Revenue 2023 rev. plan'!I121+'[1]Revised Revenue 2023 rev. plan'!K121)</f>
        <v>8.0000000000000113E-2</v>
      </c>
      <c r="O121" s="25">
        <v>4694040.5600000005</v>
      </c>
      <c r="P121" s="21">
        <f t="shared" si="29"/>
        <v>3539582.6491999999</v>
      </c>
      <c r="Q121" s="26">
        <f>('[1]Revised Revenue 2023 rev. plan'!K121-'Revise Cost 2023'!P121)/'[1]Revised Revenue 2023 rev. plan'!K121</f>
        <v>8.000000000000014E-2</v>
      </c>
      <c r="R121" s="27">
        <f t="shared" si="45"/>
        <v>7.9999957233667374E-4</v>
      </c>
      <c r="S121" s="26">
        <f>('[1]Revised Revenue 2023 rev. plan'!M121-'Revise Cost 2023'!R121)/'[1]Revised Revenue 2023 rev. plan'!M121</f>
        <v>7.9999957159136673E-2</v>
      </c>
      <c r="T121" s="56"/>
      <c r="U121" s="28">
        <f>(1-I121)*'[1]Revised Revenue 2023 rev. plan'!N121</f>
        <v>505006.46999999962</v>
      </c>
      <c r="V121" s="29">
        <v>505006.46999999974</v>
      </c>
      <c r="W121" s="29">
        <v>457008.03000000026</v>
      </c>
      <c r="X121" s="29">
        <f>'[1]Revised Revenue 2023 rev. plan'!P121*(1-'Revise Cost 2023'!$I121)</f>
        <v>690000</v>
      </c>
      <c r="Y121" s="29">
        <f>'[1]Revised Revenue 2023 rev. plan'!Q121*(1-'Revise Cost 2023'!$I121)</f>
        <v>968040.56</v>
      </c>
      <c r="Z121" s="29">
        <f>'[1]Revised Revenue 2023 rev. plan'!R121*(1-'Revise Cost 2023'!$I121)</f>
        <v>919527.58920000005</v>
      </c>
      <c r="AA121" s="29">
        <f>'[1]Revised Revenue 2023 rev. plan'!S121*(1-'Revise Cost 2023'!$I121)</f>
        <v>0</v>
      </c>
      <c r="AB121" s="29">
        <f>'[1]Revised Revenue 2023 rev. plan'!T121*(1-'Revise Cost 2023'!$I121)</f>
        <v>0</v>
      </c>
      <c r="AC121" s="29">
        <f>'[1]Revised Revenue 2023 rev. plan'!U121*(1-'Revise Cost 2023'!$I121)</f>
        <v>0</v>
      </c>
      <c r="AD121" s="29">
        <f>'[1]Revised Revenue 2023 rev. plan'!V121*(1-'Revise Cost 2023'!$I121)</f>
        <v>0</v>
      </c>
      <c r="AE121" s="29">
        <f>'[1]Revised Revenue 2023 rev. plan'!W121*(1-'Revise Cost 2023'!$I121)</f>
        <v>0</v>
      </c>
      <c r="AF121" s="29">
        <f>'[1]Revised Revenue 2023 rev. plan'!X121*(1-'Revise Cost 2023'!$I121)</f>
        <v>0</v>
      </c>
      <c r="AG121" s="29">
        <f>'[1]Revised Revenue 2023 rev. plan'!Y121*(1-'Revise Cost 2023'!$I121)</f>
        <v>0</v>
      </c>
      <c r="AH121" s="58"/>
      <c r="AI121" s="58"/>
      <c r="AJ121" s="58"/>
      <c r="AK121" s="58"/>
      <c r="AL121" s="58"/>
      <c r="AM121" s="58"/>
      <c r="AN121" s="30"/>
      <c r="AQ121" s="31">
        <f t="shared" si="31"/>
        <v>1.9428902930940239E-16</v>
      </c>
      <c r="AR121" s="32"/>
      <c r="AS121" s="30">
        <f t="shared" si="36"/>
        <v>919527.58920000005</v>
      </c>
      <c r="AT121" s="33">
        <v>0.1</v>
      </c>
      <c r="AU121" s="33">
        <v>7.9999999999999918E-2</v>
      </c>
      <c r="AV121" t="b">
        <f t="shared" si="32"/>
        <v>0</v>
      </c>
      <c r="AW121" s="33">
        <f>[2]Sheet9!I122</f>
        <v>7.9999999999999918E-2</v>
      </c>
      <c r="AX121" s="34">
        <f t="shared" si="46"/>
        <v>7.9999999999999918E-2</v>
      </c>
      <c r="AY121" s="34">
        <f t="shared" si="47"/>
        <v>7.999999999999996E-2</v>
      </c>
      <c r="AZ121" s="34">
        <f t="shared" si="47"/>
        <v>8.0000000000000113E-2</v>
      </c>
      <c r="BA121" s="34">
        <f t="shared" si="48"/>
        <v>8.000000000000014E-2</v>
      </c>
      <c r="BB121" s="34">
        <f t="shared" si="49"/>
        <v>7.9999957159136673E-2</v>
      </c>
      <c r="BC121" s="30">
        <f t="shared" si="41"/>
        <v>3539582.6491999999</v>
      </c>
      <c r="BE121">
        <f t="shared" si="42"/>
        <v>5</v>
      </c>
      <c r="BF121">
        <f t="shared" si="43"/>
        <v>1</v>
      </c>
    </row>
    <row r="122" spans="1:58" ht="15.75" customHeight="1" x14ac:dyDescent="0.25">
      <c r="A122" s="52"/>
      <c r="B122" s="52" t="s">
        <v>65</v>
      </c>
      <c r="C122" s="52" t="s">
        <v>55</v>
      </c>
      <c r="D122" s="17"/>
      <c r="E122" s="48" t="s">
        <v>72</v>
      </c>
      <c r="F122" s="44">
        <v>175</v>
      </c>
      <c r="G122" s="53" t="s">
        <v>177</v>
      </c>
      <c r="H122" s="21">
        <f>'[1]Revised Revenue 2023 rev. plan'!H122</f>
        <v>56233741</v>
      </c>
      <c r="I122" s="22">
        <f t="shared" si="44"/>
        <v>0.12000000142263344</v>
      </c>
      <c r="J122" s="54">
        <f t="shared" ref="J122:J133" si="50">I122</f>
        <v>0.12000000142263344</v>
      </c>
      <c r="K122" s="24">
        <v>49485692</v>
      </c>
      <c r="L122" s="55">
        <v>15371373.6</v>
      </c>
      <c r="M122" s="26">
        <f>('[1]Revised Revenue 2023 rev. plan'!I122-'Revise Cost 2023'!L122)/('[1]Revised Revenue 2023 rev. plan'!I122)</f>
        <v>0.1200000014226334</v>
      </c>
      <c r="N122" s="26">
        <f>(('[1]Revised Revenue 2023 rev. plan'!I122+'[1]Revised Revenue 2023 rev. plan'!K122)-('Revise Cost 2023'!L122+'Revise Cost 2023'!P122))/('[1]Revised Revenue 2023 rev. plan'!I122+'[1]Revised Revenue 2023 rev. plan'!K122)</f>
        <v>0.1200000014226334</v>
      </c>
      <c r="O122" s="25">
        <v>27277630.411339499</v>
      </c>
      <c r="P122" s="21">
        <f t="shared" si="29"/>
        <v>34114318.399545647</v>
      </c>
      <c r="Q122" s="26">
        <f>('[1]Revised Revenue 2023 rev. plan'!K122-'Revise Cost 2023'!P122)/'[1]Revised Revenue 2023 rev. plan'!K122</f>
        <v>0.12000000142263345</v>
      </c>
      <c r="R122" s="27">
        <f t="shared" si="45"/>
        <v>4.5435130596160889E-4</v>
      </c>
      <c r="S122" s="26">
        <f>('[1]Revised Revenue 2023 rev. plan'!M122-'Revise Cost 2023'!R122)/'[1]Revised Revenue 2023 rev. plan'!M122</f>
        <v>0.12000346330341424</v>
      </c>
      <c r="T122" s="56"/>
      <c r="U122" s="28">
        <f>(1-I122)*'[1]Revised Revenue 2023 rev. plan'!N122</f>
        <v>323088.43000000232</v>
      </c>
      <c r="V122" s="29">
        <v>323088.4299999997</v>
      </c>
      <c r="W122" s="29">
        <v>702834.81000000029</v>
      </c>
      <c r="X122" s="29">
        <f>'[1]Revised Revenue 2023 rev. plan'!P122*(1-'Revise Cost 2023'!$I122)</f>
        <v>2199999.9964434165</v>
      </c>
      <c r="Y122" s="29">
        <f>'[1]Revised Revenue 2023 rev. plan'!Q122*(1-'Revise Cost 2023'!$I122)</f>
        <v>2639999.9957320997</v>
      </c>
      <c r="Z122" s="29">
        <f>'[1]Revised Revenue 2023 rev. plan'!R122*(1-'Revise Cost 2023'!$I122)</f>
        <v>7040000.284056237</v>
      </c>
      <c r="AA122" s="29">
        <f>'[1]Revised Revenue 2023 rev. plan'!S122*(1-'Revise Cost 2023'!$I122)</f>
        <v>6599999.9893302489</v>
      </c>
      <c r="AB122" s="29">
        <f>'[1]Revised Revenue 2023 rev. plan'!T122*(1-'Revise Cost 2023'!$I122)</f>
        <v>6159999.9900415661</v>
      </c>
      <c r="AC122" s="29">
        <f>'[1]Revised Revenue 2023 rev. plan'!U122*(1-'Revise Cost 2023'!$I122)</f>
        <v>6688394.906787347</v>
      </c>
      <c r="AD122" s="29">
        <f>'[1]Revised Revenue 2023 rev. plan'!V122*(1-'Revise Cost 2023'!$I122)</f>
        <v>1759999.9971547332</v>
      </c>
      <c r="AE122" s="29">
        <f>'[1]Revised Revenue 2023 rev. plan'!W122*(1-'Revise Cost 2023'!$I122)</f>
        <v>0</v>
      </c>
      <c r="AF122" s="29">
        <f>'[1]Revised Revenue 2023 rev. plan'!X122*(1-'Revise Cost 2023'!$I122)</f>
        <v>0</v>
      </c>
      <c r="AG122" s="29">
        <f>'[1]Revised Revenue 2023 rev. plan'!Y122*(1-'Revise Cost 2023'!$I122)</f>
        <v>0</v>
      </c>
      <c r="AH122" s="58"/>
      <c r="AI122" s="58"/>
      <c r="AJ122" s="58"/>
      <c r="AK122" s="58"/>
      <c r="AL122" s="58"/>
      <c r="AM122" s="58"/>
      <c r="AN122" s="30"/>
      <c r="AQ122" s="31">
        <f t="shared" si="31"/>
        <v>0</v>
      </c>
      <c r="AR122" s="32"/>
      <c r="AS122" s="30">
        <f t="shared" si="36"/>
        <v>28248395.167370133</v>
      </c>
      <c r="AT122" s="33">
        <v>0.12000000142263344</v>
      </c>
      <c r="AU122" s="33">
        <v>0.12000000142263344</v>
      </c>
      <c r="AV122" t="b">
        <f t="shared" si="32"/>
        <v>1</v>
      </c>
      <c r="AW122" s="33">
        <f>[2]Sheet9!I123</f>
        <v>0.12000000142263344</v>
      </c>
      <c r="AX122" s="34">
        <f t="shared" si="46"/>
        <v>0.12000000142263344</v>
      </c>
      <c r="AY122" s="34">
        <f t="shared" si="47"/>
        <v>0.1200000014226334</v>
      </c>
      <c r="AZ122" s="34">
        <f t="shared" si="47"/>
        <v>0.1200000014226334</v>
      </c>
      <c r="BA122" s="34">
        <f t="shared" si="48"/>
        <v>0.12000000142263345</v>
      </c>
      <c r="BB122" s="34">
        <f t="shared" si="49"/>
        <v>0.12000346330341424</v>
      </c>
      <c r="BC122" s="30">
        <f t="shared" si="41"/>
        <v>34114318.399545647</v>
      </c>
      <c r="BE122">
        <f t="shared" si="42"/>
        <v>9</v>
      </c>
      <c r="BF122">
        <f t="shared" si="43"/>
        <v>5</v>
      </c>
    </row>
    <row r="123" spans="1:58" x14ac:dyDescent="0.25">
      <c r="A123" s="52"/>
      <c r="B123" s="52" t="s">
        <v>90</v>
      </c>
      <c r="C123" s="52" t="s">
        <v>35</v>
      </c>
      <c r="D123" s="17"/>
      <c r="E123" s="48" t="s">
        <v>164</v>
      </c>
      <c r="F123" s="44">
        <v>176</v>
      </c>
      <c r="G123" s="53" t="s">
        <v>178</v>
      </c>
      <c r="H123" s="21">
        <f>'[1]Revised Revenue 2023 rev. plan'!H123</f>
        <v>147053342</v>
      </c>
      <c r="I123" s="22">
        <f t="shared" si="44"/>
        <v>8.0000000000000099E-2</v>
      </c>
      <c r="J123" s="54">
        <f t="shared" si="50"/>
        <v>8.0000000000000099E-2</v>
      </c>
      <c r="K123" s="24">
        <v>135289074.63999999</v>
      </c>
      <c r="L123" s="55">
        <v>47309038.370000005</v>
      </c>
      <c r="M123" s="26">
        <f>('[1]Revised Revenue 2023 rev. plan'!I123-'Revise Cost 2023'!L123)/('[1]Revised Revenue 2023 rev. plan'!I123)</f>
        <v>8.0000000000000127E-2</v>
      </c>
      <c r="N123" s="26">
        <f>(('[1]Revised Revenue 2023 rev. plan'!I123+'[1]Revised Revenue 2023 rev. plan'!K123)-('Revise Cost 2023'!L123+'Revise Cost 2023'!P123))/('[1]Revised Revenue 2023 rev. plan'!I123+'[1]Revised Revenue 2023 rev. plan'!K123)</f>
        <v>7.9999999999999946E-2</v>
      </c>
      <c r="O123" s="25">
        <v>69595334.75999999</v>
      </c>
      <c r="P123" s="21">
        <f t="shared" si="29"/>
        <v>87980036.272400007</v>
      </c>
      <c r="Q123" s="26">
        <f>('[1]Revised Revenue 2023 rev. plan'!K123-'Revise Cost 2023'!P123)/'[1]Revised Revenue 2023 rev. plan'!K123</f>
        <v>7.9999999999999946E-2</v>
      </c>
      <c r="R123" s="27">
        <f t="shared" si="45"/>
        <v>-2.4000257253646851E-3</v>
      </c>
      <c r="S123" s="26">
        <f>('[1]Revised Revenue 2023 rev. plan'!M123-'Revise Cost 2023'!R123)/'[1]Revised Revenue 2023 rev. plan'!M123</f>
        <v>7.9997486690885827E-2</v>
      </c>
      <c r="T123" s="56"/>
      <c r="U123" s="28">
        <f>(1-I123)*'[1]Revised Revenue 2023 rev. plan'!N123</f>
        <v>6218430.339999998</v>
      </c>
      <c r="V123" s="29">
        <v>6218430.3400000036</v>
      </c>
      <c r="W123" s="29">
        <v>5089101.049999997</v>
      </c>
      <c r="X123" s="29">
        <f>'[1]Revised Revenue 2023 rev. plan'!P123*(1-'Revise Cost 2023'!$I123)</f>
        <v>5980000</v>
      </c>
      <c r="Y123" s="29">
        <f>'[1]Revised Revenue 2023 rev. plan'!Q123*(1-'Revise Cost 2023'!$I123)</f>
        <v>6255999.9999999991</v>
      </c>
      <c r="Z123" s="29">
        <f>'[1]Revised Revenue 2023 rev. plan'!R123*(1-'Revise Cost 2023'!$I123)</f>
        <v>6163999.9999999991</v>
      </c>
      <c r="AA123" s="29">
        <f>'[1]Revised Revenue 2023 rev. plan'!S123*(1-'Revise Cost 2023'!$I123)</f>
        <v>9936000</v>
      </c>
      <c r="AB123" s="29">
        <f>'[1]Revised Revenue 2023 rev. plan'!T123*(1-'Revise Cost 2023'!$I123)</f>
        <v>9979334.7599999998</v>
      </c>
      <c r="AC123" s="29">
        <f>'[1]Revised Revenue 2023 rev. plan'!U123*(1-'Revise Cost 2023'!$I123)</f>
        <v>9200000</v>
      </c>
      <c r="AD123" s="29">
        <f>'[1]Revised Revenue 2023 rev. plan'!V123*(1-'Revise Cost 2023'!$I123)</f>
        <v>10764000</v>
      </c>
      <c r="AE123" s="29">
        <f>'[1]Revised Revenue 2023 rev. plan'!W123*(1-'Revise Cost 2023'!$I123)</f>
        <v>11500000</v>
      </c>
      <c r="AF123" s="29">
        <f>'[1]Revised Revenue 2023 rev. plan'!X123*(1-'Revise Cost 2023'!$I123)</f>
        <v>6893170.1223999988</v>
      </c>
      <c r="AG123" s="29">
        <f>'[1]Revised Revenue 2023 rev. plan'!Y123*(1-'Revise Cost 2023'!$I123)</f>
        <v>0</v>
      </c>
      <c r="AH123" s="58"/>
      <c r="AI123" s="58"/>
      <c r="AJ123" s="58"/>
      <c r="AK123" s="58"/>
      <c r="AL123" s="58"/>
      <c r="AM123" s="58"/>
      <c r="AN123" s="30"/>
      <c r="AQ123" s="31">
        <f t="shared" si="31"/>
        <v>-1.5265566588595902E-16</v>
      </c>
      <c r="AR123" s="32"/>
      <c r="AS123" s="30">
        <f t="shared" si="36"/>
        <v>64436504.882399999</v>
      </c>
      <c r="AT123" s="33">
        <v>0.11</v>
      </c>
      <c r="AU123" s="33">
        <v>8.0000000000000099E-2</v>
      </c>
      <c r="AV123" t="b">
        <f t="shared" si="32"/>
        <v>0</v>
      </c>
      <c r="AW123" s="33">
        <f>[2]Sheet9!I124</f>
        <v>8.0000000000000099E-2</v>
      </c>
      <c r="AX123" s="34">
        <f t="shared" si="46"/>
        <v>8.0000000000000099E-2</v>
      </c>
      <c r="AY123" s="34">
        <f t="shared" si="47"/>
        <v>8.0000000000000127E-2</v>
      </c>
      <c r="AZ123" s="34">
        <f t="shared" si="47"/>
        <v>7.9999999999999946E-2</v>
      </c>
      <c r="BA123" s="34">
        <f t="shared" si="48"/>
        <v>7.9999999999999946E-2</v>
      </c>
      <c r="BB123" s="34">
        <f t="shared" si="49"/>
        <v>7.9997486690885827E-2</v>
      </c>
      <c r="BC123" s="30">
        <f t="shared" si="41"/>
        <v>87980036.272400007</v>
      </c>
      <c r="BE123">
        <f t="shared" si="42"/>
        <v>11</v>
      </c>
      <c r="BF123">
        <f t="shared" si="43"/>
        <v>7</v>
      </c>
    </row>
    <row r="124" spans="1:58" x14ac:dyDescent="0.25">
      <c r="A124" s="52"/>
      <c r="B124" s="52" t="s">
        <v>70</v>
      </c>
      <c r="C124" s="52" t="s">
        <v>57</v>
      </c>
      <c r="D124" s="17"/>
      <c r="E124" s="48" t="s">
        <v>85</v>
      </c>
      <c r="F124" s="43">
        <v>179</v>
      </c>
      <c r="G124" s="53" t="s">
        <v>179</v>
      </c>
      <c r="H124" s="21">
        <f>'[1]Revised Revenue 2023 rev. plan'!H124</f>
        <v>9455352</v>
      </c>
      <c r="I124" s="22">
        <f t="shared" si="44"/>
        <v>0.1</v>
      </c>
      <c r="J124" s="54">
        <f t="shared" si="50"/>
        <v>0.1</v>
      </c>
      <c r="K124" s="24">
        <v>8509816.8000000007</v>
      </c>
      <c r="L124" s="55">
        <v>2691724.67</v>
      </c>
      <c r="M124" s="26">
        <f>('[1]Revised Revenue 2023 rev. plan'!I124-'Revise Cost 2023'!L124)/('[1]Revised Revenue 2023 rev. plan'!I124)</f>
        <v>0.1</v>
      </c>
      <c r="N124" s="26">
        <f>(('[1]Revised Revenue 2023 rev. plan'!I124+'[1]Revised Revenue 2023 rev. plan'!K124)-('Revise Cost 2023'!L124+'Revise Cost 2023'!P124))/('[1]Revised Revenue 2023 rev. plan'!I124+'[1]Revised Revenue 2023 rev. plan'!K124)</f>
        <v>0.10000000000000003</v>
      </c>
      <c r="O124" s="25">
        <v>6723270.6412499985</v>
      </c>
      <c r="P124" s="21">
        <f t="shared" si="29"/>
        <v>5818092.1282499991</v>
      </c>
      <c r="Q124" s="26">
        <f>('[1]Revised Revenue 2023 rev. plan'!K124-'Revise Cost 2023'!P124)/'[1]Revised Revenue 2023 rev. plan'!K124</f>
        <v>9.9999999999999922E-2</v>
      </c>
      <c r="R124" s="27">
        <f t="shared" si="45"/>
        <v>1.7500016838312149E-3</v>
      </c>
      <c r="S124" s="26">
        <f>('[1]Revised Revenue 2023 rev. plan'!M124-'Revise Cost 2023'!R124)/'[1]Revised Revenue 2023 rev. plan'!M124</f>
        <v>9.9999856310346663E-2</v>
      </c>
      <c r="T124" s="56"/>
      <c r="U124" s="28">
        <f>(1-I124)*'[1]Revised Revenue 2023 rev. plan'!N124</f>
        <v>218523.60999999984</v>
      </c>
      <c r="V124" s="29">
        <v>218523.60999999987</v>
      </c>
      <c r="W124" s="29">
        <v>233736.53000000014</v>
      </c>
      <c r="X124" s="29">
        <f>'[1]Revised Revenue 2023 rev. plan'!P124*(1-'Revise Cost 2023'!$I124)</f>
        <v>963270.64124999871</v>
      </c>
      <c r="Y124" s="29">
        <f>'[1]Revised Revenue 2023 rev. plan'!Q124*(1-'Revise Cost 2023'!$I124)</f>
        <v>2602561.3470000001</v>
      </c>
      <c r="Z124" s="29">
        <f>'[1]Revised Revenue 2023 rev. plan'!R124*(1-'Revise Cost 2023'!$I124)</f>
        <v>1800000</v>
      </c>
      <c r="AA124" s="29">
        <f>'[1]Revised Revenue 2023 rev. plan'!S124*(1-'Revise Cost 2023'!$I124)</f>
        <v>0</v>
      </c>
      <c r="AB124" s="29">
        <f>'[1]Revised Revenue 2023 rev. plan'!T124*(1-'Revise Cost 2023'!$I124)</f>
        <v>0</v>
      </c>
      <c r="AC124" s="29">
        <f>'[1]Revised Revenue 2023 rev. plan'!U124*(1-'Revise Cost 2023'!$I124)</f>
        <v>0</v>
      </c>
      <c r="AD124" s="29">
        <f>'[1]Revised Revenue 2023 rev. plan'!V124*(1-'Revise Cost 2023'!$I124)</f>
        <v>0</v>
      </c>
      <c r="AE124" s="29">
        <f>'[1]Revised Revenue 2023 rev. plan'!W124*(1-'Revise Cost 2023'!$I124)</f>
        <v>0</v>
      </c>
      <c r="AF124" s="29">
        <f>'[1]Revised Revenue 2023 rev. plan'!X124*(1-'Revise Cost 2023'!$I124)</f>
        <v>0</v>
      </c>
      <c r="AG124" s="29">
        <f>'[1]Revised Revenue 2023 rev. plan'!Y124*(1-'Revise Cost 2023'!$I124)</f>
        <v>0</v>
      </c>
      <c r="AH124" s="58"/>
      <c r="AI124" s="58"/>
      <c r="AJ124" s="58"/>
      <c r="AK124" s="58"/>
      <c r="AL124" s="58"/>
      <c r="AM124" s="58"/>
      <c r="AN124" s="30"/>
      <c r="AQ124" s="31">
        <f t="shared" si="31"/>
        <v>0</v>
      </c>
      <c r="AR124" s="32"/>
      <c r="AS124" s="30">
        <f t="shared" si="36"/>
        <v>1800000</v>
      </c>
      <c r="AT124" s="33">
        <v>0.1</v>
      </c>
      <c r="AU124" s="33">
        <v>0.1</v>
      </c>
      <c r="AV124" t="b">
        <f t="shared" si="32"/>
        <v>1</v>
      </c>
      <c r="AW124" s="33">
        <f>[2]Sheet9!I125</f>
        <v>0.1</v>
      </c>
      <c r="AX124" s="34">
        <f t="shared" si="46"/>
        <v>0.1</v>
      </c>
      <c r="AY124" s="34">
        <f t="shared" si="47"/>
        <v>0.1</v>
      </c>
      <c r="AZ124" s="34">
        <f t="shared" si="47"/>
        <v>0.10000000000000003</v>
      </c>
      <c r="BA124" s="34">
        <f t="shared" si="48"/>
        <v>9.9999999999999922E-2</v>
      </c>
      <c r="BB124" s="34">
        <f t="shared" si="49"/>
        <v>9.9999856310346663E-2</v>
      </c>
      <c r="BC124" s="30">
        <f t="shared" si="41"/>
        <v>5818092.1282499991</v>
      </c>
      <c r="BE124">
        <f t="shared" si="42"/>
        <v>5</v>
      </c>
      <c r="BF124">
        <f t="shared" si="43"/>
        <v>1</v>
      </c>
    </row>
    <row r="125" spans="1:58" x14ac:dyDescent="0.25">
      <c r="A125" s="52"/>
      <c r="B125" s="52" t="s">
        <v>70</v>
      </c>
      <c r="C125" s="52" t="s">
        <v>57</v>
      </c>
      <c r="D125" s="17"/>
      <c r="E125" s="48" t="s">
        <v>85</v>
      </c>
      <c r="F125" s="43">
        <v>178</v>
      </c>
      <c r="G125" s="53" t="s">
        <v>180</v>
      </c>
      <c r="H125" s="21">
        <f>'[1]Revised Revenue 2023 rev. plan'!H125</f>
        <v>5648469</v>
      </c>
      <c r="I125" s="22">
        <f t="shared" si="44"/>
        <v>0.10000000000000003</v>
      </c>
      <c r="J125" s="54">
        <f t="shared" si="50"/>
        <v>0.10000000000000003</v>
      </c>
      <c r="K125" s="24">
        <v>5083622.0999999996</v>
      </c>
      <c r="L125" s="55">
        <v>2633556.4099999997</v>
      </c>
      <c r="M125" s="26">
        <f>('[1]Revised Revenue 2023 rev. plan'!I125-'Revise Cost 2023'!L125)/('[1]Revised Revenue 2023 rev. plan'!I125)</f>
        <v>0.10000000000000012</v>
      </c>
      <c r="N125" s="26">
        <f>(('[1]Revised Revenue 2023 rev. plan'!I125+'[1]Revised Revenue 2023 rev. plan'!K125)-('Revise Cost 2023'!L125+'Revise Cost 2023'!P125))/('[1]Revised Revenue 2023 rev. plan'!I125+'[1]Revised Revenue 2023 rev. plan'!K125)</f>
        <v>0.1</v>
      </c>
      <c r="O125" s="25">
        <v>2450065.3042857135</v>
      </c>
      <c r="P125" s="21">
        <f t="shared" si="29"/>
        <v>2450065.6938132998</v>
      </c>
      <c r="Q125" s="26">
        <f>('[1]Revised Revenue 2023 rev. plan'!K125-'Revise Cost 2023'!P125)/'[1]Revised Revenue 2023 rev. plan'!K125</f>
        <v>9.9999999999999895E-2</v>
      </c>
      <c r="R125" s="27">
        <f t="shared" si="45"/>
        <v>-3.8132998161017895E-3</v>
      </c>
      <c r="S125" s="26">
        <f>('[1]Revised Revenue 2023 rev. plan'!M125-'Revise Cost 2023'!R125)/'[1]Revised Revenue 2023 rev. plan'!M125</f>
        <v>9.9999923067513638E-2</v>
      </c>
      <c r="T125" s="56"/>
      <c r="U125" s="28">
        <f>(1-I125)*'[1]Revised Revenue 2023 rev. plan'!N125</f>
        <v>14774.999999999858</v>
      </c>
      <c r="V125" s="29">
        <v>14775</v>
      </c>
      <c r="W125" s="29">
        <v>1674.619999999999</v>
      </c>
      <c r="X125" s="29">
        <f>'[1]Revised Revenue 2023 rev. plan'!P125*(1-'Revise Cost 2023'!$I125)</f>
        <v>895185.64781329979</v>
      </c>
      <c r="Y125" s="29">
        <f>'[1]Revised Revenue 2023 rev. plan'!Q125*(1-'Revise Cost 2023'!$I125)</f>
        <v>1538430.4259999997</v>
      </c>
      <c r="Z125" s="29">
        <f>'[1]Revised Revenue 2023 rev. plan'!R125*(1-'Revise Cost 2023'!$I125)</f>
        <v>0</v>
      </c>
      <c r="AA125" s="29">
        <f>'[1]Revised Revenue 2023 rev. plan'!S125*(1-'Revise Cost 2023'!$I125)</f>
        <v>0</v>
      </c>
      <c r="AB125" s="29">
        <f>'[1]Revised Revenue 2023 rev. plan'!T125*(1-'Revise Cost 2023'!$I125)</f>
        <v>0</v>
      </c>
      <c r="AC125" s="29">
        <f>'[1]Revised Revenue 2023 rev. plan'!U125*(1-'Revise Cost 2023'!$I125)</f>
        <v>0</v>
      </c>
      <c r="AD125" s="29">
        <f>'[1]Revised Revenue 2023 rev. plan'!V125*(1-'Revise Cost 2023'!$I125)</f>
        <v>0</v>
      </c>
      <c r="AE125" s="29">
        <f>'[1]Revised Revenue 2023 rev. plan'!W125*(1-'Revise Cost 2023'!$I125)</f>
        <v>0</v>
      </c>
      <c r="AF125" s="29">
        <f>'[1]Revised Revenue 2023 rev. plan'!X125*(1-'Revise Cost 2023'!$I125)</f>
        <v>0</v>
      </c>
      <c r="AG125" s="29">
        <f>'[1]Revised Revenue 2023 rev. plan'!Y125*(1-'Revise Cost 2023'!$I125)</f>
        <v>0</v>
      </c>
      <c r="AH125" s="58"/>
      <c r="AI125" s="58"/>
      <c r="AJ125" s="58"/>
      <c r="AK125" s="58"/>
      <c r="AL125" s="58"/>
      <c r="AM125" s="58"/>
      <c r="AN125" s="30"/>
      <c r="AQ125" s="31">
        <f t="shared" si="31"/>
        <v>0</v>
      </c>
      <c r="AR125" s="32"/>
      <c r="AS125" s="30">
        <f t="shared" si="36"/>
        <v>0</v>
      </c>
      <c r="AT125" s="33">
        <v>0.1</v>
      </c>
      <c r="AU125" s="33">
        <v>0.10000000000000003</v>
      </c>
      <c r="AV125" t="b">
        <f t="shared" si="32"/>
        <v>1</v>
      </c>
      <c r="AW125" s="33">
        <f>[2]Sheet9!I126</f>
        <v>0.10000000000000003</v>
      </c>
      <c r="AX125" s="34">
        <f t="shared" si="46"/>
        <v>0.10000000000000003</v>
      </c>
      <c r="AY125" s="34">
        <f t="shared" si="47"/>
        <v>0.10000000000000012</v>
      </c>
      <c r="AZ125" s="34">
        <f t="shared" si="47"/>
        <v>0.1</v>
      </c>
      <c r="BA125" s="34">
        <f t="shared" si="48"/>
        <v>9.9999999999999895E-2</v>
      </c>
      <c r="BB125" s="34">
        <f t="shared" si="49"/>
        <v>9.9999923067513638E-2</v>
      </c>
      <c r="BC125" s="30">
        <f t="shared" si="41"/>
        <v>2450065.6938132998</v>
      </c>
      <c r="BE125">
        <f t="shared" si="42"/>
        <v>4</v>
      </c>
      <c r="BF125">
        <f t="shared" si="43"/>
        <v>0</v>
      </c>
    </row>
    <row r="126" spans="1:58" x14ac:dyDescent="0.25">
      <c r="A126" s="52"/>
      <c r="B126" s="52"/>
      <c r="C126" s="52"/>
      <c r="D126" s="35"/>
      <c r="E126" s="48" t="s">
        <v>109</v>
      </c>
      <c r="F126" s="43">
        <v>68</v>
      </c>
      <c r="G126" s="45" t="s">
        <v>181</v>
      </c>
      <c r="H126" s="21">
        <f>'[1]Revised Revenue 2023 rev. plan'!H126</f>
        <v>0</v>
      </c>
      <c r="I126" s="54"/>
      <c r="J126" s="54"/>
      <c r="K126" s="59"/>
      <c r="L126" s="55"/>
      <c r="M126" s="26" t="e">
        <f>('[1]Revised Revenue 2023 rev. plan'!I126-'Revise Cost 2023'!L126)/('[1]Revised Revenue 2023 rev. plan'!I126)</f>
        <v>#DIV/0!</v>
      </c>
      <c r="N126" s="26" t="e">
        <f>(('[1]Revised Revenue 2023 rev. plan'!I126+'[1]Revised Revenue 2023 rev. plan'!K126)-('Revise Cost 2023'!L126+'Revise Cost 2023'!P126))/('[1]Revised Revenue 2023 rev. plan'!I126+'[1]Revised Revenue 2023 rev. plan'!K126)</f>
        <v>#DIV/0!</v>
      </c>
      <c r="O126" s="25">
        <v>0</v>
      </c>
      <c r="P126" s="21"/>
      <c r="Q126" s="26" t="e">
        <f>('[1]Revised Revenue 2023 rev. plan'!K126-'Revise Cost 2023'!P126)/'[1]Revised Revenue 2023 rev. plan'!K126</f>
        <v>#DIV/0!</v>
      </c>
      <c r="R126" s="56"/>
      <c r="S126" s="54"/>
      <c r="T126" s="56"/>
      <c r="U126" s="28">
        <f>(1-I126)*'[1]Revised Revenue 2023 rev. plan'!N126</f>
        <v>0</v>
      </c>
      <c r="V126" s="29"/>
      <c r="W126" s="29"/>
      <c r="X126" s="29">
        <f>'[1]Revised Revenue 2023 rev. plan'!P126*(1-'Revise Cost 2023'!$I126)</f>
        <v>0</v>
      </c>
      <c r="Y126" s="29">
        <f>'[1]Revised Revenue 2023 rev. plan'!Q126*(1-'Revise Cost 2023'!$I126)</f>
        <v>0</v>
      </c>
      <c r="Z126" s="29">
        <f>'[1]Revised Revenue 2023 rev. plan'!R126*(1-'Revise Cost 2023'!$I126)</f>
        <v>0</v>
      </c>
      <c r="AA126" s="29">
        <f>'[1]Revised Revenue 2023 rev. plan'!S126*(1-'Revise Cost 2023'!$I126)</f>
        <v>0</v>
      </c>
      <c r="AB126" s="29">
        <f>'[1]Revised Revenue 2023 rev. plan'!T126*(1-'Revise Cost 2023'!$I126)</f>
        <v>0</v>
      </c>
      <c r="AC126" s="29">
        <f>'[1]Revised Revenue 2023 rev. plan'!U126*(1-'Revise Cost 2023'!$I126)</f>
        <v>0</v>
      </c>
      <c r="AD126" s="29">
        <f>'[1]Revised Revenue 2023 rev. plan'!V126*(1-'Revise Cost 2023'!$I126)</f>
        <v>0</v>
      </c>
      <c r="AE126" s="29">
        <f>'[1]Revised Revenue 2023 rev. plan'!W126*(1-'Revise Cost 2023'!$I126)</f>
        <v>0</v>
      </c>
      <c r="AF126" s="29">
        <f>'[1]Revised Revenue 2023 rev. plan'!X126*(1-'Revise Cost 2023'!$I126)</f>
        <v>0</v>
      </c>
      <c r="AG126" s="29">
        <f>'[1]Revised Revenue 2023 rev. plan'!Y126*(1-'Revise Cost 2023'!$I126)</f>
        <v>0</v>
      </c>
      <c r="AH126" s="58"/>
      <c r="AI126" s="58"/>
      <c r="AJ126" s="58"/>
      <c r="AK126" s="58"/>
      <c r="AL126" s="58"/>
      <c r="AM126" s="58"/>
      <c r="AN126" s="30"/>
      <c r="AQ126" s="31"/>
      <c r="AR126" s="32"/>
      <c r="AT126" s="33"/>
      <c r="AU126" s="33"/>
      <c r="AV126" t="b">
        <f t="shared" si="32"/>
        <v>1</v>
      </c>
    </row>
    <row r="127" spans="1:58" x14ac:dyDescent="0.25">
      <c r="A127" s="52"/>
      <c r="B127" s="52"/>
      <c r="C127" s="52"/>
      <c r="D127" s="17"/>
      <c r="E127" s="48" t="s">
        <v>109</v>
      </c>
      <c r="F127" s="43">
        <v>177</v>
      </c>
      <c r="G127" s="53" t="s">
        <v>182</v>
      </c>
      <c r="H127" s="21">
        <f>'[1]Revised Revenue 2023 rev. plan'!H127</f>
        <v>7061113.0999999996</v>
      </c>
      <c r="I127" s="22">
        <f>AW127</f>
        <v>0.14999237159931622</v>
      </c>
      <c r="J127" s="54">
        <f t="shared" si="50"/>
        <v>0.14999237159931622</v>
      </c>
      <c r="K127" s="24">
        <v>6002000</v>
      </c>
      <c r="L127" s="55">
        <v>4356820.8899999997</v>
      </c>
      <c r="M127" s="26">
        <f>('[1]Revised Revenue 2023 rev. plan'!I127-'Revise Cost 2023'!L127)/('[1]Revised Revenue 2023 rev. plan'!I127)</f>
        <v>0.14999237159931628</v>
      </c>
      <c r="N127" s="26">
        <f>(('[1]Revised Revenue 2023 rev. plan'!I127+'[1]Revised Revenue 2023 rev. plan'!K127)-('Revise Cost 2023'!L127+'Revise Cost 2023'!P127))/('[1]Revised Revenue 2023 rev. plan'!I127+'[1]Revised Revenue 2023 rev. plan'!K127)</f>
        <v>0.14999237159931619</v>
      </c>
      <c r="O127" s="25">
        <v>1645179.1099999999</v>
      </c>
      <c r="P127" s="21">
        <f t="shared" si="29"/>
        <v>1645179.1109685102</v>
      </c>
      <c r="Q127" s="26">
        <f>('[1]Revised Revenue 2023 rev. plan'!K127-'Revise Cost 2023'!P127)/'[1]Revised Revenue 2023 rev. plan'!K127</f>
        <v>0.1499923715993165</v>
      </c>
      <c r="R127" s="27">
        <f>K127-L127-P127</f>
        <v>-9.6850981935858727E-4</v>
      </c>
      <c r="S127" s="26">
        <f>('[1]Revised Revenue 2023 rev. plan'!M127-'Revise Cost 2023'!R127)/'[1]Revised Revenue 2023 rev. plan'!M127</f>
        <v>0.14999307279127277</v>
      </c>
      <c r="T127" s="56"/>
      <c r="U127" s="28">
        <f>(1-I127)*'[1]Revised Revenue 2023 rev. plan'!N127</f>
        <v>44636.729999999829</v>
      </c>
      <c r="V127" s="29">
        <v>44636.730000000447</v>
      </c>
      <c r="W127" s="29">
        <v>2165.9999999995562</v>
      </c>
      <c r="X127" s="29">
        <f>'[1]Revised Revenue 2023 rev. plan'!P127*(1-'Revise Cost 2023'!$I127)</f>
        <v>0</v>
      </c>
      <c r="Y127" s="29">
        <f>'[1]Revised Revenue 2023 rev. plan'!Q127*(1-'Revise Cost 2023'!$I127)</f>
        <v>4463.3692807991019</v>
      </c>
      <c r="Z127" s="29">
        <f>'[1]Revised Revenue 2023 rev. plan'!R127*(1-'Revise Cost 2023'!$I127)</f>
        <v>0</v>
      </c>
      <c r="AA127" s="29">
        <f>'[1]Revised Revenue 2023 rev. plan'!S127*(1-'Revise Cost 2023'!$I127)</f>
        <v>359254.45928364311</v>
      </c>
      <c r="AB127" s="29">
        <f>'[1]Revised Revenue 2023 rev. plan'!T127*(1-'Revise Cost 2023'!$I127)</f>
        <v>52862.847468223903</v>
      </c>
      <c r="AC127" s="29">
        <f>'[1]Revised Revenue 2023 rev. plan'!U127*(1-'Revise Cost 2023'!$I127)</f>
        <v>72377.223631769899</v>
      </c>
      <c r="AD127" s="29">
        <f>'[1]Revised Revenue 2023 rev. plan'!V127*(1-'Revise Cost 2023'!$I127)</f>
        <v>471778.06504263659</v>
      </c>
      <c r="AE127" s="29">
        <f>'[1]Revised Revenue 2023 rev. plan'!W127*(1-'Revise Cost 2023'!$I127)</f>
        <v>349495.40766984795</v>
      </c>
      <c r="AF127" s="29">
        <f>'[1]Revised Revenue 2023 rev. plan'!X127*(1-'Revise Cost 2023'!$I127)</f>
        <v>0</v>
      </c>
      <c r="AG127" s="29">
        <f>'[1]Revised Revenue 2023 rev. plan'!Y127*(1-'Revise Cost 2023'!$I127)</f>
        <v>288145.00859158963</v>
      </c>
      <c r="AH127" s="58"/>
      <c r="AI127" s="58"/>
      <c r="AJ127" s="58"/>
      <c r="AK127" s="58"/>
      <c r="AL127" s="58"/>
      <c r="AM127" s="58"/>
      <c r="AN127" s="30"/>
      <c r="AQ127" s="31">
        <f>N127-I127</f>
        <v>0</v>
      </c>
      <c r="AR127" s="32"/>
      <c r="AS127" s="30">
        <f>AG127+AF127+AE127+AD127+AC127+AB127+AA127+Z127</f>
        <v>1593913.0116877111</v>
      </c>
      <c r="AT127" s="33">
        <v>0.14999237159931622</v>
      </c>
      <c r="AU127" s="33">
        <v>0.14999237159931622</v>
      </c>
      <c r="AV127" t="b">
        <f t="shared" si="32"/>
        <v>1</v>
      </c>
      <c r="AW127" s="33">
        <f>[2]Sheet9!I128</f>
        <v>0.14999237159931622</v>
      </c>
      <c r="AX127" s="34">
        <f>I127</f>
        <v>0.14999237159931622</v>
      </c>
      <c r="AY127" s="34">
        <f>M127</f>
        <v>0.14999237159931628</v>
      </c>
      <c r="AZ127" s="34">
        <f>N127</f>
        <v>0.14999237159931619</v>
      </c>
      <c r="BA127" s="34">
        <f>Q127</f>
        <v>0.1499923715993165</v>
      </c>
      <c r="BB127" s="34">
        <f>S127</f>
        <v>0.14999307279127277</v>
      </c>
      <c r="BC127" s="30">
        <f>SUM(V127:AG127)</f>
        <v>1645179.1109685102</v>
      </c>
      <c r="BE127">
        <f>COUNTIFS(V127:AG127,"&lt;&gt;0")</f>
        <v>9</v>
      </c>
      <c r="BF127">
        <f>COUNTIFS(Z127:AG127,"&lt;&gt;0")</f>
        <v>6</v>
      </c>
    </row>
    <row r="128" spans="1:58" x14ac:dyDescent="0.25">
      <c r="A128" s="52"/>
      <c r="B128" s="52"/>
      <c r="C128" s="52"/>
      <c r="D128" s="35"/>
      <c r="E128" s="48" t="s">
        <v>109</v>
      </c>
      <c r="F128" s="43">
        <v>180</v>
      </c>
      <c r="G128" t="s">
        <v>183</v>
      </c>
      <c r="H128" s="21">
        <f>'[1]Revised Revenue 2023 rev. plan'!H128</f>
        <v>0</v>
      </c>
      <c r="I128" s="54">
        <v>0</v>
      </c>
      <c r="J128" s="54"/>
      <c r="K128" s="59"/>
      <c r="L128" s="55">
        <v>0</v>
      </c>
      <c r="M128" s="26" t="e">
        <f>('[1]Revised Revenue 2023 rev. plan'!I128-'Revise Cost 2023'!L128)/('[1]Revised Revenue 2023 rev. plan'!I128)</f>
        <v>#DIV/0!</v>
      </c>
      <c r="N128" s="26">
        <f>(('[1]Revised Revenue 2023 rev. plan'!I128+'[1]Revised Revenue 2023 rev. plan'!K128)-('Revise Cost 2023'!L128+'Revise Cost 2023'!P128))/('[1]Revised Revenue 2023 rev. plan'!I128+'[1]Revised Revenue 2023 rev. plan'!K128)</f>
        <v>1</v>
      </c>
      <c r="O128" s="25">
        <v>-2554069.4555555559</v>
      </c>
      <c r="P128" s="21"/>
      <c r="Q128" s="26">
        <f>('[1]Revised Revenue 2023 rev. plan'!K128-'Revise Cost 2023'!P128)/'[1]Revised Revenue 2023 rev. plan'!K128</f>
        <v>1</v>
      </c>
      <c r="R128" s="56"/>
      <c r="S128" s="54"/>
      <c r="T128" s="56"/>
      <c r="U128" s="28">
        <f>(1-I128)*'[1]Revised Revenue 2023 rev. plan'!N128</f>
        <v>0</v>
      </c>
      <c r="V128" s="29">
        <v>0</v>
      </c>
      <c r="W128" s="29">
        <v>0</v>
      </c>
      <c r="X128" s="29">
        <f>'[1]Revised Revenue 2023 rev. plan'!P128*(1-'Revise Cost 2023'!$I128)</f>
        <v>0</v>
      </c>
      <c r="Y128" s="29">
        <f>'[1]Revised Revenue 2023 rev. plan'!Q128*(1-'Revise Cost 2023'!$I128)</f>
        <v>0</v>
      </c>
      <c r="Z128" s="29">
        <f>'[1]Revised Revenue 2023 rev. plan'!R128*(1-'Revise Cost 2023'!$I128)</f>
        <v>0</v>
      </c>
      <c r="AA128" s="29">
        <f>'[1]Revised Revenue 2023 rev. plan'!S128*(1-'Revise Cost 2023'!$I128)</f>
        <v>0</v>
      </c>
      <c r="AB128" s="29">
        <f>'[1]Revised Revenue 2023 rev. plan'!T128*(1-'Revise Cost 2023'!$I128)</f>
        <v>0</v>
      </c>
      <c r="AC128" s="29">
        <f>'[1]Revised Revenue 2023 rev. plan'!U128*(1-'Revise Cost 2023'!$I128)</f>
        <v>-2554069.4555555559</v>
      </c>
      <c r="AD128" s="29">
        <f>'[1]Revised Revenue 2023 rev. plan'!V128*(1-'Revise Cost 2023'!$I128)</f>
        <v>0</v>
      </c>
      <c r="AE128" s="29">
        <f>'[1]Revised Revenue 2023 rev. plan'!W128*(1-'Revise Cost 2023'!$I128)</f>
        <v>0</v>
      </c>
      <c r="AF128" s="29">
        <f>'[1]Revised Revenue 2023 rev. plan'!X128*(1-'Revise Cost 2023'!$I128)</f>
        <v>0</v>
      </c>
      <c r="AG128" s="29">
        <f>'[1]Revised Revenue 2023 rev. plan'!Y128*(1-'Revise Cost 2023'!$I128)</f>
        <v>0</v>
      </c>
      <c r="AH128" s="58"/>
      <c r="AI128" s="58"/>
      <c r="AJ128" s="58"/>
      <c r="AK128" s="58"/>
      <c r="AL128" s="58"/>
      <c r="AM128" s="58"/>
      <c r="AN128" s="30"/>
      <c r="AQ128" s="31"/>
      <c r="AR128" s="32"/>
      <c r="AT128" s="33"/>
      <c r="AU128" s="33">
        <v>0</v>
      </c>
      <c r="AV128" t="b">
        <f t="shared" si="32"/>
        <v>1</v>
      </c>
    </row>
    <row r="129" spans="1:58" x14ac:dyDescent="0.25">
      <c r="A129" s="52"/>
      <c r="B129" s="52"/>
      <c r="C129" s="52"/>
      <c r="D129" s="17"/>
      <c r="E129" s="48" t="s">
        <v>109</v>
      </c>
      <c r="F129" s="43">
        <v>181</v>
      </c>
      <c r="G129" s="53" t="s">
        <v>184</v>
      </c>
      <c r="H129" s="21">
        <f>'[1]Revised Revenue 2023 rev. plan'!H129</f>
        <v>4000000</v>
      </c>
      <c r="I129" s="22">
        <f t="shared" ref="I129:I137" si="51">AW129</f>
        <v>0.1</v>
      </c>
      <c r="J129" s="54">
        <f t="shared" si="50"/>
        <v>0.1</v>
      </c>
      <c r="K129" s="24">
        <v>3600000</v>
      </c>
      <c r="L129" s="55">
        <v>3360157.63</v>
      </c>
      <c r="M129" s="26">
        <f>('[1]Revised Revenue 2023 rev. plan'!I129-'Revise Cost 2023'!L129)/('[1]Revised Revenue 2023 rev. plan'!I129)</f>
        <v>0.1</v>
      </c>
      <c r="N129" s="26">
        <f>(('[1]Revised Revenue 2023 rev. plan'!I129+'[1]Revised Revenue 2023 rev. plan'!K129)-('Revise Cost 2023'!L129+'Revise Cost 2023'!P129))/('[1]Revised Revenue 2023 rev. plan'!I129+'[1]Revised Revenue 2023 rev. plan'!K129)</f>
        <v>9.9999999999999978E-2</v>
      </c>
      <c r="O129" s="25">
        <v>239842.37000000008</v>
      </c>
      <c r="P129" s="21">
        <f t="shared" si="29"/>
        <v>239842.66999999981</v>
      </c>
      <c r="Q129" s="26">
        <f>('[1]Revised Revenue 2023 rev. plan'!K129-'Revise Cost 2023'!P129)/'[1]Revised Revenue 2023 rev. plan'!K129</f>
        <v>0.10000000000000051</v>
      </c>
      <c r="R129" s="27">
        <f t="shared" ref="R129:R137" si="52">K129-L129-P129</f>
        <v>-0.29999999969732016</v>
      </c>
      <c r="S129" s="26">
        <f>('[1]Revised Revenue 2023 rev. plan'!M129-'Revise Cost 2023'!R129)/'[1]Revised Revenue 2023 rev. plan'!M129</f>
        <v>0.10000000054133125</v>
      </c>
      <c r="T129" s="56"/>
      <c r="U129" s="28">
        <f>(1-I129)*'[1]Revised Revenue 2023 rev. plan'!N129</f>
        <v>34770.000000000138</v>
      </c>
      <c r="V129" s="29">
        <v>34770</v>
      </c>
      <c r="W129" s="29">
        <v>0</v>
      </c>
      <c r="X129" s="29">
        <f>'[1]Revised Revenue 2023 rev. plan'!P129*(1-'Revise Cost 2023'!$I129)</f>
        <v>0</v>
      </c>
      <c r="Y129" s="29">
        <f>'[1]Revised Revenue 2023 rev. plan'!Q129*(1-'Revise Cost 2023'!$I129)</f>
        <v>0</v>
      </c>
      <c r="Z129" s="29">
        <f>'[1]Revised Revenue 2023 rev. plan'!R129*(1-'Revise Cost 2023'!$I129)</f>
        <v>205072.66999999981</v>
      </c>
      <c r="AA129" s="29">
        <f>'[1]Revised Revenue 2023 rev. plan'!S129*(1-'Revise Cost 2023'!$I129)</f>
        <v>0</v>
      </c>
      <c r="AB129" s="29">
        <f>'[1]Revised Revenue 2023 rev. plan'!T129*(1-'Revise Cost 2023'!$I129)</f>
        <v>0</v>
      </c>
      <c r="AC129" s="29">
        <f>'[1]Revised Revenue 2023 rev. plan'!U129*(1-'Revise Cost 2023'!$I129)</f>
        <v>0</v>
      </c>
      <c r="AD129" s="29">
        <f>'[1]Revised Revenue 2023 rev. plan'!V129*(1-'Revise Cost 2023'!$I129)</f>
        <v>0</v>
      </c>
      <c r="AE129" s="29">
        <f>'[1]Revised Revenue 2023 rev. plan'!W129*(1-'Revise Cost 2023'!$I129)</f>
        <v>0</v>
      </c>
      <c r="AF129" s="29">
        <f>'[1]Revised Revenue 2023 rev. plan'!X129*(1-'Revise Cost 2023'!$I129)</f>
        <v>0</v>
      </c>
      <c r="AG129" s="29">
        <f>'[1]Revised Revenue 2023 rev. plan'!Y129*(1-'Revise Cost 2023'!$I129)</f>
        <v>0</v>
      </c>
      <c r="AH129" s="58"/>
      <c r="AI129" s="58"/>
      <c r="AJ129" s="58"/>
      <c r="AK129" s="58"/>
      <c r="AL129" s="58"/>
      <c r="AM129" s="58"/>
      <c r="AN129" s="30"/>
      <c r="AQ129" s="31">
        <f>N129-I129</f>
        <v>0</v>
      </c>
      <c r="AR129" s="32"/>
      <c r="AS129" s="30">
        <f t="shared" ref="AS129:AS148" si="53">AG129+AF129+AE129+AD129+AC129+AB129+AA129+Z129</f>
        <v>205072.66999999981</v>
      </c>
      <c r="AT129" s="33">
        <v>0.1</v>
      </c>
      <c r="AU129" s="33">
        <v>0.1</v>
      </c>
      <c r="AV129" t="b">
        <f t="shared" si="32"/>
        <v>1</v>
      </c>
      <c r="AW129" s="33">
        <f>[2]Sheet9!I130</f>
        <v>0.1</v>
      </c>
      <c r="AX129" s="34">
        <f t="shared" ref="AX129:AX137" si="54">I129</f>
        <v>0.1</v>
      </c>
      <c r="AY129" s="34">
        <f t="shared" ref="AY129:AZ137" si="55">M129</f>
        <v>0.1</v>
      </c>
      <c r="AZ129" s="34">
        <f t="shared" si="55"/>
        <v>9.9999999999999978E-2</v>
      </c>
      <c r="BA129" s="34">
        <f t="shared" ref="BA129:BA137" si="56">Q129</f>
        <v>0.10000000000000051</v>
      </c>
      <c r="BB129" s="34">
        <f t="shared" ref="BB129:BB137" si="57">S129</f>
        <v>0.10000000054133125</v>
      </c>
      <c r="BC129" s="30">
        <f t="shared" ref="BC129:BC148" si="58">SUM(V129:AG129)</f>
        <v>239842.66999999981</v>
      </c>
      <c r="BE129">
        <f t="shared" ref="BE129:BE148" si="59">COUNTIFS(V129:AG129,"&lt;&gt;0")</f>
        <v>2</v>
      </c>
      <c r="BF129">
        <f t="shared" ref="BF129:BF148" si="60">COUNTIFS(Z129:AG129,"&lt;&gt;0")</f>
        <v>1</v>
      </c>
    </row>
    <row r="130" spans="1:58" x14ac:dyDescent="0.25">
      <c r="A130" s="52"/>
      <c r="B130" s="52"/>
      <c r="C130" s="52"/>
      <c r="D130" s="17"/>
      <c r="E130" s="48" t="s">
        <v>164</v>
      </c>
      <c r="F130" s="43">
        <v>182</v>
      </c>
      <c r="G130" s="53" t="s">
        <v>185</v>
      </c>
      <c r="H130" s="21">
        <f>'[1]Revised Revenue 2023 rev. plan'!H130</f>
        <v>6560655</v>
      </c>
      <c r="I130" s="22">
        <f t="shared" si="51"/>
        <v>0.10000000000000005</v>
      </c>
      <c r="J130" s="54">
        <f t="shared" si="50"/>
        <v>0.10000000000000005</v>
      </c>
      <c r="K130" s="24">
        <v>5904589.4999999991</v>
      </c>
      <c r="L130" s="55">
        <v>2751558.25</v>
      </c>
      <c r="M130" s="26">
        <f>('[1]Revised Revenue 2023 rev. plan'!I130-'Revise Cost 2023'!L130)/('[1]Revised Revenue 2023 rev. plan'!I130)</f>
        <v>0.10000000000000016</v>
      </c>
      <c r="N130" s="26">
        <f>(('[1]Revised Revenue 2023 rev. plan'!I130+'[1]Revised Revenue 2023 rev. plan'!K130)-('Revise Cost 2023'!L130+'Revise Cost 2023'!P130))/('[1]Revised Revenue 2023 rev. plan'!I130+'[1]Revised Revenue 2023 rev. plan'!K130)</f>
        <v>0.10000000000000006</v>
      </c>
      <c r="O130" s="25">
        <v>2046346.3669999994</v>
      </c>
      <c r="P130" s="21">
        <f t="shared" si="29"/>
        <v>3153031.2529292284</v>
      </c>
      <c r="Q130" s="26">
        <f>('[1]Revised Revenue 2023 rev. plan'!K130-'Revise Cost 2023'!P130)/'[1]Revised Revenue 2023 rev. plan'!K130</f>
        <v>9.9999999999999978E-2</v>
      </c>
      <c r="R130" s="27">
        <f t="shared" si="52"/>
        <v>-2.9292292892932892E-3</v>
      </c>
      <c r="S130" s="26">
        <f>('[1]Revised Revenue 2023 rev. plan'!M130-'Revise Cost 2023'!R130)/'[1]Revised Revenue 2023 rev. plan'!M130</f>
        <v>9.9999828311737815E-2</v>
      </c>
      <c r="T130" s="56"/>
      <c r="U130" s="28">
        <f>(1-I130)*'[1]Revised Revenue 2023 rev. plan'!N130</f>
        <v>110127.17999999988</v>
      </c>
      <c r="V130" s="29">
        <v>110127.18000000017</v>
      </c>
      <c r="W130" s="29">
        <v>703002.62999999989</v>
      </c>
      <c r="X130" s="29">
        <f>'[1]Revised Revenue 2023 rev. plan'!P130*(1-'Revise Cost 2023'!$I130)</f>
        <v>410998.59107179352</v>
      </c>
      <c r="Y130" s="29">
        <f>'[1]Revised Revenue 2023 rev. plan'!Q130*(1-'Revise Cost 2023'!$I130)</f>
        <v>328798.87285743485</v>
      </c>
      <c r="Z130" s="29">
        <f>'[1]Revised Revenue 2023 rev. plan'!R130*(1-'Revise Cost 2023'!$I130)</f>
        <v>585000</v>
      </c>
      <c r="AA130" s="29">
        <f>'[1]Revised Revenue 2023 rev. plan'!S130*(1-'Revise Cost 2023'!$I130)</f>
        <v>800999.99999999988</v>
      </c>
      <c r="AB130" s="29">
        <f>'[1]Revised Revenue 2023 rev. plan'!T130*(1-'Revise Cost 2023'!$I130)</f>
        <v>214103.97899999996</v>
      </c>
      <c r="AC130" s="29">
        <f>'[1]Revised Revenue 2023 rev. plan'!U130*(1-'Revise Cost 2023'!$I130)</f>
        <v>0</v>
      </c>
      <c r="AD130" s="29">
        <f>'[1]Revised Revenue 2023 rev. plan'!V130*(1-'Revise Cost 2023'!$I130)</f>
        <v>0</v>
      </c>
      <c r="AE130" s="29">
        <f>'[1]Revised Revenue 2023 rev. plan'!W130*(1-'Revise Cost 2023'!$I130)</f>
        <v>0</v>
      </c>
      <c r="AF130" s="29">
        <f>'[1]Revised Revenue 2023 rev. plan'!X130*(1-'Revise Cost 2023'!$I130)</f>
        <v>0</v>
      </c>
      <c r="AG130" s="29">
        <f>'[1]Revised Revenue 2023 rev. plan'!Y130*(1-'Revise Cost 2023'!$I130)</f>
        <v>0</v>
      </c>
      <c r="AH130" s="58"/>
      <c r="AI130" s="58"/>
      <c r="AJ130" s="58"/>
      <c r="AK130" s="58"/>
      <c r="AL130" s="58"/>
      <c r="AM130" s="58"/>
      <c r="AN130" s="30"/>
      <c r="AQ130" s="31">
        <f>N130-I130</f>
        <v>0</v>
      </c>
      <c r="AR130" s="32"/>
      <c r="AS130" s="30">
        <f t="shared" si="53"/>
        <v>1600103.9789999998</v>
      </c>
      <c r="AT130" s="33">
        <v>0.1</v>
      </c>
      <c r="AU130" s="33">
        <v>0.10000000000000005</v>
      </c>
      <c r="AV130" t="b">
        <f t="shared" si="32"/>
        <v>1</v>
      </c>
      <c r="AW130" s="33">
        <f>[2]Sheet9!I131</f>
        <v>0.10000000000000005</v>
      </c>
      <c r="AX130" s="34">
        <f t="shared" si="54"/>
        <v>0.10000000000000005</v>
      </c>
      <c r="AY130" s="34">
        <f t="shared" si="55"/>
        <v>0.10000000000000016</v>
      </c>
      <c r="AZ130" s="34">
        <f t="shared" si="55"/>
        <v>0.10000000000000006</v>
      </c>
      <c r="BA130" s="34">
        <f t="shared" si="56"/>
        <v>9.9999999999999978E-2</v>
      </c>
      <c r="BB130" s="34">
        <f t="shared" si="57"/>
        <v>9.9999828311737815E-2</v>
      </c>
      <c r="BC130" s="30">
        <f t="shared" si="58"/>
        <v>3153031.2529292284</v>
      </c>
      <c r="BE130">
        <f t="shared" si="59"/>
        <v>7</v>
      </c>
      <c r="BF130">
        <f t="shared" si="60"/>
        <v>3</v>
      </c>
    </row>
    <row r="131" spans="1:58" x14ac:dyDescent="0.25">
      <c r="A131" s="52"/>
      <c r="B131" s="52"/>
      <c r="C131" s="52"/>
      <c r="D131" s="17"/>
      <c r="E131" s="48" t="s">
        <v>39</v>
      </c>
      <c r="F131" s="43">
        <v>183</v>
      </c>
      <c r="G131" s="53" t="s">
        <v>186</v>
      </c>
      <c r="H131" s="21">
        <f>'[1]Revised Revenue 2023 rev. plan'!H131</f>
        <v>142857142</v>
      </c>
      <c r="I131" s="22">
        <f t="shared" si="51"/>
        <v>9.9000048594000287E-2</v>
      </c>
      <c r="J131" s="54">
        <f t="shared" si="50"/>
        <v>9.9000048594000287E-2</v>
      </c>
      <c r="K131" s="24">
        <v>128714278</v>
      </c>
      <c r="L131" s="55">
        <v>11673560.899999999</v>
      </c>
      <c r="M131" s="26">
        <f>('[1]Revised Revenue 2023 rev. plan'!I131-'Revise Cost 2023'!L131)/('[1]Revised Revenue 2023 rev. plan'!I131)</f>
        <v>9.9000048594000259E-2</v>
      </c>
      <c r="N131" s="26">
        <f>(('[1]Revised Revenue 2023 rev. plan'!I131+'[1]Revised Revenue 2023 rev. plan'!K131)-('Revise Cost 2023'!L131+'Revise Cost 2023'!P131))/('[1]Revised Revenue 2023 rev. plan'!I131+'[1]Revised Revenue 2023 rev. plan'!K131)</f>
        <v>9.900004859399994E-2</v>
      </c>
      <c r="O131" s="25">
        <v>117040717.10000001</v>
      </c>
      <c r="P131" s="21">
        <f t="shared" si="29"/>
        <v>117040717.09878349</v>
      </c>
      <c r="Q131" s="26">
        <f>('[1]Revised Revenue 2023 rev. plan'!K131-'Revise Cost 2023'!P131)/'[1]Revised Revenue 2023 rev. plan'!K131</f>
        <v>9.9000048594000037E-2</v>
      </c>
      <c r="R131" s="27">
        <f t="shared" si="52"/>
        <v>1.216500997543335E-3</v>
      </c>
      <c r="S131" s="26">
        <f>('[1]Revised Revenue 2023 rev. plan'!M131-'Revise Cost 2023'!R131)/'[1]Revised Revenue 2023 rev. plan'!M131</f>
        <v>9.9027711867212584E-2</v>
      </c>
      <c r="T131" s="56"/>
      <c r="U131" s="28">
        <f>(1-I131)*'[1]Revised Revenue 2023 rev. plan'!N131</f>
        <v>3165891.7</v>
      </c>
      <c r="V131" s="29">
        <v>3165891.6999999993</v>
      </c>
      <c r="W131" s="29">
        <v>1926801.2300000004</v>
      </c>
      <c r="X131" s="29">
        <f>'[1]Revised Revenue 2023 rev. plan'!P131*(1-'Revise Cost 2023'!$I131)</f>
        <v>19885178.369597178</v>
      </c>
      <c r="Y131" s="29">
        <f>'[1]Revised Revenue 2023 rev. plan'!Q131*(1-'Revise Cost 2023'!$I131)</f>
        <v>14940013.836507641</v>
      </c>
      <c r="Z131" s="29">
        <f>'[1]Revised Revenue 2023 rev. plan'!R131*(1-'Revise Cost 2023'!$I131)</f>
        <v>14153808.717375901</v>
      </c>
      <c r="AA131" s="29">
        <f>'[1]Revised Revenue 2023 rev. plan'!S131*(1-'Revise Cost 2023'!$I131)</f>
        <v>11873870.826184371</v>
      </c>
      <c r="AB131" s="29">
        <f>'[1]Revised Revenue 2023 rev. plan'!T131*(1-'Revise Cost 2023'!$I131)</f>
        <v>8603522.1202241145</v>
      </c>
      <c r="AC131" s="29">
        <f>'[1]Revised Revenue 2023 rev. plan'!U131*(1-'Revise Cost 2023'!$I131)</f>
        <v>8603522.1202241145</v>
      </c>
      <c r="AD131" s="29">
        <f>'[1]Revised Revenue 2023 rev. plan'!V131*(1-'Revise Cost 2023'!$I131)</f>
        <v>8603522.1202241145</v>
      </c>
      <c r="AE131" s="29">
        <f>'[1]Revised Revenue 2023 rev. plan'!W131*(1-'Revise Cost 2023'!$I131)</f>
        <v>10868586.835950045</v>
      </c>
      <c r="AF131" s="29">
        <f>'[1]Revised Revenue 2023 rev. plan'!X131*(1-'Revise Cost 2023'!$I131)</f>
        <v>8108999.5626539979</v>
      </c>
      <c r="AG131" s="29">
        <f>'[1]Revised Revenue 2023 rev. plan'!Y131*(1-'Revise Cost 2023'!$I131)</f>
        <v>6306999.6598419985</v>
      </c>
      <c r="AH131" s="58"/>
      <c r="AI131" s="58"/>
      <c r="AJ131" s="58"/>
      <c r="AK131" s="58"/>
      <c r="AL131" s="58"/>
      <c r="AM131" s="58"/>
      <c r="AN131" s="30"/>
      <c r="AQ131" s="31">
        <f>N131-I131</f>
        <v>-3.4694469519536142E-16</v>
      </c>
      <c r="AR131" s="32"/>
      <c r="AS131" s="30">
        <f t="shared" si="53"/>
        <v>77122831.962678656</v>
      </c>
      <c r="AT131" s="33">
        <v>9.9000048594000287E-2</v>
      </c>
      <c r="AU131" s="33">
        <v>9.9000048594000287E-2</v>
      </c>
      <c r="AV131" t="b">
        <f t="shared" si="32"/>
        <v>1</v>
      </c>
      <c r="AW131" s="33">
        <f>[2]Sheet9!I132</f>
        <v>9.9000048594000287E-2</v>
      </c>
      <c r="AX131" s="34">
        <f t="shared" si="54"/>
        <v>9.9000048594000287E-2</v>
      </c>
      <c r="AY131" s="34">
        <f t="shared" si="55"/>
        <v>9.9000048594000259E-2</v>
      </c>
      <c r="AZ131" s="34">
        <f t="shared" si="55"/>
        <v>9.900004859399994E-2</v>
      </c>
      <c r="BA131" s="34">
        <f t="shared" si="56"/>
        <v>9.9000048594000037E-2</v>
      </c>
      <c r="BB131" s="34">
        <f t="shared" si="57"/>
        <v>9.9027711867212584E-2</v>
      </c>
      <c r="BC131" s="30">
        <f t="shared" si="58"/>
        <v>117040717.09878349</v>
      </c>
      <c r="BE131">
        <f t="shared" si="59"/>
        <v>12</v>
      </c>
      <c r="BF131">
        <f t="shared" si="60"/>
        <v>8</v>
      </c>
    </row>
    <row r="132" spans="1:58" x14ac:dyDescent="0.25">
      <c r="A132" s="52"/>
      <c r="B132" s="52"/>
      <c r="C132" s="52"/>
      <c r="D132" s="17"/>
      <c r="E132" s="48" t="s">
        <v>39</v>
      </c>
      <c r="F132" s="43">
        <v>184</v>
      </c>
      <c r="G132" s="53" t="s">
        <v>187</v>
      </c>
      <c r="H132" s="21">
        <f>'[1]Revised Revenue 2023 rev. plan'!H132</f>
        <v>205575060</v>
      </c>
      <c r="I132" s="22">
        <f t="shared" si="51"/>
        <v>0.1</v>
      </c>
      <c r="J132" s="54">
        <f t="shared" si="50"/>
        <v>0.1</v>
      </c>
      <c r="K132" s="24">
        <v>185017554</v>
      </c>
      <c r="L132" s="55">
        <v>30457847.579999994</v>
      </c>
      <c r="M132" s="26">
        <f>('[1]Revised Revenue 2023 rev. plan'!I132-'Revise Cost 2023'!L132)/('[1]Revised Revenue 2023 rev. plan'!I132)</f>
        <v>9.9999999999999978E-2</v>
      </c>
      <c r="N132" s="26">
        <f>(('[1]Revised Revenue 2023 rev. plan'!I132+'[1]Revised Revenue 2023 rev. plan'!K132)-('Revise Cost 2023'!L132+'Revise Cost 2023'!P132))/('[1]Revised Revenue 2023 rev. plan'!I132+'[1]Revised Revenue 2023 rev. plan'!K132)</f>
        <v>0.10000000000000013</v>
      </c>
      <c r="O132" s="25">
        <v>154559706.42000002</v>
      </c>
      <c r="P132" s="21">
        <f t="shared" si="29"/>
        <v>128707817.36067045</v>
      </c>
      <c r="Q132" s="26">
        <f>('[1]Revised Revenue 2023 rev. plan'!K132-'Revise Cost 2023'!P132)/'[1]Revised Revenue 2023 rev. plan'!K132</f>
        <v>0.1</v>
      </c>
      <c r="R132" s="27">
        <f t="shared" si="52"/>
        <v>25851889.059329569</v>
      </c>
      <c r="S132" s="26">
        <f>('[1]Revised Revenue 2023 rev. plan'!M132-'Revise Cost 2023'!R132)/'[1]Revised Revenue 2023 rev. plan'!M132</f>
        <v>9.9999999999999173E-2</v>
      </c>
      <c r="T132" s="56"/>
      <c r="U132" s="28">
        <f>(1-I132)*'[1]Revised Revenue 2023 rev. plan'!N132</f>
        <v>1633199.9399999946</v>
      </c>
      <c r="V132" s="29">
        <v>1633199.9400000013</v>
      </c>
      <c r="W132" s="29">
        <v>7778133.5699999984</v>
      </c>
      <c r="X132" s="29">
        <f>'[1]Revised Revenue 2023 rev. plan'!P132*(1-'Revise Cost 2023'!$I132)</f>
        <v>8316862.8720133724</v>
      </c>
      <c r="Y132" s="29">
        <f>'[1]Revised Revenue 2023 rev. plan'!Q132*(1-'Revise Cost 2023'!$I132)</f>
        <v>7538456.1312105916</v>
      </c>
      <c r="Z132" s="29">
        <f>'[1]Revised Revenue 2023 rev. plan'!R132*(1-'Revise Cost 2023'!$I132)</f>
        <v>7538456.1312105916</v>
      </c>
      <c r="AA132" s="29">
        <f>'[1]Revised Revenue 2023 rev. plan'!S132*(1-'Revise Cost 2023'!$I132)</f>
        <v>6700849.8944094153</v>
      </c>
      <c r="AB132" s="29">
        <f>'[1]Revised Revenue 2023 rev. plan'!T132*(1-'Revise Cost 2023'!$I132)</f>
        <v>16584603.488663301</v>
      </c>
      <c r="AC132" s="29">
        <f>'[1]Revised Revenue 2023 rev. plan'!U132*(1-'Revise Cost 2023'!$I132)</f>
        <v>12560888.154518804</v>
      </c>
      <c r="AD132" s="29">
        <f>'[1]Revised Revenue 2023 rev. plan'!V132*(1-'Revise Cost 2023'!$I132)</f>
        <v>16333321.617622945</v>
      </c>
      <c r="AE132" s="29">
        <f>'[1]Revised Revenue 2023 rev. plan'!W132*(1-'Revise Cost 2023'!$I132)</f>
        <v>15076912.262421183</v>
      </c>
      <c r="AF132" s="29">
        <f>'[1]Revised Revenue 2023 rev. plan'!X132*(1-'Revise Cost 2023'!$I132)</f>
        <v>13569221.036179064</v>
      </c>
      <c r="AG132" s="29">
        <f>'[1]Revised Revenue 2023 rev. plan'!Y132*(1-'Revise Cost 2023'!$I132)</f>
        <v>15076912.262421183</v>
      </c>
      <c r="AH132" s="58"/>
      <c r="AI132" s="58"/>
      <c r="AJ132" s="58"/>
      <c r="AK132" s="58"/>
      <c r="AL132" s="58"/>
      <c r="AM132" s="58"/>
      <c r="AN132" s="30"/>
      <c r="AQ132" s="31">
        <f>N132-I132</f>
        <v>1.2490009027033011E-16</v>
      </c>
      <c r="AR132" s="32"/>
      <c r="AS132" s="30">
        <f t="shared" si="53"/>
        <v>103441164.84744649</v>
      </c>
      <c r="AT132" s="33">
        <v>0.12194363048062588</v>
      </c>
      <c r="AU132" s="33">
        <v>0.1</v>
      </c>
      <c r="AV132" t="b">
        <f t="shared" si="32"/>
        <v>0</v>
      </c>
      <c r="AW132" s="33">
        <f>[2]Sheet9!I133</f>
        <v>0.1</v>
      </c>
      <c r="AX132" s="34">
        <f t="shared" si="54"/>
        <v>0.1</v>
      </c>
      <c r="AY132" s="34">
        <f t="shared" si="55"/>
        <v>9.9999999999999978E-2</v>
      </c>
      <c r="AZ132" s="34">
        <f t="shared" si="55"/>
        <v>0.10000000000000013</v>
      </c>
      <c r="BA132" s="34">
        <f t="shared" si="56"/>
        <v>0.1</v>
      </c>
      <c r="BB132" s="34">
        <f t="shared" si="57"/>
        <v>9.9999999999999173E-2</v>
      </c>
      <c r="BC132" s="30">
        <f t="shared" si="58"/>
        <v>128707817.36067045</v>
      </c>
      <c r="BE132">
        <f t="shared" si="59"/>
        <v>12</v>
      </c>
      <c r="BF132">
        <f t="shared" si="60"/>
        <v>8</v>
      </c>
    </row>
    <row r="133" spans="1:58" x14ac:dyDescent="0.25">
      <c r="A133" s="52"/>
      <c r="B133" s="52"/>
      <c r="C133" s="52"/>
      <c r="D133" s="17"/>
      <c r="E133" s="48" t="s">
        <v>36</v>
      </c>
      <c r="F133" s="43">
        <v>185</v>
      </c>
      <c r="G133" s="53" t="s">
        <v>188</v>
      </c>
      <c r="H133" s="21">
        <f>'[1]Revised Revenue 2023 rev. plan'!H133</f>
        <v>90188424</v>
      </c>
      <c r="I133" s="22">
        <f t="shared" si="51"/>
        <v>5.7625000742889135E-2</v>
      </c>
      <c r="J133" s="54">
        <f t="shared" si="50"/>
        <v>5.7625000742889135E-2</v>
      </c>
      <c r="K133" s="24">
        <v>84991316</v>
      </c>
      <c r="L133" s="55">
        <v>3651270.8200000003</v>
      </c>
      <c r="M133" s="26">
        <f>('[1]Revised Revenue 2023 rev. plan'!I133-'Revise Cost 2023'!L133)/('[1]Revised Revenue 2023 rev. plan'!I133)</f>
        <v>5.7625000742889128E-2</v>
      </c>
      <c r="N133" s="26">
        <f>(('[1]Revised Revenue 2023 rev. plan'!I133+'[1]Revised Revenue 2023 rev. plan'!K133)-('Revise Cost 2023'!L133+'Revise Cost 2023'!P133))/('[1]Revised Revenue 2023 rev. plan'!I133+'[1]Revised Revenue 2023 rev. plan'!K133)</f>
        <v>5.7625000742889065E-2</v>
      </c>
      <c r="O133" s="25">
        <v>81340045.179999992</v>
      </c>
      <c r="P133" s="21">
        <f t="shared" si="29"/>
        <v>81340045.178299889</v>
      </c>
      <c r="Q133" s="26">
        <f>('[1]Revised Revenue 2023 rev. plan'!K133-'Revise Cost 2023'!P133)/'[1]Revised Revenue 2023 rev. plan'!K133</f>
        <v>5.7625000742889114E-2</v>
      </c>
      <c r="R133" s="27">
        <f t="shared" si="52"/>
        <v>1.7001181840896606E-3</v>
      </c>
      <c r="S133" s="26">
        <f>('[1]Revised Revenue 2023 rev. plan'!M133-'Revise Cost 2023'!R133)/'[1]Revised Revenue 2023 rev. plan'!M133</f>
        <v>5.7620034856156403E-2</v>
      </c>
      <c r="T133" s="56"/>
      <c r="U133" s="28">
        <f>(1-I133)*'[1]Revised Revenue 2023 rev. plan'!N133</f>
        <v>1402625.04</v>
      </c>
      <c r="V133" s="29">
        <v>1402625.04</v>
      </c>
      <c r="W133" s="29">
        <v>3738930.45</v>
      </c>
      <c r="X133" s="29">
        <f>'[1]Revised Revenue 2023 rev. plan'!P133*(1-'Revise Cost 2023'!$I133)</f>
        <v>8171297.5009436887</v>
      </c>
      <c r="Y133" s="29">
        <f>'[1]Revised Revenue 2023 rev. plan'!Q133*(1-'Revise Cost 2023'!$I133)</f>
        <v>9220933.9805585612</v>
      </c>
      <c r="Z133" s="29">
        <f>'[1]Revised Revenue 2023 rev. plan'!R133*(1-'Revise Cost 2023'!$I133)</f>
        <v>6586381.4146846868</v>
      </c>
      <c r="AA133" s="29">
        <f>'[1]Revised Revenue 2023 rev. plan'!S133*(1-'Revise Cost 2023'!$I133)</f>
        <v>10538210.263495499</v>
      </c>
      <c r="AB133" s="29">
        <f>'[1]Revised Revenue 2023 rev. plan'!T133*(1-'Revise Cost 2023'!$I133)</f>
        <v>8844569.3282908648</v>
      </c>
      <c r="AC133" s="29">
        <f>'[1]Revised Revenue 2023 rev. plan'!U133*(1-'Revise Cost 2023'!$I133)</f>
        <v>7527292.9042171836</v>
      </c>
      <c r="AD133" s="29">
        <f>'[1]Revised Revenue 2023 rev. plan'!V133*(1-'Revise Cost 2023'!$I133)</f>
        <v>11633127.174424695</v>
      </c>
      <c r="AE133" s="29">
        <f>'[1]Revised Revenue 2023 rev. plan'!W133*(1-'Revise Cost 2023'!$I133)</f>
        <v>7538999.994056887</v>
      </c>
      <c r="AF133" s="29">
        <f>'[1]Revised Revenue 2023 rev. plan'!X133*(1-'Revise Cost 2023'!$I133)</f>
        <v>6137677.1276278226</v>
      </c>
      <c r="AG133" s="29">
        <f>'[1]Revised Revenue 2023 rev. plan'!Y133*(1-'Revise Cost 2023'!$I133)</f>
        <v>0</v>
      </c>
      <c r="AH133" s="58"/>
      <c r="AI133" s="58"/>
      <c r="AJ133" s="58"/>
      <c r="AK133" s="58"/>
      <c r="AL133" s="58"/>
      <c r="AM133" s="58"/>
      <c r="AN133" s="30"/>
      <c r="AQ133" s="31">
        <f>N133-I133</f>
        <v>-6.9388939039072284E-17</v>
      </c>
      <c r="AR133" s="32"/>
      <c r="AS133" s="30">
        <f t="shared" si="53"/>
        <v>58806258.206797644</v>
      </c>
      <c r="AT133" s="33">
        <v>5.7625000742889135E-2</v>
      </c>
      <c r="AU133" s="33">
        <v>5.7625000742889135E-2</v>
      </c>
      <c r="AV133" t="b">
        <f t="shared" si="32"/>
        <v>1</v>
      </c>
      <c r="AW133" s="33">
        <f>[2]Sheet9!I134</f>
        <v>5.7625000742889135E-2</v>
      </c>
      <c r="AX133" s="34">
        <f t="shared" si="54"/>
        <v>5.7625000742889135E-2</v>
      </c>
      <c r="AY133" s="34">
        <f t="shared" si="55"/>
        <v>5.7625000742889128E-2</v>
      </c>
      <c r="AZ133" s="34">
        <f t="shared" si="55"/>
        <v>5.7625000742889065E-2</v>
      </c>
      <c r="BA133" s="34">
        <f t="shared" si="56"/>
        <v>5.7625000742889114E-2</v>
      </c>
      <c r="BB133" s="34">
        <f t="shared" si="57"/>
        <v>5.7620034856156403E-2</v>
      </c>
      <c r="BC133" s="30">
        <f t="shared" si="58"/>
        <v>81340045.178299889</v>
      </c>
      <c r="BE133">
        <f t="shared" si="59"/>
        <v>11</v>
      </c>
      <c r="BF133">
        <f t="shared" si="60"/>
        <v>7</v>
      </c>
    </row>
    <row r="134" spans="1:58" x14ac:dyDescent="0.25">
      <c r="A134" s="52"/>
      <c r="B134" s="52"/>
      <c r="C134" s="52"/>
      <c r="D134" s="17"/>
      <c r="E134" s="48" t="s">
        <v>109</v>
      </c>
      <c r="F134" s="43">
        <v>186</v>
      </c>
      <c r="G134" s="53" t="s">
        <v>189</v>
      </c>
      <c r="H134" s="21">
        <f>'[1]Revised Revenue 2023 rev. plan'!H134</f>
        <v>1250000</v>
      </c>
      <c r="I134" s="22">
        <f t="shared" si="51"/>
        <v>0.11</v>
      </c>
      <c r="J134" s="54"/>
      <c r="K134" s="24">
        <v>1112500</v>
      </c>
      <c r="L134" s="55">
        <v>318051.141</v>
      </c>
      <c r="M134" s="26">
        <f>('[1]Revised Revenue 2023 rev. plan'!I134-'Revise Cost 2023'!L134)/('[1]Revised Revenue 2023 rev. plan'!I134)</f>
        <v>0.11000000000000007</v>
      </c>
      <c r="N134" s="26">
        <f>(('[1]Revised Revenue 2023 rev. plan'!I134+'[1]Revised Revenue 2023 rev. plan'!K134)-('Revise Cost 2023'!L134+'Revise Cost 2023'!P134))/('[1]Revised Revenue 2023 rev. plan'!I134+'[1]Revised Revenue 2023 rev. plan'!K134)</f>
        <v>0.1100000000000001</v>
      </c>
      <c r="O134" s="25">
        <v>0</v>
      </c>
      <c r="P134" s="21">
        <f t="shared" si="29"/>
        <v>43317.120000000003</v>
      </c>
      <c r="Q134" s="26">
        <f>('[1]Revised Revenue 2023 rev. plan'!K134-'Revise Cost 2023'!P134)/'[1]Revised Revenue 2023 rev. plan'!K134</f>
        <v>0.11000000000000011</v>
      </c>
      <c r="R134" s="27">
        <f t="shared" si="52"/>
        <v>751131.73899999994</v>
      </c>
      <c r="S134" s="26">
        <f>('[1]Revised Revenue 2023 rev. plan'!M134-'Revise Cost 2023'!R134)/'[1]Revised Revenue 2023 rev. plan'!M134</f>
        <v>0.11000000000000003</v>
      </c>
      <c r="T134" s="56"/>
      <c r="U134" s="28">
        <f>(1-I134)*'[1]Revised Revenue 2023 rev. plan'!N134</f>
        <v>33630</v>
      </c>
      <c r="V134" s="29">
        <v>33630</v>
      </c>
      <c r="W134" s="29">
        <v>9687.1200000000026</v>
      </c>
      <c r="X134" s="29">
        <f>'[1]Revised Revenue 2023 rev. plan'!P134*(1-'Revise Cost 2023'!$I134)</f>
        <v>0</v>
      </c>
      <c r="Y134" s="29">
        <f>'[1]Revised Revenue 2023 rev. plan'!Q134*(1-'Revise Cost 2023'!$I134)</f>
        <v>0</v>
      </c>
      <c r="Z134" s="29">
        <f>'[1]Revised Revenue 2023 rev. plan'!R134*(1-'Revise Cost 2023'!$I134)</f>
        <v>0</v>
      </c>
      <c r="AA134" s="29">
        <f>'[1]Revised Revenue 2023 rev. plan'!S134*(1-'Revise Cost 2023'!$I134)</f>
        <v>0</v>
      </c>
      <c r="AB134" s="29">
        <f>'[1]Revised Revenue 2023 rev. plan'!T134*(1-'Revise Cost 2023'!$I134)</f>
        <v>0</v>
      </c>
      <c r="AC134" s="29">
        <f>'[1]Revised Revenue 2023 rev. plan'!U134*(1-'Revise Cost 2023'!$I134)</f>
        <v>0</v>
      </c>
      <c r="AD134" s="29">
        <f>'[1]Revised Revenue 2023 rev. plan'!V134*(1-'Revise Cost 2023'!$I134)</f>
        <v>0</v>
      </c>
      <c r="AE134" s="29">
        <f>'[1]Revised Revenue 2023 rev. plan'!W134*(1-'Revise Cost 2023'!$I134)</f>
        <v>0</v>
      </c>
      <c r="AF134" s="29">
        <f>'[1]Revised Revenue 2023 rev. plan'!X134*(1-'Revise Cost 2023'!$I134)</f>
        <v>0</v>
      </c>
      <c r="AG134" s="29">
        <f>'[1]Revised Revenue 2023 rev. plan'!Y134*(1-'Revise Cost 2023'!$I134)</f>
        <v>0</v>
      </c>
      <c r="AH134" s="58"/>
      <c r="AI134" s="58"/>
      <c r="AJ134" s="58"/>
      <c r="AK134" s="58"/>
      <c r="AL134" s="58"/>
      <c r="AM134" s="58"/>
      <c r="AN134" s="30"/>
      <c r="AQ134" s="31"/>
      <c r="AR134" s="32"/>
      <c r="AS134" s="30">
        <f t="shared" si="53"/>
        <v>0</v>
      </c>
      <c r="AT134" s="33"/>
      <c r="AU134" s="33">
        <v>0.11</v>
      </c>
      <c r="AV134" t="b">
        <f t="shared" si="32"/>
        <v>0</v>
      </c>
      <c r="AW134" s="33">
        <f>[2]Sheet9!I135</f>
        <v>0.11</v>
      </c>
      <c r="AX134" s="34">
        <f t="shared" si="54"/>
        <v>0.11</v>
      </c>
      <c r="AY134" s="34">
        <f t="shared" si="55"/>
        <v>0.11000000000000007</v>
      </c>
      <c r="AZ134" s="34">
        <f t="shared" si="55"/>
        <v>0.1100000000000001</v>
      </c>
      <c r="BA134" s="34">
        <f t="shared" si="56"/>
        <v>0.11000000000000011</v>
      </c>
      <c r="BB134" s="34">
        <f t="shared" si="57"/>
        <v>0.11000000000000003</v>
      </c>
      <c r="BC134" s="30">
        <f t="shared" si="58"/>
        <v>43317.120000000003</v>
      </c>
      <c r="BE134">
        <f t="shared" si="59"/>
        <v>2</v>
      </c>
      <c r="BF134">
        <f t="shared" si="60"/>
        <v>0</v>
      </c>
    </row>
    <row r="135" spans="1:58" x14ac:dyDescent="0.25">
      <c r="A135" s="52"/>
      <c r="B135" s="52"/>
      <c r="C135" s="52"/>
      <c r="D135" s="17"/>
      <c r="E135" s="48" t="s">
        <v>39</v>
      </c>
      <c r="F135" s="43">
        <v>187</v>
      </c>
      <c r="G135" s="53" t="s">
        <v>190</v>
      </c>
      <c r="H135" s="21">
        <f>'[1]Revised Revenue 2023 rev. plan'!H135</f>
        <v>399562505</v>
      </c>
      <c r="I135" s="22">
        <f t="shared" si="51"/>
        <v>5.5000000563115901E-2</v>
      </c>
      <c r="J135" s="54"/>
      <c r="K135" s="24">
        <v>377586567</v>
      </c>
      <c r="L135" s="55">
        <v>14889360.024</v>
      </c>
      <c r="M135" s="26">
        <f>('[1]Revised Revenue 2023 rev. plan'!I135-'Revise Cost 2023'!L135)/('[1]Revised Revenue 2023 rev. plan'!I135)</f>
        <v>5.5000000563115881E-2</v>
      </c>
      <c r="N135" s="26">
        <f>(('[1]Revised Revenue 2023 rev. plan'!I135+'[1]Revised Revenue 2023 rev. plan'!K135)-('Revise Cost 2023'!L135+'Revise Cost 2023'!P135))/('[1]Revised Revenue 2023 rev. plan'!I135+'[1]Revised Revenue 2023 rev. plan'!K135)</f>
        <v>5.5000000563116089E-2</v>
      </c>
      <c r="O135" s="25">
        <v>245699999.85358983</v>
      </c>
      <c r="P135" s="21">
        <f t="shared" si="29"/>
        <v>203297840.33793992</v>
      </c>
      <c r="Q135" s="26">
        <f>('[1]Revised Revenue 2023 rev. plan'!K135-'Revise Cost 2023'!P135)/'[1]Revised Revenue 2023 rev. plan'!K135</f>
        <v>5.5000000563116047E-2</v>
      </c>
      <c r="R135" s="27">
        <f t="shared" si="52"/>
        <v>159399366.63806009</v>
      </c>
      <c r="S135" s="26">
        <f>('[1]Revised Revenue 2023 rev. plan'!M135-'Revise Cost 2023'!R135)/'[1]Revised Revenue 2023 rev. plan'!M135</f>
        <v>5.5000000563115811E-2</v>
      </c>
      <c r="T135" s="56"/>
      <c r="U135" s="28">
        <f>(1-I135)*'[1]Revised Revenue 2023 rev. plan'!N135</f>
        <v>9442169.7299999986</v>
      </c>
      <c r="V135" s="29">
        <v>9442169.7300000004</v>
      </c>
      <c r="W135" s="29">
        <v>5800670.7199999988</v>
      </c>
      <c r="X135" s="29">
        <f>'[1]Revised Revenue 2023 rev. plan'!P135*(1-'Revise Cost 2023'!$I135)</f>
        <v>11812499.992961051</v>
      </c>
      <c r="Y135" s="29">
        <f>'[1]Revised Revenue 2023 rev. plan'!Q135*(1-'Revise Cost 2023'!$I135)</f>
        <v>12946499.992285311</v>
      </c>
      <c r="Z135" s="29">
        <f>'[1]Revised Revenue 2023 rev. plan'!R135*(1-'Revise Cost 2023'!$I135)</f>
        <v>16064999.990427028</v>
      </c>
      <c r="AA135" s="29">
        <f>'[1]Revised Revenue 2023 rev. plan'!S135*(1-'Revise Cost 2023'!$I135)</f>
        <v>22585499.986541528</v>
      </c>
      <c r="AB135" s="29">
        <f>'[1]Revised Revenue 2023 rev. plan'!T135*(1-'Revise Cost 2023'!$I135)</f>
        <v>26932499.983951196</v>
      </c>
      <c r="AC135" s="29">
        <f>'[1]Revised Revenue 2023 rev. plan'!U135*(1-'Revise Cost 2023'!$I135)</f>
        <v>25420499.98485218</v>
      </c>
      <c r="AD135" s="29">
        <f>'[1]Revised Revenue 2023 rev. plan'!V135*(1-'Revise Cost 2023'!$I135)</f>
        <v>26932499.983951196</v>
      </c>
      <c r="AE135" s="29">
        <f>'[1]Revised Revenue 2023 rev. plan'!W135*(1-'Revise Cost 2023'!$I135)</f>
        <v>17009999.989863914</v>
      </c>
      <c r="AF135" s="29">
        <f>'[1]Revised Revenue 2023 rev. plan'!X135*(1-'Revise Cost 2023'!$I135)</f>
        <v>15119999.990990145</v>
      </c>
      <c r="AG135" s="29">
        <f>'[1]Revised Revenue 2023 rev. plan'!Y135*(1-'Revise Cost 2023'!$I135)</f>
        <v>13229999.992116377</v>
      </c>
      <c r="AH135" s="58"/>
      <c r="AI135" s="58"/>
      <c r="AJ135" s="58"/>
      <c r="AK135" s="58"/>
      <c r="AL135" s="58"/>
      <c r="AM135" s="58"/>
      <c r="AN135" s="30"/>
      <c r="AQ135" s="31"/>
      <c r="AR135" s="32"/>
      <c r="AS135" s="30">
        <f t="shared" si="53"/>
        <v>163295999.90269357</v>
      </c>
      <c r="AT135" s="33"/>
      <c r="AU135" s="33">
        <v>5.5000000563115901E-2</v>
      </c>
      <c r="AV135" t="b">
        <f t="shared" ref="AV135:AV143" si="61">AU135=AT135</f>
        <v>0</v>
      </c>
      <c r="AW135" s="33">
        <f>[2]Sheet9!I136</f>
        <v>5.5000000563115901E-2</v>
      </c>
      <c r="AX135" s="34">
        <f t="shared" si="54"/>
        <v>5.5000000563115901E-2</v>
      </c>
      <c r="AY135" s="34">
        <f t="shared" si="55"/>
        <v>5.5000000563115881E-2</v>
      </c>
      <c r="AZ135" s="34">
        <f t="shared" si="55"/>
        <v>5.5000000563116089E-2</v>
      </c>
      <c r="BA135" s="34">
        <f t="shared" si="56"/>
        <v>5.5000000563116047E-2</v>
      </c>
      <c r="BB135" s="34">
        <f t="shared" si="57"/>
        <v>5.5000000563115811E-2</v>
      </c>
      <c r="BC135" s="30">
        <f t="shared" si="58"/>
        <v>203297840.33793992</v>
      </c>
      <c r="BE135">
        <f t="shared" si="59"/>
        <v>12</v>
      </c>
      <c r="BF135">
        <f t="shared" si="60"/>
        <v>8</v>
      </c>
    </row>
    <row r="136" spans="1:58" x14ac:dyDescent="0.25">
      <c r="A136" s="52"/>
      <c r="B136" s="52"/>
      <c r="C136" s="52"/>
      <c r="D136" s="17"/>
      <c r="E136" s="48" t="s">
        <v>77</v>
      </c>
      <c r="F136" s="43">
        <v>188</v>
      </c>
      <c r="G136" s="60" t="s">
        <v>191</v>
      </c>
      <c r="H136" s="21">
        <f>'[1]Revised Revenue 2023 rev. plan'!H136</f>
        <v>189000000</v>
      </c>
      <c r="I136" s="22">
        <f t="shared" si="51"/>
        <v>7.0000000000000007E-2</v>
      </c>
      <c r="J136" s="54"/>
      <c r="K136" s="24">
        <v>175770000</v>
      </c>
      <c r="L136" s="55">
        <v>24570.54</v>
      </c>
      <c r="M136" s="26">
        <f>('[1]Revised Revenue 2023 rev. plan'!I136-'Revise Cost 2023'!L136)/('[1]Revised Revenue 2023 rev. plan'!I136)</f>
        <v>6.999999999999991E-2</v>
      </c>
      <c r="N136" s="26">
        <f>(('[1]Revised Revenue 2023 rev. plan'!I136+'[1]Revised Revenue 2023 rev. plan'!K136)-('Revise Cost 2023'!L136+'Revise Cost 2023'!P136))/('[1]Revised Revenue 2023 rev. plan'!I136+'[1]Revised Revenue 2023 rev. plan'!K136)</f>
        <v>7.000000000000027E-2</v>
      </c>
      <c r="O136" s="25">
        <v>158086050</v>
      </c>
      <c r="P136" s="21">
        <f t="shared" si="29"/>
        <v>145597801.95999998</v>
      </c>
      <c r="Q136" s="26">
        <f>('[1]Revised Revenue 2023 rev. plan'!K136-'Revise Cost 2023'!P136)/'[1]Revised Revenue 2023 rev. plan'!K136</f>
        <v>7.0000000000000201E-2</v>
      </c>
      <c r="R136" s="27">
        <f t="shared" si="52"/>
        <v>30147627.50000003</v>
      </c>
      <c r="S136" s="26">
        <f>('[1]Revised Revenue 2023 rev. plan'!M136-'Revise Cost 2023'!R136)/'[1]Revised Revenue 2023 rev. plan'!M136</f>
        <v>6.9999999999998716E-2</v>
      </c>
      <c r="T136" s="56"/>
      <c r="U136" s="28">
        <f>(1-I136)*'[1]Revised Revenue 2023 rev. plan'!N136</f>
        <v>68717.659999999989</v>
      </c>
      <c r="V136" s="29">
        <v>68717.66</v>
      </c>
      <c r="W136" s="29">
        <v>91034.300000000017</v>
      </c>
      <c r="X136" s="29">
        <f>'[1]Revised Revenue 2023 rev. plan'!P136*(1-'Revise Cost 2023'!$I136)</f>
        <v>8556000</v>
      </c>
      <c r="Y136" s="29">
        <f>'[1]Revised Revenue 2023 rev. plan'!Q136*(1-'Revise Cost 2023'!$I136)</f>
        <v>11625000</v>
      </c>
      <c r="Z136" s="29">
        <f>'[1]Revised Revenue 2023 rev. plan'!R136*(1-'Revise Cost 2023'!$I136)</f>
        <v>14135999.999999998</v>
      </c>
      <c r="AA136" s="29">
        <f>'[1]Revised Revenue 2023 rev. plan'!S136*(1-'Revise Cost 2023'!$I136)</f>
        <v>15530999.999999998</v>
      </c>
      <c r="AB136" s="29">
        <f>'[1]Revised Revenue 2023 rev. plan'!T136*(1-'Revise Cost 2023'!$I136)</f>
        <v>15995999.999999998</v>
      </c>
      <c r="AC136" s="29">
        <f>'[1]Revised Revenue 2023 rev. plan'!U136*(1-'Revise Cost 2023'!$I136)</f>
        <v>15158999.999999998</v>
      </c>
      <c r="AD136" s="29">
        <f>'[1]Revised Revenue 2023 rev. plan'!V136*(1-'Revise Cost 2023'!$I136)</f>
        <v>17298000</v>
      </c>
      <c r="AE136" s="29">
        <f>'[1]Revised Revenue 2023 rev. plan'!W136*(1-'Revise Cost 2023'!$I136)</f>
        <v>17856000</v>
      </c>
      <c r="AF136" s="29">
        <f>'[1]Revised Revenue 2023 rev. plan'!X136*(1-'Revise Cost 2023'!$I136)</f>
        <v>15107849.999999998</v>
      </c>
      <c r="AG136" s="29">
        <f>'[1]Revised Revenue 2023 rev. plan'!Y136*(1-'Revise Cost 2023'!$I136)</f>
        <v>14173199.999999998</v>
      </c>
      <c r="AH136" s="58"/>
      <c r="AI136" s="58"/>
      <c r="AJ136" s="58"/>
      <c r="AK136" s="58"/>
      <c r="AL136" s="58"/>
      <c r="AM136" s="58"/>
      <c r="AN136" s="30"/>
      <c r="AQ136" s="31"/>
      <c r="AR136" s="32"/>
      <c r="AS136" s="30">
        <f t="shared" si="53"/>
        <v>125257050</v>
      </c>
      <c r="AT136" s="33"/>
      <c r="AU136" s="33">
        <v>7.0000000000000007E-2</v>
      </c>
      <c r="AV136" t="b">
        <f t="shared" si="61"/>
        <v>0</v>
      </c>
      <c r="AW136" s="33">
        <f>[2]Sheet9!I137</f>
        <v>7.0000000000000007E-2</v>
      </c>
      <c r="AX136" s="34">
        <f t="shared" si="54"/>
        <v>7.0000000000000007E-2</v>
      </c>
      <c r="AY136" s="34">
        <f t="shared" si="55"/>
        <v>6.999999999999991E-2</v>
      </c>
      <c r="AZ136" s="34">
        <f t="shared" si="55"/>
        <v>7.000000000000027E-2</v>
      </c>
      <c r="BA136" s="34">
        <f t="shared" si="56"/>
        <v>7.0000000000000201E-2</v>
      </c>
      <c r="BB136" s="34">
        <f t="shared" si="57"/>
        <v>6.9999999999998716E-2</v>
      </c>
      <c r="BC136" s="30">
        <f t="shared" si="58"/>
        <v>145597801.95999998</v>
      </c>
      <c r="BE136">
        <f t="shared" si="59"/>
        <v>12</v>
      </c>
      <c r="BF136">
        <f t="shared" si="60"/>
        <v>8</v>
      </c>
    </row>
    <row r="137" spans="1:58" x14ac:dyDescent="0.25">
      <c r="A137" s="52"/>
      <c r="B137" s="52"/>
      <c r="C137" s="52"/>
      <c r="D137" s="17"/>
      <c r="E137" s="48" t="s">
        <v>77</v>
      </c>
      <c r="F137" s="43">
        <v>189</v>
      </c>
      <c r="G137" s="60" t="s">
        <v>192</v>
      </c>
      <c r="H137" s="21">
        <f>'[1]Revised Revenue 2023 rev. plan'!H137</f>
        <v>114285714</v>
      </c>
      <c r="I137" s="22">
        <f t="shared" si="51"/>
        <v>7.0000000000000007E-2</v>
      </c>
      <c r="J137" s="54"/>
      <c r="K137" s="24">
        <v>106285714.02</v>
      </c>
      <c r="L137" s="55">
        <v>2315228.79</v>
      </c>
      <c r="M137" s="26">
        <f>('[1]Revised Revenue 2023 rev. plan'!I137-'Revise Cost 2023'!L137)/('[1]Revised Revenue 2023 rev. plan'!I137)</f>
        <v>6.9999999999999868E-2</v>
      </c>
      <c r="N137" s="26">
        <f>(('[1]Revised Revenue 2023 rev. plan'!I137+'[1]Revised Revenue 2023 rev. plan'!K137)-('Revise Cost 2023'!L137+'Revise Cost 2023'!P137))/('[1]Revised Revenue 2023 rev. plan'!I137+'[1]Revised Revenue 2023 rev. plan'!K137)</f>
        <v>6.9999999999999965E-2</v>
      </c>
      <c r="O137" s="25">
        <v>62570725.389422998</v>
      </c>
      <c r="P137" s="21">
        <f t="shared" si="29"/>
        <v>73198830.666233003</v>
      </c>
      <c r="Q137" s="26">
        <f>('[1]Revised Revenue 2023 rev. plan'!K137-'Revise Cost 2023'!P137)/'[1]Revised Revenue 2023 rev. plan'!K137</f>
        <v>6.9999999999999993E-2</v>
      </c>
      <c r="R137" s="27">
        <f t="shared" si="52"/>
        <v>30771654.563766986</v>
      </c>
      <c r="S137" s="26">
        <f>('[1]Revised Revenue 2023 rev. plan'!M137-'Revise Cost 2023'!R137)/'[1]Revised Revenue 2023 rev. plan'!M137</f>
        <v>7.0000000000000201E-2</v>
      </c>
      <c r="T137" s="56"/>
      <c r="U137" s="28">
        <f>(1-I137)*'[1]Revised Revenue 2023 rev. plan'!N137</f>
        <v>3184624.7199999983</v>
      </c>
      <c r="V137" s="29">
        <v>3184624.7199999997</v>
      </c>
      <c r="W137" s="29">
        <v>6221566.8400000008</v>
      </c>
      <c r="X137" s="29">
        <f>'[1]Revised Revenue 2023 rev. plan'!P137*(1-'Revise Cost 2023'!$I137)</f>
        <v>7470054.9402000001</v>
      </c>
      <c r="Y137" s="29">
        <f>'[1]Revised Revenue 2023 rev. plan'!Q137*(1-'Revise Cost 2023'!$I137)</f>
        <v>9983534.9432999995</v>
      </c>
      <c r="Z137" s="29">
        <f>'[1]Revised Revenue 2023 rev. plan'!R137*(1-'Revise Cost 2023'!$I137)</f>
        <v>7084925.9999999991</v>
      </c>
      <c r="AA137" s="29">
        <f>'[1]Revised Revenue 2023 rev. plan'!S137*(1-'Revise Cost 2023'!$I137)</f>
        <v>7889137.7432999983</v>
      </c>
      <c r="AB137" s="29">
        <f>'[1]Revised Revenue 2023 rev. plan'!T137*(1-'Revise Cost 2023'!$I137)</f>
        <v>4691106</v>
      </c>
      <c r="AC137" s="29">
        <f>'[1]Revised Revenue 2023 rev. plan'!U137*(1-'Revise Cost 2023'!$I137)</f>
        <v>5916227.6429999992</v>
      </c>
      <c r="AD137" s="29">
        <f>'[1]Revised Revenue 2023 rev. plan'!V137*(1-'Revise Cost 2023'!$I137)</f>
        <v>6156651.836432999</v>
      </c>
      <c r="AE137" s="29">
        <f>'[1]Revised Revenue 2023 rev. plan'!W137*(1-'Revise Cost 2023'!$I137)</f>
        <v>5022000</v>
      </c>
      <c r="AF137" s="29">
        <f>'[1]Revised Revenue 2023 rev. plan'!X137*(1-'Revise Cost 2023'!$I137)</f>
        <v>3348000</v>
      </c>
      <c r="AG137" s="29">
        <f>'[1]Revised Revenue 2023 rev. plan'!Y137*(1-'Revise Cost 2023'!$I137)</f>
        <v>6231000</v>
      </c>
      <c r="AH137" s="58"/>
      <c r="AI137" s="58"/>
      <c r="AJ137" s="58"/>
      <c r="AK137" s="58"/>
      <c r="AL137" s="58"/>
      <c r="AM137" s="58"/>
      <c r="AN137" s="30"/>
      <c r="AQ137" s="31"/>
      <c r="AR137" s="32"/>
      <c r="AS137" s="30">
        <f t="shared" si="53"/>
        <v>46339049.222732998</v>
      </c>
      <c r="AT137" s="33"/>
      <c r="AU137" s="33">
        <v>7.0000000000000007E-2</v>
      </c>
      <c r="AV137" t="b">
        <f t="shared" si="61"/>
        <v>0</v>
      </c>
      <c r="AW137" s="33">
        <f>[2]Sheet9!I138</f>
        <v>7.0000000000000007E-2</v>
      </c>
      <c r="AX137" s="34">
        <f t="shared" si="54"/>
        <v>7.0000000000000007E-2</v>
      </c>
      <c r="AY137" s="34">
        <f t="shared" si="55"/>
        <v>6.9999999999999868E-2</v>
      </c>
      <c r="AZ137" s="34">
        <f t="shared" si="55"/>
        <v>6.9999999999999965E-2</v>
      </c>
      <c r="BA137" s="34">
        <f t="shared" si="56"/>
        <v>6.9999999999999993E-2</v>
      </c>
      <c r="BB137" s="34">
        <f t="shared" si="57"/>
        <v>7.0000000000000201E-2</v>
      </c>
      <c r="BC137" s="30">
        <f t="shared" si="58"/>
        <v>73198830.666233003</v>
      </c>
      <c r="BE137">
        <f t="shared" si="59"/>
        <v>12</v>
      </c>
      <c r="BF137">
        <f t="shared" si="60"/>
        <v>8</v>
      </c>
    </row>
    <row r="138" spans="1:58" x14ac:dyDescent="0.25">
      <c r="A138" s="52"/>
      <c r="B138" s="52"/>
      <c r="C138" s="52"/>
      <c r="D138" s="17"/>
      <c r="E138" s="48" t="s">
        <v>77</v>
      </c>
      <c r="F138" s="43">
        <v>190</v>
      </c>
      <c r="G138" s="61" t="s">
        <v>193</v>
      </c>
      <c r="H138" s="21">
        <f>'[1]Revised Revenue 2023 rev. plan'!H138</f>
        <v>104761904</v>
      </c>
      <c r="I138" s="22">
        <f>(H138-K138)/H138</f>
        <v>7.0000000000000007E-2</v>
      </c>
      <c r="J138" s="54"/>
      <c r="K138" s="24">
        <v>97428570.719999999</v>
      </c>
      <c r="L138" s="55">
        <v>0</v>
      </c>
      <c r="M138" s="26" t="e">
        <f>('[1]Revised Revenue 2023 rev. plan'!I138-'Revise Cost 2023'!L138)/('[1]Revised Revenue 2023 rev. plan'!I138)</f>
        <v>#DIV/0!</v>
      </c>
      <c r="N138" s="26">
        <f>(('[1]Revised Revenue 2023 rev. plan'!I138+'[1]Revised Revenue 2023 rev. plan'!K138)-('Revise Cost 2023'!L138+'Revise Cost 2023'!P138))/('[1]Revised Revenue 2023 rev. plan'!I138+'[1]Revised Revenue 2023 rev. plan'!K138)</f>
        <v>7.0000000000000173E-2</v>
      </c>
      <c r="O138" s="25">
        <v>50549724.059999995</v>
      </c>
      <c r="P138" s="21">
        <f t="shared" si="29"/>
        <v>73481834.43599999</v>
      </c>
      <c r="Q138" s="26">
        <f>('[1]Revised Revenue 2023 rev. plan'!K138-'Revise Cost 2023'!P138)/'[1]Revised Revenue 2023 rev. plan'!K138</f>
        <v>7.0000000000000173E-2</v>
      </c>
      <c r="R138" s="56"/>
      <c r="S138" s="54"/>
      <c r="T138" s="56"/>
      <c r="U138" s="28">
        <f>(1-I138)*'[1]Revised Revenue 2023 rev. plan'!N138</f>
        <v>0</v>
      </c>
      <c r="V138" s="29">
        <v>0</v>
      </c>
      <c r="W138" s="29">
        <v>0</v>
      </c>
      <c r="X138" s="29">
        <f>'[1]Revised Revenue 2023 rev. plan'!P138*(1-'Revise Cost 2023'!$I138)</f>
        <v>8249944.8119999981</v>
      </c>
      <c r="Y138" s="29">
        <f>'[1]Revised Revenue 2023 rev. plan'!Q138*(1-'Revise Cost 2023'!$I138)</f>
        <v>7319944.8119999999</v>
      </c>
      <c r="Z138" s="29">
        <f>'[1]Revised Revenue 2023 rev. plan'!R138*(1-'Revise Cost 2023'!$I138)</f>
        <v>5459944.8119999999</v>
      </c>
      <c r="AA138" s="29">
        <f>'[1]Revised Revenue 2023 rev. plan'!S138*(1-'Revise Cost 2023'!$I138)</f>
        <v>7439999.9999999991</v>
      </c>
      <c r="AB138" s="29">
        <f>'[1]Revised Revenue 2023 rev. plan'!T138*(1-'Revise Cost 2023'!$I138)</f>
        <v>8835000</v>
      </c>
      <c r="AC138" s="29">
        <f>'[1]Revised Revenue 2023 rev. plan'!U138*(1-'Revise Cost 2023'!$I138)</f>
        <v>8090999.9999999991</v>
      </c>
      <c r="AD138" s="29">
        <f>'[1]Revised Revenue 2023 rev. plan'!V138*(1-'Revise Cost 2023'!$I138)</f>
        <v>8835000</v>
      </c>
      <c r="AE138" s="29">
        <f>'[1]Revised Revenue 2023 rev. plan'!W138*(1-'Revise Cost 2023'!$I138)</f>
        <v>7625999.9999999991</v>
      </c>
      <c r="AF138" s="29">
        <f>'[1]Revised Revenue 2023 rev. plan'!X138*(1-'Revise Cost 2023'!$I138)</f>
        <v>6231000</v>
      </c>
      <c r="AG138" s="29">
        <f>'[1]Revised Revenue 2023 rev. plan'!Y138*(1-'Revise Cost 2023'!$I138)</f>
        <v>5394000</v>
      </c>
      <c r="AH138" s="58"/>
      <c r="AI138" s="58"/>
      <c r="AJ138" s="58"/>
      <c r="AK138" s="58"/>
      <c r="AL138" s="58"/>
      <c r="AM138" s="58"/>
      <c r="AN138" s="30"/>
      <c r="AQ138" s="31"/>
      <c r="AR138" s="32"/>
      <c r="AS138" s="30">
        <f t="shared" si="53"/>
        <v>57911944.811999999</v>
      </c>
      <c r="AT138" s="33"/>
      <c r="AU138" s="33">
        <v>7.0000000000000007E-2</v>
      </c>
      <c r="AV138" t="b">
        <f t="shared" si="61"/>
        <v>0</v>
      </c>
      <c r="AW138" s="33" t="e">
        <f>[2]Sheet9!I139</f>
        <v>#REF!</v>
      </c>
      <c r="BC138" s="30">
        <f t="shared" si="58"/>
        <v>73481834.43599999</v>
      </c>
      <c r="BE138">
        <f t="shared" si="59"/>
        <v>10</v>
      </c>
      <c r="BF138">
        <f t="shared" si="60"/>
        <v>8</v>
      </c>
    </row>
    <row r="139" spans="1:58" x14ac:dyDescent="0.25">
      <c r="A139" s="52"/>
      <c r="B139" s="52"/>
      <c r="C139" s="52"/>
      <c r="D139" s="17"/>
      <c r="E139" s="48" t="s">
        <v>85</v>
      </c>
      <c r="F139" s="43">
        <v>191</v>
      </c>
      <c r="G139" s="60" t="s">
        <v>194</v>
      </c>
      <c r="H139" s="21">
        <f>'[1]Revised Revenue 2023 rev. plan'!H139</f>
        <v>12967470.476190476</v>
      </c>
      <c r="I139" s="22">
        <f>AW139</f>
        <v>9.9999999999999922E-2</v>
      </c>
      <c r="J139" s="54"/>
      <c r="K139" s="24">
        <v>11670723.428571429</v>
      </c>
      <c r="L139" s="55">
        <v>101454.69</v>
      </c>
      <c r="M139" s="26">
        <f>('[1]Revised Revenue 2023 rev. plan'!I139-'Revise Cost 2023'!L139)/('[1]Revised Revenue 2023 rev. plan'!I139)</f>
        <v>9.9999999999999867E-2</v>
      </c>
      <c r="N139" s="26">
        <f>(('[1]Revised Revenue 2023 rev. plan'!I139+'[1]Revised Revenue 2023 rev. plan'!K139)-('Revise Cost 2023'!L139+'Revise Cost 2023'!P139))/('[1]Revised Revenue 2023 rev. plan'!I139+'[1]Revised Revenue 2023 rev. plan'!K139)</f>
        <v>9.9999999999999881E-2</v>
      </c>
      <c r="O139" s="25">
        <v>7865849.7000000011</v>
      </c>
      <c r="P139" s="21">
        <f t="shared" si="29"/>
        <v>-26354.800000000003</v>
      </c>
      <c r="Q139" s="26">
        <f>('[1]Revised Revenue 2023 rev. plan'!K139-'Revise Cost 2023'!P139)/'[1]Revised Revenue 2023 rev. plan'!K139</f>
        <v>9.9999999999999853E-2</v>
      </c>
      <c r="R139" s="27">
        <f>K139-L139-P139</f>
        <v>11595623.53857143</v>
      </c>
      <c r="S139" s="26">
        <f>('[1]Revised Revenue 2023 rev. plan'!M139-'Revise Cost 2023'!R139)/'[1]Revised Revenue 2023 rev. plan'!M139</f>
        <v>9.9999999999999867E-2</v>
      </c>
      <c r="T139" s="56"/>
      <c r="U139" s="28">
        <f>(1-I139)*'[1]Revised Revenue 2023 rev. plan'!N139</f>
        <v>-26542.399999999998</v>
      </c>
      <c r="V139" s="29">
        <v>-26542.399999999994</v>
      </c>
      <c r="W139" s="29">
        <v>187.59999999999127</v>
      </c>
      <c r="X139" s="29">
        <f>'[1]Revised Revenue 2023 rev. plan'!P139*(1-'Revise Cost 2023'!$I139)</f>
        <v>0</v>
      </c>
      <c r="Y139" s="29">
        <f>'[1]Revised Revenue 2023 rev. plan'!Q139*(1-'Revise Cost 2023'!$I139)</f>
        <v>0</v>
      </c>
      <c r="Z139" s="29">
        <f>'[1]Revised Revenue 2023 rev. plan'!R139*(1-'Revise Cost 2023'!$I139)</f>
        <v>0</v>
      </c>
      <c r="AA139" s="29">
        <f>'[1]Revised Revenue 2023 rev. plan'!S139*(1-'Revise Cost 2023'!$I139)</f>
        <v>0</v>
      </c>
      <c r="AB139" s="29">
        <f>'[1]Revised Revenue 2023 rev. plan'!T139*(1-'Revise Cost 2023'!$I139)</f>
        <v>0</v>
      </c>
      <c r="AC139" s="29">
        <f>'[1]Revised Revenue 2023 rev. plan'!U139*(1-'Revise Cost 2023'!$I139)</f>
        <v>0</v>
      </c>
      <c r="AD139" s="29">
        <f>'[1]Revised Revenue 2023 rev. plan'!V139*(1-'Revise Cost 2023'!$I139)</f>
        <v>0</v>
      </c>
      <c r="AE139" s="29">
        <f>'[1]Revised Revenue 2023 rev. plan'!W139*(1-'Revise Cost 2023'!$I139)</f>
        <v>0</v>
      </c>
      <c r="AF139" s="29">
        <f>'[1]Revised Revenue 2023 rev. plan'!X139*(1-'Revise Cost 2023'!$I139)</f>
        <v>0</v>
      </c>
      <c r="AG139" s="29">
        <f>'[1]Revised Revenue 2023 rev. plan'!Y139*(1-'Revise Cost 2023'!$I139)</f>
        <v>0</v>
      </c>
      <c r="AH139" s="58"/>
      <c r="AI139" s="58"/>
      <c r="AJ139" s="58"/>
      <c r="AK139" s="58"/>
      <c r="AL139" s="58"/>
      <c r="AM139" s="58"/>
      <c r="AN139" s="30"/>
      <c r="AQ139" s="31"/>
      <c r="AR139" s="32"/>
      <c r="AS139" s="30">
        <f t="shared" si="53"/>
        <v>0</v>
      </c>
      <c r="AT139" s="33"/>
      <c r="AU139" s="33">
        <v>9.9999999999999922E-2</v>
      </c>
      <c r="AV139" t="b">
        <f t="shared" si="61"/>
        <v>0</v>
      </c>
      <c r="AW139" s="33">
        <f>[2]Sheet9!I140</f>
        <v>9.9999999999999922E-2</v>
      </c>
      <c r="AX139" s="34">
        <f>I139</f>
        <v>9.9999999999999922E-2</v>
      </c>
      <c r="AY139" s="34">
        <f t="shared" ref="AY139:AZ142" si="62">M139</f>
        <v>9.9999999999999867E-2</v>
      </c>
      <c r="AZ139" s="34">
        <f t="shared" si="62"/>
        <v>9.9999999999999881E-2</v>
      </c>
      <c r="BA139" s="34">
        <f>Q139</f>
        <v>9.9999999999999853E-2</v>
      </c>
      <c r="BB139" s="34">
        <f>S139</f>
        <v>9.9999999999999867E-2</v>
      </c>
      <c r="BC139" s="30">
        <f t="shared" si="58"/>
        <v>-26354.800000000003</v>
      </c>
      <c r="BE139">
        <f t="shared" si="59"/>
        <v>2</v>
      </c>
      <c r="BF139">
        <f t="shared" si="60"/>
        <v>0</v>
      </c>
    </row>
    <row r="140" spans="1:58" x14ac:dyDescent="0.25">
      <c r="A140" s="52"/>
      <c r="B140" s="52"/>
      <c r="C140" s="52"/>
      <c r="D140" s="17"/>
      <c r="E140" s="48" t="s">
        <v>36</v>
      </c>
      <c r="F140" s="43">
        <v>192</v>
      </c>
      <c r="G140" s="60" t="s">
        <v>195</v>
      </c>
      <c r="H140" s="21">
        <f>'[1]Revised Revenue 2023 rev. plan'!H140</f>
        <v>357142856</v>
      </c>
      <c r="I140" s="22">
        <f>AW140</f>
        <v>8.2800000000000068E-2</v>
      </c>
      <c r="J140" s="54"/>
      <c r="K140" s="24">
        <v>327571427.52319998</v>
      </c>
      <c r="L140" s="55">
        <v>0</v>
      </c>
      <c r="M140" s="26" t="e">
        <f>('[1]Revised Revenue 2023 rev. plan'!I140-'Revise Cost 2023'!L140)/('[1]Revised Revenue 2023 rev. plan'!I140)</f>
        <v>#DIV/0!</v>
      </c>
      <c r="N140" s="26">
        <f>(('[1]Revised Revenue 2023 rev. plan'!I140+'[1]Revised Revenue 2023 rev. plan'!K140)-('Revise Cost 2023'!L140+'Revise Cost 2023'!P140))/('[1]Revised Revenue 2023 rev. plan'!I140+'[1]Revised Revenue 2023 rev. plan'!K140)</f>
        <v>8.2800000000000124E-2</v>
      </c>
      <c r="O140" s="25">
        <v>215542000</v>
      </c>
      <c r="P140" s="21">
        <f t="shared" si="29"/>
        <v>195680242.25999999</v>
      </c>
      <c r="Q140" s="26">
        <f>('[1]Revised Revenue 2023 rev. plan'!K140-'Revise Cost 2023'!P140)/'[1]Revised Revenue 2023 rev. plan'!K140</f>
        <v>8.2800000000000124E-2</v>
      </c>
      <c r="R140" s="27">
        <f>K140-L140-P140</f>
        <v>131891185.26319999</v>
      </c>
      <c r="S140" s="26">
        <f>('[1]Revised Revenue 2023 rev. plan'!M140-'Revise Cost 2023'!R140)/'[1]Revised Revenue 2023 rev. plan'!M140</f>
        <v>8.2799999999999985E-2</v>
      </c>
      <c r="T140" s="56"/>
      <c r="U140" s="28">
        <f>(1-I140)*'[1]Revised Revenue 2023 rev. plan'!N140</f>
        <v>0</v>
      </c>
      <c r="V140" s="29">
        <v>0</v>
      </c>
      <c r="W140" s="29">
        <v>316642.26</v>
      </c>
      <c r="X140" s="29">
        <f>'[1]Revised Revenue 2023 rev. plan'!P140*(1-'Revise Cost 2023'!$I140)</f>
        <v>11464999.999999998</v>
      </c>
      <c r="Y140" s="29">
        <f>'[1]Revised Revenue 2023 rev. plan'!Q140*(1-'Revise Cost 2023'!$I140)</f>
        <v>11923599.999999998</v>
      </c>
      <c r="Z140" s="29">
        <f>'[1]Revised Revenue 2023 rev. plan'!R140*(1-'Revise Cost 2023'!$I140)</f>
        <v>18343999.999999996</v>
      </c>
      <c r="AA140" s="29">
        <f>'[1]Revised Revenue 2023 rev. plan'!S140*(1-'Revise Cost 2023'!$I140)</f>
        <v>18343999.999999996</v>
      </c>
      <c r="AB140" s="29">
        <f>'[1]Revised Revenue 2023 rev. plan'!T140*(1-'Revise Cost 2023'!$I140)</f>
        <v>22929999.999999996</v>
      </c>
      <c r="AC140" s="29">
        <f>'[1]Revised Revenue 2023 rev. plan'!U140*(1-'Revise Cost 2023'!$I140)</f>
        <v>22929999.999999996</v>
      </c>
      <c r="AD140" s="29">
        <f>'[1]Revised Revenue 2023 rev. plan'!V140*(1-'Revise Cost 2023'!$I140)</f>
        <v>34395000</v>
      </c>
      <c r="AE140" s="29">
        <f>'[1]Revised Revenue 2023 rev. plan'!W140*(1-'Revise Cost 2023'!$I140)</f>
        <v>18343999.999999996</v>
      </c>
      <c r="AF140" s="29">
        <f>'[1]Revised Revenue 2023 rev. plan'!X140*(1-'Revise Cost 2023'!$I140)</f>
        <v>18343999.999999996</v>
      </c>
      <c r="AG140" s="29">
        <f>'[1]Revised Revenue 2023 rev. plan'!Y140*(1-'Revise Cost 2023'!$I140)</f>
        <v>18343999.999999996</v>
      </c>
      <c r="AH140" s="58"/>
      <c r="AI140" s="58"/>
      <c r="AJ140" s="58"/>
      <c r="AK140" s="58"/>
      <c r="AL140" s="58"/>
      <c r="AM140" s="58"/>
      <c r="AN140" s="30"/>
      <c r="AQ140" s="31"/>
      <c r="AR140" s="32"/>
      <c r="AS140" s="30">
        <f t="shared" si="53"/>
        <v>171974999.99999997</v>
      </c>
      <c r="AT140" s="33"/>
      <c r="AU140" s="33">
        <v>8.2800000000000068E-2</v>
      </c>
      <c r="AV140" t="b">
        <f t="shared" si="61"/>
        <v>0</v>
      </c>
      <c r="AW140" s="33">
        <f>[2]Sheet9!I141</f>
        <v>8.2800000000000068E-2</v>
      </c>
      <c r="AX140" s="34">
        <f>I140</f>
        <v>8.2800000000000068E-2</v>
      </c>
      <c r="AY140" s="34" t="e">
        <f t="shared" si="62"/>
        <v>#DIV/0!</v>
      </c>
      <c r="AZ140" s="34">
        <f t="shared" si="62"/>
        <v>8.2800000000000124E-2</v>
      </c>
      <c r="BA140" s="34">
        <f>Q140</f>
        <v>8.2800000000000124E-2</v>
      </c>
      <c r="BB140" s="34">
        <f>S140</f>
        <v>8.2799999999999985E-2</v>
      </c>
      <c r="BC140" s="30">
        <f t="shared" si="58"/>
        <v>195680242.25999999</v>
      </c>
      <c r="BE140">
        <f t="shared" si="59"/>
        <v>11</v>
      </c>
      <c r="BF140">
        <f t="shared" si="60"/>
        <v>8</v>
      </c>
    </row>
    <row r="141" spans="1:58" x14ac:dyDescent="0.25">
      <c r="A141" s="52"/>
      <c r="B141" s="52"/>
      <c r="C141" s="52"/>
      <c r="D141" s="17"/>
      <c r="E141" s="48" t="s">
        <v>39</v>
      </c>
      <c r="F141" s="43">
        <v>193</v>
      </c>
      <c r="G141" s="62" t="s">
        <v>196</v>
      </c>
      <c r="H141" s="21">
        <f>'[1]Revised Revenue 2023 rev. plan'!H141</f>
        <v>412678626</v>
      </c>
      <c r="I141" s="22">
        <f>AW141</f>
        <v>0.18337499989640849</v>
      </c>
      <c r="J141" s="54"/>
      <c r="K141" s="24">
        <v>337003683</v>
      </c>
      <c r="L141" s="55">
        <v>398754.59</v>
      </c>
      <c r="M141" s="26">
        <f>('[1]Revised Revenue 2023 rev. plan'!I141-'Revise Cost 2023'!L141)/('[1]Revised Revenue 2023 rev. plan'!I141)</f>
        <v>0.15000000000000002</v>
      </c>
      <c r="N141" s="26">
        <f>(('[1]Revised Revenue 2023 rev. plan'!I141+'[1]Revised Revenue 2023 rev. plan'!K141)-('Revise Cost 2023'!L141+'Revise Cost 2023'!P141))/('[1]Revised Revenue 2023 rev. plan'!I141+'[1]Revised Revenue 2023 rev. plan'!K141)</f>
        <v>0.18333086191488721</v>
      </c>
      <c r="O141" s="25">
        <v>333370000</v>
      </c>
      <c r="P141" s="21">
        <f t="shared" si="29"/>
        <v>289296724.58581161</v>
      </c>
      <c r="Q141" s="26">
        <f>('[1]Revised Revenue 2023 rev. plan'!K141-'Revise Cost 2023'!P141)/'[1]Revised Revenue 2023 rev. plan'!K141</f>
        <v>0.1833749998964084</v>
      </c>
      <c r="R141" s="27">
        <f>K141-L141-P141</f>
        <v>47308203.824188411</v>
      </c>
      <c r="S141" s="26">
        <f>('[1]Revised Revenue 2023 rev. plan'!M141-'Revise Cost 2023'!R141)/'[1]Revised Revenue 2023 rev. plan'!M141</f>
        <v>0.18364517824663987</v>
      </c>
      <c r="T141" s="56"/>
      <c r="U141" s="28">
        <f>(1-I141)*'[1]Revised Revenue 2023 rev. plan'!N141</f>
        <v>2860903.0600000005</v>
      </c>
      <c r="V141" s="29">
        <v>2860903.06</v>
      </c>
      <c r="W141" s="29">
        <v>4128558.9900000007</v>
      </c>
      <c r="X141" s="29">
        <f>'[1]Revised Revenue 2023 rev. plan'!P141*(1-'Revise Cost 2023'!$I141)</f>
        <v>6533000.0008287318</v>
      </c>
      <c r="Y141" s="29">
        <f>'[1]Revised Revenue 2023 rev. plan'!Q141*(1-'Revise Cost 2023'!$I141)</f>
        <v>12576025.001595309</v>
      </c>
      <c r="Z141" s="29">
        <f>'[1]Revised Revenue 2023 rev. plan'!R141*(1-'Revise Cost 2023'!$I141)</f>
        <v>31603387.50400899</v>
      </c>
      <c r="AA141" s="29">
        <f>'[1]Revised Revenue 2023 rev. plan'!S141*(1-'Revise Cost 2023'!$I141)</f>
        <v>31603387.50400899</v>
      </c>
      <c r="AB141" s="29">
        <f>'[1]Revised Revenue 2023 rev. plan'!T141*(1-'Revise Cost 2023'!$I141)</f>
        <v>39769637.505044907</v>
      </c>
      <c r="AC141" s="29">
        <f>'[1]Revised Revenue 2023 rev. plan'!U141*(1-'Revise Cost 2023'!$I141)</f>
        <v>39769637.505044907</v>
      </c>
      <c r="AD141" s="29">
        <f>'[1]Revised Revenue 2023 rev. plan'!V141*(1-'Revise Cost 2023'!$I141)</f>
        <v>37973062.504817009</v>
      </c>
      <c r="AE141" s="29">
        <f>'[1]Revised Revenue 2023 rev. plan'!W141*(1-'Revise Cost 2023'!$I141)</f>
        <v>25397037.503221694</v>
      </c>
      <c r="AF141" s="29">
        <f>'[1]Revised Revenue 2023 rev. plan'!X141*(1-'Revise Cost 2023'!$I141)</f>
        <v>29725150.003770731</v>
      </c>
      <c r="AG141" s="29">
        <f>'[1]Revised Revenue 2023 rev. plan'!Y141*(1-'Revise Cost 2023'!$I141)</f>
        <v>27356937.503470317</v>
      </c>
      <c r="AH141" s="58"/>
      <c r="AI141" s="58"/>
      <c r="AJ141" s="58"/>
      <c r="AK141" s="58"/>
      <c r="AL141" s="58"/>
      <c r="AM141" s="58"/>
      <c r="AN141" s="30"/>
      <c r="AQ141" s="31"/>
      <c r="AR141" s="32"/>
      <c r="AS141" s="30">
        <f t="shared" si="53"/>
        <v>263198237.53338751</v>
      </c>
      <c r="AT141" s="33"/>
      <c r="AU141" s="33">
        <v>0.15</v>
      </c>
      <c r="AV141" t="b">
        <f t="shared" si="61"/>
        <v>0</v>
      </c>
      <c r="AW141" s="33">
        <f>[2]Sheet9!I142</f>
        <v>0.18337499989640849</v>
      </c>
      <c r="AX141" s="34">
        <f>I141</f>
        <v>0.18337499989640849</v>
      </c>
      <c r="AY141" s="34">
        <f t="shared" si="62"/>
        <v>0.15000000000000002</v>
      </c>
      <c r="AZ141" s="34">
        <f t="shared" si="62"/>
        <v>0.18333086191488721</v>
      </c>
      <c r="BA141" s="34">
        <f>Q141</f>
        <v>0.1833749998964084</v>
      </c>
      <c r="BB141" s="34">
        <f>S141</f>
        <v>0.18364517824663987</v>
      </c>
      <c r="BC141" s="30">
        <f t="shared" si="58"/>
        <v>289296724.58581161</v>
      </c>
      <c r="BE141">
        <f t="shared" si="59"/>
        <v>12</v>
      </c>
      <c r="BF141">
        <f t="shared" si="60"/>
        <v>8</v>
      </c>
    </row>
    <row r="142" spans="1:58" x14ac:dyDescent="0.25">
      <c r="A142" s="52"/>
      <c r="B142" s="52"/>
      <c r="C142" s="52"/>
      <c r="D142" s="17"/>
      <c r="E142" s="48" t="s">
        <v>109</v>
      </c>
      <c r="F142" s="43"/>
      <c r="G142" s="60" t="s">
        <v>197</v>
      </c>
      <c r="H142" s="21">
        <f>'[1]Revised Revenue 2023 rev. plan'!H142</f>
        <v>1960330</v>
      </c>
      <c r="I142" s="22">
        <f>AW142</f>
        <v>7.0000459106374952E-2</v>
      </c>
      <c r="J142" s="54"/>
      <c r="K142" s="24">
        <v>1823106</v>
      </c>
      <c r="L142" s="55">
        <v>238411.24</v>
      </c>
      <c r="M142" s="26">
        <f>('[1]Revised Revenue 2023 rev. plan'!I142-'Revise Cost 2023'!L142)/('[1]Revised Revenue 2023 rev. plan'!I142)</f>
        <v>7.0000459106374993E-2</v>
      </c>
      <c r="N142" s="26">
        <f>(('[1]Revised Revenue 2023 rev. plan'!I142+'[1]Revised Revenue 2023 rev. plan'!K142)-('Revise Cost 2023'!L142+'Revise Cost 2023'!P142))/('[1]Revised Revenue 2023 rev. plan'!I142+'[1]Revised Revenue 2023 rev. plan'!K142)</f>
        <v>7.0000459106375063E-2</v>
      </c>
      <c r="O142" s="25">
        <v>0</v>
      </c>
      <c r="P142" s="21">
        <f t="shared" si="29"/>
        <v>1267271.7</v>
      </c>
      <c r="Q142" s="26">
        <f>('[1]Revised Revenue 2023 rev. plan'!K142-'Revise Cost 2023'!P142)/'[1]Revised Revenue 2023 rev. plan'!K142</f>
        <v>7.0000459106375035E-2</v>
      </c>
      <c r="R142" s="27">
        <f>K142-L142-P142</f>
        <v>317423.06000000006</v>
      </c>
      <c r="S142" s="26">
        <f>('[1]Revised Revenue 2023 rev. plan'!M142-'Revise Cost 2023'!R142)/'[1]Revised Revenue 2023 rev. plan'!M142</f>
        <v>7.000045910637441E-2</v>
      </c>
      <c r="T142" s="56"/>
      <c r="U142" s="28">
        <f>(1-I142)*'[1]Revised Revenue 2023 rev. plan'!N142</f>
        <v>385886.56999999995</v>
      </c>
      <c r="V142" s="29">
        <v>385886.57000000007</v>
      </c>
      <c r="W142" s="29">
        <v>881385.12999999989</v>
      </c>
      <c r="X142" s="29">
        <f>'[1]Revised Revenue 2023 rev. plan'!P142*(1-'Revise Cost 2023'!$I142)</f>
        <v>0</v>
      </c>
      <c r="Y142" s="29">
        <f>'[1]Revised Revenue 2023 rev. plan'!Q142*(1-'Revise Cost 2023'!$I142)</f>
        <v>0</v>
      </c>
      <c r="Z142" s="29">
        <f>'[1]Revised Revenue 2023 rev. plan'!R142*(1-'Revise Cost 2023'!$I142)</f>
        <v>0</v>
      </c>
      <c r="AA142" s="29">
        <f>'[1]Revised Revenue 2023 rev. plan'!S142*(1-'Revise Cost 2023'!$I142)</f>
        <v>0</v>
      </c>
      <c r="AB142" s="29">
        <f>'[1]Revised Revenue 2023 rev. plan'!T142*(1-'Revise Cost 2023'!$I142)</f>
        <v>0</v>
      </c>
      <c r="AC142" s="29">
        <f>'[1]Revised Revenue 2023 rev. plan'!U142*(1-'Revise Cost 2023'!$I142)</f>
        <v>0</v>
      </c>
      <c r="AD142" s="29">
        <f>'[1]Revised Revenue 2023 rev. plan'!V142*(1-'Revise Cost 2023'!$I142)</f>
        <v>0</v>
      </c>
      <c r="AE142" s="29">
        <f>'[1]Revised Revenue 2023 rev. plan'!W142*(1-'Revise Cost 2023'!$I142)</f>
        <v>0</v>
      </c>
      <c r="AF142" s="29">
        <f>'[1]Revised Revenue 2023 rev. plan'!X142*(1-'Revise Cost 2023'!$I142)</f>
        <v>0</v>
      </c>
      <c r="AG142" s="29">
        <f>'[1]Revised Revenue 2023 rev. plan'!Y142*(1-'Revise Cost 2023'!$I142)</f>
        <v>0</v>
      </c>
      <c r="AH142" s="58"/>
      <c r="AI142" s="58"/>
      <c r="AJ142" s="58"/>
      <c r="AK142" s="58"/>
      <c r="AL142" s="58"/>
      <c r="AM142" s="58"/>
      <c r="AN142" s="30"/>
      <c r="AQ142" s="31"/>
      <c r="AR142" s="32"/>
      <c r="AS142" s="30">
        <f t="shared" si="53"/>
        <v>0</v>
      </c>
      <c r="AT142" s="33"/>
      <c r="AU142" s="33">
        <v>7.0000459106374952E-2</v>
      </c>
      <c r="AV142" t="b">
        <f t="shared" si="61"/>
        <v>0</v>
      </c>
      <c r="AW142" s="33">
        <f>[2]Sheet9!I143</f>
        <v>7.0000459106374952E-2</v>
      </c>
      <c r="AX142" s="34">
        <f>I142</f>
        <v>7.0000459106374952E-2</v>
      </c>
      <c r="AY142" s="34">
        <f t="shared" si="62"/>
        <v>7.0000459106374993E-2</v>
      </c>
      <c r="AZ142" s="34">
        <f t="shared" si="62"/>
        <v>7.0000459106375063E-2</v>
      </c>
      <c r="BA142" s="34">
        <f>Q142</f>
        <v>7.0000459106375035E-2</v>
      </c>
      <c r="BB142" s="34">
        <f>S142</f>
        <v>7.000045910637441E-2</v>
      </c>
      <c r="BC142" s="30">
        <f t="shared" si="58"/>
        <v>1267271.7</v>
      </c>
      <c r="BE142">
        <f t="shared" si="59"/>
        <v>2</v>
      </c>
      <c r="BF142">
        <f t="shared" si="60"/>
        <v>0</v>
      </c>
    </row>
    <row r="143" spans="1:58" x14ac:dyDescent="0.25">
      <c r="A143" s="52"/>
      <c r="B143" s="52"/>
      <c r="C143" s="52"/>
      <c r="D143" s="17"/>
      <c r="E143" s="48" t="s">
        <v>72</v>
      </c>
      <c r="F143" s="43">
        <v>195</v>
      </c>
      <c r="G143" s="61" t="s">
        <v>198</v>
      </c>
      <c r="H143" s="21">
        <f>'[1]Revised Revenue 2023 rev. plan'!H143</f>
        <v>180000000</v>
      </c>
      <c r="I143" s="63">
        <v>6.4000000000000001E-2</v>
      </c>
      <c r="J143" s="54"/>
      <c r="K143" s="59">
        <v>168480000</v>
      </c>
      <c r="L143" s="55"/>
      <c r="M143" s="26" t="e">
        <f>('[1]Revised Revenue 2023 rev. plan'!I143-'Revise Cost 2023'!L143)/('[1]Revised Revenue 2023 rev. plan'!I143)</f>
        <v>#DIV/0!</v>
      </c>
      <c r="N143" s="26">
        <f>(('[1]Revised Revenue 2023 rev. plan'!I143+'[1]Revised Revenue 2023 rev. plan'!K143)-('Revise Cost 2023'!L143+'Revise Cost 2023'!P143))/('[1]Revised Revenue 2023 rev. plan'!I143+'[1]Revised Revenue 2023 rev. plan'!K143)</f>
        <v>6.4000000000000001E-2</v>
      </c>
      <c r="O143" s="25">
        <v>168480000</v>
      </c>
      <c r="P143" s="21">
        <f t="shared" si="29"/>
        <v>168480000</v>
      </c>
      <c r="Q143" s="26">
        <f>('[1]Revised Revenue 2023 rev. plan'!K143-'Revise Cost 2023'!P143)/'[1]Revised Revenue 2023 rev. plan'!K143</f>
        <v>6.4000000000000001E-2</v>
      </c>
      <c r="R143" s="56"/>
      <c r="S143" s="54"/>
      <c r="T143" s="56"/>
      <c r="U143" s="28">
        <f>(1-I143)*'[1]Revised Revenue 2023 rev. plan'!N143</f>
        <v>0</v>
      </c>
      <c r="V143" s="29">
        <v>0</v>
      </c>
      <c r="W143" s="29">
        <v>0</v>
      </c>
      <c r="X143" s="29">
        <f>'[1]Revised Revenue 2023 rev. plan'!P143*(1-'Revise Cost 2023'!$I143)</f>
        <v>6552000</v>
      </c>
      <c r="Y143" s="29">
        <f>'[1]Revised Revenue 2023 rev. plan'!Q143*(1-'Revise Cost 2023'!$I143)</f>
        <v>14040000</v>
      </c>
      <c r="Z143" s="29">
        <f>'[1]Revised Revenue 2023 rev. plan'!R143*(1-'Revise Cost 2023'!$I143)</f>
        <v>17784000</v>
      </c>
      <c r="AA143" s="29">
        <f>'[1]Revised Revenue 2023 rev. plan'!S143*(1-'Revise Cost 2023'!$I143)</f>
        <v>17784000</v>
      </c>
      <c r="AB143" s="29">
        <f>'[1]Revised Revenue 2023 rev. plan'!T143*(1-'Revise Cost 2023'!$I143)</f>
        <v>21528000</v>
      </c>
      <c r="AC143" s="29">
        <f>'[1]Revised Revenue 2023 rev. plan'!U143*(1-'Revise Cost 2023'!$I143)</f>
        <v>16848000</v>
      </c>
      <c r="AD143" s="29">
        <f>'[1]Revised Revenue 2023 rev. plan'!V143*(1-'Revise Cost 2023'!$I143)</f>
        <v>20592000</v>
      </c>
      <c r="AE143" s="29">
        <f>'[1]Revised Revenue 2023 rev. plan'!W143*(1-'Revise Cost 2023'!$I143)</f>
        <v>17784000</v>
      </c>
      <c r="AF143" s="29">
        <f>'[1]Revised Revenue 2023 rev. plan'!X143*(1-'Revise Cost 2023'!$I143)</f>
        <v>17784000</v>
      </c>
      <c r="AG143" s="29">
        <f>'[1]Revised Revenue 2023 rev. plan'!Y143*(1-'Revise Cost 2023'!$I143)</f>
        <v>17784000</v>
      </c>
      <c r="AH143" s="58"/>
      <c r="AI143" s="58"/>
      <c r="AJ143" s="58"/>
      <c r="AK143" s="58"/>
      <c r="AL143" s="58"/>
      <c r="AM143" s="58"/>
      <c r="AN143" s="30"/>
      <c r="AQ143" s="31"/>
      <c r="AR143" s="32"/>
      <c r="AS143" s="30">
        <f t="shared" si="53"/>
        <v>147888000</v>
      </c>
      <c r="AT143" s="33"/>
      <c r="AU143" s="33">
        <v>0</v>
      </c>
      <c r="AV143" t="b">
        <f t="shared" si="61"/>
        <v>1</v>
      </c>
      <c r="BC143" s="30">
        <f t="shared" si="58"/>
        <v>168480000</v>
      </c>
      <c r="BE143">
        <f t="shared" si="59"/>
        <v>10</v>
      </c>
      <c r="BF143">
        <f t="shared" si="60"/>
        <v>8</v>
      </c>
    </row>
    <row r="144" spans="1:58" x14ac:dyDescent="0.25">
      <c r="A144" s="52"/>
      <c r="B144" s="52"/>
      <c r="C144" s="52"/>
      <c r="D144" s="17"/>
      <c r="E144" s="48" t="s">
        <v>109</v>
      </c>
      <c r="F144" s="43"/>
      <c r="G144" s="60" t="s">
        <v>199</v>
      </c>
      <c r="H144" s="21">
        <f>'[1]Revised Revenue 2023 rev. plan'!H144</f>
        <v>21974136</v>
      </c>
      <c r="I144" s="22">
        <f>AW144</f>
        <v>5.3599981629124924E-2</v>
      </c>
      <c r="J144" s="54"/>
      <c r="K144" s="64">
        <f>H144*(1-I144)</f>
        <v>20796322.714084107</v>
      </c>
      <c r="L144" s="55"/>
      <c r="M144" s="26" t="e">
        <f>('[1]Revised Revenue 2023 rev. plan'!I144-'Revise Cost 2023'!L144)/('[1]Revised Revenue 2023 rev. plan'!I144)</f>
        <v>#DIV/0!</v>
      </c>
      <c r="N144" s="26">
        <f>(('[1]Revised Revenue 2023 rev. plan'!I144+'[1]Revised Revenue 2023 rev. plan'!K144)-('Revise Cost 2023'!L144+'Revise Cost 2023'!P144))/('[1]Revised Revenue 2023 rev. plan'!I144+'[1]Revised Revenue 2023 rev. plan'!K144)</f>
        <v>5.3599981629124861E-2</v>
      </c>
      <c r="O144" s="25">
        <v>0</v>
      </c>
      <c r="P144" s="21">
        <f t="shared" si="29"/>
        <v>20796322.441471398</v>
      </c>
      <c r="Q144" s="26">
        <f>('[1]Revised Revenue 2023 rev. plan'!K144-'Revise Cost 2023'!P144)/'[1]Revised Revenue 2023 rev. plan'!K144</f>
        <v>5.3599981629124861E-2</v>
      </c>
      <c r="R144" s="27">
        <f>K144-L144-P144</f>
        <v>0.27261270955204964</v>
      </c>
      <c r="S144" s="26">
        <f>('[1]Revised Revenue 2023 rev. plan'!M144-'Revise Cost 2023'!R144)/'[1]Revised Revenue 2023 rev. plan'!M144</f>
        <v>5.3599986022352109E-2</v>
      </c>
      <c r="T144" s="56"/>
      <c r="U144" s="28">
        <f>(1-I144)*'[1]Revised Revenue 2023 rev. plan'!N144</f>
        <v>14206.619999999999</v>
      </c>
      <c r="V144" s="29">
        <v>14206.62</v>
      </c>
      <c r="W144" s="29">
        <v>3190763.52</v>
      </c>
      <c r="X144" s="29">
        <f>'[1]Revised Revenue 2023 rev. plan'!P144*(1-'Revise Cost 2023'!$I144)</f>
        <v>3501680.0679722377</v>
      </c>
      <c r="Y144" s="29">
        <f>'[1]Revised Revenue 2023 rev. plan'!Q144*(1-'Revise Cost 2023'!$I144)</f>
        <v>2649920.0514384503</v>
      </c>
      <c r="Z144" s="29">
        <f>'[1]Revised Revenue 2023 rev. plan'!R144*(1-'Revise Cost 2023'!$I144)</f>
        <v>3397576.0659514414</v>
      </c>
      <c r="AA144" s="29">
        <f>'[1]Revised Revenue 2023 rev. plan'!S144*(1-'Revise Cost 2023'!$I144)</f>
        <v>3310176.0242548911</v>
      </c>
      <c r="AB144" s="29">
        <f>'[1]Revised Revenue 2023 rev. plan'!T144*(1-'Revise Cost 2023'!$I144)</f>
        <v>2366000.0459271874</v>
      </c>
      <c r="AC144" s="29">
        <f>'[1]Revised Revenue 2023 rev. plan'!U144*(1-'Revise Cost 2023'!$I144)</f>
        <v>2366000.0459271874</v>
      </c>
      <c r="AD144" s="29">
        <f>'[1]Revised Revenue 2023 rev. plan'!V144*(1-'Revise Cost 2023'!$I144)</f>
        <v>0</v>
      </c>
      <c r="AE144" s="29">
        <f>'[1]Revised Revenue 2023 rev. plan'!W144*(1-'Revise Cost 2023'!$I144)</f>
        <v>0</v>
      </c>
      <c r="AF144" s="29">
        <f>'[1]Revised Revenue 2023 rev. plan'!X144*(1-'Revise Cost 2023'!$I144)</f>
        <v>0</v>
      </c>
      <c r="AG144" s="29">
        <f>'[1]Revised Revenue 2023 rev. plan'!Y144*(1-'Revise Cost 2023'!$I144)</f>
        <v>0</v>
      </c>
      <c r="AH144" s="58"/>
      <c r="AI144" s="58"/>
      <c r="AJ144" s="58"/>
      <c r="AK144" s="58"/>
      <c r="AL144" s="58"/>
      <c r="AM144" s="58"/>
      <c r="AN144" s="30"/>
      <c r="AQ144" s="31"/>
      <c r="AR144" s="32"/>
      <c r="AS144" s="30">
        <f t="shared" si="53"/>
        <v>11439752.182060707</v>
      </c>
      <c r="AT144" s="33"/>
      <c r="AU144" s="33"/>
      <c r="AW144" s="33">
        <f>[2]Sheet9!I145</f>
        <v>5.3599981629124924E-2</v>
      </c>
      <c r="AX144" s="34">
        <f>I144</f>
        <v>5.3599981629124924E-2</v>
      </c>
      <c r="AY144" s="34" t="e">
        <f>M144</f>
        <v>#DIV/0!</v>
      </c>
      <c r="AZ144" s="34">
        <f>N144</f>
        <v>5.3599981629124861E-2</v>
      </c>
      <c r="BA144" s="34">
        <f>Q144</f>
        <v>5.3599981629124861E-2</v>
      </c>
      <c r="BB144" s="34">
        <f>S144</f>
        <v>5.3599986022352109E-2</v>
      </c>
      <c r="BC144" s="30">
        <f t="shared" si="58"/>
        <v>20796322.441471398</v>
      </c>
      <c r="BE144">
        <f t="shared" si="59"/>
        <v>8</v>
      </c>
      <c r="BF144">
        <f t="shared" si="60"/>
        <v>4</v>
      </c>
    </row>
    <row r="145" spans="1:58" x14ac:dyDescent="0.25">
      <c r="A145" s="52"/>
      <c r="B145" s="52"/>
      <c r="C145" s="52"/>
      <c r="D145" s="17"/>
      <c r="E145" s="48" t="s">
        <v>39</v>
      </c>
      <c r="F145" s="43"/>
      <c r="G145" s="61" t="s">
        <v>200</v>
      </c>
      <c r="H145" s="21">
        <f>'[1]Revised Revenue 2023 rev. plan'!H145</f>
        <v>165237638</v>
      </c>
      <c r="I145" s="63">
        <v>0.11</v>
      </c>
      <c r="J145" s="54"/>
      <c r="K145" s="59">
        <f>H145*(1-I145)</f>
        <v>147061497.81999999</v>
      </c>
      <c r="L145" s="55"/>
      <c r="M145" s="26" t="e">
        <f>('[1]Revised Revenue 2023 rev. plan'!I145-'Revise Cost 2023'!L145)/('[1]Revised Revenue 2023 rev. plan'!I145)</f>
        <v>#DIV/0!</v>
      </c>
      <c r="N145" s="26">
        <f>(('[1]Revised Revenue 2023 rev. plan'!I145+'[1]Revised Revenue 2023 rev. plan'!K145)-('Revise Cost 2023'!L145+'Revise Cost 2023'!P145))/('[1]Revised Revenue 2023 rev. plan'!I145+'[1]Revised Revenue 2023 rev. plan'!K145)</f>
        <v>0.11</v>
      </c>
      <c r="O145" s="25"/>
      <c r="P145" s="21">
        <f t="shared" si="29"/>
        <v>105287000</v>
      </c>
      <c r="Q145" s="26">
        <f>('[1]Revised Revenue 2023 rev. plan'!K145-'Revise Cost 2023'!P145)/'[1]Revised Revenue 2023 rev. plan'!K145</f>
        <v>0.11</v>
      </c>
      <c r="R145" s="56"/>
      <c r="S145" s="54"/>
      <c r="T145" s="56"/>
      <c r="U145" s="28">
        <f>(1-I145)*'[1]Revised Revenue 2023 rev. plan'!N145</f>
        <v>0</v>
      </c>
      <c r="V145" s="29"/>
      <c r="W145" s="29"/>
      <c r="X145" s="29">
        <f>'[1]Revised Revenue 2023 rev. plan'!P145*(1-'Revise Cost 2023'!$I145)</f>
        <v>1780000</v>
      </c>
      <c r="Y145" s="29">
        <f>'[1]Revised Revenue 2023 rev. plan'!Q145*(1-'Revise Cost 2023'!$I145)</f>
        <v>2314000</v>
      </c>
      <c r="Z145" s="29">
        <f>'[1]Revised Revenue 2023 rev. plan'!R145*(1-'Revise Cost 2023'!$I145)</f>
        <v>3115000</v>
      </c>
      <c r="AA145" s="29">
        <f>'[1]Revised Revenue 2023 rev. plan'!S145*(1-'Revise Cost 2023'!$I145)</f>
        <v>8722000</v>
      </c>
      <c r="AB145" s="29">
        <f>'[1]Revised Revenue 2023 rev. plan'!T145*(1-'Revise Cost 2023'!$I145)</f>
        <v>14062000</v>
      </c>
      <c r="AC145" s="29">
        <f>'[1]Revised Revenue 2023 rev. plan'!U145*(1-'Revise Cost 2023'!$I145)</f>
        <v>15575000</v>
      </c>
      <c r="AD145" s="29">
        <f>'[1]Revised Revenue 2023 rev. plan'!V145*(1-'Revise Cost 2023'!$I145)</f>
        <v>11303000</v>
      </c>
      <c r="AE145" s="29">
        <f>'[1]Revised Revenue 2023 rev. plan'!W145*(1-'Revise Cost 2023'!$I145)</f>
        <v>14863000</v>
      </c>
      <c r="AF145" s="29">
        <f>'[1]Revised Revenue 2023 rev. plan'!X145*(1-'Revise Cost 2023'!$I145)</f>
        <v>16465000</v>
      </c>
      <c r="AG145" s="29">
        <f>'[1]Revised Revenue 2023 rev. plan'!Y145*(1-'Revise Cost 2023'!$I145)</f>
        <v>17088000</v>
      </c>
      <c r="AH145" s="58"/>
      <c r="AI145" s="58"/>
      <c r="AJ145" s="58"/>
      <c r="AK145" s="58"/>
      <c r="AL145" s="58"/>
      <c r="AM145" s="58"/>
      <c r="AN145" s="30"/>
      <c r="AQ145" s="31"/>
      <c r="AR145" s="32"/>
      <c r="AS145" s="30">
        <f t="shared" si="53"/>
        <v>101193000</v>
      </c>
      <c r="AT145" s="33"/>
      <c r="AU145" s="33"/>
      <c r="BC145" s="30">
        <f t="shared" si="58"/>
        <v>105287000</v>
      </c>
      <c r="BE145">
        <f t="shared" si="59"/>
        <v>12</v>
      </c>
      <c r="BF145">
        <f t="shared" si="60"/>
        <v>8</v>
      </c>
    </row>
    <row r="146" spans="1:58" x14ac:dyDescent="0.25">
      <c r="A146" s="52"/>
      <c r="B146" s="52"/>
      <c r="C146" s="52"/>
      <c r="D146" s="17"/>
      <c r="E146" s="48" t="s">
        <v>164</v>
      </c>
      <c r="F146" s="43"/>
      <c r="G146" s="61" t="s">
        <v>201</v>
      </c>
      <c r="H146" s="21">
        <f>'[1]Revised Revenue 2023 rev. plan'!H146</f>
        <v>0</v>
      </c>
      <c r="I146" s="63"/>
      <c r="J146" s="54"/>
      <c r="K146" s="59">
        <f>H146*(1-I146)</f>
        <v>0</v>
      </c>
      <c r="L146" s="55"/>
      <c r="M146" s="26" t="e">
        <f>('[1]Revised Revenue 2023 rev. plan'!I146-'Revise Cost 2023'!L146)/('[1]Revised Revenue 2023 rev. plan'!I146)</f>
        <v>#DIV/0!</v>
      </c>
      <c r="N146" s="26" t="e">
        <f>(('[1]Revised Revenue 2023 rev. plan'!I146+'[1]Revised Revenue 2023 rev. plan'!K146)-('Revise Cost 2023'!L146+'Revise Cost 2023'!P146))/('[1]Revised Revenue 2023 rev. plan'!I146+'[1]Revised Revenue 2023 rev. plan'!K146)</f>
        <v>#DIV/0!</v>
      </c>
      <c r="O146" s="25"/>
      <c r="P146" s="21">
        <f t="shared" si="29"/>
        <v>0</v>
      </c>
      <c r="Q146" s="26" t="e">
        <f>('[1]Revised Revenue 2023 rev. plan'!K146-'Revise Cost 2023'!P146)/'[1]Revised Revenue 2023 rev. plan'!K146</f>
        <v>#DIV/0!</v>
      </c>
      <c r="R146" s="56"/>
      <c r="S146" s="54"/>
      <c r="T146" s="56"/>
      <c r="U146" s="28">
        <f>(1-I146)*'[1]Revised Revenue 2023 rev. plan'!N146</f>
        <v>0</v>
      </c>
      <c r="V146" s="29"/>
      <c r="W146" s="29"/>
      <c r="X146" s="29">
        <f>'[1]Revised Revenue 2023 rev. plan'!P146*(1-'Revise Cost 2023'!$I146)</f>
        <v>0</v>
      </c>
      <c r="Y146" s="29">
        <f>'[1]Revised Revenue 2023 rev. plan'!Q146*(1-'Revise Cost 2023'!$I146)</f>
        <v>0</v>
      </c>
      <c r="Z146" s="29">
        <f>'[1]Revised Revenue 2023 rev. plan'!R146*(1-'Revise Cost 2023'!$I146)</f>
        <v>0</v>
      </c>
      <c r="AA146" s="29">
        <f>'[1]Revised Revenue 2023 rev. plan'!S146*(1-'Revise Cost 2023'!$I146)</f>
        <v>0</v>
      </c>
      <c r="AB146" s="29">
        <f>'[1]Revised Revenue 2023 rev. plan'!T146*(1-'Revise Cost 2023'!$I146)</f>
        <v>0</v>
      </c>
      <c r="AC146" s="29">
        <f>'[1]Revised Revenue 2023 rev. plan'!U146*(1-'Revise Cost 2023'!$I146)</f>
        <v>0</v>
      </c>
      <c r="AD146" s="29">
        <f>'[1]Revised Revenue 2023 rev. plan'!V146*(1-'Revise Cost 2023'!$I146)</f>
        <v>0</v>
      </c>
      <c r="AE146" s="29">
        <f>'[1]Revised Revenue 2023 rev. plan'!W146*(1-'Revise Cost 2023'!$I146)</f>
        <v>0</v>
      </c>
      <c r="AF146" s="29">
        <f>'[1]Revised Revenue 2023 rev. plan'!X146*(1-'Revise Cost 2023'!$I146)</f>
        <v>0</v>
      </c>
      <c r="AG146" s="29">
        <f>'[1]Revised Revenue 2023 rev. plan'!Y146*(1-'Revise Cost 2023'!$I146)</f>
        <v>0</v>
      </c>
      <c r="AH146" s="58"/>
      <c r="AI146" s="58"/>
      <c r="AJ146" s="58"/>
      <c r="AK146" s="58"/>
      <c r="AL146" s="58"/>
      <c r="AM146" s="58"/>
      <c r="AN146" s="30"/>
      <c r="AQ146" s="31"/>
      <c r="AR146" s="32"/>
      <c r="AS146" s="30">
        <f t="shared" si="53"/>
        <v>0</v>
      </c>
      <c r="AT146" s="33"/>
      <c r="AU146" s="33"/>
      <c r="BC146" s="30">
        <f t="shared" si="58"/>
        <v>0</v>
      </c>
      <c r="BE146">
        <f t="shared" si="59"/>
        <v>2</v>
      </c>
      <c r="BF146">
        <f t="shared" si="60"/>
        <v>0</v>
      </c>
    </row>
    <row r="147" spans="1:58" x14ac:dyDescent="0.25">
      <c r="A147" s="52"/>
      <c r="B147" s="52"/>
      <c r="C147" s="52"/>
      <c r="D147" s="17"/>
      <c r="E147" s="48" t="s">
        <v>85</v>
      </c>
      <c r="F147" s="43"/>
      <c r="G147" s="61" t="s">
        <v>202</v>
      </c>
      <c r="H147" s="21">
        <f>'[1]Revised Revenue 2023 rev. plan'!H147</f>
        <v>270000000</v>
      </c>
      <c r="I147" s="63"/>
      <c r="J147" s="54"/>
      <c r="K147" s="59">
        <f>H147*(1-I147)</f>
        <v>270000000</v>
      </c>
      <c r="L147" s="55"/>
      <c r="M147" s="26" t="e">
        <f>('[1]Revised Revenue 2023 rev. plan'!I147-'Revise Cost 2023'!L147)/('[1]Revised Revenue 2023 rev. plan'!I147)</f>
        <v>#DIV/0!</v>
      </c>
      <c r="N147" s="26">
        <f>(('[1]Revised Revenue 2023 rev. plan'!I147+'[1]Revised Revenue 2023 rev. plan'!K147)-('Revise Cost 2023'!L147+'Revise Cost 2023'!P147))/('[1]Revised Revenue 2023 rev. plan'!I147+'[1]Revised Revenue 2023 rev. plan'!K147)</f>
        <v>0</v>
      </c>
      <c r="O147" s="25"/>
      <c r="P147" s="21">
        <f t="shared" si="29"/>
        <v>111765000</v>
      </c>
      <c r="Q147" s="26">
        <f>('[1]Revised Revenue 2023 rev. plan'!K147-'Revise Cost 2023'!P147)/'[1]Revised Revenue 2023 rev. plan'!K147</f>
        <v>0</v>
      </c>
      <c r="R147" s="56"/>
      <c r="S147" s="54"/>
      <c r="T147" s="56"/>
      <c r="U147" s="28">
        <f>(1-I147)*'[1]Revised Revenue 2023 rev. plan'!N147</f>
        <v>0</v>
      </c>
      <c r="V147" s="29"/>
      <c r="W147" s="29"/>
      <c r="X147" s="29">
        <f>'[1]Revised Revenue 2023 rev. plan'!P147*(1-'Revise Cost 2023'!$I147)</f>
        <v>2150000</v>
      </c>
      <c r="Y147" s="29">
        <f>'[1]Revised Revenue 2023 rev. plan'!Q147*(1-'Revise Cost 2023'!$I147)</f>
        <v>3125000</v>
      </c>
      <c r="Z147" s="29">
        <f>'[1]Revised Revenue 2023 rev. plan'!R147*(1-'Revise Cost 2023'!$I147)</f>
        <v>4200000</v>
      </c>
      <c r="AA147" s="29">
        <f>'[1]Revised Revenue 2023 rev. plan'!S147*(1-'Revise Cost 2023'!$I147)</f>
        <v>9750000</v>
      </c>
      <c r="AB147" s="29">
        <f>'[1]Revised Revenue 2023 rev. plan'!T147*(1-'Revise Cost 2023'!$I147)</f>
        <v>12000000</v>
      </c>
      <c r="AC147" s="29">
        <f>'[1]Revised Revenue 2023 rev. plan'!U147*(1-'Revise Cost 2023'!$I147)</f>
        <v>15240000</v>
      </c>
      <c r="AD147" s="29">
        <f>'[1]Revised Revenue 2023 rev. plan'!V147*(1-'Revise Cost 2023'!$I147)</f>
        <v>17200000</v>
      </c>
      <c r="AE147" s="29">
        <f>'[1]Revised Revenue 2023 rev. plan'!W147*(1-'Revise Cost 2023'!$I147)</f>
        <v>16500000</v>
      </c>
      <c r="AF147" s="29">
        <f>'[1]Revised Revenue 2023 rev. plan'!X147*(1-'Revise Cost 2023'!$I147)</f>
        <v>13400000</v>
      </c>
      <c r="AG147" s="29">
        <f>'[1]Revised Revenue 2023 rev. plan'!Y147*(1-'Revise Cost 2023'!$I147)</f>
        <v>18200000</v>
      </c>
      <c r="AH147" s="58"/>
      <c r="AI147" s="58"/>
      <c r="AJ147" s="58"/>
      <c r="AK147" s="58"/>
      <c r="AL147" s="58"/>
      <c r="AM147" s="58"/>
      <c r="AN147" s="30"/>
      <c r="AQ147" s="31"/>
      <c r="AR147" s="32"/>
      <c r="AS147" s="30">
        <f t="shared" si="53"/>
        <v>106490000</v>
      </c>
      <c r="AT147" s="33"/>
      <c r="AU147" s="33"/>
      <c r="BC147" s="30">
        <f t="shared" si="58"/>
        <v>111765000</v>
      </c>
      <c r="BE147">
        <f t="shared" si="59"/>
        <v>12</v>
      </c>
      <c r="BF147">
        <f t="shared" si="60"/>
        <v>8</v>
      </c>
    </row>
    <row r="148" spans="1:58" x14ac:dyDescent="0.25">
      <c r="A148" s="52"/>
      <c r="B148" s="52"/>
      <c r="C148" s="52"/>
      <c r="D148" s="17"/>
      <c r="E148" s="48" t="s">
        <v>85</v>
      </c>
      <c r="F148" s="43"/>
      <c r="G148" s="61" t="s">
        <v>203</v>
      </c>
      <c r="H148" s="21">
        <f>'[1]Revised Revenue 2023 rev. plan'!H148</f>
        <v>7747200</v>
      </c>
      <c r="I148" s="63"/>
      <c r="J148" s="54"/>
      <c r="K148" s="59">
        <f>H148*(1-I148)</f>
        <v>7747200</v>
      </c>
      <c r="L148" s="55"/>
      <c r="M148" s="26" t="e">
        <f>('[1]Revised Revenue 2023 rev. plan'!I148-'Revise Cost 2023'!L148)/('[1]Revised Revenue 2023 rev. plan'!I148)</f>
        <v>#DIV/0!</v>
      </c>
      <c r="N148" s="26">
        <f>(('[1]Revised Revenue 2023 rev. plan'!I148+'[1]Revised Revenue 2023 rev. plan'!K148)-('Revise Cost 2023'!L148+'Revise Cost 2023'!P148))/('[1]Revised Revenue 2023 rev. plan'!I148+'[1]Revised Revenue 2023 rev. plan'!K148)</f>
        <v>0</v>
      </c>
      <c r="O148" s="25"/>
      <c r="P148" s="21">
        <f>SUM(V148:AG148)</f>
        <v>7747200</v>
      </c>
      <c r="Q148" s="26">
        <f>('[1]Revised Revenue 2023 rev. plan'!K148-'Revise Cost 2023'!P148)/'[1]Revised Revenue 2023 rev. plan'!K148</f>
        <v>0</v>
      </c>
      <c r="R148" s="56"/>
      <c r="S148" s="54"/>
      <c r="T148" s="56"/>
      <c r="U148" s="28">
        <f>(1-I148)*'[1]Revised Revenue 2023 rev. plan'!N148</f>
        <v>0</v>
      </c>
      <c r="V148" s="29"/>
      <c r="W148" s="29"/>
      <c r="X148" s="29">
        <f>'[1]Revised Revenue 2023 rev. plan'!P148*(1-'Revise Cost 2023'!$I148)</f>
        <v>250000</v>
      </c>
      <c r="Y148" s="29">
        <f>'[1]Revised Revenue 2023 rev. plan'!Q148*(1-'Revise Cost 2023'!$I148)</f>
        <v>360000</v>
      </c>
      <c r="Z148" s="29">
        <f>'[1]Revised Revenue 2023 rev. plan'!R148*(1-'Revise Cost 2023'!$I148)</f>
        <v>1250000</v>
      </c>
      <c r="AA148" s="29">
        <f>'[1]Revised Revenue 2023 rev. plan'!S148*(1-'Revise Cost 2023'!$I148)</f>
        <v>1600000</v>
      </c>
      <c r="AB148" s="29">
        <f>'[1]Revised Revenue 2023 rev. plan'!T148*(1-'Revise Cost 2023'!$I148)</f>
        <v>2287200</v>
      </c>
      <c r="AC148" s="29">
        <f>'[1]Revised Revenue 2023 rev. plan'!U148*(1-'Revise Cost 2023'!$I148)</f>
        <v>2000000</v>
      </c>
      <c r="AD148" s="29">
        <f>'[1]Revised Revenue 2023 rev. plan'!V148*(1-'Revise Cost 2023'!$I148)</f>
        <v>0</v>
      </c>
      <c r="AE148" s="29">
        <f>'[1]Revised Revenue 2023 rev. plan'!W148*(1-'Revise Cost 2023'!$I148)</f>
        <v>0</v>
      </c>
      <c r="AF148" s="29">
        <f>'[1]Revised Revenue 2023 rev. plan'!X148*(1-'Revise Cost 2023'!$I148)</f>
        <v>0</v>
      </c>
      <c r="AG148" s="29">
        <f>'[1]Revised Revenue 2023 rev. plan'!Y148*(1-'Revise Cost 2023'!$I148)</f>
        <v>0</v>
      </c>
      <c r="AH148" s="58"/>
      <c r="AI148" s="58"/>
      <c r="AJ148" s="58"/>
      <c r="AK148" s="58"/>
      <c r="AL148" s="58"/>
      <c r="AM148" s="58"/>
      <c r="AN148" s="30"/>
      <c r="AQ148" s="31"/>
      <c r="AR148" s="32"/>
      <c r="AS148" s="30">
        <f t="shared" si="53"/>
        <v>7137200</v>
      </c>
      <c r="AT148" s="33"/>
      <c r="AU148" s="33"/>
      <c r="BC148" s="30">
        <f t="shared" si="58"/>
        <v>7747200</v>
      </c>
      <c r="BE148">
        <f t="shared" si="59"/>
        <v>8</v>
      </c>
      <c r="BF148">
        <f t="shared" si="60"/>
        <v>4</v>
      </c>
    </row>
    <row r="149" spans="1:58" x14ac:dyDescent="0.25">
      <c r="A149" s="52" t="s">
        <v>204</v>
      </c>
      <c r="B149" s="52"/>
      <c r="C149" s="52"/>
      <c r="D149" s="35">
        <v>55</v>
      </c>
      <c r="E149" s="48" t="s">
        <v>205</v>
      </c>
      <c r="F149" s="44" t="s">
        <v>206</v>
      </c>
      <c r="G149" s="45" t="s">
        <v>207</v>
      </c>
      <c r="H149" s="21">
        <f>'[1]Revised Revenue 2023 rev. plan'!H149</f>
        <v>0</v>
      </c>
      <c r="I149" s="54"/>
      <c r="J149" s="54">
        <v>0.1</v>
      </c>
      <c r="K149" s="59"/>
      <c r="L149" s="55">
        <v>0</v>
      </c>
      <c r="M149" s="26" t="e">
        <f>('[1]Revised Revenue 2023 rev. plan'!I149-'Revise Cost 2023'!L149)/('[1]Revised Revenue 2023 rev. plan'!I149)</f>
        <v>#DIV/0!</v>
      </c>
      <c r="N149" s="26" t="e">
        <f>(('[1]Revised Revenue 2023 rev. plan'!I149+'[1]Revised Revenue 2023 rev. plan'!K149)-('Revise Cost 2023'!L149+'Revise Cost 2023'!P149))/('[1]Revised Revenue 2023 rev. plan'!I149+'[1]Revised Revenue 2023 rev. plan'!K149)</f>
        <v>#DIV/0!</v>
      </c>
      <c r="O149" s="25"/>
      <c r="P149" s="21">
        <f t="shared" si="29"/>
        <v>0</v>
      </c>
      <c r="Q149" s="26" t="e">
        <f>('[1]Revised Revenue 2023 rev. plan'!K149-'Revise Cost 2023'!P149)/'[1]Revised Revenue 2023 rev. plan'!K149</f>
        <v>#DIV/0!</v>
      </c>
      <c r="R149" s="56"/>
      <c r="S149" s="54"/>
      <c r="T149" s="56"/>
      <c r="U149" s="28">
        <f>(1-I149)*'[1]Revised Revenue 2023 rev. plan'!N149</f>
        <v>0</v>
      </c>
      <c r="V149" s="29"/>
      <c r="W149" s="29"/>
      <c r="X149" s="29">
        <f>'[1]Revised Revenue 2023 rev. plan'!P149*(1-'Revise Cost 2023'!$I149)</f>
        <v>0</v>
      </c>
      <c r="Y149" s="29">
        <f>'[1]Revised Revenue 2023 rev. plan'!Q149*(1-'Revise Cost 2023'!$I149)</f>
        <v>0</v>
      </c>
      <c r="Z149" s="29">
        <f>'[1]Revised Revenue 2023 rev. plan'!R149*(1-'Revise Cost 2023'!$I149)</f>
        <v>0</v>
      </c>
      <c r="AA149" s="29">
        <f>'[1]Revised Revenue 2023 rev. plan'!S149*(1-'Revise Cost 2023'!$I149)</f>
        <v>0</v>
      </c>
      <c r="AB149" s="29">
        <f>'[1]Revised Revenue 2023 rev. plan'!T149*(1-'Revise Cost 2023'!$I149)</f>
        <v>0</v>
      </c>
      <c r="AC149" s="29">
        <f>'[1]Revised Revenue 2023 rev. plan'!U149*(1-'Revise Cost 2023'!$I149)</f>
        <v>0</v>
      </c>
      <c r="AD149" s="29">
        <f>'[1]Revised Revenue 2023 rev. plan'!V149*(1-'Revise Cost 2023'!$I149)</f>
        <v>0</v>
      </c>
      <c r="AE149" s="29">
        <f>'[1]Revised Revenue 2023 rev. plan'!W149*(1-'Revise Cost 2023'!$I149)</f>
        <v>0</v>
      </c>
      <c r="AF149" s="29">
        <f>'[1]Revised Revenue 2023 rev. plan'!X149*(1-'Revise Cost 2023'!$I149)</f>
        <v>0</v>
      </c>
      <c r="AG149" s="29">
        <f>'[1]Revised Revenue 2023 rev. plan'!Y149*(1-'Revise Cost 2023'!$I149)</f>
        <v>0</v>
      </c>
      <c r="AH149" s="50"/>
      <c r="AN149" s="30"/>
      <c r="AQ149" s="31" t="e">
        <f>N149-I149</f>
        <v>#DIV/0!</v>
      </c>
      <c r="AR149" s="32"/>
    </row>
    <row r="150" spans="1:58" ht="15.75" thickBot="1" x14ac:dyDescent="0.3">
      <c r="A150" s="65" t="s">
        <v>208</v>
      </c>
      <c r="B150" s="65"/>
      <c r="C150" s="65"/>
      <c r="D150" s="66" t="s">
        <v>208</v>
      </c>
      <c r="E150" s="67" t="s">
        <v>208</v>
      </c>
      <c r="F150" s="68"/>
      <c r="G150" s="67" t="s">
        <v>209</v>
      </c>
      <c r="H150" s="69">
        <f>SUBTOTAL(9,H6:H149)</f>
        <v>36610112056.955864</v>
      </c>
      <c r="I150" s="69"/>
      <c r="J150" s="69"/>
      <c r="K150" s="69"/>
      <c r="L150" s="69">
        <f>SUBTOTAL(9,L6:L113)</f>
        <v>20557438672.576805</v>
      </c>
      <c r="M150" s="69"/>
      <c r="N150" s="69"/>
      <c r="O150" s="69">
        <f>SUBTOTAL(9,O6:O149)</f>
        <v>7687852098.3807364</v>
      </c>
      <c r="P150" s="69">
        <f>SUBTOTAL(9,P6:P149)</f>
        <v>7706769696.6561403</v>
      </c>
      <c r="Q150" s="70">
        <f>('[1]Revised Revenue 2023 rev. plan'!K150-'Revise Cost 2023'!P150)/'[1]Revised Revenue 2023 rev. plan'!K150</f>
        <v>6.2458587092321154E-2</v>
      </c>
      <c r="R150" s="71">
        <f>SUBTOTAL(9,R6:R113)</f>
        <v>3392257953.1433706</v>
      </c>
      <c r="S150" s="70">
        <f>('[3]Revised Invoicing Revenue 2022'!K113-'Revise Cost 2023'!R150)/'[3]Revised Invoicing Revenue 2022'!K113</f>
        <v>15.840108137789418</v>
      </c>
      <c r="T150" s="71">
        <f>SUBTOTAL(9,T6:T113)</f>
        <v>0</v>
      </c>
      <c r="U150" s="72">
        <f t="shared" ref="U150:AG150" si="63">SUBTOTAL(9,U6:U149)</f>
        <v>493815818.99891949</v>
      </c>
      <c r="V150" s="72">
        <f t="shared" si="63"/>
        <v>474145305.68000025</v>
      </c>
      <c r="W150" s="72">
        <f t="shared" si="63"/>
        <v>583987701.68700004</v>
      </c>
      <c r="X150" s="72">
        <f t="shared" si="63"/>
        <v>540367068.51257098</v>
      </c>
      <c r="Y150" s="72">
        <f t="shared" si="63"/>
        <v>603799935.38400018</v>
      </c>
      <c r="Z150" s="72">
        <f t="shared" si="63"/>
        <v>721177640.25279725</v>
      </c>
      <c r="AA150" s="72">
        <f t="shared" si="63"/>
        <v>838051681.05884683</v>
      </c>
      <c r="AB150" s="72">
        <f t="shared" si="63"/>
        <v>764727041.82390511</v>
      </c>
      <c r="AC150" s="72">
        <f t="shared" si="63"/>
        <v>714623801.58554208</v>
      </c>
      <c r="AD150" s="72">
        <f t="shared" si="63"/>
        <v>707294526.72041214</v>
      </c>
      <c r="AE150" s="72">
        <f t="shared" si="63"/>
        <v>629323534.92524159</v>
      </c>
      <c r="AF150" s="72">
        <f t="shared" si="63"/>
        <v>583351103.24848437</v>
      </c>
      <c r="AG150" s="72">
        <f t="shared" si="63"/>
        <v>543366286.32178402</v>
      </c>
      <c r="AH150" s="72">
        <f t="shared" ref="AH150:AM150" si="64">SUBTOTAL(9,AH6:AH113)</f>
        <v>531366735.60785866</v>
      </c>
      <c r="AI150" s="72">
        <f t="shared" si="64"/>
        <v>138626.41999995886</v>
      </c>
      <c r="AJ150" s="72">
        <f t="shared" si="64"/>
        <v>531228109.1878587</v>
      </c>
      <c r="AK150" s="72">
        <f t="shared" si="64"/>
        <v>0</v>
      </c>
      <c r="AL150" s="72">
        <f t="shared" si="64"/>
        <v>0</v>
      </c>
      <c r="AM150" s="72">
        <f t="shared" si="64"/>
        <v>632853112.1107465</v>
      </c>
      <c r="AN150" s="72">
        <f>SUBTOTAL(9,AN12:AN92)</f>
        <v>3593229022.2800102</v>
      </c>
    </row>
    <row r="151" spans="1:58" x14ac:dyDescent="0.25">
      <c r="D151" s="51"/>
      <c r="F151" s="73"/>
      <c r="G151" s="74"/>
      <c r="H151" s="75"/>
      <c r="I151" s="75"/>
      <c r="J151" s="75"/>
      <c r="K151" s="75"/>
      <c r="L151" s="75"/>
      <c r="M151" s="75"/>
      <c r="N151" s="75"/>
      <c r="O151" s="75"/>
      <c r="P151" s="75"/>
      <c r="Q151" s="76"/>
      <c r="R151" s="77"/>
      <c r="S151" s="76"/>
      <c r="T151" s="77"/>
      <c r="U151" s="78"/>
      <c r="V151" s="78">
        <f>V150</f>
        <v>474145305.68000025</v>
      </c>
      <c r="W151" s="78">
        <f>V151+W150</f>
        <v>1058133007.3670003</v>
      </c>
      <c r="X151" s="78">
        <f t="shared" ref="X151:AD151" si="65">W151+X150</f>
        <v>1598500075.8795714</v>
      </c>
      <c r="Y151" s="78">
        <f t="shared" si="65"/>
        <v>2202300011.2635717</v>
      </c>
      <c r="Z151" s="78">
        <f t="shared" si="65"/>
        <v>2923477651.5163689</v>
      </c>
      <c r="AA151" s="78">
        <f t="shared" si="65"/>
        <v>3761529332.5752158</v>
      </c>
      <c r="AB151" s="78">
        <f t="shared" si="65"/>
        <v>4526256374.3991213</v>
      </c>
      <c r="AC151" s="78">
        <f t="shared" si="65"/>
        <v>5240880175.984663</v>
      </c>
      <c r="AD151" s="78">
        <f t="shared" si="65"/>
        <v>5948174702.7050753</v>
      </c>
      <c r="AE151" s="78">
        <f>AD151+AE150</f>
        <v>6577498237.6303167</v>
      </c>
      <c r="AF151" s="78">
        <f>AE151+AF150</f>
        <v>7160849340.8788013</v>
      </c>
      <c r="AG151" s="78">
        <f>AF151+AG150</f>
        <v>7704215627.2005854</v>
      </c>
      <c r="AH151" s="78"/>
      <c r="AI151" s="78"/>
      <c r="AJ151" s="78"/>
      <c r="AK151" s="78"/>
      <c r="AL151" s="78"/>
      <c r="AM151" s="78"/>
      <c r="AN151" s="78"/>
    </row>
    <row r="152" spans="1:58" x14ac:dyDescent="0.25">
      <c r="D152" s="51"/>
      <c r="F152" s="73"/>
      <c r="G152" s="74" t="s">
        <v>210</v>
      </c>
      <c r="H152" s="79"/>
      <c r="I152" s="79"/>
      <c r="J152" s="79"/>
      <c r="K152" s="79"/>
      <c r="L152" s="80"/>
      <c r="M152" s="80"/>
      <c r="N152" s="80" t="s">
        <v>211</v>
      </c>
      <c r="O152" s="80"/>
      <c r="P152" s="81"/>
      <c r="Q152" s="81"/>
      <c r="V152" s="82">
        <f>'[1]Revenue 2023 pl+1,2 act'!O150-'Revise Cost 2023'!V150</f>
        <v>50709273.994513094</v>
      </c>
      <c r="W152" s="82">
        <f>'[1]Revenue 2023 pl+1,2 act'!P150-'Revise Cost 2023'!W150</f>
        <v>26086415.464338064</v>
      </c>
      <c r="X152" s="82">
        <f>'[1]Revenue 2023 pl+1,2 act'!Q150-'Revise Cost 2023'!X150</f>
        <v>239815121.71379018</v>
      </c>
      <c r="Y152" s="82">
        <f>'[1]Revenue 2023 pl+1,2 act'!R150-'Revise Cost 2023'!Y150</f>
        <v>228616045.50293505</v>
      </c>
      <c r="Z152" s="82">
        <f>'[1]Revenue 2023 pl+1,2 act'!S150-'Revise Cost 2023'!Z150</f>
        <v>98463722.927510977</v>
      </c>
      <c r="AA152" s="82">
        <f>'[1]Revenue 2023 pl+1,2 act'!T150-'Revise Cost 2023'!AA150</f>
        <v>-12614903.449212909</v>
      </c>
      <c r="AB152" s="82">
        <f>'[1]Revenue 2023 pl+1,2 act'!U150-'Revise Cost 2023'!AB150</f>
        <v>-18016355.512410879</v>
      </c>
      <c r="AC152" s="82">
        <f>'[1]Revenue 2023 pl+1,2 act'!V150-'Revise Cost 2023'!AC150</f>
        <v>-88992112.695585132</v>
      </c>
      <c r="AD152" s="82">
        <f>'[1]Revenue 2023 pl+1,2 act'!W150-'Revise Cost 2023'!AD150</f>
        <v>-91206458.632095814</v>
      </c>
      <c r="AE152" s="82">
        <f>'[1]Revenue 2023 pl+1,2 act'!X150-'Revise Cost 2023'!AE150</f>
        <v>-92218810.892314553</v>
      </c>
      <c r="AF152" s="82">
        <f>'[1]Revenue 2023 pl+1,2 act'!Y150-'Revise Cost 2023'!AF150</f>
        <v>-95185718.533812344</v>
      </c>
      <c r="AG152" s="82">
        <f>'[1]Revenue 2023 pl+1,2 act'!Z150-'Revise Cost 2023'!AG150</f>
        <v>-64600914.562957346</v>
      </c>
      <c r="AH152" s="82">
        <f>'[3]Revised Invoicing Revenue 2022'!X113-'Revise Cost 2023'!AH150</f>
        <v>4607817899.6076384</v>
      </c>
      <c r="AI152" s="82">
        <f>'[3]Revised Invoicing Revenue 2022'!Y113-'Revise Cost 2023'!AI150</f>
        <v>7702562426.8636646</v>
      </c>
      <c r="AJ152" s="82">
        <f>'[3]Revised Invoicing Revenue 2022'!Z113-'Revise Cost 2023'!AJ150</f>
        <v>-3094744527.2560267</v>
      </c>
      <c r="AK152" s="82">
        <f>'[3]Revised Invoicing Revenue 2022'!AA113-'Revise Cost 2023'!AK150</f>
        <v>1867030915.1454964</v>
      </c>
      <c r="AL152" s="82">
        <f>'[3]Revised Invoicing Revenue 2022'!AB113-'Revise Cost 2023'!AL150</f>
        <v>906899461.746714</v>
      </c>
      <c r="AM152" s="82">
        <f>'[3]Revised Invoicing Revenue 2022'!AC113-'Revise Cost 2023'!AM150</f>
        <v>-2802499478.0848231</v>
      </c>
    </row>
    <row r="153" spans="1:58" x14ac:dyDescent="0.25">
      <c r="D153" s="51"/>
      <c r="F153" s="73"/>
      <c r="G153" s="74" t="s">
        <v>212</v>
      </c>
      <c r="H153" s="79"/>
      <c r="I153" s="79"/>
      <c r="J153" s="79"/>
      <c r="K153" s="79"/>
      <c r="L153" s="80"/>
      <c r="M153" s="80"/>
      <c r="N153" s="80"/>
      <c r="O153" s="80"/>
      <c r="P153" s="79"/>
      <c r="Q153" s="79"/>
      <c r="R153" s="83"/>
      <c r="T153" s="83"/>
      <c r="U153" s="83"/>
      <c r="V153" s="84">
        <f>V152/'[1]Revenue 2023 pl+1,2 act'!O150</f>
        <v>9.6615855054480546E-2</v>
      </c>
      <c r="W153" s="84">
        <f>W152/'[1]Revenue 2023 pl+1,2 act'!P150</f>
        <v>4.2759420094963536E-2</v>
      </c>
      <c r="X153" s="84">
        <f>X152/'[1]Revenue 2023 pl+1,2 act'!Q150</f>
        <v>0.30738348647026986</v>
      </c>
      <c r="Y153" s="84">
        <f>Y152/'[1]Revenue 2023 pl+1,2 act'!R150</f>
        <v>0.27464158636087904</v>
      </c>
      <c r="Z153" s="84">
        <f>Z152/'[1]Revenue 2023 pl+1,2 act'!S150</f>
        <v>0.12013025129119857</v>
      </c>
      <c r="AA153" s="84">
        <f>AA152/'[1]Revenue 2023 pl+1,2 act'!T150</f>
        <v>-1.5282700978921921E-2</v>
      </c>
      <c r="AB153" s="84">
        <f>AB152/'[1]Revenue 2023 pl+1,2 act'!U150</f>
        <v>-2.4127625119985577E-2</v>
      </c>
      <c r="AC153" s="84">
        <f>AC152/'[1]Revenue 2023 pl+1,2 act'!V150</f>
        <v>-0.14224361437554683</v>
      </c>
      <c r="AD153" s="84">
        <f>AD152/'[1]Revenue 2023 pl+1,2 act'!W150</f>
        <v>-0.14804126772833612</v>
      </c>
      <c r="AE153" s="84">
        <f>AE152/'[1]Revenue 2023 pl+1,2 act'!X150</f>
        <v>-0.17169614558568119</v>
      </c>
      <c r="AF153" s="84">
        <f>AF152/'[1]Revenue 2023 pl+1,2 act'!Y150</f>
        <v>-0.19498662034270922</v>
      </c>
      <c r="AG153" s="84">
        <f>AG152/'[1]Revenue 2023 pl+1,2 act'!Z150</f>
        <v>-0.134932303741256</v>
      </c>
    </row>
    <row r="154" spans="1:58" x14ac:dyDescent="0.25">
      <c r="D154" s="51"/>
      <c r="F154" s="73"/>
      <c r="G154" s="74" t="s">
        <v>213</v>
      </c>
      <c r="I154" s="2"/>
      <c r="V154" s="5">
        <f>V152</f>
        <v>50709273.994513094</v>
      </c>
      <c r="W154" s="2">
        <f>V154+W152</f>
        <v>76795689.458851159</v>
      </c>
      <c r="X154" s="2">
        <f t="shared" ref="X154:AG154" si="66">W154+X152</f>
        <v>316610811.17264134</v>
      </c>
      <c r="Y154" s="2">
        <f>X154+Y152</f>
        <v>545226856.67557645</v>
      </c>
      <c r="Z154" s="2">
        <f t="shared" si="66"/>
        <v>643690579.60308743</v>
      </c>
      <c r="AA154" s="2">
        <f t="shared" si="66"/>
        <v>631075676.15387452</v>
      </c>
      <c r="AB154" s="2">
        <f t="shared" si="66"/>
        <v>613059320.64146364</v>
      </c>
      <c r="AC154" s="2">
        <f t="shared" si="66"/>
        <v>524067207.94587851</v>
      </c>
      <c r="AD154" s="2">
        <f>AC154+AD152</f>
        <v>432860749.31378269</v>
      </c>
      <c r="AE154" s="2">
        <f t="shared" si="66"/>
        <v>340641938.42146814</v>
      </c>
      <c r="AF154" s="2">
        <f t="shared" si="66"/>
        <v>245456219.88765579</v>
      </c>
      <c r="AG154" s="2">
        <f t="shared" si="66"/>
        <v>180855305.32469845</v>
      </c>
    </row>
    <row r="155" spans="1:58" x14ac:dyDescent="0.25">
      <c r="G155" s="74" t="s">
        <v>214</v>
      </c>
      <c r="I155" s="2"/>
      <c r="P155" s="85"/>
      <c r="Q155" s="58"/>
      <c r="V155" s="86">
        <f>V154/'[1]Revenue 2023 pl+1,2 act'!O151</f>
        <v>9.6615855054480546E-2</v>
      </c>
      <c r="W155" s="86">
        <f>W154/'[1]Revenue 2023 pl+1,2 act'!P151</f>
        <v>6.7665651307991403E-2</v>
      </c>
      <c r="X155" s="86">
        <f>X154/'[1]Revenue 2023 pl+1,2 act'!Q151</f>
        <v>0.16532244337035581</v>
      </c>
      <c r="Y155" s="86">
        <f>Y154/'[1]Revenue 2023 pl+1,2 act'!R151</f>
        <v>0.19844277522371878</v>
      </c>
      <c r="Z155" s="86">
        <f>Z154/'[1]Revenue 2023 pl+1,2 act'!S151</f>
        <v>0.18044861859545186</v>
      </c>
      <c r="AA155" s="86">
        <f>AA154/'[1]Revenue 2023 pl+1,2 act'!T151</f>
        <v>0.14366774952443614</v>
      </c>
      <c r="AB155" s="86">
        <f>AB154/'[1]Revenue 2023 pl+1,2 act'!U151</f>
        <v>0.1192881225866438</v>
      </c>
      <c r="AC155" s="86">
        <f>AC154/'[1]Revenue 2023 pl+1,2 act'!V151</f>
        <v>9.0905809375933899E-2</v>
      </c>
      <c r="AD155" s="86">
        <f>AD154/'[1]Revenue 2023 pl+1,2 act'!W151</f>
        <v>6.7835502963211489E-2</v>
      </c>
      <c r="AE155" s="86">
        <f>AE154/'[1]Revenue 2023 pl+1,2 act'!X151</f>
        <v>4.9238947137939346E-2</v>
      </c>
      <c r="AF155" s="86">
        <f>AF154/'[1]Revenue 2023 pl+1,2 act'!Y151</f>
        <v>3.3141519462539473E-2</v>
      </c>
      <c r="AG155" s="86">
        <f>AG154/'[1]Revenue 2023 pl+1,2 act'!Z151</f>
        <v>2.2936420847995787E-2</v>
      </c>
      <c r="AH155" s="87" t="e">
        <f>AH154/'[3]Revised Invoicing Revenue 2022'!X114</f>
        <v>#DIV/0!</v>
      </c>
      <c r="AI155" s="87" t="e">
        <f>AI154/'[3]Revised Invoicing Revenue 2022'!Y114</f>
        <v>#DIV/0!</v>
      </c>
      <c r="AJ155" s="87" t="e">
        <f>AJ154/'[3]Revised Invoicing Revenue 2022'!Z114</f>
        <v>#DIV/0!</v>
      </c>
      <c r="AK155" s="87" t="e">
        <f>AK154/'[3]Revised Invoicing Revenue 2022'!AA114</f>
        <v>#DIV/0!</v>
      </c>
      <c r="AL155" s="87" t="e">
        <f>AL154/'[3]Revised Invoicing Revenue 2022'!AB114</f>
        <v>#DIV/0!</v>
      </c>
      <c r="AM155" s="87" t="e">
        <f>AM154/'[3]Revised Invoicing Revenue 2022'!AC114</f>
        <v>#DIV/0!</v>
      </c>
    </row>
    <row r="156" spans="1:58" x14ac:dyDescent="0.25">
      <c r="I156" s="2"/>
      <c r="K156" s="2" t="s">
        <v>215</v>
      </c>
      <c r="M156" s="88" t="s">
        <v>216</v>
      </c>
      <c r="N156" s="88"/>
      <c r="O156" s="89">
        <f>('[1]Revenue 2023 pl+1,2 act'!J150-'Revise Cost 2023'!O150)/'[1]Revenue 2023 pl+1,2 act'!J150</f>
        <v>6.4034192134116957E-2</v>
      </c>
      <c r="Q156" s="58"/>
    </row>
    <row r="157" spans="1:58" x14ac:dyDescent="0.25">
      <c r="I157" s="2"/>
      <c r="K157" s="2" t="s">
        <v>217</v>
      </c>
      <c r="M157" s="88" t="s">
        <v>218</v>
      </c>
      <c r="N157" s="88"/>
      <c r="O157" s="89">
        <f>('[1]Revenue 2023 pl+1,2 act'!K150-'Revise Cost 2023'!P150)/'[1]Revenue 2023 pl+1,2 act'!K150</f>
        <v>2.2612508802383149E-2</v>
      </c>
      <c r="Q157" s="89"/>
    </row>
    <row r="158" spans="1:58" x14ac:dyDescent="0.25">
      <c r="U158" s="4" t="s">
        <v>219</v>
      </c>
      <c r="V158" s="5" t="s">
        <v>220</v>
      </c>
    </row>
    <row r="159" spans="1:58" x14ac:dyDescent="0.25">
      <c r="P159" s="2">
        <f>T159+T172+U173</f>
        <v>278600000</v>
      </c>
      <c r="Q159" s="2" t="s">
        <v>221</v>
      </c>
      <c r="T159" s="91">
        <v>154000000</v>
      </c>
      <c r="X159" s="33"/>
    </row>
    <row r="160" spans="1:58" x14ac:dyDescent="0.25">
      <c r="L160" s="85"/>
      <c r="AB160" s="2">
        <f>'[3]Revised Revenue 2020 Cal'!W93-'Revise Cost 2023'!AB162</f>
        <v>-4526256374.3991213</v>
      </c>
    </row>
    <row r="161" spans="1:45" x14ac:dyDescent="0.25">
      <c r="AC161" s="92" t="e">
        <f>AB160/'[3]Revised Revenue 2020 Cal'!W93</f>
        <v>#DIV/0!</v>
      </c>
    </row>
    <row r="162" spans="1:45" x14ac:dyDescent="0.25">
      <c r="AB162" s="2">
        <f>SUM(V150:AB150)</f>
        <v>4526256374.3991213</v>
      </c>
    </row>
    <row r="164" spans="1:45" s="2" customFormat="1" x14ac:dyDescent="0.25">
      <c r="A164" s="1"/>
      <c r="B164" s="1"/>
      <c r="C164" s="1"/>
      <c r="D164" s="1"/>
      <c r="E164"/>
      <c r="F164"/>
      <c r="G164"/>
      <c r="I164" s="90"/>
      <c r="L164" s="3"/>
      <c r="M164" s="3"/>
      <c r="N164" s="3"/>
      <c r="O164" s="3"/>
      <c r="R164" s="4"/>
      <c r="S164" s="4"/>
      <c r="T164" s="4"/>
      <c r="U164" s="4"/>
      <c r="V164" s="5"/>
      <c r="Y164" s="93"/>
      <c r="Z164" s="93" t="str">
        <f>'[3]Revised Revenue 2020 Cal'!U97</f>
        <v>مشاريع غير موجوده فى الجدول</v>
      </c>
      <c r="AA164" s="94" t="e">
        <f>#REF!</f>
        <v>#REF!</v>
      </c>
      <c r="AB164" s="94">
        <v>558637.47</v>
      </c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s="2" customFormat="1" x14ac:dyDescent="0.25">
      <c r="A165" s="1"/>
      <c r="B165" s="1"/>
      <c r="C165" s="1"/>
      <c r="D165" s="1"/>
      <c r="E165"/>
      <c r="F165"/>
      <c r="G165"/>
      <c r="I165" s="90"/>
      <c r="L165" s="3"/>
      <c r="M165" s="85"/>
      <c r="N165" s="33"/>
      <c r="O165" s="3"/>
      <c r="R165" s="4"/>
      <c r="S165" s="4"/>
      <c r="T165" s="4"/>
      <c r="U165" s="4"/>
      <c r="V165" s="5"/>
      <c r="AA165" s="94" t="e">
        <f>#REF!</f>
        <v>#REF!</v>
      </c>
      <c r="AB165" s="94">
        <v>8834.119999999999</v>
      </c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s="2" customFormat="1" x14ac:dyDescent="0.25">
      <c r="A166" s="1"/>
      <c r="B166" s="1"/>
      <c r="C166" s="1"/>
      <c r="D166" s="1"/>
      <c r="E166"/>
      <c r="F166"/>
      <c r="G166"/>
      <c r="I166" s="90"/>
      <c r="L166" s="3"/>
      <c r="M166" s="3"/>
      <c r="N166" s="3"/>
      <c r="O166" s="3"/>
      <c r="R166" s="4"/>
      <c r="S166" s="4"/>
      <c r="T166" s="4"/>
      <c r="U166" s="4"/>
      <c r="V166" s="5"/>
      <c r="AA166" s="94" t="e">
        <f>#REF!</f>
        <v>#REF!</v>
      </c>
      <c r="AB166" s="94">
        <v>7166.0000000000073</v>
      </c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s="2" customFormat="1" x14ac:dyDescent="0.25">
      <c r="A167" s="1"/>
      <c r="B167" s="1"/>
      <c r="C167" s="1"/>
      <c r="D167" s="1"/>
      <c r="E167"/>
      <c r="F167"/>
      <c r="G167"/>
      <c r="I167" s="90"/>
      <c r="L167" s="3"/>
      <c r="M167" s="3"/>
      <c r="N167" s="3"/>
      <c r="O167" s="3"/>
      <c r="R167" s="4"/>
      <c r="S167" s="4"/>
      <c r="T167" s="4"/>
      <c r="U167" s="4"/>
      <c r="V167" s="5"/>
      <c r="AB167" s="2">
        <f>AB165+AB164+AB166</f>
        <v>574637.59</v>
      </c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s="2" customFormat="1" x14ac:dyDescent="0.25">
      <c r="A168" s="1"/>
      <c r="B168" s="1"/>
      <c r="C168" s="1"/>
      <c r="D168" s="1"/>
      <c r="E168"/>
      <c r="F168"/>
      <c r="G168"/>
      <c r="I168" s="90"/>
      <c r="L168" s="3"/>
      <c r="M168" s="3"/>
      <c r="N168" s="3"/>
      <c r="O168" s="3"/>
      <c r="R168" s="4"/>
      <c r="S168" s="4"/>
      <c r="T168" s="4"/>
      <c r="U168" s="4"/>
      <c r="V168" s="5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s="2" customFormat="1" x14ac:dyDescent="0.25">
      <c r="A169" s="1"/>
      <c r="B169" s="1"/>
      <c r="C169" s="1"/>
      <c r="D169" s="1"/>
      <c r="E169"/>
      <c r="F169"/>
      <c r="G169"/>
      <c r="I169" s="90"/>
      <c r="L169" s="3"/>
      <c r="M169" s="3"/>
      <c r="N169" s="3"/>
      <c r="O169" s="3"/>
      <c r="R169" s="4"/>
      <c r="S169" s="4"/>
      <c r="T169" s="4"/>
      <c r="U169" s="4"/>
      <c r="V169" s="5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s="2" customFormat="1" x14ac:dyDescent="0.25">
      <c r="A170" s="1"/>
      <c r="B170" s="1"/>
      <c r="C170" s="1"/>
      <c r="D170" s="1"/>
      <c r="E170"/>
      <c r="F170"/>
      <c r="G170"/>
      <c r="I170" s="90"/>
      <c r="L170" s="3"/>
      <c r="M170" s="3"/>
      <c r="N170" s="3"/>
      <c r="O170" s="3"/>
      <c r="R170" s="4"/>
      <c r="S170" s="4"/>
      <c r="T170" s="4"/>
      <c r="U170" s="4"/>
      <c r="V170" s="5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s="2" customFormat="1" x14ac:dyDescent="0.25">
      <c r="A171" s="1"/>
      <c r="B171" s="1"/>
      <c r="C171" s="1"/>
      <c r="D171" s="1"/>
      <c r="E171"/>
      <c r="F171"/>
      <c r="G171"/>
      <c r="I171" s="90"/>
      <c r="L171" s="3"/>
      <c r="M171" s="3"/>
      <c r="N171" s="3"/>
      <c r="O171" s="3"/>
      <c r="R171" s="4"/>
      <c r="S171" s="4"/>
      <c r="T171" s="4"/>
      <c r="U171" s="4"/>
      <c r="V171" s="5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x14ac:dyDescent="0.25">
      <c r="P172" s="85">
        <f>P159/L175</f>
        <v>3.533259274191148E-2</v>
      </c>
      <c r="Q172" s="2" t="s">
        <v>222</v>
      </c>
      <c r="T172" s="91">
        <v>74000000</v>
      </c>
    </row>
    <row r="173" spans="1:45" x14ac:dyDescent="0.25">
      <c r="K173" s="2">
        <f>K18-L18-V18-W18-X18-Y18-Z18</f>
        <v>0</v>
      </c>
      <c r="P173" s="85">
        <f>P159/7000000000</f>
        <v>3.9800000000000002E-2</v>
      </c>
      <c r="Q173" s="2" t="s">
        <v>223</v>
      </c>
      <c r="T173" s="91">
        <v>46000000</v>
      </c>
      <c r="U173" s="95">
        <f>T173*1.1</f>
        <v>50600000.000000007</v>
      </c>
      <c r="V173" s="5">
        <f>T173*1.5</f>
        <v>69000000</v>
      </c>
    </row>
    <row r="174" spans="1:45" x14ac:dyDescent="0.25">
      <c r="L174" s="3" t="s">
        <v>224</v>
      </c>
      <c r="M174" s="3" t="s">
        <v>225</v>
      </c>
      <c r="N174" s="3" t="s">
        <v>226</v>
      </c>
      <c r="T174" s="95">
        <f>SUM(T159:T173)</f>
        <v>274000000</v>
      </c>
      <c r="U174" s="95">
        <f>T159+T172+U173</f>
        <v>278600000</v>
      </c>
      <c r="V174" s="5">
        <f>T159+T172+V173</f>
        <v>297000000</v>
      </c>
    </row>
    <row r="175" spans="1:45" x14ac:dyDescent="0.25">
      <c r="K175" s="2" t="s">
        <v>227</v>
      </c>
      <c r="L175" s="3">
        <f>'[1]Revenue 2023 pl+1,2 act'!K150</f>
        <v>7885070932.5252838</v>
      </c>
      <c r="M175" s="3">
        <f>P150+U174</f>
        <v>7985369696.6561403</v>
      </c>
      <c r="N175" s="96">
        <f>(L175-M175)/L175</f>
        <v>-1.2720083939528327E-2</v>
      </c>
    </row>
    <row r="176" spans="1:45" x14ac:dyDescent="0.25">
      <c r="K176" s="2" t="s">
        <v>228</v>
      </c>
      <c r="L176" s="3">
        <f>Q155</f>
        <v>0</v>
      </c>
      <c r="M176" s="3">
        <f>Q156+V174</f>
        <v>297000000</v>
      </c>
      <c r="N176" s="96" t="e">
        <f>(L176-M176)/L176</f>
        <v>#DIV/0!</v>
      </c>
    </row>
    <row r="181" spans="26:26" x14ac:dyDescent="0.25">
      <c r="Z181" s="2">
        <f>Z150+Y150+X150+W150+V150</f>
        <v>2923477651.5163689</v>
      </c>
    </row>
  </sheetData>
  <autoFilter ref="A5:AW162" xr:uid="{F948D823-FC31-4702-A3E6-F05508A45302}"/>
  <printOptions horizontalCentered="1" verticalCentered="1"/>
  <pageMargins left="0" right="0" top="0" bottom="0" header="0.3" footer="0.3"/>
  <pageSetup paperSize="8" scale="3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Revise Cost 2023</vt:lpstr>
      <vt:lpstr>'Revise Cost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Gaballah</dc:creator>
  <cp:lastModifiedBy>Mohamed Gaballah</cp:lastModifiedBy>
  <dcterms:created xsi:type="dcterms:W3CDTF">2023-05-24T07:19:16Z</dcterms:created>
  <dcterms:modified xsi:type="dcterms:W3CDTF">2023-05-24T07:19:34Z</dcterms:modified>
</cp:coreProperties>
</file>