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om\Desktop\"/>
    </mc:Choice>
  </mc:AlternateContent>
  <xr:revisionPtr revIDLastSave="0" documentId="8_{739CC365-0F00-4038-9A22-707D20589893}" xr6:coauthVersionLast="47" xr6:coauthVersionMax="47" xr10:uidLastSave="{00000000-0000-0000-0000-000000000000}"/>
  <bookViews>
    <workbookView xWindow="-108" yWindow="-108" windowWidth="23256" windowHeight="12720" xr2:uid="{D64EDC15-C65D-47A3-92C1-DEEF6FD56F19}"/>
  </bookViews>
  <sheets>
    <sheet name="02-Metrics" sheetId="1" r:id="rId1"/>
  </sheets>
  <externalReferences>
    <externalReference r:id="rId2"/>
  </externalReferences>
  <definedNames>
    <definedName name="_xlnm._FilterDatabase" localSheetId="0" hidden="1">'02-Metrics'!$A$1:$M$197</definedName>
    <definedName name="_xlnm.Print_Area" localSheetId="0">'02-Metrics'!$A$1:$M$197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7" i="1" l="1"/>
  <c r="G197" i="1"/>
  <c r="F197" i="1"/>
  <c r="E197" i="1"/>
  <c r="D197" i="1"/>
  <c r="C197" i="1"/>
  <c r="B197" i="1"/>
  <c r="H196" i="1"/>
  <c r="G196" i="1"/>
  <c r="F196" i="1"/>
  <c r="E196" i="1"/>
  <c r="D196" i="1"/>
  <c r="C196" i="1"/>
  <c r="B196" i="1"/>
  <c r="H195" i="1"/>
  <c r="G195" i="1"/>
  <c r="F195" i="1"/>
  <c r="E195" i="1"/>
  <c r="D195" i="1"/>
  <c r="H194" i="1"/>
  <c r="G194" i="1"/>
  <c r="F194" i="1"/>
  <c r="E194" i="1"/>
  <c r="D194" i="1"/>
  <c r="C194" i="1"/>
  <c r="B194" i="1"/>
  <c r="H193" i="1"/>
  <c r="G193" i="1"/>
  <c r="F193" i="1"/>
  <c r="E193" i="1"/>
  <c r="D193" i="1"/>
  <c r="C193" i="1"/>
  <c r="B193" i="1"/>
  <c r="H192" i="1"/>
  <c r="G192" i="1"/>
  <c r="F192" i="1"/>
  <c r="E192" i="1"/>
  <c r="D192" i="1"/>
  <c r="C192" i="1"/>
  <c r="B192" i="1"/>
  <c r="H191" i="1"/>
  <c r="G191" i="1"/>
  <c r="F191" i="1"/>
  <c r="E191" i="1"/>
  <c r="D191" i="1"/>
  <c r="C191" i="1"/>
  <c r="B191" i="1"/>
  <c r="H190" i="1"/>
  <c r="G190" i="1"/>
  <c r="F190" i="1"/>
  <c r="E190" i="1"/>
  <c r="D190" i="1"/>
  <c r="C190" i="1"/>
  <c r="B190" i="1"/>
  <c r="H189" i="1"/>
  <c r="G189" i="1"/>
  <c r="F189" i="1"/>
  <c r="E189" i="1"/>
  <c r="D189" i="1"/>
  <c r="C189" i="1"/>
  <c r="B189" i="1"/>
  <c r="H188" i="1"/>
  <c r="G188" i="1"/>
  <c r="F188" i="1"/>
  <c r="E188" i="1"/>
  <c r="D188" i="1"/>
  <c r="C188" i="1"/>
  <c r="B188" i="1"/>
  <c r="H187" i="1"/>
  <c r="G187" i="1"/>
  <c r="F187" i="1"/>
  <c r="E187" i="1"/>
  <c r="D187" i="1"/>
  <c r="C187" i="1"/>
  <c r="B187" i="1"/>
  <c r="H186" i="1"/>
  <c r="G186" i="1"/>
  <c r="F186" i="1"/>
  <c r="E186" i="1"/>
  <c r="D186" i="1"/>
  <c r="C186" i="1"/>
  <c r="B186" i="1"/>
  <c r="H185" i="1"/>
  <c r="G185" i="1"/>
  <c r="F185" i="1"/>
  <c r="E185" i="1"/>
  <c r="D185" i="1"/>
  <c r="C185" i="1"/>
  <c r="B185" i="1"/>
  <c r="H184" i="1"/>
  <c r="G184" i="1"/>
  <c r="F184" i="1"/>
  <c r="E184" i="1"/>
  <c r="D184" i="1"/>
  <c r="C184" i="1"/>
  <c r="B184" i="1"/>
  <c r="H183" i="1"/>
  <c r="G183" i="1"/>
  <c r="F183" i="1"/>
  <c r="E183" i="1"/>
  <c r="D183" i="1"/>
  <c r="C183" i="1"/>
  <c r="B183" i="1"/>
  <c r="H182" i="1"/>
  <c r="G182" i="1"/>
  <c r="F182" i="1"/>
  <c r="E182" i="1"/>
  <c r="D182" i="1"/>
  <c r="C182" i="1"/>
  <c r="B182" i="1"/>
  <c r="H181" i="1"/>
  <c r="G181" i="1"/>
  <c r="F181" i="1"/>
  <c r="E181" i="1"/>
  <c r="D181" i="1"/>
  <c r="C181" i="1"/>
  <c r="B181" i="1"/>
  <c r="H180" i="1"/>
  <c r="G180" i="1"/>
  <c r="F180" i="1"/>
  <c r="E180" i="1"/>
  <c r="D180" i="1"/>
  <c r="C180" i="1"/>
  <c r="B180" i="1"/>
  <c r="H179" i="1"/>
  <c r="G179" i="1"/>
  <c r="F179" i="1"/>
  <c r="E179" i="1"/>
  <c r="D179" i="1"/>
  <c r="C179" i="1"/>
  <c r="B179" i="1"/>
  <c r="H178" i="1"/>
  <c r="G178" i="1"/>
  <c r="F178" i="1"/>
  <c r="E178" i="1"/>
  <c r="D178" i="1"/>
  <c r="C178" i="1"/>
  <c r="B178" i="1"/>
  <c r="H177" i="1"/>
  <c r="G177" i="1"/>
  <c r="F177" i="1"/>
  <c r="E177" i="1"/>
  <c r="D177" i="1"/>
  <c r="C177" i="1"/>
  <c r="B177" i="1"/>
  <c r="H176" i="1"/>
  <c r="G176" i="1"/>
  <c r="F176" i="1"/>
  <c r="E176" i="1"/>
  <c r="D176" i="1"/>
  <c r="C176" i="1"/>
  <c r="B176" i="1"/>
  <c r="H175" i="1"/>
  <c r="G175" i="1"/>
  <c r="F175" i="1"/>
  <c r="E175" i="1"/>
  <c r="D175" i="1"/>
  <c r="C175" i="1"/>
  <c r="B175" i="1"/>
  <c r="H174" i="1"/>
  <c r="G174" i="1"/>
  <c r="F174" i="1"/>
  <c r="E174" i="1"/>
  <c r="D174" i="1"/>
  <c r="C174" i="1"/>
  <c r="B174" i="1"/>
  <c r="H173" i="1"/>
  <c r="G173" i="1"/>
  <c r="F173" i="1"/>
  <c r="E173" i="1"/>
  <c r="D173" i="1"/>
  <c r="C173" i="1"/>
  <c r="B173" i="1"/>
  <c r="H172" i="1"/>
  <c r="G172" i="1"/>
  <c r="F172" i="1"/>
  <c r="E172" i="1"/>
  <c r="D172" i="1"/>
  <c r="C172" i="1"/>
  <c r="B172" i="1"/>
  <c r="H171" i="1"/>
  <c r="G171" i="1"/>
  <c r="F171" i="1"/>
  <c r="E171" i="1"/>
  <c r="D171" i="1"/>
  <c r="C171" i="1"/>
  <c r="B171" i="1"/>
  <c r="I170" i="1"/>
  <c r="H170" i="1"/>
  <c r="H168" i="1" s="1"/>
  <c r="G170" i="1"/>
  <c r="G168" i="1" s="1"/>
  <c r="F170" i="1"/>
  <c r="F168" i="1" s="1"/>
  <c r="E170" i="1"/>
  <c r="E168" i="1" s="1"/>
  <c r="D170" i="1"/>
  <c r="C170" i="1"/>
  <c r="C168" i="1" s="1"/>
  <c r="B170" i="1"/>
  <c r="B168" i="1" s="1"/>
  <c r="J169" i="1"/>
  <c r="J170" i="1" s="1"/>
  <c r="J168" i="1"/>
  <c r="H167" i="1"/>
  <c r="G167" i="1"/>
  <c r="F167" i="1"/>
  <c r="E167" i="1"/>
  <c r="D167" i="1"/>
  <c r="C167" i="1"/>
  <c r="B167" i="1"/>
  <c r="H166" i="1"/>
  <c r="G166" i="1"/>
  <c r="F166" i="1"/>
  <c r="E166" i="1"/>
  <c r="D166" i="1"/>
  <c r="C166" i="1"/>
  <c r="B166" i="1"/>
  <c r="H165" i="1"/>
  <c r="G165" i="1"/>
  <c r="F165" i="1"/>
  <c r="E165" i="1"/>
  <c r="D165" i="1"/>
  <c r="C165" i="1"/>
  <c r="B165" i="1"/>
  <c r="H164" i="1"/>
  <c r="G164" i="1"/>
  <c r="F164" i="1"/>
  <c r="E164" i="1"/>
  <c r="D164" i="1"/>
  <c r="C164" i="1"/>
  <c r="B164" i="1"/>
  <c r="H163" i="1"/>
  <c r="G163" i="1"/>
  <c r="F163" i="1"/>
  <c r="E163" i="1"/>
  <c r="D163" i="1"/>
  <c r="C163" i="1"/>
  <c r="B163" i="1"/>
  <c r="H162" i="1"/>
  <c r="G162" i="1"/>
  <c r="F162" i="1"/>
  <c r="E162" i="1"/>
  <c r="D162" i="1"/>
  <c r="C162" i="1"/>
  <c r="B162" i="1"/>
  <c r="H161" i="1"/>
  <c r="G161" i="1"/>
  <c r="F161" i="1"/>
  <c r="E161" i="1"/>
  <c r="D161" i="1"/>
  <c r="C161" i="1"/>
  <c r="B161" i="1"/>
  <c r="H160" i="1"/>
  <c r="G160" i="1"/>
  <c r="F160" i="1"/>
  <c r="E160" i="1"/>
  <c r="D160" i="1"/>
  <c r="C160" i="1"/>
  <c r="B160" i="1"/>
  <c r="H159" i="1"/>
  <c r="G159" i="1"/>
  <c r="F159" i="1"/>
  <c r="E159" i="1"/>
  <c r="D159" i="1"/>
  <c r="C159" i="1"/>
  <c r="B159" i="1"/>
  <c r="K158" i="1"/>
  <c r="H158" i="1"/>
  <c r="G158" i="1"/>
  <c r="F158" i="1"/>
  <c r="E158" i="1"/>
  <c r="D158" i="1"/>
  <c r="C158" i="1"/>
  <c r="B158" i="1"/>
  <c r="K157" i="1"/>
  <c r="H157" i="1"/>
  <c r="G157" i="1"/>
  <c r="F157" i="1"/>
  <c r="E157" i="1"/>
  <c r="D157" i="1"/>
  <c r="C157" i="1"/>
  <c r="B157" i="1"/>
  <c r="H156" i="1"/>
  <c r="G156" i="1"/>
  <c r="F156" i="1"/>
  <c r="E156" i="1"/>
  <c r="D156" i="1"/>
  <c r="C156" i="1"/>
  <c r="B156" i="1"/>
  <c r="H155" i="1"/>
  <c r="G155" i="1"/>
  <c r="F155" i="1"/>
  <c r="E155" i="1"/>
  <c r="D155" i="1"/>
  <c r="C155" i="1"/>
  <c r="B155" i="1"/>
  <c r="K154" i="1"/>
  <c r="H154" i="1"/>
  <c r="G154" i="1"/>
  <c r="F154" i="1"/>
  <c r="E154" i="1"/>
  <c r="D154" i="1"/>
  <c r="C154" i="1"/>
  <c r="B154" i="1"/>
  <c r="H153" i="1"/>
  <c r="G153" i="1"/>
  <c r="F153" i="1"/>
  <c r="E153" i="1"/>
  <c r="D153" i="1"/>
  <c r="C153" i="1"/>
  <c r="B153" i="1"/>
  <c r="H152" i="1"/>
  <c r="G152" i="1"/>
  <c r="F152" i="1"/>
  <c r="E152" i="1"/>
  <c r="D152" i="1"/>
  <c r="C152" i="1"/>
  <c r="B152" i="1"/>
  <c r="K151" i="1"/>
  <c r="H151" i="1"/>
  <c r="G151" i="1"/>
  <c r="F151" i="1"/>
  <c r="E151" i="1"/>
  <c r="D151" i="1"/>
  <c r="C151" i="1"/>
  <c r="B151" i="1"/>
  <c r="K150" i="1"/>
  <c r="H150" i="1"/>
  <c r="G150" i="1"/>
  <c r="F150" i="1"/>
  <c r="E150" i="1"/>
  <c r="D150" i="1"/>
  <c r="C150" i="1"/>
  <c r="B150" i="1"/>
  <c r="K149" i="1"/>
  <c r="H149" i="1"/>
  <c r="G149" i="1"/>
  <c r="F149" i="1"/>
  <c r="E149" i="1"/>
  <c r="D149" i="1"/>
  <c r="C149" i="1"/>
  <c r="B149" i="1"/>
  <c r="H148" i="1"/>
  <c r="G148" i="1"/>
  <c r="F148" i="1"/>
  <c r="E148" i="1"/>
  <c r="D148" i="1"/>
  <c r="C148" i="1"/>
  <c r="B148" i="1"/>
  <c r="H147" i="1"/>
  <c r="G147" i="1"/>
  <c r="F147" i="1"/>
  <c r="E147" i="1"/>
  <c r="D147" i="1"/>
  <c r="C147" i="1"/>
  <c r="B147" i="1"/>
  <c r="H146" i="1"/>
  <c r="G146" i="1"/>
  <c r="F146" i="1"/>
  <c r="E146" i="1"/>
  <c r="D146" i="1"/>
  <c r="C146" i="1"/>
  <c r="B146" i="1"/>
  <c r="H145" i="1"/>
  <c r="G145" i="1"/>
  <c r="F145" i="1"/>
  <c r="E145" i="1"/>
  <c r="D145" i="1"/>
  <c r="C145" i="1"/>
  <c r="B145" i="1"/>
  <c r="H144" i="1"/>
  <c r="G144" i="1"/>
  <c r="F144" i="1"/>
  <c r="E144" i="1"/>
  <c r="D144" i="1"/>
  <c r="C144" i="1"/>
  <c r="B144" i="1"/>
  <c r="H143" i="1"/>
  <c r="G143" i="1"/>
  <c r="F143" i="1"/>
  <c r="E143" i="1"/>
  <c r="D143" i="1"/>
  <c r="C143" i="1"/>
  <c r="B143" i="1"/>
  <c r="K142" i="1"/>
  <c r="H142" i="1"/>
  <c r="G142" i="1"/>
  <c r="F142" i="1"/>
  <c r="E142" i="1"/>
  <c r="D142" i="1"/>
  <c r="C142" i="1"/>
  <c r="B142" i="1"/>
  <c r="H141" i="1"/>
  <c r="G141" i="1"/>
  <c r="F141" i="1"/>
  <c r="E141" i="1"/>
  <c r="D141" i="1"/>
  <c r="C141" i="1"/>
  <c r="B141" i="1"/>
  <c r="H140" i="1"/>
  <c r="G140" i="1"/>
  <c r="F140" i="1"/>
  <c r="E140" i="1"/>
  <c r="D140" i="1"/>
  <c r="C140" i="1"/>
  <c r="B140" i="1"/>
  <c r="J139" i="1"/>
  <c r="I139" i="1"/>
  <c r="H139" i="1"/>
  <c r="G139" i="1"/>
  <c r="G138" i="1" s="1"/>
  <c r="F139" i="1"/>
  <c r="F136" i="1" s="1"/>
  <c r="E139" i="1"/>
  <c r="E137" i="1" s="1"/>
  <c r="D139" i="1"/>
  <c r="C139" i="1"/>
  <c r="C138" i="1" s="1"/>
  <c r="B139" i="1"/>
  <c r="H135" i="1"/>
  <c r="G135" i="1"/>
  <c r="F135" i="1"/>
  <c r="E135" i="1"/>
  <c r="D135" i="1"/>
  <c r="C135" i="1"/>
  <c r="B135" i="1"/>
  <c r="H134" i="1"/>
  <c r="G134" i="1"/>
  <c r="F134" i="1"/>
  <c r="E134" i="1"/>
  <c r="D134" i="1"/>
  <c r="C134" i="1"/>
  <c r="B134" i="1"/>
  <c r="H133" i="1"/>
  <c r="G133" i="1"/>
  <c r="F133" i="1"/>
  <c r="E133" i="1"/>
  <c r="D133" i="1"/>
  <c r="C133" i="1"/>
  <c r="B133" i="1"/>
  <c r="H132" i="1"/>
  <c r="G132" i="1"/>
  <c r="F132" i="1"/>
  <c r="E132" i="1"/>
  <c r="D132" i="1"/>
  <c r="C132" i="1"/>
  <c r="B132" i="1"/>
  <c r="H131" i="1"/>
  <c r="G131" i="1"/>
  <c r="F131" i="1"/>
  <c r="E131" i="1"/>
  <c r="D131" i="1"/>
  <c r="C131" i="1"/>
  <c r="B131" i="1"/>
  <c r="K130" i="1"/>
  <c r="H130" i="1"/>
  <c r="H129" i="1" s="1"/>
  <c r="G130" i="1"/>
  <c r="G128" i="1" s="1"/>
  <c r="F130" i="1"/>
  <c r="E130" i="1"/>
  <c r="D130" i="1"/>
  <c r="D127" i="1" s="1"/>
  <c r="C130" i="1"/>
  <c r="C128" i="1" s="1"/>
  <c r="B130" i="1"/>
  <c r="B127" i="1" s="1"/>
  <c r="J129" i="1"/>
  <c r="I129" i="1"/>
  <c r="J128" i="1"/>
  <c r="I128" i="1"/>
  <c r="J127" i="1"/>
  <c r="I127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H124" i="1"/>
  <c r="G124" i="1"/>
  <c r="F124" i="1"/>
  <c r="E124" i="1"/>
  <c r="D124" i="1"/>
  <c r="C124" i="1"/>
  <c r="B124" i="1"/>
  <c r="H123" i="1"/>
  <c r="G123" i="1"/>
  <c r="F123" i="1"/>
  <c r="E123" i="1"/>
  <c r="D123" i="1"/>
  <c r="C123" i="1"/>
  <c r="B123" i="1"/>
  <c r="H122" i="1"/>
  <c r="G122" i="1"/>
  <c r="F122" i="1"/>
  <c r="E122" i="1"/>
  <c r="D122" i="1"/>
  <c r="C122" i="1"/>
  <c r="B122" i="1"/>
  <c r="K121" i="1"/>
  <c r="H121" i="1"/>
  <c r="G121" i="1"/>
  <c r="F121" i="1"/>
  <c r="E121" i="1"/>
  <c r="D121" i="1"/>
  <c r="C121" i="1"/>
  <c r="B121" i="1"/>
  <c r="H120" i="1"/>
  <c r="G120" i="1"/>
  <c r="F120" i="1"/>
  <c r="E120" i="1"/>
  <c r="D120" i="1"/>
  <c r="C120" i="1"/>
  <c r="B120" i="1"/>
  <c r="H119" i="1"/>
  <c r="G119" i="1"/>
  <c r="F119" i="1"/>
  <c r="E119" i="1"/>
  <c r="D119" i="1"/>
  <c r="C119" i="1"/>
  <c r="B119" i="1"/>
  <c r="H118" i="1"/>
  <c r="G118" i="1"/>
  <c r="F118" i="1"/>
  <c r="E118" i="1"/>
  <c r="D118" i="1"/>
  <c r="C118" i="1"/>
  <c r="B118" i="1"/>
  <c r="H117" i="1"/>
  <c r="G117" i="1"/>
  <c r="F117" i="1"/>
  <c r="E117" i="1"/>
  <c r="D117" i="1"/>
  <c r="C117" i="1"/>
  <c r="B117" i="1"/>
  <c r="H116" i="1"/>
  <c r="G116" i="1"/>
  <c r="F116" i="1"/>
  <c r="E116" i="1"/>
  <c r="D116" i="1"/>
  <c r="C116" i="1"/>
  <c r="B116" i="1"/>
  <c r="K115" i="1"/>
  <c r="J115" i="1"/>
  <c r="I115" i="1"/>
  <c r="H115" i="1"/>
  <c r="H113" i="1" s="1"/>
  <c r="G115" i="1"/>
  <c r="G114" i="1" s="1"/>
  <c r="F115" i="1"/>
  <c r="F113" i="1" s="1"/>
  <c r="E115" i="1"/>
  <c r="E114" i="1" s="1"/>
  <c r="D115" i="1"/>
  <c r="D113" i="1" s="1"/>
  <c r="C115" i="1"/>
  <c r="B115" i="1"/>
  <c r="H111" i="1"/>
  <c r="G111" i="1"/>
  <c r="F111" i="1"/>
  <c r="E111" i="1"/>
  <c r="D111" i="1"/>
  <c r="C111" i="1"/>
  <c r="B111" i="1"/>
  <c r="H110" i="1"/>
  <c r="G110" i="1"/>
  <c r="F110" i="1"/>
  <c r="E110" i="1"/>
  <c r="D110" i="1"/>
  <c r="C110" i="1"/>
  <c r="B110" i="1"/>
  <c r="H109" i="1"/>
  <c r="G109" i="1"/>
  <c r="F109" i="1"/>
  <c r="E109" i="1"/>
  <c r="D109" i="1"/>
  <c r="C109" i="1"/>
  <c r="B109" i="1"/>
  <c r="H108" i="1"/>
  <c r="G108" i="1"/>
  <c r="F108" i="1"/>
  <c r="E108" i="1"/>
  <c r="D108" i="1"/>
  <c r="C108" i="1"/>
  <c r="B108" i="1"/>
  <c r="H107" i="1"/>
  <c r="G107" i="1"/>
  <c r="F107" i="1"/>
  <c r="E107" i="1"/>
  <c r="D107" i="1"/>
  <c r="C107" i="1"/>
  <c r="B107" i="1"/>
  <c r="H106" i="1"/>
  <c r="G106" i="1"/>
  <c r="F106" i="1"/>
  <c r="E106" i="1"/>
  <c r="D106" i="1"/>
  <c r="C106" i="1"/>
  <c r="B106" i="1"/>
  <c r="H104" i="1"/>
  <c r="H105" i="1" s="1"/>
  <c r="G104" i="1"/>
  <c r="G103" i="1" s="1"/>
  <c r="F104" i="1"/>
  <c r="F105" i="1" s="1"/>
  <c r="E104" i="1"/>
  <c r="E101" i="1" s="1"/>
  <c r="D104" i="1"/>
  <c r="D101" i="1" s="1"/>
  <c r="C104" i="1"/>
  <c r="B104" i="1"/>
  <c r="B101" i="1" s="1"/>
  <c r="K100" i="1"/>
  <c r="J100" i="1"/>
  <c r="I100" i="1"/>
  <c r="H100" i="1"/>
  <c r="H99" i="1" s="1"/>
  <c r="G100" i="1"/>
  <c r="F100" i="1"/>
  <c r="E100" i="1"/>
  <c r="E97" i="1" s="1"/>
  <c r="D100" i="1"/>
  <c r="D97" i="1" s="1"/>
  <c r="C100" i="1"/>
  <c r="C99" i="1" s="1"/>
  <c r="B100" i="1"/>
  <c r="B99" i="1" s="1"/>
  <c r="H96" i="1"/>
  <c r="G96" i="1"/>
  <c r="F96" i="1"/>
  <c r="E96" i="1"/>
  <c r="D96" i="1"/>
  <c r="C96" i="1"/>
  <c r="B96" i="1"/>
  <c r="H95" i="1"/>
  <c r="G95" i="1"/>
  <c r="F95" i="1"/>
  <c r="E95" i="1"/>
  <c r="D95" i="1"/>
  <c r="C95" i="1"/>
  <c r="B95" i="1"/>
  <c r="K94" i="1"/>
  <c r="H94" i="1"/>
  <c r="G94" i="1"/>
  <c r="F94" i="1"/>
  <c r="E94" i="1"/>
  <c r="D94" i="1"/>
  <c r="C94" i="1"/>
  <c r="B94" i="1"/>
  <c r="H93" i="1"/>
  <c r="G93" i="1"/>
  <c r="F93" i="1"/>
  <c r="E93" i="1"/>
  <c r="D93" i="1"/>
  <c r="C93" i="1"/>
  <c r="B93" i="1"/>
  <c r="H92" i="1"/>
  <c r="G92" i="1"/>
  <c r="F92" i="1"/>
  <c r="E92" i="1"/>
  <c r="D92" i="1"/>
  <c r="C92" i="1"/>
  <c r="B92" i="1"/>
  <c r="K91" i="1"/>
  <c r="H91" i="1"/>
  <c r="H90" i="1" s="1"/>
  <c r="G91" i="1"/>
  <c r="G90" i="1" s="1"/>
  <c r="F91" i="1"/>
  <c r="F90" i="1" s="1"/>
  <c r="E91" i="1"/>
  <c r="E88" i="1" s="1"/>
  <c r="D91" i="1"/>
  <c r="D88" i="1" s="1"/>
  <c r="C91" i="1"/>
  <c r="B91" i="1"/>
  <c r="B90" i="1" s="1"/>
  <c r="J90" i="1"/>
  <c r="I90" i="1"/>
  <c r="J89" i="1"/>
  <c r="I89" i="1"/>
  <c r="J88" i="1"/>
  <c r="I88" i="1"/>
  <c r="H87" i="1"/>
  <c r="G87" i="1"/>
  <c r="F87" i="1"/>
  <c r="E87" i="1"/>
  <c r="D87" i="1"/>
  <c r="C87" i="1"/>
  <c r="B87" i="1"/>
  <c r="J86" i="1"/>
  <c r="H86" i="1"/>
  <c r="G86" i="1"/>
  <c r="F86" i="1"/>
  <c r="E86" i="1"/>
  <c r="D86" i="1"/>
  <c r="C86" i="1"/>
  <c r="B86" i="1"/>
  <c r="H85" i="1"/>
  <c r="G85" i="1"/>
  <c r="F85" i="1"/>
  <c r="E85" i="1"/>
  <c r="D85" i="1"/>
  <c r="C85" i="1"/>
  <c r="B85" i="1"/>
  <c r="K84" i="1"/>
  <c r="H84" i="1"/>
  <c r="H81" i="1" s="1"/>
  <c r="G84" i="1"/>
  <c r="F84" i="1"/>
  <c r="F80" i="1" s="1"/>
  <c r="E84" i="1"/>
  <c r="E82" i="1" s="1"/>
  <c r="D84" i="1"/>
  <c r="D83" i="1" s="1"/>
  <c r="C84" i="1"/>
  <c r="C80" i="1" s="1"/>
  <c r="B84" i="1"/>
  <c r="B80" i="1" s="1"/>
  <c r="H79" i="1"/>
  <c r="G79" i="1"/>
  <c r="F79" i="1"/>
  <c r="E79" i="1"/>
  <c r="D79" i="1"/>
  <c r="C79" i="1"/>
  <c r="B79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H76" i="1"/>
  <c r="G76" i="1"/>
  <c r="F76" i="1"/>
  <c r="E76" i="1"/>
  <c r="D76" i="1"/>
  <c r="C76" i="1"/>
  <c r="B76" i="1"/>
  <c r="H75" i="1"/>
  <c r="G75" i="1"/>
  <c r="F75" i="1"/>
  <c r="E75" i="1"/>
  <c r="D75" i="1"/>
  <c r="C75" i="1"/>
  <c r="B75" i="1"/>
  <c r="H74" i="1"/>
  <c r="G74" i="1"/>
  <c r="F74" i="1"/>
  <c r="E74" i="1"/>
  <c r="D74" i="1"/>
  <c r="C74" i="1"/>
  <c r="B74" i="1"/>
  <c r="H73" i="1"/>
  <c r="G73" i="1"/>
  <c r="F73" i="1"/>
  <c r="E73" i="1"/>
  <c r="D73" i="1"/>
  <c r="C73" i="1"/>
  <c r="B73" i="1"/>
  <c r="H72" i="1"/>
  <c r="G72" i="1"/>
  <c r="F72" i="1"/>
  <c r="E72" i="1"/>
  <c r="D72" i="1"/>
  <c r="C72" i="1"/>
  <c r="B72" i="1"/>
  <c r="K71" i="1"/>
  <c r="H71" i="1"/>
  <c r="G71" i="1"/>
  <c r="F71" i="1"/>
  <c r="E71" i="1"/>
  <c r="D71" i="1"/>
  <c r="C71" i="1"/>
  <c r="B71" i="1"/>
  <c r="K70" i="1"/>
  <c r="I70" i="1"/>
  <c r="H70" i="1"/>
  <c r="H68" i="1" s="1"/>
  <c r="G70" i="1"/>
  <c r="G68" i="1" s="1"/>
  <c r="F70" i="1"/>
  <c r="F69" i="1" s="1"/>
  <c r="E70" i="1"/>
  <c r="E67" i="1" s="1"/>
  <c r="D70" i="1"/>
  <c r="D69" i="1" s="1"/>
  <c r="C70" i="1"/>
  <c r="C69" i="1" s="1"/>
  <c r="B70" i="1"/>
  <c r="B69" i="1" s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H64" i="1"/>
  <c r="G64" i="1"/>
  <c r="F64" i="1"/>
  <c r="E64" i="1"/>
  <c r="D64" i="1"/>
  <c r="C64" i="1"/>
  <c r="B64" i="1"/>
  <c r="K63" i="1"/>
  <c r="J63" i="1"/>
  <c r="I63" i="1"/>
  <c r="H63" i="1"/>
  <c r="H60" i="1" s="1"/>
  <c r="G63" i="1"/>
  <c r="G62" i="1" s="1"/>
  <c r="F63" i="1"/>
  <c r="F60" i="1" s="1"/>
  <c r="E63" i="1"/>
  <c r="D63" i="1"/>
  <c r="D61" i="1" s="1"/>
  <c r="C63" i="1"/>
  <c r="C60" i="1" s="1"/>
  <c r="B63" i="1"/>
  <c r="H59" i="1"/>
  <c r="G59" i="1"/>
  <c r="F59" i="1"/>
  <c r="E59" i="1"/>
  <c r="D59" i="1"/>
  <c r="C59" i="1"/>
  <c r="B59" i="1"/>
  <c r="K58" i="1"/>
  <c r="J58" i="1"/>
  <c r="I58" i="1"/>
  <c r="K57" i="1"/>
  <c r="J57" i="1"/>
  <c r="I57" i="1"/>
  <c r="H57" i="1"/>
  <c r="H54" i="1" s="1"/>
  <c r="G57" i="1"/>
  <c r="G54" i="1" s="1"/>
  <c r="F57" i="1"/>
  <c r="E57" i="1"/>
  <c r="E56" i="1" s="1"/>
  <c r="D57" i="1"/>
  <c r="D56" i="1" s="1"/>
  <c r="C57" i="1"/>
  <c r="C56" i="1" s="1"/>
  <c r="B57" i="1"/>
  <c r="B54" i="1" s="1"/>
  <c r="H52" i="1"/>
  <c r="G52" i="1"/>
  <c r="F52" i="1"/>
  <c r="E52" i="1"/>
  <c r="D52" i="1"/>
  <c r="C52" i="1"/>
  <c r="B52" i="1"/>
  <c r="K51" i="1"/>
  <c r="J51" i="1"/>
  <c r="I51" i="1"/>
  <c r="H51" i="1"/>
  <c r="H47" i="1" s="1"/>
  <c r="G51" i="1"/>
  <c r="G50" i="1" s="1"/>
  <c r="F51" i="1"/>
  <c r="E51" i="1"/>
  <c r="D51" i="1"/>
  <c r="D48" i="1" s="1"/>
  <c r="C51" i="1"/>
  <c r="C49" i="1" s="1"/>
  <c r="B51" i="1"/>
  <c r="B47" i="1" s="1"/>
  <c r="H46" i="1"/>
  <c r="G46" i="1"/>
  <c r="F46" i="1"/>
  <c r="E46" i="1"/>
  <c r="D46" i="1"/>
  <c r="C46" i="1"/>
  <c r="B46" i="1"/>
  <c r="K45" i="1"/>
  <c r="I45" i="1"/>
  <c r="H45" i="1"/>
  <c r="G45" i="1"/>
  <c r="G42" i="1" s="1"/>
  <c r="F45" i="1"/>
  <c r="F42" i="1" s="1"/>
  <c r="E45" i="1"/>
  <c r="E42" i="1" s="1"/>
  <c r="D45" i="1"/>
  <c r="D43" i="1" s="1"/>
  <c r="C45" i="1"/>
  <c r="C43" i="1" s="1"/>
  <c r="B45" i="1"/>
  <c r="B43" i="1" s="1"/>
  <c r="J44" i="1"/>
  <c r="J45" i="1" s="1"/>
  <c r="J43" i="1"/>
  <c r="J42" i="1"/>
  <c r="D42" i="1"/>
  <c r="H41" i="1"/>
  <c r="G41" i="1"/>
  <c r="F41" i="1"/>
  <c r="E41" i="1"/>
  <c r="D41" i="1"/>
  <c r="C41" i="1"/>
  <c r="B41" i="1"/>
  <c r="H40" i="1"/>
  <c r="G40" i="1"/>
  <c r="F40" i="1"/>
  <c r="E40" i="1"/>
  <c r="D40" i="1"/>
  <c r="C40" i="1"/>
  <c r="B40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4" i="1"/>
  <c r="G34" i="1"/>
  <c r="F34" i="1"/>
  <c r="E34" i="1"/>
  <c r="D34" i="1"/>
  <c r="C34" i="1"/>
  <c r="B34" i="1"/>
  <c r="K33" i="1"/>
  <c r="H33" i="1"/>
  <c r="H32" i="1" s="1"/>
  <c r="G33" i="1"/>
  <c r="G32" i="1" s="1"/>
  <c r="F33" i="1"/>
  <c r="F32" i="1" s="1"/>
  <c r="E33" i="1"/>
  <c r="E31" i="1" s="1"/>
  <c r="D33" i="1"/>
  <c r="C33" i="1"/>
  <c r="C30" i="1" s="1"/>
  <c r="B33" i="1"/>
  <c r="B30" i="1" s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K26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  <c r="B24" i="1"/>
  <c r="K23" i="1"/>
  <c r="H23" i="1"/>
  <c r="G23" i="1"/>
  <c r="F23" i="1"/>
  <c r="E23" i="1"/>
  <c r="D23" i="1"/>
  <c r="C23" i="1"/>
  <c r="B23" i="1"/>
  <c r="K22" i="1"/>
  <c r="H22" i="1"/>
  <c r="H19" i="1" s="1"/>
  <c r="G22" i="1"/>
  <c r="G19" i="1" s="1"/>
  <c r="F22" i="1"/>
  <c r="F21" i="1" s="1"/>
  <c r="E22" i="1"/>
  <c r="E18" i="1" s="1"/>
  <c r="D22" i="1"/>
  <c r="D17" i="1" s="1"/>
  <c r="C22" i="1"/>
  <c r="C17" i="1" s="1"/>
  <c r="B22" i="1"/>
  <c r="B19" i="1" s="1"/>
  <c r="H15" i="1"/>
  <c r="G15" i="1"/>
  <c r="F15" i="1"/>
  <c r="E15" i="1"/>
  <c r="D15" i="1"/>
  <c r="C15" i="1"/>
  <c r="B15" i="1"/>
  <c r="H14" i="1"/>
  <c r="G14" i="1"/>
  <c r="F14" i="1"/>
  <c r="E14" i="1"/>
  <c r="D14" i="1"/>
  <c r="C14" i="1"/>
  <c r="B14" i="1"/>
  <c r="H13" i="1"/>
  <c r="G13" i="1"/>
  <c r="F13" i="1"/>
  <c r="E13" i="1"/>
  <c r="D13" i="1"/>
  <c r="C13" i="1"/>
  <c r="B13" i="1"/>
  <c r="H12" i="1"/>
  <c r="H11" i="1" s="1"/>
  <c r="G12" i="1"/>
  <c r="G10" i="1" s="1"/>
  <c r="F12" i="1"/>
  <c r="E12" i="1"/>
  <c r="E11" i="1" s="1"/>
  <c r="D12" i="1"/>
  <c r="D11" i="1" s="1"/>
  <c r="C12" i="1"/>
  <c r="C11" i="1" s="1"/>
  <c r="B12" i="1"/>
  <c r="B10" i="1" s="1"/>
  <c r="J9" i="1"/>
  <c r="K9" i="1"/>
  <c r="H9" i="1"/>
  <c r="G9" i="1"/>
  <c r="F9" i="1"/>
  <c r="E9" i="1"/>
  <c r="D9" i="1"/>
  <c r="C9" i="1"/>
  <c r="B9" i="1"/>
  <c r="K8" i="1"/>
  <c r="H8" i="1"/>
  <c r="H6" i="1" s="1"/>
  <c r="G8" i="1"/>
  <c r="G6" i="1" s="1"/>
  <c r="F8" i="1"/>
  <c r="F7" i="1" s="1"/>
  <c r="E8" i="1"/>
  <c r="E5" i="1" s="1"/>
  <c r="D8" i="1"/>
  <c r="D6" i="1" s="1"/>
  <c r="C8" i="1"/>
  <c r="C5" i="1" s="1"/>
  <c r="B8" i="1"/>
  <c r="B5" i="1" s="1"/>
  <c r="K7" i="1"/>
  <c r="H7" i="1"/>
  <c r="K6" i="1"/>
  <c r="J5" i="1"/>
  <c r="J10" i="1" s="1"/>
  <c r="J11" i="1" s="1"/>
  <c r="H4" i="1"/>
  <c r="G4" i="1"/>
  <c r="F4" i="1"/>
  <c r="E4" i="1"/>
  <c r="D4" i="1"/>
  <c r="C4" i="1"/>
  <c r="B4" i="1"/>
  <c r="H3" i="1"/>
  <c r="G3" i="1"/>
  <c r="F3" i="1"/>
  <c r="E3" i="1"/>
  <c r="D3" i="1"/>
  <c r="C3" i="1"/>
  <c r="B3" i="1"/>
  <c r="K2" i="1"/>
  <c r="H2" i="1"/>
  <c r="G2" i="1"/>
  <c r="F2" i="1"/>
  <c r="E2" i="1"/>
  <c r="D2" i="1"/>
  <c r="C2" i="1"/>
  <c r="B2" i="1"/>
  <c r="H1" i="1"/>
  <c r="G1" i="1"/>
  <c r="F1" i="1"/>
  <c r="D5" i="1" l="1"/>
  <c r="D81" i="1"/>
  <c r="H97" i="1"/>
  <c r="H127" i="1"/>
  <c r="G16" i="1"/>
  <c r="B81" i="1"/>
  <c r="B128" i="1"/>
  <c r="F138" i="1"/>
  <c r="H10" i="1"/>
  <c r="B82" i="1"/>
  <c r="D112" i="1"/>
  <c r="B67" i="1"/>
  <c r="G31" i="1"/>
  <c r="E68" i="1"/>
  <c r="H5" i="1"/>
  <c r="D114" i="1"/>
  <c r="H16" i="1"/>
  <c r="C32" i="1"/>
  <c r="F62" i="1"/>
  <c r="B98" i="1"/>
  <c r="G102" i="1"/>
  <c r="C98" i="1"/>
  <c r="H128" i="1"/>
  <c r="C31" i="1"/>
  <c r="C97" i="1"/>
  <c r="H17" i="1"/>
  <c r="F44" i="1"/>
  <c r="B53" i="1"/>
  <c r="B68" i="1"/>
  <c r="B83" i="1"/>
  <c r="H98" i="1"/>
  <c r="C67" i="1"/>
  <c r="C53" i="1"/>
  <c r="C68" i="1"/>
  <c r="D99" i="1"/>
  <c r="F43" i="1"/>
  <c r="H20" i="1"/>
  <c r="D7" i="1"/>
  <c r="C10" i="1"/>
  <c r="H21" i="1"/>
  <c r="E53" i="1"/>
  <c r="K4" i="1"/>
  <c r="E10" i="1"/>
  <c r="G56" i="1"/>
  <c r="F103" i="1"/>
  <c r="H169" i="1"/>
  <c r="G30" i="1"/>
  <c r="B129" i="1"/>
  <c r="B49" i="1"/>
  <c r="F89" i="1"/>
  <c r="J7" i="1"/>
  <c r="B11" i="1"/>
  <c r="H30" i="1"/>
  <c r="G89" i="1"/>
  <c r="C169" i="1"/>
  <c r="J6" i="1"/>
  <c r="J8" i="1" s="1"/>
  <c r="H69" i="1"/>
  <c r="G11" i="1"/>
  <c r="B17" i="1"/>
  <c r="B31" i="1"/>
  <c r="B50" i="1"/>
  <c r="B55" i="1"/>
  <c r="F61" i="1"/>
  <c r="E80" i="1"/>
  <c r="C82" i="1"/>
  <c r="F169" i="1"/>
  <c r="D53" i="1"/>
  <c r="G60" i="1"/>
  <c r="H50" i="1"/>
  <c r="B56" i="1"/>
  <c r="G61" i="1"/>
  <c r="D82" i="1"/>
  <c r="E98" i="1"/>
  <c r="F114" i="1"/>
  <c r="C136" i="1"/>
  <c r="G169" i="1"/>
  <c r="E20" i="1"/>
  <c r="C81" i="1"/>
  <c r="F112" i="1"/>
  <c r="B48" i="1"/>
  <c r="C83" i="1"/>
  <c r="B32" i="1"/>
  <c r="H56" i="1"/>
  <c r="C6" i="1"/>
  <c r="B16" i="1"/>
  <c r="G21" i="1"/>
  <c r="C48" i="1"/>
  <c r="E81" i="1"/>
  <c r="H83" i="1"/>
  <c r="E99" i="1"/>
  <c r="G127" i="1"/>
  <c r="D128" i="1"/>
  <c r="D169" i="1"/>
  <c r="D168" i="1"/>
  <c r="F11" i="1"/>
  <c r="F10" i="1"/>
  <c r="B42" i="1"/>
  <c r="H61" i="1"/>
  <c r="D30" i="1"/>
  <c r="D31" i="1"/>
  <c r="H43" i="1"/>
  <c r="H42" i="1"/>
  <c r="F6" i="1"/>
  <c r="F5" i="1"/>
  <c r="F19" i="1"/>
  <c r="F16" i="1"/>
  <c r="F20" i="1"/>
  <c r="F17" i="1"/>
  <c r="F18" i="1"/>
  <c r="G5" i="1"/>
  <c r="D103" i="1"/>
  <c r="D102" i="1"/>
  <c r="D32" i="1"/>
  <c r="F56" i="1"/>
  <c r="F58" i="1"/>
  <c r="F54" i="1"/>
  <c r="F55" i="1"/>
  <c r="F53" i="1"/>
  <c r="E112" i="1"/>
  <c r="E113" i="1"/>
  <c r="D136" i="1"/>
  <c r="D137" i="1"/>
  <c r="B60" i="1"/>
  <c r="B61" i="1"/>
  <c r="B62" i="1"/>
  <c r="F50" i="1"/>
  <c r="F47" i="1"/>
  <c r="E127" i="1"/>
  <c r="E129" i="1"/>
  <c r="E128" i="1"/>
  <c r="C42" i="1"/>
  <c r="H31" i="1"/>
  <c r="C44" i="1"/>
  <c r="G47" i="1"/>
  <c r="E83" i="1"/>
  <c r="E103" i="1"/>
  <c r="E138" i="1"/>
  <c r="E16" i="1"/>
  <c r="G48" i="1"/>
  <c r="F88" i="1"/>
  <c r="G101" i="1"/>
  <c r="B105" i="1"/>
  <c r="C129" i="1"/>
  <c r="E136" i="1"/>
  <c r="G18" i="1"/>
  <c r="D44" i="1"/>
  <c r="H53" i="1"/>
  <c r="G55" i="1"/>
  <c r="C62" i="1"/>
  <c r="B6" i="1"/>
  <c r="B7" i="1"/>
  <c r="G17" i="1"/>
  <c r="E19" i="1"/>
  <c r="G20" i="1"/>
  <c r="E44" i="1"/>
  <c r="H48" i="1"/>
  <c r="C54" i="1"/>
  <c r="H55" i="1"/>
  <c r="B58" i="1"/>
  <c r="D62" i="1"/>
  <c r="E69" i="1"/>
  <c r="G88" i="1"/>
  <c r="B97" i="1"/>
  <c r="D98" i="1"/>
  <c r="H101" i="1"/>
  <c r="E105" i="1"/>
  <c r="C127" i="1"/>
  <c r="D129" i="1"/>
  <c r="B169" i="1"/>
  <c r="C61" i="1"/>
  <c r="D21" i="1"/>
  <c r="H49" i="1"/>
  <c r="D60" i="1"/>
  <c r="G67" i="1"/>
  <c r="F68" i="1"/>
  <c r="H82" i="1"/>
  <c r="E102" i="1"/>
  <c r="G49" i="1"/>
  <c r="E43" i="1"/>
  <c r="C47" i="1"/>
  <c r="H58" i="1"/>
  <c r="H67" i="1"/>
  <c r="H80" i="1"/>
  <c r="G105" i="1"/>
  <c r="C7" i="1"/>
  <c r="D10" i="1"/>
  <c r="C21" i="1"/>
  <c r="F30" i="1"/>
  <c r="F31" i="1"/>
  <c r="E49" i="1"/>
  <c r="E47" i="1"/>
  <c r="E50" i="1"/>
  <c r="E48" i="1"/>
  <c r="B18" i="1"/>
  <c r="H18" i="1"/>
  <c r="E21" i="1"/>
  <c r="E17" i="1"/>
  <c r="D67" i="1"/>
  <c r="D68" i="1"/>
  <c r="C20" i="1"/>
  <c r="C16" i="1"/>
  <c r="D49" i="1"/>
  <c r="D47" i="1"/>
  <c r="D50" i="1"/>
  <c r="E6" i="1"/>
  <c r="C18" i="1"/>
  <c r="E30" i="1"/>
  <c r="E7" i="1"/>
  <c r="G7" i="1"/>
  <c r="C19" i="1"/>
  <c r="D20" i="1"/>
  <c r="D16" i="1"/>
  <c r="D18" i="1"/>
  <c r="D19" i="1"/>
  <c r="B20" i="1"/>
  <c r="B21" i="1"/>
  <c r="E32" i="1"/>
  <c r="E60" i="1"/>
  <c r="E61" i="1"/>
  <c r="G82" i="1"/>
  <c r="G83" i="1"/>
  <c r="G80" i="1"/>
  <c r="C88" i="1"/>
  <c r="C89" i="1"/>
  <c r="C90" i="1"/>
  <c r="F49" i="1"/>
  <c r="C50" i="1"/>
  <c r="G58" i="1"/>
  <c r="H62" i="1"/>
  <c r="F67" i="1"/>
  <c r="B114" i="1"/>
  <c r="B112" i="1"/>
  <c r="B113" i="1"/>
  <c r="H114" i="1"/>
  <c r="H112" i="1"/>
  <c r="C113" i="1"/>
  <c r="C114" i="1"/>
  <c r="C112" i="1"/>
  <c r="F129" i="1"/>
  <c r="F128" i="1"/>
  <c r="F127" i="1"/>
  <c r="G44" i="1"/>
  <c r="D54" i="1"/>
  <c r="G43" i="1"/>
  <c r="B44" i="1"/>
  <c r="H44" i="1"/>
  <c r="F48" i="1"/>
  <c r="G53" i="1"/>
  <c r="E54" i="1"/>
  <c r="E55" i="1"/>
  <c r="C58" i="1"/>
  <c r="C55" i="1"/>
  <c r="G81" i="1"/>
  <c r="F98" i="1"/>
  <c r="F99" i="1"/>
  <c r="F97" i="1"/>
  <c r="D58" i="1"/>
  <c r="D55" i="1"/>
  <c r="E58" i="1"/>
  <c r="E62" i="1"/>
  <c r="F81" i="1"/>
  <c r="F82" i="1"/>
  <c r="F83" i="1"/>
  <c r="B88" i="1"/>
  <c r="B89" i="1"/>
  <c r="H88" i="1"/>
  <c r="H89" i="1"/>
  <c r="G99" i="1"/>
  <c r="G98" i="1"/>
  <c r="G97" i="1"/>
  <c r="C105" i="1"/>
  <c r="C103" i="1"/>
  <c r="C102" i="1"/>
  <c r="C101" i="1"/>
  <c r="D90" i="1"/>
  <c r="D89" i="1"/>
  <c r="E90" i="1"/>
  <c r="E169" i="1"/>
  <c r="G69" i="1"/>
  <c r="D80" i="1"/>
  <c r="E89" i="1"/>
  <c r="F101" i="1"/>
  <c r="F102" i="1"/>
  <c r="G136" i="1"/>
  <c r="G137" i="1"/>
  <c r="B102" i="1"/>
  <c r="B103" i="1"/>
  <c r="H102" i="1"/>
  <c r="H103" i="1"/>
  <c r="G112" i="1"/>
  <c r="G113" i="1"/>
  <c r="F137" i="1"/>
  <c r="B137" i="1"/>
  <c r="B138" i="1"/>
  <c r="B136" i="1"/>
  <c r="H137" i="1"/>
  <c r="H138" i="1"/>
  <c r="H136" i="1"/>
  <c r="D105" i="1"/>
  <c r="G129" i="1"/>
  <c r="C137" i="1"/>
  <c r="D138" i="1"/>
</calcChain>
</file>

<file path=xl/sharedStrings.xml><?xml version="1.0" encoding="utf-8"?>
<sst xmlns="http://schemas.openxmlformats.org/spreadsheetml/2006/main" count="472" uniqueCount="239">
  <si>
    <t>Project</t>
  </si>
  <si>
    <t>Main Category</t>
  </si>
  <si>
    <t>Sub Category</t>
  </si>
  <si>
    <t>Scope</t>
  </si>
  <si>
    <t>Client</t>
  </si>
  <si>
    <t>Unit</t>
  </si>
  <si>
    <t>Outcome</t>
  </si>
  <si>
    <t>Area</t>
  </si>
  <si>
    <t>Type</t>
  </si>
  <si>
    <t>Original Contract Value</t>
  </si>
  <si>
    <t>Marassi Civic Center Pkg 45</t>
  </si>
  <si>
    <t>All</t>
  </si>
  <si>
    <t>Al Oula Infra</t>
  </si>
  <si>
    <t>New Giza Phase 01</t>
  </si>
  <si>
    <t>Hyper Solimanya A</t>
  </si>
  <si>
    <t>Customer/Day</t>
  </si>
  <si>
    <t>Civil</t>
  </si>
  <si>
    <t>Hyper Solimanya B</t>
  </si>
  <si>
    <t>Arch</t>
  </si>
  <si>
    <t>Hyper Solimanya C</t>
  </si>
  <si>
    <t>MEP</t>
  </si>
  <si>
    <t>Hyper Solimanya</t>
  </si>
  <si>
    <t>Total</t>
  </si>
  <si>
    <t>Ismailia Bridges</t>
  </si>
  <si>
    <t>m</t>
  </si>
  <si>
    <t>Maxium Mall A</t>
  </si>
  <si>
    <t>Maxium Mall B</t>
  </si>
  <si>
    <t>Maxium Mall</t>
  </si>
  <si>
    <t>Ataqqa Power Plant</t>
  </si>
  <si>
    <t>Mall of Egypt Bridge</t>
  </si>
  <si>
    <t>Marassi Tanks PKG 22</t>
  </si>
  <si>
    <t>tank storage m3</t>
  </si>
  <si>
    <t>Sodic Club House A</t>
  </si>
  <si>
    <t>Sodic Club House B</t>
  </si>
  <si>
    <t>Sodic Club House C</t>
  </si>
  <si>
    <t>Sodic Club House D</t>
  </si>
  <si>
    <t>Sodic Club House E</t>
  </si>
  <si>
    <t>Sodic Club House F</t>
  </si>
  <si>
    <t>Sodic Club House</t>
  </si>
  <si>
    <t>Montazah Hotel Sharm</t>
  </si>
  <si>
    <t>Uptown Cairo Pkg 53</t>
  </si>
  <si>
    <t>Bani Suif Power Plant 1021</t>
  </si>
  <si>
    <t>MW</t>
  </si>
  <si>
    <t>New Giza Phase 02</t>
  </si>
  <si>
    <t>JICA Wind Farm Gabal El Zeet</t>
  </si>
  <si>
    <t>El Mostathmereen Mokatam Substation</t>
  </si>
  <si>
    <t>KV</t>
  </si>
  <si>
    <t>Levana UpTown PKG 62</t>
  </si>
  <si>
    <t>Kayan 110 A</t>
  </si>
  <si>
    <t>person</t>
  </si>
  <si>
    <t>Kayan 110 B</t>
  </si>
  <si>
    <t>Kayan 110 C</t>
  </si>
  <si>
    <t>Kayan 110</t>
  </si>
  <si>
    <t>El Amal Bridge</t>
  </si>
  <si>
    <t>Bani Suif Cement</t>
  </si>
  <si>
    <t>Ton / Day</t>
  </si>
  <si>
    <t>New Giza Wall</t>
  </si>
  <si>
    <t>Tamey El Amdid Mansora Power Station</t>
  </si>
  <si>
    <t>Ismailia Substation 500-220</t>
  </si>
  <si>
    <t>El Amal Bridge L&amp;L</t>
  </si>
  <si>
    <t>FIEM Wind Farm Gabal El Zeet</t>
  </si>
  <si>
    <t>KFW Wind Farm Gabal El Zeet</t>
  </si>
  <si>
    <t>Marassi Tank PKG 107 A</t>
  </si>
  <si>
    <t>Marassi Tank PKG 107 B</t>
  </si>
  <si>
    <t>Marassi Tank PKG 107 C</t>
  </si>
  <si>
    <t>Marassi Tank PKG 107</t>
  </si>
  <si>
    <t>Ben Zayed New Capital Tunnel</t>
  </si>
  <si>
    <t>Ministries Buildings A</t>
  </si>
  <si>
    <t>People Served</t>
  </si>
  <si>
    <t>Ministries Buildings B</t>
  </si>
  <si>
    <t>Ministries Buildings C</t>
  </si>
  <si>
    <t>Ministries Buildings D</t>
  </si>
  <si>
    <t>Roads &amp; Landscape</t>
  </si>
  <si>
    <t>Ministries Buildings</t>
  </si>
  <si>
    <t>Bani Suif Substation</t>
  </si>
  <si>
    <t>Royal City Mall A</t>
  </si>
  <si>
    <t>No of Shops</t>
  </si>
  <si>
    <t>Royal City Mall B</t>
  </si>
  <si>
    <t>Royal City Mall C</t>
  </si>
  <si>
    <t>Royal City Mall D</t>
  </si>
  <si>
    <t>Royal City Mall</t>
  </si>
  <si>
    <t>Royal City Mall E</t>
  </si>
  <si>
    <t>Shoubra Banha Bridge L&amp;L</t>
  </si>
  <si>
    <t>SLP Logistic Center PI Park Sewedy Stores A</t>
  </si>
  <si>
    <t>Storage Capacity</t>
  </si>
  <si>
    <t>SLP Logistic Center PI Park Sewedy Stores B</t>
  </si>
  <si>
    <t>SLP Logistic Center PI Park Sewedy Stores C</t>
  </si>
  <si>
    <t>SLP Logistic Center PI Park Sewedy Stores</t>
  </si>
  <si>
    <t>El Mostakbal Bridge L&amp;L</t>
  </si>
  <si>
    <t>Kayan Wall L&amp;L</t>
  </si>
  <si>
    <t>Elco Suez Steel Rolling Mill Plant 3</t>
  </si>
  <si>
    <t>Million ton / year</t>
  </si>
  <si>
    <t>Hyper El Temsah A</t>
  </si>
  <si>
    <t>Hyper El Temsah B</t>
  </si>
  <si>
    <t>Hyper El Temsah C</t>
  </si>
  <si>
    <t>Hyper El Temsah</t>
  </si>
  <si>
    <t>Marassi Bridge Pkg 117</t>
  </si>
  <si>
    <t>Length m</t>
  </si>
  <si>
    <t>Siemens Power Station</t>
  </si>
  <si>
    <t>Uptown FM85 Pkg 85</t>
  </si>
  <si>
    <t>El Sokhna Tunnel 01</t>
  </si>
  <si>
    <t>Abu Sultan Bridge 01</t>
  </si>
  <si>
    <t>Mintra Factory</t>
  </si>
  <si>
    <t>King Farouk Restoration</t>
  </si>
  <si>
    <t>Mohamed Ali Palace</t>
  </si>
  <si>
    <t>Nefisha Bridge</t>
  </si>
  <si>
    <t>Fish Market A</t>
  </si>
  <si>
    <t>Fish Market B</t>
  </si>
  <si>
    <t>Fish Market C</t>
  </si>
  <si>
    <t>Fish Market D</t>
  </si>
  <si>
    <t>Machines</t>
  </si>
  <si>
    <t>Fish Market</t>
  </si>
  <si>
    <t>Shops</t>
  </si>
  <si>
    <t>Al Jazi Mall</t>
  </si>
  <si>
    <t>Benban Aswan Alcazars Solar Park</t>
  </si>
  <si>
    <t>El Alameen Roads Earth Works</t>
  </si>
  <si>
    <t>El Sewedy Univeristy A</t>
  </si>
  <si>
    <t>El Sewedy Univeristy B</t>
  </si>
  <si>
    <t>El Sewedy Univeristy C</t>
  </si>
  <si>
    <t>El Sewedy Univeristy 2 phase 2</t>
  </si>
  <si>
    <t>Student</t>
  </si>
  <si>
    <t>El Sokhna Tunnel L&amp;L</t>
  </si>
  <si>
    <t>R05 Residential District Z1 &amp; Z2</t>
  </si>
  <si>
    <t>Abu Sultan Bridge 02 Greenhouse</t>
  </si>
  <si>
    <t>El Sokhna Tunnel 02</t>
  </si>
  <si>
    <t>El Awsty Middle Tunnel L&amp;L</t>
  </si>
  <si>
    <t>Sodic Eastown EDNC A</t>
  </si>
  <si>
    <t>Sodic Eastown EDNC B</t>
  </si>
  <si>
    <t>Sodic Eastown EDNC C</t>
  </si>
  <si>
    <t>Sodic Eastown EDNC</t>
  </si>
  <si>
    <t>Marassi Civic Center Pkg 144 A</t>
  </si>
  <si>
    <t>Marassi Civic Center Pkg 144 B</t>
  </si>
  <si>
    <t>Marassi Civic Center Pkg 144 C</t>
  </si>
  <si>
    <t>Marassi Civic Center Pkg 144</t>
  </si>
  <si>
    <t>Marassi Civic Center Pkg 144 D</t>
  </si>
  <si>
    <t xml:space="preserve">Car Capacity </t>
  </si>
  <si>
    <t>DPW Sokhna Dubai Port</t>
  </si>
  <si>
    <t>Container Slots</t>
  </si>
  <si>
    <t>Slope Stablization PKG 101</t>
  </si>
  <si>
    <t>Elco Steel Substation</t>
  </si>
  <si>
    <t>KW</t>
  </si>
  <si>
    <t>Sewab Greenhouse Tunnel</t>
  </si>
  <si>
    <t>Mivida Irrigation Treatment Plant Pkg 140</t>
  </si>
  <si>
    <t>Water be treated m3/ hour For 16 hours / day</t>
  </si>
  <si>
    <t>Tank Volume m3</t>
  </si>
  <si>
    <t>Multi Sports Hall A</t>
  </si>
  <si>
    <t>Chair</t>
  </si>
  <si>
    <t>Multi Sports Hall B</t>
  </si>
  <si>
    <t>Multi Sports Hall C</t>
  </si>
  <si>
    <t>Multi Sports Hall</t>
  </si>
  <si>
    <t>EGAT</t>
  </si>
  <si>
    <t>Abou Ghazala Bridge Ramp L&amp;L</t>
  </si>
  <si>
    <t>Mohamed Ali Fahmy Ramps L&amp;L</t>
  </si>
  <si>
    <t>El Mosheer Bridge Abu Zaied Khdr L&amp;L</t>
  </si>
  <si>
    <t>Ora Zed Park L&amp;L</t>
  </si>
  <si>
    <t>DoubleTree Mangroovy El Gouna Hotel</t>
  </si>
  <si>
    <t>Baron Palace Fence</t>
  </si>
  <si>
    <t>Safeer Square Bridge</t>
  </si>
  <si>
    <t>Suez Road Tunnel Res L&amp;L</t>
  </si>
  <si>
    <t>HyperOne Zayed Extention</t>
  </si>
  <si>
    <t>Parking Capacity</t>
  </si>
  <si>
    <t>IKEA Extention MoA</t>
  </si>
  <si>
    <t>CFC Podium II A</t>
  </si>
  <si>
    <t>CFC Podium II B</t>
  </si>
  <si>
    <t>CFC Podium II C</t>
  </si>
  <si>
    <t>CFC Podium II</t>
  </si>
  <si>
    <t>Offices</t>
  </si>
  <si>
    <t>Mostafa Kamel Bridge L&amp;L</t>
  </si>
  <si>
    <t>Josef Tito Bridge L&amp;L</t>
  </si>
  <si>
    <t>Espiko Bridge L&amp;L</t>
  </si>
  <si>
    <t>El Gabal El Asfr Tunnel L&amp;L</t>
  </si>
  <si>
    <t>MR3 Bridge L&amp;L</t>
  </si>
  <si>
    <t>El Sewedy Univeristy 2 Phase 2 A</t>
  </si>
  <si>
    <t>El Sewedy Univeristy 2 Phase 2 B</t>
  </si>
  <si>
    <t>El Sewedy Univeristy 2 Phase 2 C</t>
  </si>
  <si>
    <t>El Sewedy University 1</t>
  </si>
  <si>
    <t>Mehwar El Salam Axis L&amp;L</t>
  </si>
  <si>
    <t>El Hegaz Square Bridge</t>
  </si>
  <si>
    <t>Ring Road</t>
  </si>
  <si>
    <t>Marina Inland Marassi Pkg 162</t>
  </si>
  <si>
    <t>Sultana Malek Restoration</t>
  </si>
  <si>
    <t>Lekela 250MW Wind Farm</t>
  </si>
  <si>
    <t>New Giza Hospital</t>
  </si>
  <si>
    <t>bed</t>
  </si>
  <si>
    <t>Kayan Landscape</t>
  </si>
  <si>
    <t>Abbas Akkad Bridge</t>
  </si>
  <si>
    <t>El Asher Men Ramadan Bridge</t>
  </si>
  <si>
    <t>Kafr Shokr Bridge</t>
  </si>
  <si>
    <t>Al Shorouk Bridge (LRT)</t>
  </si>
  <si>
    <t>GOV2 Infra</t>
  </si>
  <si>
    <t>ACRE</t>
  </si>
  <si>
    <t>Cairo Alex Railroad</t>
  </si>
  <si>
    <t>KM RAIL</t>
  </si>
  <si>
    <t>Hassan El Mamoun Bridge</t>
  </si>
  <si>
    <t>Sherouk Bridge L&amp;L</t>
  </si>
  <si>
    <t>Ora Zed Park 1B Pkgs A&amp;D</t>
  </si>
  <si>
    <t>no of apr</t>
  </si>
  <si>
    <t>Kattameya Creeks</t>
  </si>
  <si>
    <t>Mansoura University Faculty of Medicine</t>
  </si>
  <si>
    <t>Diplomatic District - Infra</t>
  </si>
  <si>
    <t>El Sewedy CFC HQ Internal Finishing</t>
  </si>
  <si>
    <t>Lagoon Discharge Pkg 178</t>
  </si>
  <si>
    <t>El Khatatba Bridge</t>
  </si>
  <si>
    <t>EGAT Pelletizing Plant</t>
  </si>
  <si>
    <t>Sokhna Port Expansion</t>
  </si>
  <si>
    <t>KM</t>
  </si>
  <si>
    <t>MDF Factory</t>
  </si>
  <si>
    <t>Olympic City L&amp;L</t>
  </si>
  <si>
    <t>Kemet Building</t>
  </si>
  <si>
    <t>Point 90 New Cairo Mall A</t>
  </si>
  <si>
    <t>Point 90 New Cairo Mall B</t>
  </si>
  <si>
    <t>Point 90 New Cairo Mall</t>
  </si>
  <si>
    <t>Marassi Bridges Pkg 37</t>
  </si>
  <si>
    <t>Marassi Golf Maintance Building Pkg 58</t>
  </si>
  <si>
    <t>Uptown Soil Stabilization Pkg 32</t>
  </si>
  <si>
    <t>Ismailia Bridge L&amp;L</t>
  </si>
  <si>
    <t>El Obour Bridge B2</t>
  </si>
  <si>
    <t>Autoville Strip Mall</t>
  </si>
  <si>
    <t>Uptown Service Buildings Pkg 17A</t>
  </si>
  <si>
    <t>Sodic West Town Hub</t>
  </si>
  <si>
    <t>Dubai Port Sokhna Basin 1</t>
  </si>
  <si>
    <t>Alexandria Bridges</t>
  </si>
  <si>
    <t>El Mahala Bridge</t>
  </si>
  <si>
    <t>El Wahat Bridge</t>
  </si>
  <si>
    <t>El Wahat Tunnel</t>
  </si>
  <si>
    <t>El Asmarat</t>
  </si>
  <si>
    <t>Alegria DP Port</t>
  </si>
  <si>
    <t>El Alameen Bridge L&amp;L</t>
  </si>
  <si>
    <t>El Asher of Ramadan Bridge L&amp;L</t>
  </si>
  <si>
    <t>EMEC</t>
  </si>
  <si>
    <t>Logestica Phase 01</t>
  </si>
  <si>
    <t>Logestica Phase 02</t>
  </si>
  <si>
    <t>Logestica Phase 03</t>
  </si>
  <si>
    <t>Sodic MV Cables</t>
  </si>
  <si>
    <t>Limak TB2 Cairo Airport Terminal</t>
  </si>
  <si>
    <t>Twin Towers</t>
  </si>
  <si>
    <t>Aeon Towers Chiller Building</t>
  </si>
  <si>
    <t>Electric Train LRT</t>
  </si>
  <si>
    <t>Sea Shell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</si>
</sst>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[$-409]d\-mmm\-yy;@"/>
    <numFmt numFmtId="168" formatCode="#,##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AF6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0" borderId="0"/>
  </cellStyleXfs>
  <cellXfs count="178">
    <xf numFmtId="0" fontId="0" fillId="0" borderId="0" xfId="0"/>
    <xf numFmtId="164" fontId="5" fillId="2" borderId="1" xfId="1" applyFont="1" applyFill="1" applyBorder="1" applyAlignment="1">
      <alignment horizontal="center" vertical="center" wrapText="1"/>
    </xf>
    <xf numFmtId="164" fontId="5" fillId="2" borderId="2" xfId="1" applyFont="1" applyFill="1" applyBorder="1" applyAlignment="1">
      <alignment horizontal="center" vertical="center" wrapText="1"/>
    </xf>
    <xf numFmtId="164" fontId="5" fillId="3" borderId="2" xfId="1" applyFont="1" applyFill="1" applyBorder="1" applyAlignment="1">
      <alignment horizontal="center" vertical="center" wrapText="1"/>
    </xf>
    <xf numFmtId="3" fontId="5" fillId="3" borderId="2" xfId="1" applyNumberFormat="1" applyFont="1" applyFill="1" applyBorder="1" applyAlignment="1">
      <alignment horizontal="center" vertical="center" wrapText="1"/>
    </xf>
    <xf numFmtId="3" fontId="5" fillId="3" borderId="3" xfId="2" applyNumberFormat="1" applyFont="1" applyFill="1" applyBorder="1" applyAlignment="1">
      <alignment horizontal="center" vertical="center" wrapText="1"/>
    </xf>
    <xf numFmtId="3" fontId="5" fillId="4" borderId="2" xfId="2" applyNumberFormat="1" applyFont="1" applyFill="1" applyBorder="1" applyAlignment="1">
      <alignment horizontal="center" vertical="center" wrapText="1"/>
    </xf>
    <xf numFmtId="0" fontId="4" fillId="0" borderId="0" xfId="2" applyAlignment="1">
      <alignment vertical="center" wrapText="1"/>
    </xf>
    <xf numFmtId="17" fontId="3" fillId="5" borderId="4" xfId="2" applyNumberFormat="1" applyFont="1" applyFill="1" applyBorder="1" applyAlignment="1">
      <alignment horizontal="left" vertical="center"/>
    </xf>
    <xf numFmtId="165" fontId="1" fillId="0" borderId="5" xfId="2" applyNumberFormat="1" applyFont="1" applyBorder="1" applyAlignment="1">
      <alignment horizontal="center" vertical="center"/>
    </xf>
    <xf numFmtId="165" fontId="1" fillId="0" borderId="5" xfId="2" applyNumberFormat="1" applyFont="1" applyBorder="1" applyAlignment="1">
      <alignment horizontal="center" vertical="top" wrapText="1"/>
    </xf>
    <xf numFmtId="164" fontId="1" fillId="0" borderId="5" xfId="1" applyFont="1" applyFill="1" applyBorder="1" applyAlignment="1">
      <alignment horizontal="center" vertical="center"/>
    </xf>
    <xf numFmtId="3" fontId="1" fillId="0" borderId="5" xfId="1" applyNumberFormat="1" applyFont="1" applyFill="1" applyBorder="1" applyAlignment="1">
      <alignment horizontal="center"/>
    </xf>
    <xf numFmtId="3" fontId="1" fillId="0" borderId="6" xfId="2" applyNumberFormat="1" applyFont="1" applyBorder="1" applyAlignment="1">
      <alignment horizontal="center"/>
    </xf>
    <xf numFmtId="3" fontId="0" fillId="0" borderId="4" xfId="2" applyNumberFormat="1" applyFont="1" applyBorder="1" applyAlignment="1">
      <alignment horizontal="center"/>
    </xf>
    <xf numFmtId="3" fontId="1" fillId="0" borderId="5" xfId="2" applyNumberFormat="1" applyFont="1" applyBorder="1" applyAlignment="1">
      <alignment horizontal="center" vertical="center"/>
    </xf>
    <xf numFmtId="3" fontId="1" fillId="0" borderId="4" xfId="2" applyNumberFormat="1" applyFont="1" applyBorder="1" applyAlignment="1">
      <alignment horizontal="center" vertical="center"/>
    </xf>
    <xf numFmtId="0" fontId="4" fillId="0" borderId="0" xfId="2"/>
    <xf numFmtId="0" fontId="3" fillId="5" borderId="1" xfId="2" applyFont="1" applyFill="1" applyBorder="1" applyAlignment="1">
      <alignment vertical="center"/>
    </xf>
    <xf numFmtId="165" fontId="1" fillId="0" borderId="2" xfId="2" applyNumberFormat="1" applyFont="1" applyBorder="1" applyAlignment="1">
      <alignment horizontal="center" vertical="center"/>
    </xf>
    <xf numFmtId="165" fontId="1" fillId="0" borderId="2" xfId="2" applyNumberFormat="1" applyFont="1" applyBorder="1" applyAlignment="1">
      <alignment horizontal="center" vertical="top" wrapText="1"/>
    </xf>
    <xf numFmtId="164" fontId="1" fillId="0" borderId="2" xfId="1" applyFont="1" applyFill="1" applyBorder="1" applyAlignment="1">
      <alignment horizontal="center" vertical="center"/>
    </xf>
    <xf numFmtId="3" fontId="1" fillId="0" borderId="2" xfId="1" applyNumberFormat="1" applyFont="1" applyFill="1" applyBorder="1" applyAlignment="1">
      <alignment horizontal="center" vertical="center"/>
    </xf>
    <xf numFmtId="3" fontId="1" fillId="0" borderId="2" xfId="2" applyNumberFormat="1" applyFont="1" applyBorder="1" applyAlignment="1">
      <alignment horizontal="center" vertical="center"/>
    </xf>
    <xf numFmtId="17" fontId="3" fillId="5" borderId="7" xfId="2" applyNumberFormat="1" applyFont="1" applyFill="1" applyBorder="1" applyAlignment="1">
      <alignment horizontal="left" vertical="center"/>
    </xf>
    <xf numFmtId="165" fontId="1" fillId="0" borderId="8" xfId="2" applyNumberFormat="1" applyFont="1" applyBorder="1" applyAlignment="1">
      <alignment horizontal="center" vertical="center"/>
    </xf>
    <xf numFmtId="165" fontId="1" fillId="0" borderId="8" xfId="2" applyNumberFormat="1" applyFont="1" applyBorder="1" applyAlignment="1">
      <alignment horizontal="center" vertical="top" wrapText="1"/>
    </xf>
    <xf numFmtId="164" fontId="1" fillId="0" borderId="8" xfId="1" applyFont="1" applyFill="1" applyBorder="1" applyAlignment="1">
      <alignment horizontal="center" vertical="center"/>
    </xf>
    <xf numFmtId="3" fontId="1" fillId="0" borderId="8" xfId="1" applyNumberFormat="1" applyFont="1" applyFill="1" applyBorder="1" applyAlignment="1">
      <alignment horizontal="center"/>
    </xf>
    <xf numFmtId="3" fontId="1" fillId="0" borderId="9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3" fontId="1" fillId="0" borderId="8" xfId="2" applyNumberFormat="1" applyFont="1" applyBorder="1" applyAlignment="1">
      <alignment horizontal="center" vertical="center"/>
    </xf>
    <xf numFmtId="3" fontId="1" fillId="0" borderId="7" xfId="2" applyNumberFormat="1" applyFont="1" applyBorder="1" applyAlignment="1">
      <alignment horizontal="center" vertical="center"/>
    </xf>
    <xf numFmtId="0" fontId="3" fillId="7" borderId="10" xfId="2" applyFont="1" applyFill="1" applyBorder="1" applyAlignment="1">
      <alignment vertical="center"/>
    </xf>
    <xf numFmtId="165" fontId="1" fillId="0" borderId="11" xfId="2" applyNumberFormat="1" applyFont="1" applyBorder="1" applyAlignment="1">
      <alignment horizontal="center" vertical="center"/>
    </xf>
    <xf numFmtId="165" fontId="1" fillId="0" borderId="11" xfId="2" applyNumberFormat="1" applyFont="1" applyBorder="1" applyAlignment="1">
      <alignment horizontal="center" vertical="top" wrapText="1"/>
    </xf>
    <xf numFmtId="164" fontId="1" fillId="0" borderId="11" xfId="1" applyFont="1" applyFill="1" applyBorder="1" applyAlignment="1">
      <alignment horizontal="center" vertical="center"/>
    </xf>
    <xf numFmtId="3" fontId="1" fillId="0" borderId="11" xfId="1" applyNumberFormat="1" applyFont="1" applyFill="1" applyBorder="1" applyAlignment="1">
      <alignment horizontal="center"/>
    </xf>
    <xf numFmtId="3" fontId="1" fillId="0" borderId="12" xfId="2" applyNumberFormat="1" applyFont="1" applyBorder="1" applyAlignment="1">
      <alignment horizontal="center"/>
    </xf>
    <xf numFmtId="3" fontId="1" fillId="0" borderId="10" xfId="2" applyNumberFormat="1" applyFont="1" applyBorder="1" applyAlignment="1">
      <alignment horizontal="center"/>
    </xf>
    <xf numFmtId="3" fontId="1" fillId="0" borderId="11" xfId="2" applyNumberFormat="1" applyFont="1" applyBorder="1" applyAlignment="1">
      <alignment horizontal="center" vertical="center"/>
    </xf>
    <xf numFmtId="3" fontId="1" fillId="0" borderId="10" xfId="2" applyNumberFormat="1" applyFont="1" applyBorder="1" applyAlignment="1">
      <alignment horizontal="center" vertical="center"/>
    </xf>
    <xf numFmtId="0" fontId="3" fillId="7" borderId="13" xfId="2" applyFont="1" applyFill="1" applyBorder="1" applyAlignment="1">
      <alignment vertical="center"/>
    </xf>
    <xf numFmtId="165" fontId="1" fillId="0" borderId="14" xfId="2" applyNumberFormat="1" applyFont="1" applyBorder="1" applyAlignment="1">
      <alignment horizontal="center" vertical="center"/>
    </xf>
    <xf numFmtId="165" fontId="1" fillId="0" borderId="14" xfId="2" applyNumberFormat="1" applyFont="1" applyBorder="1" applyAlignment="1">
      <alignment horizontal="center" vertical="top" wrapText="1"/>
    </xf>
    <xf numFmtId="164" fontId="1" fillId="0" borderId="14" xfId="1" applyFont="1" applyFill="1" applyBorder="1" applyAlignment="1">
      <alignment horizontal="center" vertical="center"/>
    </xf>
    <xf numFmtId="3" fontId="1" fillId="0" borderId="14" xfId="1" applyNumberFormat="1" applyFont="1" applyFill="1" applyBorder="1" applyAlignment="1">
      <alignment horizontal="center"/>
    </xf>
    <xf numFmtId="3" fontId="1" fillId="0" borderId="15" xfId="1" applyNumberFormat="1" applyFont="1" applyFill="1" applyBorder="1" applyAlignment="1">
      <alignment horizontal="center"/>
    </xf>
    <xf numFmtId="3" fontId="1" fillId="0" borderId="13" xfId="2" applyNumberFormat="1" applyFont="1" applyBorder="1" applyAlignment="1">
      <alignment horizontal="center"/>
    </xf>
    <xf numFmtId="3" fontId="1" fillId="0" borderId="14" xfId="2" applyNumberFormat="1" applyFont="1" applyBorder="1" applyAlignment="1">
      <alignment horizontal="center" vertical="center"/>
    </xf>
    <xf numFmtId="3" fontId="1" fillId="0" borderId="13" xfId="2" applyNumberFormat="1" applyFont="1" applyBorder="1" applyAlignment="1">
      <alignment horizontal="center" vertical="center"/>
    </xf>
    <xf numFmtId="0" fontId="3" fillId="5" borderId="16" xfId="2" applyFont="1" applyFill="1" applyBorder="1" applyAlignment="1">
      <alignment vertical="center"/>
    </xf>
    <xf numFmtId="165" fontId="1" fillId="6" borderId="17" xfId="2" applyNumberFormat="1" applyFont="1" applyFill="1" applyBorder="1" applyAlignment="1">
      <alignment horizontal="center" vertical="center"/>
    </xf>
    <xf numFmtId="165" fontId="1" fillId="6" borderId="17" xfId="2" applyNumberFormat="1" applyFont="1" applyFill="1" applyBorder="1" applyAlignment="1">
      <alignment horizontal="center" vertical="top" wrapText="1"/>
    </xf>
    <xf numFmtId="164" fontId="1" fillId="6" borderId="17" xfId="1" applyFont="1" applyFill="1" applyBorder="1" applyAlignment="1">
      <alignment horizontal="center" vertical="center"/>
    </xf>
    <xf numFmtId="3" fontId="2" fillId="0" borderId="14" xfId="1" applyNumberFormat="1" applyFont="1" applyFill="1" applyBorder="1" applyAlignment="1">
      <alignment horizontal="center"/>
    </xf>
    <xf numFmtId="3" fontId="1" fillId="6" borderId="18" xfId="1" applyNumberFormat="1" applyFont="1" applyFill="1" applyBorder="1" applyAlignment="1">
      <alignment horizontal="center"/>
    </xf>
    <xf numFmtId="3" fontId="0" fillId="6" borderId="16" xfId="2" applyNumberFormat="1" applyFont="1" applyFill="1" applyBorder="1" applyAlignment="1">
      <alignment horizontal="center"/>
    </xf>
    <xf numFmtId="3" fontId="1" fillId="6" borderId="17" xfId="2" applyNumberFormat="1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center"/>
    </xf>
    <xf numFmtId="165" fontId="1" fillId="0" borderId="20" xfId="2" applyNumberFormat="1" applyFont="1" applyBorder="1" applyAlignment="1">
      <alignment horizontal="center" vertical="center"/>
    </xf>
    <xf numFmtId="165" fontId="1" fillId="0" borderId="20" xfId="2" applyNumberFormat="1" applyFont="1" applyBorder="1" applyAlignment="1">
      <alignment horizontal="center" vertical="top" wrapText="1"/>
    </xf>
    <xf numFmtId="164" fontId="0" fillId="0" borderId="20" xfId="1" applyFont="1" applyFill="1" applyBorder="1" applyAlignment="1">
      <alignment horizontal="center" vertical="center"/>
    </xf>
    <xf numFmtId="3" fontId="1" fillId="0" borderId="20" xfId="1" applyNumberFormat="1" applyFont="1" applyFill="1" applyBorder="1" applyAlignment="1">
      <alignment horizontal="center" vertical="center"/>
    </xf>
    <xf numFmtId="3" fontId="1" fillId="0" borderId="21" xfId="2" applyNumberFormat="1" applyFont="1" applyBorder="1" applyAlignment="1">
      <alignment horizontal="center" vertical="center"/>
    </xf>
    <xf numFmtId="3" fontId="0" fillId="0" borderId="19" xfId="2" applyNumberFormat="1" applyFont="1" applyBorder="1" applyAlignment="1">
      <alignment horizontal="center" vertical="center"/>
    </xf>
    <xf numFmtId="3" fontId="1" fillId="0" borderId="20" xfId="2" applyNumberFormat="1" applyFont="1" applyBorder="1" applyAlignment="1">
      <alignment horizontal="center" vertical="center"/>
    </xf>
    <xf numFmtId="3" fontId="1" fillId="0" borderId="19" xfId="2" applyNumberFormat="1" applyFont="1" applyBorder="1" applyAlignment="1">
      <alignment horizontal="center" vertical="center"/>
    </xf>
    <xf numFmtId="3" fontId="1" fillId="0" borderId="15" xfId="2" applyNumberFormat="1" applyFont="1" applyBorder="1" applyAlignment="1">
      <alignment horizontal="center"/>
    </xf>
    <xf numFmtId="3" fontId="1" fillId="8" borderId="17" xfId="1" applyNumberFormat="1" applyFont="1" applyFill="1" applyBorder="1" applyAlignment="1">
      <alignment horizontal="center"/>
    </xf>
    <xf numFmtId="3" fontId="1" fillId="6" borderId="18" xfId="2" applyNumberFormat="1" applyFont="1" applyFill="1" applyBorder="1" applyAlignment="1">
      <alignment horizontal="center"/>
    </xf>
    <xf numFmtId="3" fontId="1" fillId="0" borderId="3" xfId="2" applyNumberFormat="1" applyFont="1" applyBorder="1" applyAlignment="1">
      <alignment horizontal="center" vertical="center"/>
    </xf>
    <xf numFmtId="3" fontId="1" fillId="0" borderId="1" xfId="2" applyNumberFormat="1" applyFont="1" applyBorder="1" applyAlignment="1">
      <alignment horizontal="center" vertical="center"/>
    </xf>
    <xf numFmtId="0" fontId="3" fillId="5" borderId="7" xfId="2" applyFont="1" applyFill="1" applyBorder="1" applyAlignment="1">
      <alignment vertical="center"/>
    </xf>
    <xf numFmtId="3" fontId="1" fillId="0" borderId="8" xfId="1" applyNumberFormat="1" applyFont="1" applyFill="1" applyBorder="1" applyAlignment="1">
      <alignment horizontal="center" vertical="center"/>
    </xf>
    <xf numFmtId="3" fontId="1" fillId="0" borderId="9" xfId="2" applyNumberFormat="1" applyFont="1" applyBorder="1" applyAlignment="1">
      <alignment horizontal="center" vertical="center"/>
    </xf>
    <xf numFmtId="17" fontId="3" fillId="5" borderId="1" xfId="2" applyNumberFormat="1" applyFont="1" applyFill="1" applyBorder="1" applyAlignment="1">
      <alignment horizontal="left" vertical="center"/>
    </xf>
    <xf numFmtId="3" fontId="1" fillId="9" borderId="12" xfId="2" applyNumberFormat="1" applyFont="1" applyFill="1" applyBorder="1" applyAlignment="1">
      <alignment horizontal="center"/>
    </xf>
    <xf numFmtId="3" fontId="1" fillId="9" borderId="15" xfId="2" applyNumberFormat="1" applyFont="1" applyFill="1" applyBorder="1" applyAlignment="1">
      <alignment horizontal="center"/>
    </xf>
    <xf numFmtId="3" fontId="1" fillId="6" borderId="17" xfId="1" applyNumberFormat="1" applyFont="1" applyFill="1" applyBorder="1" applyAlignment="1">
      <alignment horizontal="center"/>
    </xf>
    <xf numFmtId="3" fontId="2" fillId="6" borderId="18" xfId="2" applyNumberFormat="1" applyFont="1" applyFill="1" applyBorder="1" applyAlignment="1">
      <alignment horizontal="center"/>
    </xf>
    <xf numFmtId="3" fontId="1" fillId="6" borderId="16" xfId="2" applyNumberFormat="1" applyFont="1" applyFill="1" applyBorder="1" applyAlignment="1">
      <alignment horizontal="center"/>
    </xf>
    <xf numFmtId="3" fontId="1" fillId="0" borderId="2" xfId="1" applyNumberFormat="1" applyFont="1" applyFill="1" applyBorder="1" applyAlignment="1">
      <alignment horizontal="center"/>
    </xf>
    <xf numFmtId="3" fontId="1" fillId="0" borderId="3" xfId="2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0" fontId="3" fillId="5" borderId="10" xfId="2" applyFont="1" applyFill="1" applyBorder="1" applyAlignment="1">
      <alignment vertical="center"/>
    </xf>
    <xf numFmtId="165" fontId="1" fillId="0" borderId="23" xfId="2" applyNumberFormat="1" applyFont="1" applyBorder="1" applyAlignment="1">
      <alignment horizontal="center" vertical="center"/>
    </xf>
    <xf numFmtId="165" fontId="1" fillId="0" borderId="23" xfId="2" applyNumberFormat="1" applyFont="1" applyBorder="1" applyAlignment="1">
      <alignment horizontal="center" vertical="top" wrapText="1"/>
    </xf>
    <xf numFmtId="164" fontId="1" fillId="0" borderId="23" xfId="1" applyFont="1" applyFill="1" applyBorder="1" applyAlignment="1">
      <alignment horizontal="center" vertical="center"/>
    </xf>
    <xf numFmtId="3" fontId="1" fillId="0" borderId="23" xfId="1" applyNumberFormat="1" applyFont="1" applyFill="1" applyBorder="1" applyAlignment="1">
      <alignment horizontal="center" vertical="center"/>
    </xf>
    <xf numFmtId="3" fontId="1" fillId="0" borderId="24" xfId="2" applyNumberFormat="1" applyFont="1" applyBorder="1" applyAlignment="1">
      <alignment horizontal="center" vertical="center"/>
    </xf>
    <xf numFmtId="3" fontId="1" fillId="0" borderId="25" xfId="2" applyNumberFormat="1" applyFont="1" applyBorder="1" applyAlignment="1">
      <alignment horizontal="center" vertical="center"/>
    </xf>
    <xf numFmtId="3" fontId="1" fillId="0" borderId="23" xfId="2" applyNumberFormat="1" applyFont="1" applyBorder="1" applyAlignment="1">
      <alignment horizontal="center" vertical="center"/>
    </xf>
    <xf numFmtId="164" fontId="0" fillId="0" borderId="2" xfId="1" applyFont="1" applyFill="1" applyBorder="1" applyAlignment="1">
      <alignment horizontal="center" vertical="center"/>
    </xf>
    <xf numFmtId="3" fontId="1" fillId="0" borderId="1" xfId="2" applyNumberFormat="1" applyFont="1" applyBorder="1" applyAlignment="1">
      <alignment horizontal="center"/>
    </xf>
    <xf numFmtId="17" fontId="3" fillId="5" borderId="19" xfId="2" applyNumberFormat="1" applyFont="1" applyFill="1" applyBorder="1" applyAlignment="1">
      <alignment horizontal="left" vertical="center"/>
    </xf>
    <xf numFmtId="164" fontId="1" fillId="0" borderId="20" xfId="1" applyFont="1" applyFill="1" applyBorder="1" applyAlignment="1">
      <alignment horizontal="center" vertical="center"/>
    </xf>
    <xf numFmtId="164" fontId="1" fillId="0" borderId="2" xfId="1" applyFont="1" applyFill="1" applyBorder="1" applyAlignment="1">
      <alignment horizontal="center" vertical="center" wrapText="1"/>
    </xf>
    <xf numFmtId="3" fontId="1" fillId="0" borderId="2" xfId="1" applyNumberFormat="1" applyFont="1" applyFill="1" applyBorder="1" applyAlignment="1">
      <alignment horizontal="center" vertical="center" wrapText="1"/>
    </xf>
    <xf numFmtId="3" fontId="1" fillId="0" borderId="3" xfId="2" applyNumberFormat="1" applyFont="1" applyBorder="1" applyAlignment="1">
      <alignment horizontal="center" vertical="center" wrapText="1"/>
    </xf>
    <xf numFmtId="3" fontId="1" fillId="0" borderId="1" xfId="2" applyNumberFormat="1" applyFont="1" applyBorder="1" applyAlignment="1">
      <alignment horizontal="center" vertical="center" wrapText="1"/>
    </xf>
    <xf numFmtId="3" fontId="1" fillId="0" borderId="2" xfId="2" applyNumberFormat="1" applyFont="1" applyBorder="1" applyAlignment="1">
      <alignment horizontal="center" vertical="center" wrapText="1"/>
    </xf>
    <xf numFmtId="164" fontId="0" fillId="0" borderId="8" xfId="1" applyFont="1" applyFill="1" applyBorder="1" applyAlignment="1">
      <alignment horizontal="center" vertical="center"/>
    </xf>
    <xf numFmtId="0" fontId="3" fillId="5" borderId="4" xfId="2" applyFont="1" applyFill="1" applyBorder="1" applyAlignment="1">
      <alignment vertical="center"/>
    </xf>
    <xf numFmtId="164" fontId="1" fillId="0" borderId="5" xfId="1" applyFont="1" applyFill="1" applyBorder="1" applyAlignment="1">
      <alignment horizontal="center" vertical="center" wrapText="1"/>
    </xf>
    <xf numFmtId="3" fontId="1" fillId="0" borderId="5" xfId="1" applyNumberFormat="1" applyFont="1" applyFill="1" applyBorder="1" applyAlignment="1">
      <alignment horizontal="center" vertical="center" wrapText="1"/>
    </xf>
    <xf numFmtId="3" fontId="1" fillId="0" borderId="6" xfId="2" applyNumberFormat="1" applyFont="1" applyBorder="1" applyAlignment="1">
      <alignment horizontal="center" vertical="center" wrapText="1"/>
    </xf>
    <xf numFmtId="3" fontId="1" fillId="0" borderId="4" xfId="2" applyNumberFormat="1" applyFont="1" applyBorder="1" applyAlignment="1">
      <alignment horizontal="center" vertical="center" wrapText="1"/>
    </xf>
    <xf numFmtId="3" fontId="1" fillId="0" borderId="5" xfId="2" applyNumberFormat="1" applyFont="1" applyBorder="1" applyAlignment="1">
      <alignment horizontal="center" vertical="center" wrapText="1"/>
    </xf>
    <xf numFmtId="3" fontId="1" fillId="0" borderId="5" xfId="1" applyNumberFormat="1" applyFont="1" applyFill="1" applyBorder="1" applyAlignment="1">
      <alignment horizontal="center" vertical="center"/>
    </xf>
    <xf numFmtId="3" fontId="1" fillId="0" borderId="6" xfId="2" applyNumberFormat="1" applyFont="1" applyBorder="1" applyAlignment="1">
      <alignment horizontal="center" vertical="center"/>
    </xf>
    <xf numFmtId="0" fontId="3" fillId="7" borderId="25" xfId="2" applyFont="1" applyFill="1" applyBorder="1" applyAlignment="1">
      <alignment vertical="center"/>
    </xf>
    <xf numFmtId="3" fontId="1" fillId="0" borderId="14" xfId="1" applyNumberFormat="1" applyFont="1" applyFill="1" applyBorder="1" applyAlignment="1">
      <alignment horizontal="center" vertical="center"/>
    </xf>
    <xf numFmtId="3" fontId="1" fillId="0" borderId="15" xfId="2" applyNumberFormat="1" applyFont="1" applyBorder="1" applyAlignment="1">
      <alignment horizontal="center" vertical="center"/>
    </xf>
    <xf numFmtId="0" fontId="3" fillId="7" borderId="26" xfId="2" applyFont="1" applyFill="1" applyBorder="1" applyAlignment="1">
      <alignment vertical="center"/>
    </xf>
    <xf numFmtId="164" fontId="1" fillId="0" borderId="27" xfId="1" applyFont="1" applyFill="1" applyBorder="1" applyAlignment="1">
      <alignment horizontal="center" vertical="center"/>
    </xf>
    <xf numFmtId="3" fontId="1" fillId="0" borderId="27" xfId="1" applyNumberFormat="1" applyFont="1" applyFill="1" applyBorder="1" applyAlignment="1">
      <alignment horizontal="center" vertical="center"/>
    </xf>
    <xf numFmtId="3" fontId="1" fillId="0" borderId="28" xfId="2" applyNumberFormat="1" applyFont="1" applyBorder="1" applyAlignment="1">
      <alignment horizontal="center" vertical="center"/>
    </xf>
    <xf numFmtId="3" fontId="1" fillId="0" borderId="26" xfId="2" applyNumberFormat="1" applyFont="1" applyBorder="1" applyAlignment="1">
      <alignment horizontal="center" vertical="center"/>
    </xf>
    <xf numFmtId="3" fontId="1" fillId="0" borderId="27" xfId="2" applyNumberFormat="1" applyFont="1" applyBorder="1" applyAlignment="1">
      <alignment horizontal="center" vertical="center"/>
    </xf>
    <xf numFmtId="3" fontId="1" fillId="6" borderId="17" xfId="1" applyNumberFormat="1" applyFont="1" applyFill="1" applyBorder="1" applyAlignment="1">
      <alignment horizontal="center" vertical="center"/>
    </xf>
    <xf numFmtId="164" fontId="0" fillId="0" borderId="11" xfId="1" applyFont="1" applyFill="1" applyBorder="1" applyAlignment="1">
      <alignment horizontal="center" vertical="center" wrapText="1"/>
    </xf>
    <xf numFmtId="3" fontId="1" fillId="0" borderId="11" xfId="1" applyNumberFormat="1" applyFont="1" applyFill="1" applyBorder="1" applyAlignment="1">
      <alignment horizontal="center" vertical="center" wrapText="1"/>
    </xf>
    <xf numFmtId="3" fontId="1" fillId="0" borderId="12" xfId="2" applyNumberFormat="1" applyFont="1" applyBorder="1" applyAlignment="1">
      <alignment horizontal="center" vertical="center" wrapText="1"/>
    </xf>
    <xf numFmtId="3" fontId="1" fillId="0" borderId="10" xfId="2" applyNumberFormat="1" applyFont="1" applyBorder="1" applyAlignment="1">
      <alignment horizontal="center" vertical="center" wrapText="1"/>
    </xf>
    <xf numFmtId="3" fontId="1" fillId="0" borderId="11" xfId="2" applyNumberFormat="1" applyFont="1" applyBorder="1" applyAlignment="1">
      <alignment horizontal="center" vertical="center" wrapText="1"/>
    </xf>
    <xf numFmtId="3" fontId="0" fillId="0" borderId="13" xfId="2" applyNumberFormat="1" applyFont="1" applyBorder="1" applyAlignment="1">
      <alignment horizontal="center" wrapText="1"/>
    </xf>
    <xf numFmtId="0" fontId="3" fillId="5" borderId="13" xfId="2" applyFont="1" applyFill="1" applyBorder="1" applyAlignment="1">
      <alignment vertical="center"/>
    </xf>
    <xf numFmtId="165" fontId="1" fillId="6" borderId="14" xfId="2" applyNumberFormat="1" applyFont="1" applyFill="1" applyBorder="1" applyAlignment="1">
      <alignment horizontal="center" vertical="center"/>
    </xf>
    <xf numFmtId="165" fontId="1" fillId="6" borderId="14" xfId="2" applyNumberFormat="1" applyFont="1" applyFill="1" applyBorder="1" applyAlignment="1">
      <alignment horizontal="center" vertical="top" wrapText="1"/>
    </xf>
    <xf numFmtId="3" fontId="1" fillId="6" borderId="14" xfId="1" applyNumberFormat="1" applyFont="1" applyFill="1" applyBorder="1" applyAlignment="1">
      <alignment horizontal="center"/>
    </xf>
    <xf numFmtId="3" fontId="1" fillId="6" borderId="15" xfId="2" applyNumberFormat="1" applyFont="1" applyFill="1" applyBorder="1" applyAlignment="1">
      <alignment horizontal="center"/>
    </xf>
    <xf numFmtId="3" fontId="1" fillId="6" borderId="13" xfId="2" applyNumberFormat="1" applyFont="1" applyFill="1" applyBorder="1" applyAlignment="1">
      <alignment horizontal="center"/>
    </xf>
    <xf numFmtId="3" fontId="1" fillId="6" borderId="14" xfId="2" applyNumberFormat="1" applyFont="1" applyFill="1" applyBorder="1" applyAlignment="1">
      <alignment horizontal="center" vertical="center"/>
    </xf>
    <xf numFmtId="3" fontId="1" fillId="6" borderId="13" xfId="2" applyNumberFormat="1" applyFont="1" applyFill="1" applyBorder="1" applyAlignment="1">
      <alignment horizontal="center" vertical="center"/>
    </xf>
    <xf numFmtId="165" fontId="1" fillId="0" borderId="27" xfId="2" applyNumberFormat="1" applyFont="1" applyBorder="1" applyAlignment="1">
      <alignment horizontal="center" vertical="center"/>
    </xf>
    <xf numFmtId="165" fontId="1" fillId="0" borderId="27" xfId="2" applyNumberFormat="1" applyFont="1" applyBorder="1" applyAlignment="1">
      <alignment horizontal="center" vertical="top" wrapText="1"/>
    </xf>
    <xf numFmtId="3" fontId="1" fillId="0" borderId="27" xfId="1" applyNumberFormat="1" applyFont="1" applyFill="1" applyBorder="1" applyAlignment="1">
      <alignment horizontal="center"/>
    </xf>
    <xf numFmtId="3" fontId="1" fillId="0" borderId="28" xfId="2" applyNumberFormat="1" applyFont="1" applyBorder="1" applyAlignment="1">
      <alignment horizontal="center"/>
    </xf>
    <xf numFmtId="3" fontId="0" fillId="0" borderId="26" xfId="2" applyNumberFormat="1" applyFont="1" applyBorder="1" applyAlignment="1">
      <alignment horizontal="center" wrapText="1"/>
    </xf>
    <xf numFmtId="3" fontId="0" fillId="0" borderId="1" xfId="2" applyNumberFormat="1" applyFont="1" applyBorder="1" applyAlignment="1">
      <alignment horizontal="center" vertical="center"/>
    </xf>
    <xf numFmtId="164" fontId="1" fillId="0" borderId="23" xfId="1" applyFont="1" applyFill="1" applyBorder="1" applyAlignment="1">
      <alignment horizontal="center" vertical="top" wrapText="1"/>
    </xf>
    <xf numFmtId="164" fontId="1" fillId="0" borderId="14" xfId="1" applyFont="1" applyFill="1" applyBorder="1" applyAlignment="1">
      <alignment horizontal="center" vertical="top" wrapText="1"/>
    </xf>
    <xf numFmtId="165" fontId="0" fillId="0" borderId="23" xfId="2" applyNumberFormat="1" applyFont="1" applyBorder="1" applyAlignment="1">
      <alignment horizontal="center" vertical="center"/>
    </xf>
    <xf numFmtId="3" fontId="1" fillId="6" borderId="14" xfId="1" applyNumberFormat="1" applyFont="1" applyFill="1" applyBorder="1" applyAlignment="1">
      <alignment horizontal="center" vertical="center"/>
    </xf>
    <xf numFmtId="3" fontId="1" fillId="6" borderId="15" xfId="2" applyNumberFormat="1" applyFont="1" applyFill="1" applyBorder="1" applyAlignment="1">
      <alignment horizontal="center" vertical="center"/>
    </xf>
    <xf numFmtId="164" fontId="1" fillId="0" borderId="8" xfId="1" applyFont="1" applyFill="1" applyBorder="1" applyAlignment="1">
      <alignment horizontal="center" vertical="top" wrapText="1"/>
    </xf>
    <xf numFmtId="168" fontId="1" fillId="0" borderId="8" xfId="1" applyNumberFormat="1" applyFont="1" applyFill="1" applyBorder="1" applyAlignment="1">
      <alignment horizontal="center" vertical="center"/>
    </xf>
    <xf numFmtId="164" fontId="0" fillId="0" borderId="11" xfId="1" applyFont="1" applyFill="1" applyBorder="1" applyAlignment="1">
      <alignment horizontal="center" vertical="center"/>
    </xf>
    <xf numFmtId="164" fontId="1" fillId="0" borderId="14" xfId="1" applyFont="1" applyFill="1" applyBorder="1" applyAlignment="1">
      <alignment horizontal="center" vertical="top"/>
    </xf>
    <xf numFmtId="3" fontId="2" fillId="6" borderId="17" xfId="1" applyNumberFormat="1" applyFont="1" applyFill="1" applyBorder="1" applyAlignment="1">
      <alignment horizontal="center"/>
    </xf>
    <xf numFmtId="3" fontId="1" fillId="0" borderId="23" xfId="1" applyNumberFormat="1" applyFont="1" applyFill="1" applyBorder="1" applyAlignment="1">
      <alignment horizontal="center"/>
    </xf>
    <xf numFmtId="3" fontId="1" fillId="0" borderId="24" xfId="2" applyNumberFormat="1" applyFont="1" applyBorder="1" applyAlignment="1">
      <alignment horizontal="center"/>
    </xf>
    <xf numFmtId="3" fontId="1" fillId="0" borderId="25" xfId="2" applyNumberFormat="1" applyFont="1" applyBorder="1" applyAlignment="1">
      <alignment horizontal="center"/>
    </xf>
    <xf numFmtId="0" fontId="3" fillId="7" borderId="16" xfId="2" applyFont="1" applyFill="1" applyBorder="1" applyAlignment="1">
      <alignment vertical="center"/>
    </xf>
    <xf numFmtId="165" fontId="1" fillId="0" borderId="17" xfId="2" applyNumberFormat="1" applyFont="1" applyBorder="1" applyAlignment="1">
      <alignment horizontal="center" vertical="center"/>
    </xf>
    <xf numFmtId="164" fontId="1" fillId="0" borderId="17" xfId="1" applyFont="1" applyFill="1" applyBorder="1" applyAlignment="1">
      <alignment horizontal="center" vertical="center"/>
    </xf>
    <xf numFmtId="3" fontId="1" fillId="0" borderId="17" xfId="1" applyNumberFormat="1" applyFont="1" applyFill="1" applyBorder="1" applyAlignment="1">
      <alignment horizontal="center"/>
    </xf>
    <xf numFmtId="3" fontId="1" fillId="0" borderId="18" xfId="2" applyNumberFormat="1" applyFont="1" applyBorder="1" applyAlignment="1">
      <alignment horizontal="center"/>
    </xf>
    <xf numFmtId="3" fontId="1" fillId="0" borderId="16" xfId="2" applyNumberFormat="1" applyFont="1" applyBorder="1" applyAlignment="1">
      <alignment horizontal="center"/>
    </xf>
    <xf numFmtId="3" fontId="1" fillId="0" borderId="17" xfId="2" applyNumberFormat="1" applyFont="1" applyBorder="1" applyAlignment="1">
      <alignment horizontal="center" vertical="center"/>
    </xf>
    <xf numFmtId="3" fontId="1" fillId="0" borderId="16" xfId="2" applyNumberFormat="1" applyFont="1" applyBorder="1" applyAlignment="1">
      <alignment horizontal="center" vertical="center"/>
    </xf>
    <xf numFmtId="165" fontId="0" fillId="6" borderId="14" xfId="2" applyNumberFormat="1" applyFont="1" applyFill="1" applyBorder="1" applyAlignment="1">
      <alignment horizontal="center" vertical="center"/>
    </xf>
    <xf numFmtId="165" fontId="0" fillId="6" borderId="17" xfId="2" applyNumberFormat="1" applyFont="1" applyFill="1" applyBorder="1" applyAlignment="1">
      <alignment horizontal="center" vertical="center"/>
    </xf>
    <xf numFmtId="164" fontId="0" fillId="0" borderId="29" xfId="1" applyFont="1" applyFill="1" applyBorder="1" applyAlignment="1">
      <alignment horizontal="center" vertical="center"/>
    </xf>
    <xf numFmtId="3" fontId="1" fillId="0" borderId="29" xfId="1" applyNumberFormat="1" applyFont="1" applyFill="1" applyBorder="1" applyAlignment="1">
      <alignment horizontal="center" vertical="center"/>
    </xf>
    <xf numFmtId="3" fontId="1" fillId="0" borderId="22" xfId="2" applyNumberFormat="1" applyFont="1" applyBorder="1" applyAlignment="1">
      <alignment horizontal="center" vertical="center"/>
    </xf>
    <xf numFmtId="3" fontId="1" fillId="0" borderId="30" xfId="2" applyNumberFormat="1" applyFont="1" applyBorder="1" applyAlignment="1">
      <alignment horizontal="center" vertical="center"/>
    </xf>
    <xf numFmtId="3" fontId="1" fillId="0" borderId="29" xfId="2" applyNumberFormat="1" applyFont="1" applyBorder="1" applyAlignment="1">
      <alignment horizontal="center" vertical="center"/>
    </xf>
    <xf numFmtId="164" fontId="1" fillId="0" borderId="11" xfId="1" applyFont="1" applyFill="1" applyBorder="1" applyAlignment="1">
      <alignment horizontal="center" vertical="top" wrapText="1"/>
    </xf>
    <xf numFmtId="3" fontId="1" fillId="0" borderId="11" xfId="1" applyNumberFormat="1" applyFont="1" applyFill="1" applyBorder="1" applyAlignment="1">
      <alignment horizontal="center" vertical="center"/>
    </xf>
    <xf numFmtId="3" fontId="1" fillId="0" borderId="12" xfId="2" applyNumberFormat="1" applyFont="1" applyBorder="1" applyAlignment="1">
      <alignment horizontal="center" vertical="center"/>
    </xf>
    <xf numFmtId="165" fontId="1" fillId="0" borderId="17" xfId="2" applyNumberFormat="1" applyFont="1" applyBorder="1" applyAlignment="1">
      <alignment horizontal="center" vertical="top" wrapText="1"/>
    </xf>
    <xf numFmtId="164" fontId="1" fillId="0" borderId="17" xfId="1" applyFont="1" applyFill="1" applyBorder="1" applyAlignment="1">
      <alignment horizontal="center" vertical="top" wrapText="1"/>
    </xf>
    <xf numFmtId="3" fontId="1" fillId="0" borderId="17" xfId="1" applyNumberFormat="1" applyFont="1" applyFill="1" applyBorder="1" applyAlignment="1">
      <alignment horizontal="center" vertical="center"/>
    </xf>
    <xf numFmtId="3" fontId="1" fillId="0" borderId="18" xfId="2" applyNumberFormat="1" applyFont="1" applyBorder="1" applyAlignment="1">
      <alignment horizontal="center" vertical="center"/>
    </xf>
    <xf numFmtId="3" fontId="1" fillId="0" borderId="26" xfId="2" applyNumberFormat="1" applyFont="1" applyBorder="1" applyAlignment="1">
      <alignment horizontal="center"/>
    </xf>
    <xf numFmtId="3" fontId="0" fillId="0" borderId="14" xfId="2" applyNumberFormat="1" applyFont="1" applyBorder="1" applyAlignment="1">
      <alignment horizontal="center" vertical="center"/>
    </xf>
  </cellXfs>
  <cellStyles count="3">
    <cellStyle name="Comma 11 5 4" xfId="1" xr:uid="{FFA70A9B-865B-4F03-808A-036A28424FF8}"/>
    <cellStyle name="Normal" xfId="0" builtinId="0"/>
    <cellStyle name="Normal 105 4" xfId="2" xr:uid="{42BB35D6-AA51-4122-87A4-14282DF85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ngom\AppData\Local\Microsoft\Windows\INetCache\Content.Outlook\9AGIZI4Y\All%20Data%20-%20Version%206%20Rev100.xlsx" TargetMode="External"/><Relationship Id="rId1" Type="http://schemas.openxmlformats.org/officeDocument/2006/relationships/externalLinkPath" Target="/Users/engom/AppData/Local/Microsoft/Windows/INetCache/Content.Outlook/9AGIZI4Y/All%20Data%20-%20Version%206%20Rev1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 In-Month (3)"/>
      <sheetName val="Market Share"/>
      <sheetName val="POC Sheet"/>
      <sheetName val="00-Datum"/>
      <sheetName val="01-Cash"/>
      <sheetName val="Sheet1"/>
      <sheetName val="03-Time"/>
      <sheetName val="02-Metrics"/>
      <sheetName val="Metrics Total"/>
      <sheetName val="Cash In-Month"/>
      <sheetName val="Invoicing"/>
      <sheetName val="Project List"/>
      <sheetName val="POC"/>
      <sheetName val="filter location GM, RC"/>
      <sheetName val="-ve cashflow"/>
      <sheetName val="Single &amp; Multi Clients"/>
      <sheetName val="Cost &amp; Price Filter"/>
    </sheetNames>
    <sheetDataSet>
      <sheetData sheetId="0"/>
      <sheetData sheetId="1"/>
      <sheetData sheetId="2"/>
      <sheetData sheetId="3">
        <row r="1">
          <cell r="A1" t="str">
            <v>Project Name</v>
          </cell>
          <cell r="B1" t="str">
            <v>Main Category</v>
          </cell>
          <cell r="C1" t="str">
            <v>Sub Category</v>
          </cell>
          <cell r="D1" t="str">
            <v>Scope</v>
          </cell>
          <cell r="E1" t="str">
            <v>Client</v>
          </cell>
          <cell r="F1" t="str">
            <v>Project Manager</v>
          </cell>
          <cell r="G1" t="str">
            <v>Area Manager</v>
          </cell>
          <cell r="H1" t="str">
            <v>Location</v>
          </cell>
          <cell r="I1" t="str">
            <v>S/D Client</v>
          </cell>
          <cell r="J1" t="str">
            <v>Client Type</v>
          </cell>
        </row>
        <row r="2">
          <cell r="A2" t="str">
            <v>Marassi Civic Center Pkg 45</v>
          </cell>
          <cell r="B2" t="str">
            <v>Commercial</v>
          </cell>
          <cell r="C2" t="str">
            <v>Offices &amp; Mall</v>
          </cell>
          <cell r="D2" t="str">
            <v>Turn Key</v>
          </cell>
          <cell r="E2" t="str">
            <v>EMAAR</v>
          </cell>
          <cell r="F2" t="str">
            <v>Eng Hassan Youssef</v>
          </cell>
          <cell r="G2" t="str">
            <v>Eng Mahmoud Mahlab</v>
          </cell>
          <cell r="H2" t="str">
            <v>North Coast</v>
          </cell>
          <cell r="I2" t="str">
            <v>D</v>
          </cell>
          <cell r="J2" t="str">
            <v>Private</v>
          </cell>
        </row>
        <row r="3">
          <cell r="A3" t="str">
            <v>Al Oula Infra</v>
          </cell>
          <cell r="B3" t="str">
            <v>Infrastructure</v>
          </cell>
          <cell r="C3" t="str">
            <v>Networks</v>
          </cell>
          <cell r="D3" t="str">
            <v>Civil Works</v>
          </cell>
          <cell r="E3" t="str">
            <v xml:space="preserve">Sewedy </v>
          </cell>
          <cell r="F3" t="str">
            <v>Eng Hany Fareed</v>
          </cell>
          <cell r="G3" t="str">
            <v>Eng. yasser el saadny</v>
          </cell>
          <cell r="H3" t="str">
            <v>6th of October</v>
          </cell>
          <cell r="I3" t="str">
            <v>D</v>
          </cell>
          <cell r="J3" t="str">
            <v>Affiliates</v>
          </cell>
        </row>
        <row r="4">
          <cell r="A4" t="str">
            <v>New Giza Phase 01</v>
          </cell>
          <cell r="B4" t="str">
            <v>Commercial</v>
          </cell>
          <cell r="C4" t="str">
            <v>University</v>
          </cell>
          <cell r="D4" t="str">
            <v>Turn Key</v>
          </cell>
          <cell r="E4" t="str">
            <v>New Giza</v>
          </cell>
          <cell r="F4" t="str">
            <v>Eng Ashraf Abd El Satar</v>
          </cell>
          <cell r="G4" t="str">
            <v>Eng. Mohamed Fawzy</v>
          </cell>
          <cell r="H4" t="str">
            <v>6th of October</v>
          </cell>
          <cell r="I4" t="str">
            <v>D</v>
          </cell>
          <cell r="J4" t="str">
            <v>Private</v>
          </cell>
        </row>
        <row r="5">
          <cell r="A5" t="str">
            <v>Hyper Solimanya</v>
          </cell>
          <cell r="B5" t="str">
            <v>Commercial</v>
          </cell>
          <cell r="C5" t="str">
            <v>Market</v>
          </cell>
          <cell r="D5" t="str">
            <v>Civil Works</v>
          </cell>
          <cell r="E5" t="str">
            <v>Hyper</v>
          </cell>
          <cell r="F5" t="str">
            <v>Eng Amir</v>
          </cell>
          <cell r="G5" t="str">
            <v>Eng Mahmoud Mahlab</v>
          </cell>
          <cell r="H5" t="str">
            <v>6th of October</v>
          </cell>
          <cell r="I5" t="str">
            <v>D</v>
          </cell>
          <cell r="J5" t="str">
            <v>Private</v>
          </cell>
        </row>
        <row r="6">
          <cell r="A6" t="str">
            <v>Ismailia Bridges</v>
          </cell>
          <cell r="B6" t="str">
            <v>Infrastructure</v>
          </cell>
          <cell r="C6" t="str">
            <v>Bridges &amp; Tunnels</v>
          </cell>
          <cell r="D6" t="str">
            <v>Civil Works</v>
          </cell>
          <cell r="E6" t="str">
            <v>Army Forces</v>
          </cell>
          <cell r="F6" t="str">
            <v>Eng Mohamed El Tahlawi</v>
          </cell>
          <cell r="G6" t="str">
            <v>Eng. Tahlawi</v>
          </cell>
          <cell r="H6" t="str">
            <v>Ismailia</v>
          </cell>
          <cell r="I6" t="str">
            <v>D</v>
          </cell>
          <cell r="J6" t="str">
            <v>ARMY</v>
          </cell>
        </row>
        <row r="7">
          <cell r="A7" t="str">
            <v>Maxium Mall</v>
          </cell>
          <cell r="B7" t="str">
            <v>Commercial</v>
          </cell>
          <cell r="C7" t="str">
            <v>Offices &amp; Mall</v>
          </cell>
          <cell r="D7" t="str">
            <v>Turn Key</v>
          </cell>
          <cell r="E7" t="str">
            <v>Maxim</v>
          </cell>
          <cell r="F7" t="str">
            <v>Eng Raed</v>
          </cell>
          <cell r="G7" t="str">
            <v>Eng. Omar Sobhy</v>
          </cell>
          <cell r="H7" t="str">
            <v>5th settelment</v>
          </cell>
          <cell r="I7" t="str">
            <v>S</v>
          </cell>
          <cell r="J7" t="str">
            <v>Private</v>
          </cell>
        </row>
        <row r="8">
          <cell r="A8" t="str">
            <v>Ataqqa Power Plant</v>
          </cell>
          <cell r="B8" t="str">
            <v>Industrial</v>
          </cell>
          <cell r="C8" t="str">
            <v>Power Plant</v>
          </cell>
          <cell r="D8" t="str">
            <v>Turn Key</v>
          </cell>
          <cell r="E8" t="str">
            <v xml:space="preserve">Sewedy </v>
          </cell>
          <cell r="F8" t="str">
            <v>Eng Mohamed Abd El Fatah</v>
          </cell>
          <cell r="G8" t="str">
            <v>Eng. Mohamed Salah Helmy</v>
          </cell>
          <cell r="H8" t="str">
            <v>Suez</v>
          </cell>
          <cell r="I8" t="str">
            <v>D</v>
          </cell>
          <cell r="J8" t="str">
            <v>Affiliates</v>
          </cell>
        </row>
        <row r="9">
          <cell r="A9" t="str">
            <v>Mall of Egypt Bridge</v>
          </cell>
          <cell r="B9" t="str">
            <v>Infrastructure</v>
          </cell>
          <cell r="C9" t="str">
            <v>Bridges &amp; Tunnels</v>
          </cell>
          <cell r="D9" t="str">
            <v>Civil Works</v>
          </cell>
          <cell r="E9" t="str">
            <v>Army Forces</v>
          </cell>
          <cell r="F9" t="str">
            <v>Eng Mohamed Mostafa</v>
          </cell>
          <cell r="G9" t="str">
            <v>Eng. Omar Sobhy</v>
          </cell>
          <cell r="H9" t="str">
            <v>6th of October</v>
          </cell>
          <cell r="I9" t="str">
            <v>D</v>
          </cell>
          <cell r="J9" t="str">
            <v>ARMY</v>
          </cell>
        </row>
        <row r="10">
          <cell r="A10" t="str">
            <v>Marassi Tanks Pkg 22</v>
          </cell>
          <cell r="B10" t="str">
            <v>Infrastructure</v>
          </cell>
          <cell r="C10" t="str">
            <v>Tank</v>
          </cell>
          <cell r="D10" t="str">
            <v>Civil Works</v>
          </cell>
          <cell r="E10" t="str">
            <v>EMAAR</v>
          </cell>
          <cell r="F10" t="str">
            <v>Eng Hassan Youssef</v>
          </cell>
          <cell r="G10" t="str">
            <v>Eng Mahmoud Mahlab</v>
          </cell>
          <cell r="H10" t="str">
            <v>North Coast</v>
          </cell>
          <cell r="I10" t="str">
            <v>D</v>
          </cell>
          <cell r="J10" t="str">
            <v>Private</v>
          </cell>
        </row>
        <row r="11">
          <cell r="A11" t="str">
            <v>Sodic Club House</v>
          </cell>
          <cell r="B11" t="str">
            <v>Commercial</v>
          </cell>
          <cell r="C11" t="str">
            <v>Club</v>
          </cell>
          <cell r="D11" t="str">
            <v>Turn Key</v>
          </cell>
          <cell r="E11" t="str">
            <v>SODIC</v>
          </cell>
          <cell r="F11" t="str">
            <v>Eng Hesham Ibrahim</v>
          </cell>
          <cell r="G11" t="str">
            <v>Eng. Mohamed Fawzy</v>
          </cell>
          <cell r="H11" t="str">
            <v>6th of October</v>
          </cell>
          <cell r="I11" t="str">
            <v>D</v>
          </cell>
          <cell r="J11" t="str">
            <v>Private</v>
          </cell>
        </row>
        <row r="12">
          <cell r="A12" t="str">
            <v>Montazah Hotel Sharm</v>
          </cell>
          <cell r="B12" t="str">
            <v>Commercial</v>
          </cell>
          <cell r="C12" t="str">
            <v>Hotel</v>
          </cell>
          <cell r="D12" t="str">
            <v>Civil Works</v>
          </cell>
          <cell r="E12" t="str">
            <v>El Montazah</v>
          </cell>
          <cell r="F12" t="str">
            <v>Eng Wael Ragabi</v>
          </cell>
          <cell r="G12" t="str">
            <v>Eng. Omar Sobhy</v>
          </cell>
          <cell r="H12" t="str">
            <v>sharm</v>
          </cell>
          <cell r="I12" t="str">
            <v>S</v>
          </cell>
          <cell r="J12" t="str">
            <v>Private</v>
          </cell>
        </row>
        <row r="13">
          <cell r="A13" t="str">
            <v>Uptown Cairo Pkg 53</v>
          </cell>
          <cell r="B13" t="str">
            <v>Residential</v>
          </cell>
          <cell r="C13" t="str">
            <v>Residential</v>
          </cell>
          <cell r="D13" t="str">
            <v>Turn Key</v>
          </cell>
          <cell r="E13" t="str">
            <v>EMAAR</v>
          </cell>
          <cell r="F13" t="str">
            <v>Eng Mohamed Abd El Raouf</v>
          </cell>
          <cell r="G13" t="str">
            <v>Eng Mahmoud Mahlab</v>
          </cell>
          <cell r="H13" t="str">
            <v>Cairo</v>
          </cell>
          <cell r="I13" t="str">
            <v>D</v>
          </cell>
          <cell r="J13" t="str">
            <v>Private</v>
          </cell>
        </row>
        <row r="14">
          <cell r="A14" t="str">
            <v>Bani Suif Power Plant 1021</v>
          </cell>
          <cell r="B14" t="str">
            <v>Industrial</v>
          </cell>
          <cell r="C14" t="str">
            <v>Power Plant</v>
          </cell>
          <cell r="D14" t="str">
            <v>Turn Key</v>
          </cell>
          <cell r="E14" t="str">
            <v xml:space="preserve">Sewedy </v>
          </cell>
          <cell r="F14" t="str">
            <v>Eng Ashraf Abd El Satar</v>
          </cell>
          <cell r="G14" t="str">
            <v>Eng. Mohamed Ragab</v>
          </cell>
          <cell r="H14" t="str">
            <v>Benisuef</v>
          </cell>
          <cell r="I14" t="str">
            <v>D</v>
          </cell>
          <cell r="J14" t="str">
            <v>Affiliates</v>
          </cell>
        </row>
        <row r="15">
          <cell r="A15" t="str">
            <v>New Giza Phase 02</v>
          </cell>
          <cell r="B15" t="str">
            <v>Commercial</v>
          </cell>
          <cell r="C15" t="str">
            <v>University</v>
          </cell>
          <cell r="D15" t="str">
            <v>Turn Key</v>
          </cell>
          <cell r="E15" t="str">
            <v>New Giza</v>
          </cell>
          <cell r="F15" t="str">
            <v>Eng Ashraf Abd El Satar</v>
          </cell>
          <cell r="G15" t="str">
            <v>Eng. Mohamed Fawzy</v>
          </cell>
          <cell r="H15" t="str">
            <v>6th of October</v>
          </cell>
          <cell r="I15" t="str">
            <v>D</v>
          </cell>
          <cell r="J15" t="str">
            <v>Private</v>
          </cell>
        </row>
        <row r="16">
          <cell r="A16" t="str">
            <v>JICA Wind Farm Gabal El Zeet</v>
          </cell>
          <cell r="B16" t="str">
            <v>Industrial</v>
          </cell>
          <cell r="C16" t="str">
            <v>Power Plant</v>
          </cell>
          <cell r="D16" t="str">
            <v>Civil Works</v>
          </cell>
          <cell r="E16" t="str">
            <v>GAMESA</v>
          </cell>
          <cell r="F16" t="str">
            <v>Eng Karim El Far</v>
          </cell>
          <cell r="G16" t="str">
            <v>Eng Mahmoud Mahlab</v>
          </cell>
          <cell r="H16" t="str">
            <v>Gabal El Zeit</v>
          </cell>
          <cell r="I16" t="str">
            <v>D</v>
          </cell>
          <cell r="J16" t="str">
            <v>Private</v>
          </cell>
        </row>
        <row r="17">
          <cell r="A17" t="str">
            <v>El Mostathmereen Mokatam Substation</v>
          </cell>
          <cell r="B17" t="str">
            <v>Industrial</v>
          </cell>
          <cell r="C17" t="str">
            <v>Power Plant</v>
          </cell>
          <cell r="D17" t="str">
            <v>Turn Key</v>
          </cell>
          <cell r="E17" t="str">
            <v>EETC</v>
          </cell>
          <cell r="F17" t="str">
            <v>Eng Mohamed Abd El Fatah</v>
          </cell>
          <cell r="G17" t="str">
            <v>Eng. Omar Sobhy</v>
          </cell>
          <cell r="H17" t="str">
            <v>Cairo</v>
          </cell>
          <cell r="I17" t="str">
            <v>S</v>
          </cell>
          <cell r="J17" t="str">
            <v>Public</v>
          </cell>
        </row>
        <row r="18">
          <cell r="A18" t="str">
            <v>Levana UpTown Pkg 62</v>
          </cell>
          <cell r="B18" t="str">
            <v>Infrastructure</v>
          </cell>
          <cell r="C18" t="str">
            <v>L&amp;L</v>
          </cell>
          <cell r="D18" t="str">
            <v>Civil Works</v>
          </cell>
          <cell r="E18" t="str">
            <v>EMAAR</v>
          </cell>
          <cell r="F18" t="str">
            <v>Eng Alaa Mahran</v>
          </cell>
          <cell r="G18" t="str">
            <v>Eng Mahmoud Mahlab</v>
          </cell>
          <cell r="H18" t="str">
            <v>Cairo</v>
          </cell>
          <cell r="I18" t="str">
            <v>D</v>
          </cell>
          <cell r="J18" t="str">
            <v>Private</v>
          </cell>
        </row>
        <row r="19">
          <cell r="A19" t="str">
            <v>Kayan 110</v>
          </cell>
          <cell r="B19" t="str">
            <v>Commercial</v>
          </cell>
          <cell r="C19" t="str">
            <v>Offices &amp; Mall</v>
          </cell>
          <cell r="D19" t="str">
            <v>Turn Key</v>
          </cell>
          <cell r="E19" t="str">
            <v>Army Forces</v>
          </cell>
          <cell r="F19" t="str">
            <v>Eng Adel Rahmo</v>
          </cell>
          <cell r="G19" t="str">
            <v>Eng. Mohamed Ashry</v>
          </cell>
          <cell r="H19" t="str">
            <v>New Capital</v>
          </cell>
          <cell r="I19" t="str">
            <v>D</v>
          </cell>
          <cell r="J19" t="str">
            <v>ARMY</v>
          </cell>
        </row>
        <row r="20">
          <cell r="A20" t="str">
            <v>El Amal Bridge</v>
          </cell>
          <cell r="B20" t="str">
            <v>Infrastructure</v>
          </cell>
          <cell r="C20" t="str">
            <v>Bridges &amp; Tunnels</v>
          </cell>
          <cell r="D20" t="str">
            <v>Civil Works</v>
          </cell>
          <cell r="E20" t="str">
            <v>Army Forces</v>
          </cell>
          <cell r="F20" t="str">
            <v>Eng Mohamed El Tahlawi</v>
          </cell>
          <cell r="G20" t="str">
            <v>Eng. Tahlawi</v>
          </cell>
          <cell r="H20" t="str">
            <v>New Capital</v>
          </cell>
          <cell r="I20" t="str">
            <v>D</v>
          </cell>
          <cell r="J20" t="str">
            <v>ARMY</v>
          </cell>
        </row>
        <row r="21">
          <cell r="A21" t="str">
            <v>Bani Suif Cement</v>
          </cell>
          <cell r="B21" t="str">
            <v>Industrial</v>
          </cell>
          <cell r="C21" t="str">
            <v>Factory</v>
          </cell>
          <cell r="D21" t="str">
            <v>Civil Works</v>
          </cell>
          <cell r="E21" t="str">
            <v>CDI</v>
          </cell>
          <cell r="F21" t="str">
            <v>Eng Mohamed Zaki</v>
          </cell>
          <cell r="G21" t="str">
            <v>Eng Mahmoud Mahlab</v>
          </cell>
          <cell r="H21" t="str">
            <v>Benisuef</v>
          </cell>
          <cell r="I21" t="str">
            <v>S</v>
          </cell>
          <cell r="J21" t="str">
            <v>Private</v>
          </cell>
        </row>
        <row r="22">
          <cell r="A22" t="str">
            <v>New Giza Wall</v>
          </cell>
          <cell r="B22" t="str">
            <v>Commercial</v>
          </cell>
          <cell r="C22" t="str">
            <v>Fence</v>
          </cell>
          <cell r="D22" t="str">
            <v>Turn Key</v>
          </cell>
          <cell r="E22" t="str">
            <v>New Giza</v>
          </cell>
          <cell r="F22" t="str">
            <v>Eng Ashraf Abd El Satar</v>
          </cell>
          <cell r="G22" t="str">
            <v>Eng. Mohamed Fawzy</v>
          </cell>
          <cell r="H22" t="str">
            <v>6th of October</v>
          </cell>
          <cell r="I22" t="str">
            <v>D</v>
          </cell>
          <cell r="J22" t="str">
            <v>Private</v>
          </cell>
        </row>
        <row r="23">
          <cell r="A23" t="str">
            <v>Tamey El Amdid Mansora Power Station</v>
          </cell>
          <cell r="B23" t="str">
            <v>Industrial</v>
          </cell>
          <cell r="C23" t="str">
            <v>Power Plant</v>
          </cell>
          <cell r="D23" t="str">
            <v>Turn Key</v>
          </cell>
          <cell r="E23" t="str">
            <v>EETC</v>
          </cell>
          <cell r="F23" t="str">
            <v>Eng Mohamed Abd El Fatah</v>
          </cell>
          <cell r="G23" t="str">
            <v>Eng. Omar Sobhy</v>
          </cell>
          <cell r="H23" t="str">
            <v>Mansoura</v>
          </cell>
          <cell r="I23" t="str">
            <v>S</v>
          </cell>
          <cell r="J23" t="str">
            <v>Public</v>
          </cell>
        </row>
        <row r="24">
          <cell r="A24" t="str">
            <v>Ismailia Substation 500-220</v>
          </cell>
          <cell r="B24" t="str">
            <v>Industrial</v>
          </cell>
          <cell r="C24" t="str">
            <v>Power Plant</v>
          </cell>
          <cell r="D24" t="str">
            <v>Turn Key</v>
          </cell>
          <cell r="E24" t="str">
            <v>EETC</v>
          </cell>
          <cell r="F24" t="str">
            <v>Eng Mohamed Abd El Fatah</v>
          </cell>
          <cell r="G24" t="str">
            <v>Eng. Omar Sobhy</v>
          </cell>
          <cell r="H24" t="str">
            <v>Ismailia</v>
          </cell>
          <cell r="I24" t="str">
            <v>S</v>
          </cell>
          <cell r="J24" t="str">
            <v>Public</v>
          </cell>
        </row>
        <row r="25">
          <cell r="A25" t="str">
            <v>El Amal Bridge L&amp;L</v>
          </cell>
          <cell r="B25" t="str">
            <v>Infrastructure</v>
          </cell>
          <cell r="C25" t="str">
            <v>L&amp;L</v>
          </cell>
          <cell r="D25" t="str">
            <v>Civil Works</v>
          </cell>
          <cell r="E25" t="str">
            <v>Army Forces</v>
          </cell>
          <cell r="F25" t="str">
            <v>Eng Adham Edward</v>
          </cell>
          <cell r="G25" t="str">
            <v>Eng.adham edward</v>
          </cell>
          <cell r="H25" t="str">
            <v>Cairo</v>
          </cell>
          <cell r="I25" t="str">
            <v>D</v>
          </cell>
          <cell r="J25" t="str">
            <v>ARMY</v>
          </cell>
        </row>
        <row r="26">
          <cell r="A26" t="str">
            <v>FIEM Wind Farm Gabal El Zeet</v>
          </cell>
          <cell r="B26" t="str">
            <v>Industrial</v>
          </cell>
          <cell r="C26" t="str">
            <v>Power Plant</v>
          </cell>
          <cell r="D26" t="str">
            <v>Civil Works</v>
          </cell>
          <cell r="E26" t="str">
            <v>GAMESA</v>
          </cell>
          <cell r="F26" t="str">
            <v>Eng Karim El Far</v>
          </cell>
          <cell r="G26" t="str">
            <v>Eng Mahmoud Mahlab</v>
          </cell>
          <cell r="H26" t="str">
            <v>Gabal El Zeit</v>
          </cell>
          <cell r="I26" t="str">
            <v>D</v>
          </cell>
          <cell r="J26" t="str">
            <v>Private</v>
          </cell>
        </row>
        <row r="27">
          <cell r="A27" t="str">
            <v>KFW Wind Farm Gabal El Zeet</v>
          </cell>
          <cell r="B27" t="str">
            <v>Industrial</v>
          </cell>
          <cell r="C27" t="str">
            <v>Power Plant</v>
          </cell>
          <cell r="D27" t="str">
            <v>Civil Works</v>
          </cell>
          <cell r="E27" t="str">
            <v>GAMESA</v>
          </cell>
          <cell r="F27" t="str">
            <v>Eng Karim El Far</v>
          </cell>
          <cell r="G27" t="str">
            <v>Eng Mahmoud Mahlab</v>
          </cell>
          <cell r="H27" t="str">
            <v>Gabal El Zeit</v>
          </cell>
          <cell r="I27" t="str">
            <v>D</v>
          </cell>
          <cell r="J27" t="str">
            <v>Private</v>
          </cell>
        </row>
        <row r="28">
          <cell r="A28" t="str">
            <v>Marassi Tank Pkg 107</v>
          </cell>
          <cell r="B28" t="str">
            <v>Infrastructure</v>
          </cell>
          <cell r="C28" t="str">
            <v>Tank</v>
          </cell>
          <cell r="D28" t="str">
            <v>Civil Works</v>
          </cell>
          <cell r="E28" t="str">
            <v>EMAAR</v>
          </cell>
          <cell r="F28" t="str">
            <v>Eng Marwan Shibl</v>
          </cell>
          <cell r="G28" t="str">
            <v>Eng. Mohamed Fawzy</v>
          </cell>
          <cell r="H28" t="str">
            <v>North Coast</v>
          </cell>
          <cell r="I28" t="str">
            <v>D</v>
          </cell>
          <cell r="J28" t="str">
            <v>Private</v>
          </cell>
        </row>
        <row r="29">
          <cell r="A29" t="str">
            <v>Ben Zayed New Capital Tunnel</v>
          </cell>
          <cell r="B29" t="str">
            <v>Infrastructure</v>
          </cell>
          <cell r="C29" t="str">
            <v>Bridges &amp; Tunnels</v>
          </cell>
          <cell r="D29" t="str">
            <v>Civil Works</v>
          </cell>
          <cell r="E29" t="str">
            <v>Army Forces</v>
          </cell>
          <cell r="F29" t="str">
            <v>Eng Mohamed El Tahlawi</v>
          </cell>
          <cell r="G29" t="str">
            <v>Eng. Tahlawi</v>
          </cell>
          <cell r="H29" t="str">
            <v>New Capital</v>
          </cell>
          <cell r="I29" t="str">
            <v>D</v>
          </cell>
          <cell r="J29" t="str">
            <v>ARMY</v>
          </cell>
        </row>
        <row r="30">
          <cell r="A30" t="str">
            <v>Ministries Buildings</v>
          </cell>
          <cell r="B30" t="str">
            <v>Commercial</v>
          </cell>
          <cell r="C30" t="str">
            <v>Offices &amp; Mall</v>
          </cell>
          <cell r="D30" t="str">
            <v>Turn Key</v>
          </cell>
          <cell r="E30" t="str">
            <v>Army Forces</v>
          </cell>
          <cell r="F30" t="str">
            <v>Eng Wael Ragabi</v>
          </cell>
          <cell r="G30" t="str">
            <v>Eng. Mohamed Ashry</v>
          </cell>
          <cell r="H30" t="str">
            <v>New Capital</v>
          </cell>
          <cell r="I30" t="str">
            <v>D</v>
          </cell>
          <cell r="J30" t="str">
            <v>ARMY</v>
          </cell>
        </row>
        <row r="31">
          <cell r="A31" t="str">
            <v>Bani Suif Substation</v>
          </cell>
          <cell r="B31" t="str">
            <v>Industrial</v>
          </cell>
          <cell r="C31" t="str">
            <v>Power Plant</v>
          </cell>
          <cell r="D31" t="str">
            <v>Turn Key</v>
          </cell>
          <cell r="E31" t="str">
            <v>EETC</v>
          </cell>
          <cell r="F31" t="str">
            <v>Eng Mohamed Abd El Fatah</v>
          </cell>
          <cell r="G31" t="str">
            <v>Eng. Omar Sobhy</v>
          </cell>
          <cell r="H31" t="str">
            <v>Benisuef</v>
          </cell>
          <cell r="I31" t="str">
            <v>S</v>
          </cell>
          <cell r="J31" t="str">
            <v>Public</v>
          </cell>
        </row>
        <row r="32">
          <cell r="A32" t="str">
            <v>Royal City Mall</v>
          </cell>
          <cell r="B32" t="str">
            <v>Commercial</v>
          </cell>
          <cell r="C32" t="str">
            <v>Offices &amp; Mall</v>
          </cell>
          <cell r="D32" t="str">
            <v>Turn Key</v>
          </cell>
          <cell r="E32" t="str">
            <v>Al Babtain Group</v>
          </cell>
          <cell r="F32" t="str">
            <v>Eng Ashraf Abd El Satar</v>
          </cell>
          <cell r="G32" t="str">
            <v>Eng. Mohamed Fawzy</v>
          </cell>
          <cell r="H32" t="str">
            <v>6th of October</v>
          </cell>
          <cell r="I32" t="str">
            <v>S</v>
          </cell>
          <cell r="J32" t="str">
            <v>Private</v>
          </cell>
        </row>
        <row r="33">
          <cell r="A33" t="str">
            <v>Shoubra Banha Bridge L&amp;L</v>
          </cell>
          <cell r="B33" t="str">
            <v>Infrastructure</v>
          </cell>
          <cell r="C33" t="str">
            <v>L&amp;L</v>
          </cell>
          <cell r="D33" t="str">
            <v>Civil Works</v>
          </cell>
          <cell r="E33" t="str">
            <v>Army Forces</v>
          </cell>
          <cell r="F33" t="str">
            <v>Eng Adham Edward</v>
          </cell>
          <cell r="G33" t="str">
            <v>Eng.adham edward</v>
          </cell>
          <cell r="H33" t="str">
            <v>Cairo</v>
          </cell>
          <cell r="I33" t="str">
            <v>D</v>
          </cell>
          <cell r="J33" t="str">
            <v>ARMY</v>
          </cell>
        </row>
        <row r="34">
          <cell r="A34" t="str">
            <v>SLP Logistic Center PI Park Sewedy Stores</v>
          </cell>
          <cell r="B34" t="str">
            <v>Industrial</v>
          </cell>
          <cell r="C34" t="str">
            <v>Factory</v>
          </cell>
          <cell r="D34" t="str">
            <v>Turn Key</v>
          </cell>
          <cell r="E34" t="str">
            <v xml:space="preserve">Sewedy </v>
          </cell>
          <cell r="F34" t="str">
            <v>Eng Amir</v>
          </cell>
          <cell r="G34" t="str">
            <v>Eng. Mohamed Fawzy</v>
          </cell>
          <cell r="H34" t="str">
            <v>Cairo</v>
          </cell>
          <cell r="I34" t="str">
            <v>D</v>
          </cell>
          <cell r="J34" t="str">
            <v>Affiliates</v>
          </cell>
        </row>
        <row r="35">
          <cell r="A35" t="str">
            <v>El Mostakbal Bridge L&amp;L</v>
          </cell>
          <cell r="B35" t="str">
            <v>Infrastructure</v>
          </cell>
          <cell r="C35" t="str">
            <v>L&amp;L</v>
          </cell>
          <cell r="D35" t="str">
            <v>Civil Works</v>
          </cell>
          <cell r="E35" t="str">
            <v>Army Forces</v>
          </cell>
          <cell r="F35" t="str">
            <v>Eng Adham Edward</v>
          </cell>
          <cell r="G35" t="str">
            <v>Eng.adham edward</v>
          </cell>
          <cell r="H35" t="str">
            <v>Cairo</v>
          </cell>
          <cell r="I35" t="str">
            <v>D</v>
          </cell>
          <cell r="J35" t="str">
            <v>ARMY</v>
          </cell>
        </row>
        <row r="36">
          <cell r="A36" t="str">
            <v>Kayan Wall L&amp;L</v>
          </cell>
          <cell r="B36" t="str">
            <v>Infrastructure</v>
          </cell>
          <cell r="C36" t="str">
            <v>L&amp;L</v>
          </cell>
          <cell r="D36" t="str">
            <v>Civil Works</v>
          </cell>
          <cell r="E36" t="str">
            <v>Army Forces</v>
          </cell>
          <cell r="F36" t="str">
            <v>Eng Adham Edward</v>
          </cell>
          <cell r="G36" t="str">
            <v>Eng.adham edward</v>
          </cell>
          <cell r="H36" t="str">
            <v>Cairo</v>
          </cell>
          <cell r="I36" t="str">
            <v>D</v>
          </cell>
          <cell r="J36" t="str">
            <v>ARMY</v>
          </cell>
        </row>
        <row r="37">
          <cell r="A37" t="str">
            <v>Elco Suez Steel Rolling Mill Plant 3</v>
          </cell>
          <cell r="B37" t="str">
            <v>Industrial</v>
          </cell>
          <cell r="C37" t="str">
            <v>Factory</v>
          </cell>
          <cell r="D37" t="str">
            <v>Turn Key</v>
          </cell>
          <cell r="E37" t="str">
            <v>Elco Suez</v>
          </cell>
          <cell r="F37" t="str">
            <v>Eng Mohamed El Saman</v>
          </cell>
          <cell r="G37" t="str">
            <v>Eng Mahmoud Mahlab</v>
          </cell>
          <cell r="H37" t="str">
            <v>Suez</v>
          </cell>
          <cell r="I37" t="str">
            <v>D</v>
          </cell>
          <cell r="J37" t="str">
            <v>Private</v>
          </cell>
        </row>
        <row r="38">
          <cell r="A38" t="str">
            <v>Hyper El Temsah</v>
          </cell>
          <cell r="B38" t="str">
            <v>Commercial</v>
          </cell>
          <cell r="C38" t="str">
            <v>Market</v>
          </cell>
          <cell r="D38" t="str">
            <v>Turn Key</v>
          </cell>
          <cell r="E38" t="str">
            <v>Army Forces</v>
          </cell>
          <cell r="F38" t="str">
            <v>Eng Sayed Osman</v>
          </cell>
          <cell r="G38" t="str">
            <v>Eng. Omar Sobhy</v>
          </cell>
          <cell r="H38" t="str">
            <v>Ismailia</v>
          </cell>
          <cell r="I38" t="str">
            <v>D</v>
          </cell>
          <cell r="J38" t="str">
            <v>ARMY</v>
          </cell>
        </row>
        <row r="39">
          <cell r="A39" t="str">
            <v>Marassi Bridge Pkg 117</v>
          </cell>
          <cell r="B39" t="str">
            <v>Infrastructure</v>
          </cell>
          <cell r="C39" t="str">
            <v>Bridges &amp; Tunnels</v>
          </cell>
          <cell r="D39" t="str">
            <v>Civil Works</v>
          </cell>
          <cell r="E39" t="str">
            <v>EMAAR</v>
          </cell>
          <cell r="F39" t="str">
            <v>Eng Marwan Shibl</v>
          </cell>
          <cell r="G39" t="str">
            <v>Eng. Mohamed Fawzy</v>
          </cell>
          <cell r="H39" t="str">
            <v>North Coast</v>
          </cell>
          <cell r="I39" t="str">
            <v>D</v>
          </cell>
          <cell r="J39" t="str">
            <v>Private</v>
          </cell>
        </row>
        <row r="40">
          <cell r="A40" t="str">
            <v>Siemens Power Station</v>
          </cell>
          <cell r="B40" t="str">
            <v>Industrial</v>
          </cell>
          <cell r="C40" t="str">
            <v>Factory</v>
          </cell>
          <cell r="D40" t="str">
            <v>Turn Key</v>
          </cell>
          <cell r="E40" t="str">
            <v>SIEMENS</v>
          </cell>
          <cell r="F40" t="str">
            <v>Eng Hassan Youssef</v>
          </cell>
          <cell r="G40" t="str">
            <v>Eng Mahmoud Mahlab</v>
          </cell>
          <cell r="H40" t="str">
            <v>Sokhna</v>
          </cell>
          <cell r="I40" t="str">
            <v>S</v>
          </cell>
          <cell r="J40" t="str">
            <v>Private</v>
          </cell>
        </row>
        <row r="41">
          <cell r="A41" t="str">
            <v>Uptown FM85 Pkg 85</v>
          </cell>
          <cell r="B41" t="str">
            <v>Commercial</v>
          </cell>
          <cell r="C41" t="str">
            <v>Offices &amp; Mall</v>
          </cell>
          <cell r="D41" t="str">
            <v>Turn Key</v>
          </cell>
          <cell r="E41" t="str">
            <v>EMAAR</v>
          </cell>
          <cell r="F41" t="str">
            <v>Eng Mohamed Bassuony</v>
          </cell>
          <cell r="G41" t="str">
            <v>Eng Mahmoud Mahlab</v>
          </cell>
          <cell r="H41" t="str">
            <v>Cairo</v>
          </cell>
          <cell r="I41" t="str">
            <v>D</v>
          </cell>
          <cell r="J41" t="str">
            <v>Private</v>
          </cell>
        </row>
        <row r="42">
          <cell r="A42" t="str">
            <v>El Sokhna Tunnel 01</v>
          </cell>
          <cell r="B42" t="str">
            <v>Infrastructure</v>
          </cell>
          <cell r="C42" t="str">
            <v>Bridges &amp; Tunnels</v>
          </cell>
          <cell r="D42" t="str">
            <v>Civil Works</v>
          </cell>
          <cell r="E42" t="str">
            <v>Army Forces</v>
          </cell>
          <cell r="F42" t="str">
            <v>Eng Mohamed El Tahlawi</v>
          </cell>
          <cell r="G42" t="str">
            <v>Eng. Tahlawi</v>
          </cell>
          <cell r="H42" t="str">
            <v>Sokhna</v>
          </cell>
          <cell r="I42" t="str">
            <v>D</v>
          </cell>
          <cell r="J42" t="str">
            <v>ARMY</v>
          </cell>
        </row>
        <row r="43">
          <cell r="A43" t="str">
            <v>Abu Sultan Bridge 01</v>
          </cell>
          <cell r="B43" t="str">
            <v>Infrastructure</v>
          </cell>
          <cell r="C43" t="str">
            <v>Bridges &amp; Tunnels</v>
          </cell>
          <cell r="D43" t="str">
            <v>Civil Works</v>
          </cell>
          <cell r="E43" t="str">
            <v>Army Forces</v>
          </cell>
          <cell r="F43" t="str">
            <v>Eng Mohamed El Tahlawi</v>
          </cell>
          <cell r="G43" t="str">
            <v>Eng. Tahlawi</v>
          </cell>
          <cell r="H43" t="str">
            <v>Ismailia</v>
          </cell>
          <cell r="I43" t="str">
            <v>D</v>
          </cell>
          <cell r="J43" t="str">
            <v>ARMY</v>
          </cell>
        </row>
        <row r="44">
          <cell r="A44" t="str">
            <v>Mintra Factory</v>
          </cell>
          <cell r="B44" t="str">
            <v>Industrial</v>
          </cell>
          <cell r="C44" t="str">
            <v>Factory</v>
          </cell>
          <cell r="D44" t="str">
            <v>Civil Works</v>
          </cell>
          <cell r="E44" t="str">
            <v>Mintra</v>
          </cell>
          <cell r="F44" t="str">
            <v>Eng Salah Rashad</v>
          </cell>
          <cell r="G44" t="str">
            <v>Eng. Mohamed Abdel Raouf</v>
          </cell>
          <cell r="H44" t="str">
            <v>Cairo</v>
          </cell>
          <cell r="I44" t="str">
            <v>S</v>
          </cell>
          <cell r="J44" t="str">
            <v>Private</v>
          </cell>
        </row>
        <row r="45">
          <cell r="A45" t="str">
            <v>King Farouk Restoration</v>
          </cell>
          <cell r="B45" t="str">
            <v>Restoration</v>
          </cell>
          <cell r="C45" t="str">
            <v>Palace</v>
          </cell>
          <cell r="D45" t="str">
            <v>Restoration</v>
          </cell>
          <cell r="E45" t="str">
            <v>Army Forces</v>
          </cell>
          <cell r="F45" t="str">
            <v>Eng Mariam Youssef</v>
          </cell>
          <cell r="G45" t="str">
            <v>Eng Mariam Youssef</v>
          </cell>
          <cell r="H45" t="str">
            <v>Cairo</v>
          </cell>
          <cell r="I45" t="str">
            <v>D</v>
          </cell>
          <cell r="J45" t="str">
            <v>ARMY</v>
          </cell>
        </row>
        <row r="46">
          <cell r="A46" t="str">
            <v>Mohamed Ali Palace</v>
          </cell>
          <cell r="B46" t="str">
            <v>Restoration</v>
          </cell>
          <cell r="C46" t="str">
            <v>Palace</v>
          </cell>
          <cell r="D46" t="str">
            <v>Restoration</v>
          </cell>
          <cell r="E46" t="str">
            <v>Army Forces</v>
          </cell>
          <cell r="F46" t="str">
            <v>Eng Mohamed Saber</v>
          </cell>
          <cell r="G46" t="str">
            <v>Eng Mariam Youssef</v>
          </cell>
          <cell r="H46" t="str">
            <v>Cairo</v>
          </cell>
          <cell r="I46" t="str">
            <v>D</v>
          </cell>
          <cell r="J46" t="str">
            <v>ARMY</v>
          </cell>
        </row>
        <row r="47">
          <cell r="A47" t="str">
            <v>Nefisha Bridge</v>
          </cell>
          <cell r="B47" t="str">
            <v>Infrastructure</v>
          </cell>
          <cell r="C47" t="str">
            <v>Bridges &amp; Tunnels</v>
          </cell>
          <cell r="D47" t="str">
            <v>Civil Works</v>
          </cell>
          <cell r="E47" t="str">
            <v>Army Forces</v>
          </cell>
          <cell r="F47" t="str">
            <v>Eng Mohamed El Tahlawi</v>
          </cell>
          <cell r="G47" t="str">
            <v>Eng. Tahlawi</v>
          </cell>
          <cell r="H47" t="str">
            <v>Ismailia</v>
          </cell>
          <cell r="I47" t="str">
            <v>D</v>
          </cell>
          <cell r="J47" t="str">
            <v>ARMY</v>
          </cell>
        </row>
        <row r="48">
          <cell r="A48" t="str">
            <v>Fish Market</v>
          </cell>
          <cell r="B48" t="str">
            <v>Commercial</v>
          </cell>
          <cell r="C48" t="str">
            <v>Market</v>
          </cell>
          <cell r="D48" t="str">
            <v>Turn Key</v>
          </cell>
          <cell r="E48" t="str">
            <v>Army Forces</v>
          </cell>
          <cell r="F48" t="str">
            <v>Eng Sayed Osman</v>
          </cell>
          <cell r="G48" t="str">
            <v>Eng. Omar Sobhy</v>
          </cell>
          <cell r="H48" t="str">
            <v>Ismailia</v>
          </cell>
          <cell r="I48" t="str">
            <v>D</v>
          </cell>
          <cell r="J48" t="str">
            <v>ARMY</v>
          </cell>
        </row>
        <row r="49">
          <cell r="A49" t="str">
            <v>Al Jazi Mall</v>
          </cell>
          <cell r="B49" t="str">
            <v>Commercial</v>
          </cell>
          <cell r="C49" t="str">
            <v>Offices &amp; Mall</v>
          </cell>
          <cell r="D49" t="str">
            <v>Civil Works</v>
          </cell>
          <cell r="E49" t="str">
            <v>YAMM</v>
          </cell>
          <cell r="F49" t="str">
            <v>Eng Mohamed Zaki</v>
          </cell>
          <cell r="G49" t="str">
            <v>Eng. Waleed Barakat</v>
          </cell>
          <cell r="H49" t="str">
            <v>5th settelment</v>
          </cell>
          <cell r="I49" t="str">
            <v>S</v>
          </cell>
          <cell r="J49" t="str">
            <v>Private</v>
          </cell>
        </row>
        <row r="50">
          <cell r="A50" t="str">
            <v>Benban Aswan Alcazars Solar Park</v>
          </cell>
          <cell r="B50" t="str">
            <v>Industrial</v>
          </cell>
          <cell r="C50" t="str">
            <v>Power Plant</v>
          </cell>
          <cell r="D50" t="str">
            <v>Civil Works</v>
          </cell>
          <cell r="E50" t="str">
            <v>TSK</v>
          </cell>
          <cell r="F50" t="str">
            <v>Eng Amir</v>
          </cell>
          <cell r="G50" t="str">
            <v>Eng Mahmoud Mahlab</v>
          </cell>
          <cell r="H50" t="str">
            <v>Aswan</v>
          </cell>
          <cell r="I50" t="str">
            <v>S</v>
          </cell>
          <cell r="J50" t="str">
            <v>Private</v>
          </cell>
        </row>
        <row r="51">
          <cell r="A51" t="str">
            <v>El Alameen Roads Earth Works</v>
          </cell>
          <cell r="B51" t="str">
            <v>Infrastructure</v>
          </cell>
          <cell r="C51" t="str">
            <v>Roads</v>
          </cell>
          <cell r="D51" t="str">
            <v>Civil Works</v>
          </cell>
          <cell r="E51" t="str">
            <v>Army Forces</v>
          </cell>
          <cell r="F51" t="str">
            <v>Eng Mohamed Abd El Nabi</v>
          </cell>
          <cell r="G51" t="str">
            <v>General Mohamed Salah</v>
          </cell>
          <cell r="H51" t="str">
            <v>North Coast</v>
          </cell>
          <cell r="I51" t="str">
            <v>D</v>
          </cell>
          <cell r="J51" t="str">
            <v>ARMY</v>
          </cell>
        </row>
        <row r="52">
          <cell r="A52" t="str">
            <v>El Sewedy Univeristy 2 phase 2</v>
          </cell>
          <cell r="B52" t="str">
            <v>Commercial</v>
          </cell>
          <cell r="C52" t="str">
            <v>University</v>
          </cell>
          <cell r="D52" t="str">
            <v>Turn Key</v>
          </cell>
          <cell r="E52" t="str">
            <v xml:space="preserve">Sewedy </v>
          </cell>
          <cell r="F52" t="str">
            <v>Eng Hesham Ibrahim</v>
          </cell>
          <cell r="G52" t="str">
            <v>Eng. Mohamed Fawzy</v>
          </cell>
          <cell r="H52" t="str">
            <v>New Capital</v>
          </cell>
          <cell r="I52" t="str">
            <v>D</v>
          </cell>
          <cell r="J52" t="str">
            <v>Affiliates</v>
          </cell>
        </row>
        <row r="53">
          <cell r="A53" t="str">
            <v>El Sokhna Tunnel L&amp;L</v>
          </cell>
          <cell r="B53" t="str">
            <v>Infrastructure</v>
          </cell>
          <cell r="C53" t="str">
            <v>L&amp;L</v>
          </cell>
          <cell r="D53" t="str">
            <v>Civil Works</v>
          </cell>
          <cell r="E53" t="str">
            <v>Army Forces</v>
          </cell>
          <cell r="F53" t="str">
            <v>Eng Adham Edward</v>
          </cell>
          <cell r="G53" t="str">
            <v>Eng.adham edward</v>
          </cell>
          <cell r="H53" t="str">
            <v>Sokhna</v>
          </cell>
          <cell r="I53" t="str">
            <v>D</v>
          </cell>
          <cell r="J53" t="str">
            <v>ARMY</v>
          </cell>
        </row>
        <row r="54">
          <cell r="A54" t="str">
            <v>R05 Z03</v>
          </cell>
          <cell r="B54" t="str">
            <v>Residential</v>
          </cell>
          <cell r="C54" t="str">
            <v>Residential</v>
          </cell>
          <cell r="D54" t="str">
            <v>Turn Key</v>
          </cell>
          <cell r="E54" t="str">
            <v>Utilities And Urban Communities</v>
          </cell>
          <cell r="F54" t="str">
            <v>Eng Mohamed Abd El Fatah</v>
          </cell>
          <cell r="G54" t="str">
            <v>Eng. Omar Sobhy</v>
          </cell>
          <cell r="H54" t="str">
            <v>New Capital</v>
          </cell>
          <cell r="I54" t="str">
            <v>D</v>
          </cell>
          <cell r="J54" t="str">
            <v>Public</v>
          </cell>
        </row>
        <row r="55">
          <cell r="A55" t="str">
            <v>R05 Residential District Z1 &amp; Z2</v>
          </cell>
          <cell r="B55" t="str">
            <v>Residential</v>
          </cell>
          <cell r="C55" t="str">
            <v>Residential</v>
          </cell>
          <cell r="D55" t="str">
            <v>Turn Key</v>
          </cell>
          <cell r="E55" t="str">
            <v>Utilities And Urban Communities</v>
          </cell>
          <cell r="F55" t="str">
            <v>Eng Mohamed Abd El Fatah</v>
          </cell>
          <cell r="G55" t="str">
            <v>Eng. Omar Sobhy</v>
          </cell>
          <cell r="H55" t="str">
            <v>New Capital</v>
          </cell>
          <cell r="I55" t="str">
            <v>D</v>
          </cell>
          <cell r="J55" t="str">
            <v>Public</v>
          </cell>
        </row>
        <row r="56">
          <cell r="A56" t="str">
            <v>Abu Sultan Bridge 02 Greenhouse</v>
          </cell>
          <cell r="B56" t="str">
            <v>Infrastructure</v>
          </cell>
          <cell r="C56" t="str">
            <v>Bridges &amp; Tunnels</v>
          </cell>
          <cell r="D56" t="str">
            <v>Civil Works</v>
          </cell>
          <cell r="E56" t="str">
            <v>Army Forces</v>
          </cell>
          <cell r="F56" t="str">
            <v>Eng Mohamed El Tahlawi</v>
          </cell>
          <cell r="G56" t="str">
            <v>Eng. Tahlawi</v>
          </cell>
          <cell r="H56" t="str">
            <v>Ismailia</v>
          </cell>
          <cell r="I56" t="str">
            <v>D</v>
          </cell>
          <cell r="J56" t="str">
            <v>ARMY</v>
          </cell>
        </row>
        <row r="57">
          <cell r="A57" t="str">
            <v>El Sokhna Tunnel 02</v>
          </cell>
          <cell r="B57" t="str">
            <v>Infrastructure</v>
          </cell>
          <cell r="C57" t="str">
            <v>Bridges &amp; Tunnels</v>
          </cell>
          <cell r="D57" t="str">
            <v>Civil Works</v>
          </cell>
          <cell r="E57" t="str">
            <v>Army Forces</v>
          </cell>
          <cell r="F57" t="str">
            <v>Eng Mohamed El Tahlawi</v>
          </cell>
          <cell r="G57" t="str">
            <v>Eng. Tahlawi</v>
          </cell>
          <cell r="H57" t="str">
            <v>Sokhna</v>
          </cell>
          <cell r="I57" t="str">
            <v>D</v>
          </cell>
          <cell r="J57" t="str">
            <v>ARMY</v>
          </cell>
        </row>
        <row r="58">
          <cell r="A58" t="str">
            <v>El Awsty Middle Tunnel L&amp;L</v>
          </cell>
          <cell r="B58" t="str">
            <v>Infrastructure</v>
          </cell>
          <cell r="C58" t="str">
            <v>L&amp;L</v>
          </cell>
          <cell r="D58" t="str">
            <v>Civil Works</v>
          </cell>
          <cell r="E58" t="str">
            <v>Army Forces</v>
          </cell>
          <cell r="F58" t="str">
            <v>Eng Adham Edward</v>
          </cell>
          <cell r="G58" t="str">
            <v>Eng.adham edward</v>
          </cell>
          <cell r="H58" t="str">
            <v>Cairo</v>
          </cell>
          <cell r="I58" t="str">
            <v>D</v>
          </cell>
          <cell r="J58" t="str">
            <v>ARMY</v>
          </cell>
        </row>
        <row r="59">
          <cell r="A59" t="str">
            <v>Sodic Eastown EDNC</v>
          </cell>
          <cell r="B59" t="str">
            <v>Commercial</v>
          </cell>
          <cell r="C59" t="str">
            <v>Offices &amp; Mall</v>
          </cell>
          <cell r="D59" t="str">
            <v>Turn Key</v>
          </cell>
          <cell r="E59" t="str">
            <v>SODIC</v>
          </cell>
          <cell r="F59" t="str">
            <v>Eng Sayed Osman</v>
          </cell>
          <cell r="G59" t="str">
            <v>Eng. Waleed Barakat</v>
          </cell>
          <cell r="H59" t="str">
            <v>5th settelment</v>
          </cell>
          <cell r="I59" t="str">
            <v>D</v>
          </cell>
          <cell r="J59" t="str">
            <v>Private</v>
          </cell>
        </row>
        <row r="60">
          <cell r="A60" t="str">
            <v>Marassi Civic Center Pkg 144</v>
          </cell>
          <cell r="B60" t="str">
            <v>Commercial</v>
          </cell>
          <cell r="C60" t="str">
            <v>Offices &amp; Mall</v>
          </cell>
          <cell r="D60" t="str">
            <v>Turn Key</v>
          </cell>
          <cell r="E60" t="str">
            <v>EMAAR</v>
          </cell>
          <cell r="F60" t="str">
            <v>Eng Marwan Shibl</v>
          </cell>
          <cell r="G60" t="str">
            <v>Eng. Mohamed Fawzy</v>
          </cell>
          <cell r="H60" t="str">
            <v>North Coast</v>
          </cell>
          <cell r="I60" t="str">
            <v>D</v>
          </cell>
          <cell r="J60" t="str">
            <v>Private</v>
          </cell>
        </row>
        <row r="61">
          <cell r="A61" t="str">
            <v>DPW Sokhna Dubai Port</v>
          </cell>
          <cell r="B61" t="str">
            <v>Infrastructure</v>
          </cell>
          <cell r="C61" t="str">
            <v>Networks</v>
          </cell>
          <cell r="D61" t="str">
            <v>EPC</v>
          </cell>
          <cell r="E61" t="str">
            <v>DPW</v>
          </cell>
          <cell r="F61" t="str">
            <v>Eng Mohamed El Saman</v>
          </cell>
          <cell r="G61" t="str">
            <v>Eng Mahmoud Mahlab</v>
          </cell>
          <cell r="H61" t="str">
            <v>Sokhna</v>
          </cell>
          <cell r="I61" t="str">
            <v>D</v>
          </cell>
          <cell r="J61" t="str">
            <v>Private</v>
          </cell>
        </row>
        <row r="62">
          <cell r="A62" t="str">
            <v>Slope Stablization PKG 101</v>
          </cell>
          <cell r="B62" t="str">
            <v>Infrastructure</v>
          </cell>
          <cell r="C62" t="str">
            <v>L&amp;L</v>
          </cell>
          <cell r="D62" t="str">
            <v>Civil Works</v>
          </cell>
          <cell r="E62" t="str">
            <v>EMAAR</v>
          </cell>
          <cell r="F62" t="str">
            <v>Eng Mohamed Bassuony</v>
          </cell>
          <cell r="G62" t="str">
            <v>Eng Mahmoud Mahlab</v>
          </cell>
          <cell r="H62" t="str">
            <v>Cairo</v>
          </cell>
          <cell r="I62" t="str">
            <v>D</v>
          </cell>
          <cell r="J62" t="str">
            <v>Private</v>
          </cell>
        </row>
        <row r="63">
          <cell r="A63" t="str">
            <v>Elco Steel Substation</v>
          </cell>
          <cell r="B63" t="str">
            <v>Industrial</v>
          </cell>
          <cell r="C63" t="str">
            <v>Power Plant</v>
          </cell>
          <cell r="D63" t="str">
            <v>Turn Key</v>
          </cell>
          <cell r="E63" t="str">
            <v>Elco Suez</v>
          </cell>
          <cell r="F63" t="str">
            <v>Eng Mohamed El Saman</v>
          </cell>
          <cell r="G63" t="str">
            <v>Eng Mahmoud Mahlab</v>
          </cell>
          <cell r="H63" t="str">
            <v>Suez</v>
          </cell>
          <cell r="I63" t="str">
            <v>D</v>
          </cell>
          <cell r="J63" t="str">
            <v>Private</v>
          </cell>
        </row>
        <row r="64">
          <cell r="A64" t="str">
            <v>Sewab Greenhouse Tunnel</v>
          </cell>
          <cell r="B64" t="str">
            <v>Infrastructure</v>
          </cell>
          <cell r="C64" t="str">
            <v>Bridges &amp; Tunnels</v>
          </cell>
          <cell r="D64" t="str">
            <v>Civil Works</v>
          </cell>
          <cell r="E64" t="str">
            <v>Army Forces</v>
          </cell>
          <cell r="F64" t="str">
            <v>Eng Mohamed El Tahlawi</v>
          </cell>
          <cell r="G64" t="str">
            <v>Eng. Tahlawi</v>
          </cell>
          <cell r="H64" t="str">
            <v>Ismailia</v>
          </cell>
          <cell r="I64" t="str">
            <v>D</v>
          </cell>
          <cell r="J64" t="str">
            <v>ARMY</v>
          </cell>
        </row>
        <row r="65">
          <cell r="A65" t="str">
            <v>Mivida Irrigation Treatment Plant Pkg 140</v>
          </cell>
          <cell r="B65" t="str">
            <v>Infrastructure</v>
          </cell>
          <cell r="C65" t="str">
            <v>Tank</v>
          </cell>
          <cell r="D65" t="str">
            <v>Civil Works</v>
          </cell>
          <cell r="E65" t="str">
            <v>EMAAR</v>
          </cell>
          <cell r="F65" t="str">
            <v>Eng Hassan Youssef</v>
          </cell>
          <cell r="G65" t="str">
            <v>Eng. Waleed Barakat</v>
          </cell>
          <cell r="H65" t="str">
            <v>5th settelment</v>
          </cell>
          <cell r="I65" t="str">
            <v>D</v>
          </cell>
          <cell r="J65" t="str">
            <v>Private</v>
          </cell>
        </row>
        <row r="66">
          <cell r="A66" t="str">
            <v>Multi Sports Hall</v>
          </cell>
          <cell r="B66" t="str">
            <v>Commercial</v>
          </cell>
          <cell r="C66" t="str">
            <v>Stadium</v>
          </cell>
          <cell r="D66" t="str">
            <v>EPC</v>
          </cell>
          <cell r="E66" t="str">
            <v>Army Forces</v>
          </cell>
          <cell r="F66" t="str">
            <v>Eng Adel Rahmo</v>
          </cell>
          <cell r="G66" t="str">
            <v>Eng Mahmoud Mahlab</v>
          </cell>
          <cell r="H66" t="str">
            <v>New Capital</v>
          </cell>
          <cell r="I66" t="str">
            <v>D</v>
          </cell>
          <cell r="J66" t="str">
            <v>ARMY</v>
          </cell>
        </row>
        <row r="67">
          <cell r="A67" t="str">
            <v>Emergency Bridge</v>
          </cell>
        </row>
        <row r="68">
          <cell r="A68" t="str">
            <v>Pyramid El Remayah Tunnel</v>
          </cell>
        </row>
        <row r="69">
          <cell r="A69" t="str">
            <v>EGAT</v>
          </cell>
          <cell r="B69" t="str">
            <v>Industrial</v>
          </cell>
          <cell r="C69" t="str">
            <v>Factory</v>
          </cell>
          <cell r="D69" t="str">
            <v>Turn Key</v>
          </cell>
          <cell r="E69" t="str">
            <v xml:space="preserve">Sewedy </v>
          </cell>
          <cell r="F69" t="str">
            <v>Eng Mohamed El Saman</v>
          </cell>
          <cell r="G69" t="str">
            <v>Eng Mahmoud Mahlab</v>
          </cell>
          <cell r="H69" t="str">
            <v>Suez</v>
          </cell>
          <cell r="I69" t="str">
            <v>D</v>
          </cell>
          <cell r="J69" t="str">
            <v>Affiliates</v>
          </cell>
        </row>
        <row r="70">
          <cell r="A70" t="str">
            <v>Abou Ghazala Bridge Ramp L&amp;L</v>
          </cell>
          <cell r="B70" t="str">
            <v>Infrastructure</v>
          </cell>
          <cell r="C70" t="str">
            <v>L&amp;L</v>
          </cell>
          <cell r="D70" t="str">
            <v>Civil Works</v>
          </cell>
          <cell r="E70" t="str">
            <v>Army Forces</v>
          </cell>
          <cell r="F70" t="str">
            <v>Eng Adham Edward</v>
          </cell>
          <cell r="G70" t="str">
            <v>Eng.adham edward</v>
          </cell>
          <cell r="H70" t="str">
            <v>Cairo</v>
          </cell>
          <cell r="I70" t="str">
            <v>D</v>
          </cell>
          <cell r="J70" t="str">
            <v>ARMY</v>
          </cell>
        </row>
        <row r="71">
          <cell r="A71" t="str">
            <v>Mohamed Ali Fahmy Ramps L&amp;L</v>
          </cell>
          <cell r="B71" t="str">
            <v>Infrastructure</v>
          </cell>
          <cell r="C71" t="str">
            <v>L&amp;L</v>
          </cell>
          <cell r="D71" t="str">
            <v>Civil Works</v>
          </cell>
          <cell r="E71" t="str">
            <v>Army Forces</v>
          </cell>
          <cell r="F71" t="str">
            <v>Eng Adham Edward</v>
          </cell>
          <cell r="G71" t="str">
            <v>Eng.adham edward</v>
          </cell>
          <cell r="H71" t="str">
            <v>Cairo</v>
          </cell>
          <cell r="I71" t="str">
            <v>D</v>
          </cell>
          <cell r="J71" t="str">
            <v>ARMY</v>
          </cell>
        </row>
        <row r="72">
          <cell r="A72" t="str">
            <v>El Mosheer Bridge Abu Zaied Khdr L&amp;L</v>
          </cell>
          <cell r="B72" t="str">
            <v>Infrastructure</v>
          </cell>
          <cell r="C72" t="str">
            <v>L&amp;L</v>
          </cell>
          <cell r="D72" t="str">
            <v>Civil Works</v>
          </cell>
          <cell r="E72" t="str">
            <v>Army Forces</v>
          </cell>
          <cell r="F72" t="str">
            <v>Eng Adham Edward</v>
          </cell>
          <cell r="G72" t="str">
            <v>Eng.adham edward</v>
          </cell>
          <cell r="H72" t="str">
            <v>Cairo</v>
          </cell>
          <cell r="I72" t="str">
            <v>D</v>
          </cell>
          <cell r="J72" t="str">
            <v>ARMY</v>
          </cell>
        </row>
        <row r="73">
          <cell r="A73" t="str">
            <v>Ora Zed Park L&amp;L</v>
          </cell>
          <cell r="B73" t="str">
            <v>Infrastructure</v>
          </cell>
          <cell r="C73" t="str">
            <v>L&amp;L</v>
          </cell>
          <cell r="D73" t="str">
            <v>Civil Works</v>
          </cell>
          <cell r="E73" t="str">
            <v>Ora</v>
          </cell>
          <cell r="F73" t="str">
            <v>Eng Adham Edward</v>
          </cell>
          <cell r="G73" t="str">
            <v>Eng.adham edward</v>
          </cell>
          <cell r="H73" t="str">
            <v>6th of October</v>
          </cell>
          <cell r="I73" t="str">
            <v>D</v>
          </cell>
          <cell r="J73" t="str">
            <v>Private</v>
          </cell>
        </row>
        <row r="74">
          <cell r="A74" t="str">
            <v>DoubleTree Mangroovy El Gouna Hotel</v>
          </cell>
          <cell r="B74" t="str">
            <v>Commercial</v>
          </cell>
          <cell r="C74" t="str">
            <v>Hotel</v>
          </cell>
          <cell r="D74" t="str">
            <v>Civil Works</v>
          </cell>
          <cell r="E74" t="str">
            <v xml:space="preserve">Sewedy </v>
          </cell>
          <cell r="F74" t="str">
            <v>Eng Sherif El Sisi</v>
          </cell>
          <cell r="G74" t="str">
            <v>Eng. Mohamed Fawzy</v>
          </cell>
          <cell r="H74" t="str">
            <v>Gouna</v>
          </cell>
          <cell r="I74" t="str">
            <v>D</v>
          </cell>
          <cell r="J74" t="str">
            <v>Affiliates</v>
          </cell>
        </row>
        <row r="75">
          <cell r="A75" t="str">
            <v>Baron Palace Fence</v>
          </cell>
          <cell r="B75" t="str">
            <v>Restoration</v>
          </cell>
          <cell r="C75" t="str">
            <v>Palace</v>
          </cell>
          <cell r="D75" t="str">
            <v>Restoration</v>
          </cell>
          <cell r="E75" t="str">
            <v>Army Forces</v>
          </cell>
          <cell r="F75" t="str">
            <v>Eng Mariam Youssef</v>
          </cell>
          <cell r="G75" t="str">
            <v>Eng Mariam Youssef</v>
          </cell>
          <cell r="H75" t="str">
            <v>Cairo</v>
          </cell>
          <cell r="I75" t="str">
            <v>D</v>
          </cell>
          <cell r="J75" t="str">
            <v>ARMY</v>
          </cell>
        </row>
        <row r="76">
          <cell r="A76" t="str">
            <v>Safeer Square Bridge</v>
          </cell>
          <cell r="B76" t="str">
            <v>Infrastructure</v>
          </cell>
          <cell r="C76" t="str">
            <v>Bridges &amp; Tunnels</v>
          </cell>
          <cell r="D76" t="str">
            <v>Civil Works</v>
          </cell>
          <cell r="E76" t="str">
            <v>Army Forces</v>
          </cell>
          <cell r="F76" t="str">
            <v>Eng Hany Yassin</v>
          </cell>
          <cell r="G76" t="str">
            <v>Eng Hussien Bahgat</v>
          </cell>
          <cell r="H76" t="str">
            <v>Cairo</v>
          </cell>
          <cell r="I76" t="str">
            <v>D</v>
          </cell>
          <cell r="J76" t="str">
            <v>ARMY</v>
          </cell>
        </row>
        <row r="77">
          <cell r="A77" t="str">
            <v>Suez Road Tunnel Res L&amp;L</v>
          </cell>
          <cell r="B77" t="str">
            <v>Infrastructure</v>
          </cell>
          <cell r="C77" t="str">
            <v>L&amp;L</v>
          </cell>
          <cell r="D77" t="str">
            <v>Civil Works</v>
          </cell>
          <cell r="E77" t="str">
            <v>Army Forces</v>
          </cell>
          <cell r="F77" t="str">
            <v>Eng Adham Edward</v>
          </cell>
          <cell r="G77" t="str">
            <v>Eng.adham edward</v>
          </cell>
          <cell r="H77" t="str">
            <v>Cairo</v>
          </cell>
          <cell r="I77" t="str">
            <v>D</v>
          </cell>
          <cell r="J77" t="str">
            <v>ARMY</v>
          </cell>
        </row>
        <row r="78">
          <cell r="A78" t="str">
            <v>HyperOne Zayed Extention</v>
          </cell>
          <cell r="B78" t="str">
            <v>Commercial</v>
          </cell>
          <cell r="C78" t="str">
            <v>Parking</v>
          </cell>
          <cell r="D78" t="str">
            <v>Civil Works</v>
          </cell>
          <cell r="E78" t="str">
            <v>Hyper</v>
          </cell>
          <cell r="F78" t="str">
            <v>Eng Tarek Ramadan</v>
          </cell>
          <cell r="G78" t="str">
            <v>Eng. Mohamed Fawzy</v>
          </cell>
          <cell r="H78" t="str">
            <v>6th of October</v>
          </cell>
          <cell r="I78" t="str">
            <v>D</v>
          </cell>
          <cell r="J78" t="str">
            <v>Private</v>
          </cell>
        </row>
        <row r="79">
          <cell r="A79" t="str">
            <v>IKEA Extention MoA</v>
          </cell>
          <cell r="B79" t="str">
            <v>Commercial</v>
          </cell>
          <cell r="C79" t="str">
            <v>Offices &amp; Mall</v>
          </cell>
          <cell r="D79" t="str">
            <v>Turn Key</v>
          </cell>
          <cell r="E79" t="str">
            <v>Marakez</v>
          </cell>
          <cell r="F79" t="str">
            <v>Eng Ashraf Abd El Satar</v>
          </cell>
          <cell r="G79" t="str">
            <v>Eng. Mohamed Fawzy</v>
          </cell>
          <cell r="H79" t="str">
            <v>6th of October</v>
          </cell>
          <cell r="I79" t="str">
            <v>S</v>
          </cell>
          <cell r="J79" t="str">
            <v>Private</v>
          </cell>
        </row>
        <row r="80">
          <cell r="A80" t="str">
            <v>CFC Podium II</v>
          </cell>
          <cell r="B80" t="str">
            <v>Commercial</v>
          </cell>
          <cell r="C80" t="str">
            <v>Offices &amp; Mall</v>
          </cell>
          <cell r="D80" t="str">
            <v>Core And Shell</v>
          </cell>
          <cell r="E80" t="str">
            <v>Al-Futtaim</v>
          </cell>
          <cell r="F80" t="str">
            <v>Eng Amir</v>
          </cell>
          <cell r="G80" t="str">
            <v>Eng. Waleed Barakat</v>
          </cell>
          <cell r="H80" t="str">
            <v>5th settelment</v>
          </cell>
          <cell r="I80" t="str">
            <v>S</v>
          </cell>
          <cell r="J80" t="str">
            <v>Private</v>
          </cell>
        </row>
        <row r="81">
          <cell r="A81" t="str">
            <v>Mostafa Kamel Bridge L&amp;L</v>
          </cell>
          <cell r="B81" t="str">
            <v>Infrastructure</v>
          </cell>
          <cell r="C81" t="str">
            <v>L&amp;L</v>
          </cell>
          <cell r="D81" t="str">
            <v>Civil Works</v>
          </cell>
          <cell r="E81" t="str">
            <v>Army Forces</v>
          </cell>
          <cell r="F81" t="str">
            <v>Eng Adham Edward</v>
          </cell>
          <cell r="G81" t="str">
            <v>Eng.adham edward</v>
          </cell>
          <cell r="H81" t="str">
            <v>Cairo</v>
          </cell>
          <cell r="I81" t="str">
            <v>D</v>
          </cell>
          <cell r="J81" t="str">
            <v>ARMY</v>
          </cell>
        </row>
        <row r="82">
          <cell r="A82" t="str">
            <v>Josef Tito Bridge L&amp;L</v>
          </cell>
          <cell r="B82" t="str">
            <v>Infrastructure</v>
          </cell>
          <cell r="C82" t="str">
            <v>L&amp;L</v>
          </cell>
          <cell r="D82" t="str">
            <v>Civil Works</v>
          </cell>
          <cell r="E82" t="str">
            <v>Army Forces</v>
          </cell>
          <cell r="F82" t="str">
            <v>Eng Adham Edward</v>
          </cell>
          <cell r="G82" t="str">
            <v>Eng.adham edward</v>
          </cell>
          <cell r="H82" t="str">
            <v>Cairo</v>
          </cell>
          <cell r="I82" t="str">
            <v>D</v>
          </cell>
          <cell r="J82" t="str">
            <v>ARMY</v>
          </cell>
        </row>
        <row r="83">
          <cell r="A83" t="str">
            <v>Espiko Bridge L&amp;L</v>
          </cell>
          <cell r="B83" t="str">
            <v>Infrastructure</v>
          </cell>
          <cell r="C83" t="str">
            <v>L&amp;L</v>
          </cell>
          <cell r="D83" t="str">
            <v>Civil Works</v>
          </cell>
          <cell r="E83" t="str">
            <v>Army Forces</v>
          </cell>
          <cell r="F83" t="str">
            <v>Eng Adham Edward</v>
          </cell>
          <cell r="G83" t="str">
            <v>Eng.adham edward</v>
          </cell>
          <cell r="H83" t="str">
            <v>Cairo</v>
          </cell>
          <cell r="I83" t="str">
            <v>D</v>
          </cell>
          <cell r="J83" t="str">
            <v>ARMY</v>
          </cell>
        </row>
        <row r="84">
          <cell r="A84" t="str">
            <v>El Gabal El Asfr Tunnel L&amp;L</v>
          </cell>
          <cell r="B84" t="str">
            <v>Infrastructure</v>
          </cell>
          <cell r="C84" t="str">
            <v>L&amp;L</v>
          </cell>
          <cell r="D84" t="str">
            <v>Civil Works</v>
          </cell>
          <cell r="E84" t="str">
            <v>Army Forces</v>
          </cell>
          <cell r="F84" t="str">
            <v>Eng Adham Edward</v>
          </cell>
          <cell r="G84" t="str">
            <v>Eng.adham edward</v>
          </cell>
          <cell r="H84" t="str">
            <v>Cairo</v>
          </cell>
          <cell r="I84" t="str">
            <v>D</v>
          </cell>
          <cell r="J84" t="str">
            <v>ARMY</v>
          </cell>
        </row>
        <row r="85">
          <cell r="A85" t="str">
            <v>MR3 Bridge L&amp;L</v>
          </cell>
          <cell r="B85" t="str">
            <v>Infrastructure</v>
          </cell>
          <cell r="C85" t="str">
            <v>L&amp;L</v>
          </cell>
          <cell r="D85" t="str">
            <v>Civil Works</v>
          </cell>
          <cell r="E85" t="str">
            <v>Army Forces</v>
          </cell>
          <cell r="F85" t="str">
            <v>Eng Adham Edward</v>
          </cell>
          <cell r="G85" t="str">
            <v>Eng.adham edward</v>
          </cell>
          <cell r="H85" t="str">
            <v>Cairo</v>
          </cell>
          <cell r="I85" t="str">
            <v>D</v>
          </cell>
          <cell r="J85" t="str">
            <v>ARMY</v>
          </cell>
        </row>
        <row r="86">
          <cell r="A86" t="str">
            <v>El Sewedy University 1</v>
          </cell>
          <cell r="B86" t="str">
            <v>Commercial</v>
          </cell>
          <cell r="C86" t="str">
            <v>University</v>
          </cell>
          <cell r="D86" t="str">
            <v>Turn Key</v>
          </cell>
          <cell r="E86" t="str">
            <v xml:space="preserve">Sewedy </v>
          </cell>
          <cell r="F86" t="str">
            <v>Eng Hesham Ibrahim</v>
          </cell>
          <cell r="G86" t="str">
            <v>Eng. Mohamed Fawzy</v>
          </cell>
          <cell r="H86" t="str">
            <v>New Capital</v>
          </cell>
          <cell r="I86" t="str">
            <v>D</v>
          </cell>
          <cell r="J86" t="str">
            <v>Affiliates</v>
          </cell>
        </row>
        <row r="87">
          <cell r="A87" t="str">
            <v>Mehwar El Salam Axis L&amp;L</v>
          </cell>
          <cell r="B87" t="str">
            <v>Infrastructure</v>
          </cell>
          <cell r="C87" t="str">
            <v>L&amp;L</v>
          </cell>
          <cell r="D87" t="str">
            <v>Civil Works</v>
          </cell>
          <cell r="E87" t="str">
            <v>Army Forces</v>
          </cell>
          <cell r="F87" t="str">
            <v>Eng Adham Edward</v>
          </cell>
          <cell r="G87" t="str">
            <v>Eng.adham edward</v>
          </cell>
          <cell r="H87" t="str">
            <v>Cairo</v>
          </cell>
          <cell r="I87" t="str">
            <v>D</v>
          </cell>
          <cell r="J87" t="str">
            <v>ARMY</v>
          </cell>
        </row>
        <row r="88">
          <cell r="A88" t="str">
            <v>El Hegaz Square Bridge</v>
          </cell>
          <cell r="B88" t="str">
            <v>Infrastructure</v>
          </cell>
          <cell r="C88" t="str">
            <v>Bridges &amp; Tunnels</v>
          </cell>
          <cell r="D88" t="str">
            <v>Civil Works</v>
          </cell>
          <cell r="E88" t="str">
            <v>Army Forces</v>
          </cell>
          <cell r="F88" t="str">
            <v>Eng Hany Yassin</v>
          </cell>
          <cell r="G88" t="str">
            <v>Eng Hussien Bahgat</v>
          </cell>
          <cell r="H88" t="str">
            <v>Cairo</v>
          </cell>
          <cell r="I88" t="str">
            <v>D</v>
          </cell>
          <cell r="J88" t="str">
            <v>ARMY</v>
          </cell>
        </row>
        <row r="89">
          <cell r="A89" t="str">
            <v>Ring Road</v>
          </cell>
          <cell r="B89" t="str">
            <v>Infrastructure</v>
          </cell>
          <cell r="C89" t="str">
            <v>Bridges &amp; Tunnels</v>
          </cell>
          <cell r="D89" t="str">
            <v>Civil Works</v>
          </cell>
          <cell r="E89" t="str">
            <v>Roads and Bridges Authority</v>
          </cell>
          <cell r="F89" t="str">
            <v>Eng Abd El Naby Shaban</v>
          </cell>
          <cell r="G89" t="str">
            <v>Eng Hussien Bahgat</v>
          </cell>
          <cell r="H89" t="str">
            <v>Cairo</v>
          </cell>
          <cell r="I89" t="str">
            <v>D</v>
          </cell>
          <cell r="J89" t="str">
            <v>Public</v>
          </cell>
        </row>
        <row r="90">
          <cell r="A90" t="str">
            <v>Marina Inland Marassi Pkg 162</v>
          </cell>
          <cell r="B90" t="str">
            <v>Infrastructure</v>
          </cell>
          <cell r="C90" t="str">
            <v>Port</v>
          </cell>
          <cell r="D90" t="str">
            <v>Civil Works</v>
          </cell>
          <cell r="E90" t="str">
            <v>EMAAR</v>
          </cell>
          <cell r="F90" t="str">
            <v>Eng Reda</v>
          </cell>
          <cell r="G90" t="str">
            <v>Eng. Mohamed Fawzy</v>
          </cell>
          <cell r="H90" t="str">
            <v>North Coast</v>
          </cell>
          <cell r="I90" t="str">
            <v>D</v>
          </cell>
          <cell r="J90" t="str">
            <v>Private</v>
          </cell>
        </row>
        <row r="91">
          <cell r="A91" t="str">
            <v>Sultana Malek Restoration</v>
          </cell>
          <cell r="B91" t="str">
            <v>Restoration</v>
          </cell>
          <cell r="C91" t="str">
            <v>Palace</v>
          </cell>
          <cell r="D91" t="str">
            <v>Restoration</v>
          </cell>
          <cell r="E91" t="str">
            <v>Army Forces</v>
          </cell>
          <cell r="F91" t="str">
            <v>Eng Karem Ehab</v>
          </cell>
          <cell r="G91" t="str">
            <v>Eng Mariam Youssef</v>
          </cell>
          <cell r="H91" t="str">
            <v>Cairo</v>
          </cell>
          <cell r="I91" t="str">
            <v>D</v>
          </cell>
          <cell r="J91" t="str">
            <v>ARMY</v>
          </cell>
        </row>
        <row r="92">
          <cell r="A92" t="str">
            <v>Lekela 250MW Wind Farm</v>
          </cell>
          <cell r="B92" t="str">
            <v>Industrial</v>
          </cell>
          <cell r="C92" t="str">
            <v>Power Plant</v>
          </cell>
          <cell r="D92" t="str">
            <v>Civil Works</v>
          </cell>
          <cell r="E92" t="str">
            <v>GAMESA</v>
          </cell>
          <cell r="F92" t="str">
            <v>Eng Marwan Shibl</v>
          </cell>
          <cell r="G92" t="str">
            <v>Eng. Waleed Barakat</v>
          </cell>
          <cell r="H92" t="str">
            <v>Gabal El Zeit</v>
          </cell>
          <cell r="I92" t="str">
            <v>D</v>
          </cell>
          <cell r="J92" t="str">
            <v>Private</v>
          </cell>
        </row>
        <row r="93">
          <cell r="A93" t="str">
            <v>New Giza Hospital</v>
          </cell>
          <cell r="B93" t="str">
            <v>Commercial</v>
          </cell>
          <cell r="C93" t="str">
            <v>Hospital</v>
          </cell>
          <cell r="D93" t="str">
            <v>Turn Key</v>
          </cell>
          <cell r="E93" t="str">
            <v>New Giza</v>
          </cell>
          <cell r="F93" t="str">
            <v>Eng Ashraf Abd El Satar</v>
          </cell>
          <cell r="G93" t="str">
            <v>Eng. Mohamed Fawzy</v>
          </cell>
          <cell r="H93" t="str">
            <v>6th of October</v>
          </cell>
          <cell r="I93" t="str">
            <v>D</v>
          </cell>
          <cell r="J93" t="str">
            <v>Private</v>
          </cell>
        </row>
        <row r="94">
          <cell r="A94" t="str">
            <v>Kayan Landscape</v>
          </cell>
          <cell r="B94" t="str">
            <v>Infrastructure</v>
          </cell>
          <cell r="C94" t="str">
            <v>Landscape</v>
          </cell>
          <cell r="D94" t="str">
            <v>Civil Works</v>
          </cell>
          <cell r="E94" t="str">
            <v>Army Forces</v>
          </cell>
          <cell r="F94" t="str">
            <v>Eng Adel Rahmo</v>
          </cell>
          <cell r="G94" t="str">
            <v>Eng. Omar Sobhy</v>
          </cell>
          <cell r="H94" t="str">
            <v>New Capital</v>
          </cell>
          <cell r="I94" t="str">
            <v>D</v>
          </cell>
          <cell r="J94" t="str">
            <v>ARMY</v>
          </cell>
        </row>
        <row r="95">
          <cell r="A95" t="str">
            <v>Abbas Akkad Bridge</v>
          </cell>
          <cell r="B95" t="str">
            <v>Infrastructure</v>
          </cell>
          <cell r="C95" t="str">
            <v>Bridges &amp; Tunnels</v>
          </cell>
          <cell r="D95" t="str">
            <v>Civil Works</v>
          </cell>
          <cell r="E95" t="str">
            <v>Army Forces</v>
          </cell>
          <cell r="F95" t="str">
            <v>Eng Hany Yassin</v>
          </cell>
          <cell r="G95" t="str">
            <v>Eng Hussien Bahgat</v>
          </cell>
          <cell r="H95" t="str">
            <v>Cairo</v>
          </cell>
          <cell r="I95" t="str">
            <v>D</v>
          </cell>
          <cell r="J95" t="str">
            <v>ARMY</v>
          </cell>
        </row>
        <row r="96">
          <cell r="A96" t="str">
            <v>El Asher Men Ramadan Bridge</v>
          </cell>
          <cell r="B96" t="str">
            <v>Infrastructure</v>
          </cell>
          <cell r="C96" t="str">
            <v>Bridges &amp; Tunnels</v>
          </cell>
          <cell r="D96" t="str">
            <v>Civil Works</v>
          </cell>
          <cell r="E96" t="str">
            <v>Army Forces</v>
          </cell>
          <cell r="F96" t="str">
            <v>Eng Mostafa Diab</v>
          </cell>
          <cell r="G96" t="str">
            <v>Eng Hussien Bahgat</v>
          </cell>
          <cell r="H96" t="str">
            <v>Cairo</v>
          </cell>
          <cell r="I96" t="str">
            <v>D</v>
          </cell>
          <cell r="J96" t="str">
            <v>ARMY</v>
          </cell>
        </row>
        <row r="97">
          <cell r="A97" t="str">
            <v>Kafr Shokr Bridge</v>
          </cell>
          <cell r="B97" t="str">
            <v>Infrastructure</v>
          </cell>
          <cell r="C97" t="str">
            <v>Bridges &amp; Tunnels</v>
          </cell>
          <cell r="D97" t="str">
            <v>Civil Works</v>
          </cell>
          <cell r="E97" t="str">
            <v>Army Forces</v>
          </cell>
          <cell r="F97" t="str">
            <v>Eng Ahmed El Adawy</v>
          </cell>
          <cell r="G97" t="str">
            <v>Eng Hussien Bahgat</v>
          </cell>
          <cell r="H97" t="str">
            <v>qlyboya</v>
          </cell>
          <cell r="I97" t="str">
            <v>D</v>
          </cell>
          <cell r="J97" t="str">
            <v>ARMY</v>
          </cell>
        </row>
        <row r="98">
          <cell r="A98" t="str">
            <v>Al Shorouk Bridge (LRT)</v>
          </cell>
          <cell r="B98" t="str">
            <v>Infrastructure</v>
          </cell>
          <cell r="C98" t="str">
            <v>Bridges &amp; Tunnels</v>
          </cell>
          <cell r="D98" t="str">
            <v>Civil Works</v>
          </cell>
          <cell r="E98" t="str">
            <v>Army Forces</v>
          </cell>
          <cell r="F98" t="str">
            <v>Eng Hany Yassin</v>
          </cell>
          <cell r="G98" t="str">
            <v>Eng Hussien Bahgat</v>
          </cell>
          <cell r="H98" t="str">
            <v>Cairo</v>
          </cell>
          <cell r="I98" t="str">
            <v>D</v>
          </cell>
          <cell r="J98" t="str">
            <v>ARMY</v>
          </cell>
        </row>
        <row r="99">
          <cell r="A99" t="str">
            <v>GOV2 Infra</v>
          </cell>
          <cell r="B99" t="str">
            <v>Infrastructure</v>
          </cell>
          <cell r="C99" t="str">
            <v>Networks</v>
          </cell>
          <cell r="D99" t="str">
            <v>Civil Works</v>
          </cell>
          <cell r="E99" t="str">
            <v>Utilities And Urban Communities</v>
          </cell>
          <cell r="F99" t="str">
            <v>Eng Mohamed Abd El Moktader</v>
          </cell>
          <cell r="G99" t="str">
            <v>Eng Mohamed Abd El Fatah</v>
          </cell>
          <cell r="H99" t="str">
            <v>New Capital</v>
          </cell>
          <cell r="I99" t="str">
            <v>D</v>
          </cell>
          <cell r="J99" t="str">
            <v>Public</v>
          </cell>
        </row>
        <row r="100">
          <cell r="A100" t="str">
            <v>Cairo Alex Railroad</v>
          </cell>
          <cell r="B100" t="str">
            <v>Infrastructure</v>
          </cell>
          <cell r="C100" t="str">
            <v>Railway</v>
          </cell>
          <cell r="D100" t="str">
            <v>Civil Works</v>
          </cell>
          <cell r="E100" t="str">
            <v>ENR</v>
          </cell>
          <cell r="F100" t="str">
            <v>Eng Ali Tawfeek</v>
          </cell>
          <cell r="G100" t="str">
            <v>Eng.callum</v>
          </cell>
          <cell r="H100" t="str">
            <v>alex</v>
          </cell>
          <cell r="I100" t="str">
            <v>S</v>
          </cell>
          <cell r="J100" t="str">
            <v>Public</v>
          </cell>
        </row>
        <row r="101">
          <cell r="A101" t="str">
            <v>Hassan El Mamoun Bridge</v>
          </cell>
          <cell r="B101" t="str">
            <v>Infrastructure</v>
          </cell>
          <cell r="C101" t="str">
            <v>Bridges &amp; Tunnels</v>
          </cell>
          <cell r="D101" t="str">
            <v>Civil Works</v>
          </cell>
          <cell r="E101" t="str">
            <v>Army Forces</v>
          </cell>
          <cell r="F101" t="str">
            <v>Eng Mostafa Diab</v>
          </cell>
          <cell r="G101" t="str">
            <v>Eng Hussien Bahgat</v>
          </cell>
          <cell r="H101" t="str">
            <v>Cairo</v>
          </cell>
          <cell r="I101" t="str">
            <v>D</v>
          </cell>
          <cell r="J101" t="str">
            <v>ARMY</v>
          </cell>
        </row>
        <row r="102">
          <cell r="A102" t="str">
            <v>Sherouk Bridge L&amp;L</v>
          </cell>
          <cell r="B102" t="str">
            <v>Infrastructure</v>
          </cell>
          <cell r="C102" t="str">
            <v>L&amp;L</v>
          </cell>
          <cell r="D102" t="str">
            <v>Civil Works</v>
          </cell>
          <cell r="E102" t="str">
            <v>Army Forces</v>
          </cell>
          <cell r="F102" t="str">
            <v>Eng Adham Edward</v>
          </cell>
          <cell r="G102" t="str">
            <v>Eng.adham edward</v>
          </cell>
          <cell r="H102" t="str">
            <v>Cairo</v>
          </cell>
          <cell r="I102" t="str">
            <v>D</v>
          </cell>
          <cell r="J102" t="str">
            <v>ARMY</v>
          </cell>
        </row>
        <row r="103">
          <cell r="A103" t="str">
            <v>Ora Zed Park 1B Pkgs A&amp;D</v>
          </cell>
          <cell r="B103" t="str">
            <v>Residential</v>
          </cell>
          <cell r="C103" t="str">
            <v>Residential</v>
          </cell>
          <cell r="D103" t="str">
            <v>Turn Key</v>
          </cell>
          <cell r="E103" t="str">
            <v>Ora</v>
          </cell>
          <cell r="F103" t="str">
            <v>Eng Hesham Ibrahim</v>
          </cell>
          <cell r="G103" t="str">
            <v>Eng. Mohamed Fawzy</v>
          </cell>
          <cell r="H103" t="str">
            <v>6th of October</v>
          </cell>
          <cell r="I103" t="str">
            <v>D</v>
          </cell>
          <cell r="J103" t="str">
            <v>Private</v>
          </cell>
        </row>
        <row r="104">
          <cell r="A104" t="str">
            <v>Kattameya Creeks</v>
          </cell>
          <cell r="B104" t="str">
            <v>Residential</v>
          </cell>
          <cell r="C104" t="str">
            <v>Residential</v>
          </cell>
          <cell r="D104" t="str">
            <v>Turn Key</v>
          </cell>
          <cell r="E104" t="str">
            <v>Starlight</v>
          </cell>
          <cell r="F104" t="str">
            <v>Eng Mohamed Kamal</v>
          </cell>
          <cell r="G104" t="str">
            <v>Eng. Waleed Barakat</v>
          </cell>
          <cell r="H104" t="str">
            <v>5th settelment</v>
          </cell>
          <cell r="I104" t="str">
            <v>S</v>
          </cell>
          <cell r="J104" t="str">
            <v>Private</v>
          </cell>
        </row>
        <row r="105">
          <cell r="A105" t="str">
            <v>Mansoura University Faculty of Medicine</v>
          </cell>
          <cell r="B105" t="str">
            <v>Commercial</v>
          </cell>
          <cell r="C105" t="str">
            <v>University</v>
          </cell>
          <cell r="D105" t="str">
            <v>Civil Works</v>
          </cell>
          <cell r="E105" t="str">
            <v>Utilities And Urban Communities</v>
          </cell>
          <cell r="F105" t="str">
            <v>Eng Emad Habi</v>
          </cell>
          <cell r="G105" t="str">
            <v>Eng Mohamed Abd El Fatah</v>
          </cell>
          <cell r="H105" t="str">
            <v>mansoura</v>
          </cell>
          <cell r="I105" t="str">
            <v>D</v>
          </cell>
          <cell r="J105" t="str">
            <v>Public</v>
          </cell>
        </row>
        <row r="106">
          <cell r="A106" t="str">
            <v>Diplomatic District - Infra</v>
          </cell>
          <cell r="B106" t="str">
            <v>Infrastructure</v>
          </cell>
          <cell r="C106" t="str">
            <v>Networks</v>
          </cell>
          <cell r="D106" t="str">
            <v>Civil Works</v>
          </cell>
          <cell r="E106" t="str">
            <v>Utilities And Urban Communities</v>
          </cell>
          <cell r="F106" t="str">
            <v>Eng Mohamed Abd El Moktader</v>
          </cell>
          <cell r="G106" t="str">
            <v>Eng Mohamed Abd El Fatah</v>
          </cell>
          <cell r="H106" t="str">
            <v>New Capital</v>
          </cell>
          <cell r="I106" t="str">
            <v>D</v>
          </cell>
          <cell r="J106" t="str">
            <v>Public</v>
          </cell>
        </row>
        <row r="107">
          <cell r="A107" t="str">
            <v>El Sewedy CFC HQ Internal Finishing</v>
          </cell>
          <cell r="B107" t="str">
            <v>Commercial</v>
          </cell>
          <cell r="C107" t="str">
            <v>Offices &amp; Mall</v>
          </cell>
          <cell r="D107" t="str">
            <v>Turn Key</v>
          </cell>
          <cell r="E107" t="str">
            <v xml:space="preserve">Sewedy </v>
          </cell>
          <cell r="F107" t="str">
            <v>Eng Ashraf Abd El Satar</v>
          </cell>
          <cell r="G107" t="str">
            <v>Eng. Mohamed Fawzy</v>
          </cell>
          <cell r="H107" t="str">
            <v>5th settelment</v>
          </cell>
          <cell r="I107" t="str">
            <v>D</v>
          </cell>
          <cell r="J107" t="str">
            <v>Affiliates</v>
          </cell>
        </row>
        <row r="108">
          <cell r="A108" t="str">
            <v>Lagoon Discharge Pkg 178</v>
          </cell>
          <cell r="B108" t="str">
            <v>Infrastructure</v>
          </cell>
          <cell r="C108" t="str">
            <v>Bridges &amp; Tunnels</v>
          </cell>
          <cell r="D108" t="str">
            <v>Civil Works</v>
          </cell>
          <cell r="E108" t="str">
            <v>EMAAR</v>
          </cell>
          <cell r="F108" t="str">
            <v>Eng Reda</v>
          </cell>
          <cell r="G108" t="str">
            <v>Eng. Mohamed Fawzy</v>
          </cell>
          <cell r="H108" t="str">
            <v>North Coast</v>
          </cell>
          <cell r="I108" t="str">
            <v>D</v>
          </cell>
          <cell r="J108" t="str">
            <v>Private</v>
          </cell>
        </row>
        <row r="109">
          <cell r="A109" t="str">
            <v>El Khatatba Bridge</v>
          </cell>
          <cell r="B109" t="str">
            <v>Infrastructure</v>
          </cell>
          <cell r="C109" t="str">
            <v>Bridges &amp; Tunnels</v>
          </cell>
          <cell r="D109" t="str">
            <v>Civil Works</v>
          </cell>
          <cell r="E109" t="str">
            <v>Roads and Bridges Authority</v>
          </cell>
          <cell r="F109" t="str">
            <v>Eng Khaled Tawfek</v>
          </cell>
          <cell r="G109" t="str">
            <v>Eng Hussien Bahgat</v>
          </cell>
          <cell r="H109" t="str">
            <v>qlyboya</v>
          </cell>
          <cell r="I109" t="str">
            <v>D</v>
          </cell>
          <cell r="J109" t="str">
            <v>Public</v>
          </cell>
        </row>
        <row r="110">
          <cell r="A110" t="str">
            <v>EGAT Pelletizing Plant</v>
          </cell>
          <cell r="B110" t="str">
            <v>Industrial</v>
          </cell>
          <cell r="C110" t="str">
            <v>Factory</v>
          </cell>
          <cell r="D110" t="str">
            <v>Turn Key</v>
          </cell>
          <cell r="E110" t="str">
            <v>Elco Suez</v>
          </cell>
          <cell r="F110" t="str">
            <v>Eng Mohamed Fadel</v>
          </cell>
          <cell r="G110" t="str">
            <v>Eng. mohamed el seman</v>
          </cell>
          <cell r="H110" t="str">
            <v>Suez</v>
          </cell>
          <cell r="I110" t="str">
            <v>D</v>
          </cell>
          <cell r="J110" t="str">
            <v>Private</v>
          </cell>
        </row>
        <row r="111">
          <cell r="A111" t="str">
            <v>Sokhna Port Expansion</v>
          </cell>
          <cell r="B111" t="str">
            <v>Infrastructure</v>
          </cell>
          <cell r="C111" t="str">
            <v>Port</v>
          </cell>
          <cell r="D111" t="str">
            <v>Civil Works</v>
          </cell>
          <cell r="E111" t="str">
            <v>Transportation Ministry</v>
          </cell>
          <cell r="F111" t="str">
            <v>Eng Tarek Ramadan</v>
          </cell>
          <cell r="G111" t="str">
            <v>Eng. mohamed el seman</v>
          </cell>
          <cell r="H111" t="str">
            <v xml:space="preserve">Sokhna </v>
          </cell>
          <cell r="I111" t="str">
            <v>S</v>
          </cell>
          <cell r="J111" t="str">
            <v>Public</v>
          </cell>
        </row>
        <row r="112">
          <cell r="A112" t="str">
            <v>Waldorf Astoria Mock Up Room</v>
          </cell>
          <cell r="B112" t="str">
            <v>Restoration</v>
          </cell>
          <cell r="C112" t="str">
            <v>Palace</v>
          </cell>
          <cell r="D112" t="str">
            <v>Restoration</v>
          </cell>
          <cell r="E112" t="str">
            <v>Army Forces</v>
          </cell>
          <cell r="F112" t="str">
            <v>Eng Mariam Youssef</v>
          </cell>
          <cell r="G112" t="str">
            <v>Eng Mariam Youssef</v>
          </cell>
          <cell r="H112" t="str">
            <v>Cairo</v>
          </cell>
          <cell r="I112" t="str">
            <v>D</v>
          </cell>
          <cell r="J112" t="str">
            <v>ARMY</v>
          </cell>
        </row>
        <row r="113">
          <cell r="A113" t="str">
            <v>MDF Factory</v>
          </cell>
          <cell r="B113" t="str">
            <v>Industrial</v>
          </cell>
          <cell r="C113" t="str">
            <v>Factory</v>
          </cell>
          <cell r="D113" t="str">
            <v>Turn Key</v>
          </cell>
          <cell r="E113" t="str">
            <v>Naile Wood</v>
          </cell>
          <cell r="F113" t="str">
            <v>Eng Bader Osman</v>
          </cell>
          <cell r="G113" t="str">
            <v>Eng. mohamed el seman</v>
          </cell>
          <cell r="H113" t="str">
            <v xml:space="preserve">sadat </v>
          </cell>
          <cell r="I113" t="str">
            <v>S</v>
          </cell>
          <cell r="J113" t="str">
            <v>Private</v>
          </cell>
        </row>
        <row r="114">
          <cell r="A114" t="str">
            <v>Olympic City L&amp;L</v>
          </cell>
          <cell r="B114" t="str">
            <v>Infrastructure</v>
          </cell>
          <cell r="C114" t="str">
            <v>L&amp;L</v>
          </cell>
          <cell r="D114" t="str">
            <v>Civil Works</v>
          </cell>
          <cell r="E114" t="str">
            <v>Army Forces</v>
          </cell>
          <cell r="F114" t="str">
            <v>Eng Adham Edward</v>
          </cell>
          <cell r="G114" t="str">
            <v>Eng.adham edward</v>
          </cell>
          <cell r="H114" t="str">
            <v>Cairo</v>
          </cell>
          <cell r="I114" t="str">
            <v>D</v>
          </cell>
          <cell r="J114" t="str">
            <v>ARMY</v>
          </cell>
        </row>
        <row r="115">
          <cell r="A115" t="str">
            <v>Kemet Building</v>
          </cell>
          <cell r="B115" t="str">
            <v>Commercial</v>
          </cell>
          <cell r="C115" t="str">
            <v>Offices &amp; Mall</v>
          </cell>
          <cell r="D115" t="str">
            <v>Civil Works</v>
          </cell>
          <cell r="E115" t="str">
            <v>Kemet</v>
          </cell>
          <cell r="F115" t="str">
            <v>Eng Hany Yassin</v>
          </cell>
          <cell r="G115" t="str">
            <v>Eng. Mohamed Ashry</v>
          </cell>
          <cell r="H115" t="str">
            <v>New Capital</v>
          </cell>
          <cell r="I115" t="str">
            <v>S</v>
          </cell>
          <cell r="J115" t="str">
            <v>Private</v>
          </cell>
        </row>
        <row r="116">
          <cell r="A116" t="str">
            <v>Alegria DP Port</v>
          </cell>
          <cell r="B116" t="str">
            <v>Infrastructure</v>
          </cell>
          <cell r="C116" t="str">
            <v>Networks</v>
          </cell>
          <cell r="D116" t="str">
            <v>Civil Works</v>
          </cell>
          <cell r="E116" t="str">
            <v>DPW</v>
          </cell>
          <cell r="F116" t="str">
            <v>Eng Mohamed Mostafa</v>
          </cell>
          <cell r="G116" t="str">
            <v>Eng. Omar Sobhy</v>
          </cell>
          <cell r="H116" t="str">
            <v>Alegria</v>
          </cell>
          <cell r="I116" t="str">
            <v>D</v>
          </cell>
          <cell r="J116" t="str">
            <v>Private</v>
          </cell>
        </row>
        <row r="117">
          <cell r="A117" t="str">
            <v>Alexandria Bridges</v>
          </cell>
          <cell r="B117" t="str">
            <v>Infrastructure</v>
          </cell>
          <cell r="C117" t="str">
            <v>Bridges &amp; Tunnels</v>
          </cell>
          <cell r="D117" t="str">
            <v>Civil Works</v>
          </cell>
          <cell r="E117" t="str">
            <v>Mohamed Abd El Wahab</v>
          </cell>
          <cell r="F117" t="str">
            <v>Eng Mohamed El Saman</v>
          </cell>
          <cell r="G117" t="str">
            <v>Eng Mahmoud Mahlab</v>
          </cell>
          <cell r="H117" t="str">
            <v>Alex</v>
          </cell>
          <cell r="I117" t="str">
            <v>S</v>
          </cell>
          <cell r="J117" t="str">
            <v>Private</v>
          </cell>
        </row>
        <row r="118">
          <cell r="A118" t="str">
            <v>Allegria Club House</v>
          </cell>
          <cell r="B118" t="str">
            <v>Commercial</v>
          </cell>
          <cell r="C118" t="str">
            <v>Club</v>
          </cell>
          <cell r="D118" t="str">
            <v>Turn Key</v>
          </cell>
          <cell r="E118" t="str">
            <v>SODIC</v>
          </cell>
          <cell r="F118" t="str">
            <v>Eng Hesham Ibrahim</v>
          </cell>
          <cell r="G118" t="str">
            <v>Eng. Mohamed Fawzy</v>
          </cell>
          <cell r="H118" t="str">
            <v>6th of October</v>
          </cell>
          <cell r="I118" t="str">
            <v>D</v>
          </cell>
          <cell r="J118" t="str">
            <v>Private</v>
          </cell>
        </row>
        <row r="119">
          <cell r="A119" t="str">
            <v>Alstom-French Station</v>
          </cell>
          <cell r="B119" t="str">
            <v>Industrial</v>
          </cell>
          <cell r="C119" t="str">
            <v>Power Plant</v>
          </cell>
          <cell r="D119" t="str">
            <v>Turn Key</v>
          </cell>
          <cell r="E119" t="str">
            <v>EETC</v>
          </cell>
          <cell r="F119" t="str">
            <v>Eng Mohamed Abd El Fatah</v>
          </cell>
          <cell r="G119" t="str">
            <v>Eng. Omar Sobhy</v>
          </cell>
          <cell r="H119" t="str">
            <v>Cairo</v>
          </cell>
          <cell r="I119" t="str">
            <v>S</v>
          </cell>
          <cell r="J119" t="str">
            <v>Public</v>
          </cell>
        </row>
        <row r="120">
          <cell r="A120" t="str">
            <v>Autoville Strip Mall</v>
          </cell>
          <cell r="B120" t="str">
            <v>Commercial</v>
          </cell>
          <cell r="C120" t="str">
            <v>Offices &amp; Mall</v>
          </cell>
          <cell r="D120" t="str">
            <v>Turn Key</v>
          </cell>
          <cell r="E120" t="str">
            <v>SODIC</v>
          </cell>
          <cell r="F120" t="str">
            <v>Eng Ashraf Abd El Satar</v>
          </cell>
          <cell r="G120" t="str">
            <v>Eng Mahmoud Mahlab</v>
          </cell>
          <cell r="H120" t="str">
            <v>6th of October</v>
          </cell>
          <cell r="I120" t="str">
            <v>D</v>
          </cell>
          <cell r="J120" t="str">
            <v>Private</v>
          </cell>
        </row>
        <row r="121">
          <cell r="A121" t="str">
            <v>Dubai Port Sokhna Basin 1</v>
          </cell>
          <cell r="B121" t="str">
            <v>Infrastructure</v>
          </cell>
          <cell r="C121" t="str">
            <v>Networks</v>
          </cell>
          <cell r="D121" t="str">
            <v>Civil Works</v>
          </cell>
          <cell r="E121" t="str">
            <v>DPW</v>
          </cell>
          <cell r="F121" t="str">
            <v>Eng Karim El Far</v>
          </cell>
          <cell r="G121" t="str">
            <v>Eng. Omar Sobhy</v>
          </cell>
          <cell r="H121" t="str">
            <v>Sokhna</v>
          </cell>
          <cell r="I121" t="str">
            <v>D</v>
          </cell>
          <cell r="J121" t="str">
            <v>Private</v>
          </cell>
        </row>
        <row r="122">
          <cell r="A122" t="str">
            <v>El Alameen Bridge L&amp;L</v>
          </cell>
          <cell r="B122" t="str">
            <v>Infrastructure</v>
          </cell>
          <cell r="C122" t="str">
            <v>L&amp;L</v>
          </cell>
          <cell r="D122" t="str">
            <v>Civil Works</v>
          </cell>
          <cell r="E122" t="str">
            <v>Army Forces</v>
          </cell>
          <cell r="F122" t="str">
            <v>Eng Adham Edward</v>
          </cell>
          <cell r="G122" t="str">
            <v>Eng.adham edward</v>
          </cell>
          <cell r="H122" t="str">
            <v>Cairo</v>
          </cell>
          <cell r="I122" t="str">
            <v>D</v>
          </cell>
          <cell r="J122" t="str">
            <v>ARMY</v>
          </cell>
        </row>
        <row r="123">
          <cell r="A123" t="str">
            <v>El Asher Bridge</v>
          </cell>
          <cell r="B123" t="str">
            <v>Infrastructure</v>
          </cell>
          <cell r="C123" t="str">
            <v>Bridges &amp; Tunnels</v>
          </cell>
          <cell r="D123" t="str">
            <v>Civil Works</v>
          </cell>
          <cell r="E123" t="str">
            <v>Army Forces</v>
          </cell>
          <cell r="F123" t="str">
            <v>Eng Mostafa Diab</v>
          </cell>
          <cell r="G123" t="str">
            <v>Eng Hussien Bahgat</v>
          </cell>
          <cell r="H123" t="str">
            <v>Cairo</v>
          </cell>
          <cell r="I123" t="str">
            <v>D</v>
          </cell>
          <cell r="J123" t="str">
            <v>ARMY</v>
          </cell>
        </row>
        <row r="124">
          <cell r="A124" t="str">
            <v>El Asher of Ramadan Bridge L&amp;L</v>
          </cell>
          <cell r="B124" t="str">
            <v>Infrastructure</v>
          </cell>
          <cell r="C124" t="str">
            <v>L&amp;L</v>
          </cell>
          <cell r="D124" t="str">
            <v>Civil Works</v>
          </cell>
          <cell r="E124" t="str">
            <v>Army Forces</v>
          </cell>
          <cell r="F124" t="str">
            <v>Eng Adham Edward</v>
          </cell>
          <cell r="G124" t="str">
            <v>Eng.adham edward</v>
          </cell>
          <cell r="H124" t="str">
            <v>Cairo</v>
          </cell>
          <cell r="I124" t="str">
            <v>D</v>
          </cell>
          <cell r="J124" t="str">
            <v>ARMY</v>
          </cell>
        </row>
        <row r="125">
          <cell r="A125" t="str">
            <v>El Mahala Bridge</v>
          </cell>
          <cell r="B125" t="str">
            <v>Infrastructure</v>
          </cell>
          <cell r="C125" t="str">
            <v>Bridges &amp; Tunnels</v>
          </cell>
          <cell r="D125" t="str">
            <v>Civil Works</v>
          </cell>
          <cell r="E125" t="str">
            <v>Army Forces</v>
          </cell>
          <cell r="F125" t="str">
            <v>Eng Mohamed Mostafa</v>
          </cell>
          <cell r="G125" t="str">
            <v>Eng. Omar Sobhy</v>
          </cell>
          <cell r="H125" t="str">
            <v>Mahalla</v>
          </cell>
          <cell r="I125" t="str">
            <v>D</v>
          </cell>
          <cell r="J125" t="str">
            <v>ARMY</v>
          </cell>
        </row>
        <row r="126">
          <cell r="A126" t="str">
            <v>El Mostakbal Bridge L&amp;L</v>
          </cell>
          <cell r="B126" t="str">
            <v>Infrastructure</v>
          </cell>
          <cell r="C126" t="str">
            <v>L&amp;L</v>
          </cell>
          <cell r="D126" t="str">
            <v>Civil Works</v>
          </cell>
          <cell r="E126" t="str">
            <v>Army Forces</v>
          </cell>
          <cell r="F126" t="str">
            <v>Eng Adham Edward</v>
          </cell>
          <cell r="G126" t="str">
            <v>Eng.adham edward</v>
          </cell>
          <cell r="H126" t="str">
            <v>Cairo</v>
          </cell>
          <cell r="I126" t="str">
            <v>D</v>
          </cell>
          <cell r="J126" t="str">
            <v>ARMY</v>
          </cell>
        </row>
        <row r="127">
          <cell r="A127" t="str">
            <v>El Obour Bridge B2</v>
          </cell>
          <cell r="B127" t="str">
            <v>Infrastructure</v>
          </cell>
          <cell r="C127" t="str">
            <v>Bridges &amp; Tunnels</v>
          </cell>
          <cell r="D127" t="str">
            <v>Civil Works</v>
          </cell>
          <cell r="E127" t="str">
            <v>Army Forces</v>
          </cell>
          <cell r="F127" t="str">
            <v>Eng Mohamed El Tahlawi</v>
          </cell>
          <cell r="G127" t="str">
            <v>Eng. Tahlawi</v>
          </cell>
          <cell r="H127" t="str">
            <v>Cairo</v>
          </cell>
          <cell r="I127" t="str">
            <v>D</v>
          </cell>
          <cell r="J127" t="str">
            <v>ARMY</v>
          </cell>
        </row>
        <row r="128">
          <cell r="A128" t="str">
            <v>El Shone Bridge</v>
          </cell>
          <cell r="B128" t="str">
            <v>Infrastructure</v>
          </cell>
          <cell r="C128" t="str">
            <v>Bridges &amp; Tunnels</v>
          </cell>
          <cell r="D128" t="str">
            <v>Civil Works</v>
          </cell>
          <cell r="E128" t="str">
            <v>Army Forces</v>
          </cell>
          <cell r="F128" t="str">
            <v>Eng Mohamed El Tahlawi</v>
          </cell>
          <cell r="G128" t="str">
            <v>Eng. Tahlawi</v>
          </cell>
          <cell r="H128" t="str">
            <v>Sokhna</v>
          </cell>
          <cell r="I128" t="str">
            <v>D</v>
          </cell>
          <cell r="J128" t="str">
            <v>ARMY</v>
          </cell>
        </row>
        <row r="129">
          <cell r="A129" t="str">
            <v>El Wahat Bridge</v>
          </cell>
          <cell r="B129" t="str">
            <v>Infrastructure</v>
          </cell>
          <cell r="C129" t="str">
            <v>Bridges &amp; Tunnels</v>
          </cell>
          <cell r="D129" t="str">
            <v>Civil Works</v>
          </cell>
          <cell r="E129" t="str">
            <v>Army Forces</v>
          </cell>
          <cell r="F129" t="str">
            <v>Eng Mohamed El Tahlawi</v>
          </cell>
          <cell r="G129" t="str">
            <v>Eng. Tahlawi</v>
          </cell>
          <cell r="H129" t="str">
            <v>6th of October</v>
          </cell>
          <cell r="I129" t="str">
            <v>D</v>
          </cell>
          <cell r="J129" t="str">
            <v>ARMY</v>
          </cell>
        </row>
        <row r="130">
          <cell r="A130" t="str">
            <v>El Wahat Tunnel</v>
          </cell>
          <cell r="B130" t="str">
            <v>Infrastructure</v>
          </cell>
          <cell r="C130" t="str">
            <v>Bridges &amp; Tunnels</v>
          </cell>
          <cell r="D130" t="str">
            <v>Civil Works</v>
          </cell>
          <cell r="E130" t="str">
            <v>Army Forces</v>
          </cell>
          <cell r="F130" t="str">
            <v>Eng Mohamed El Tahlawi</v>
          </cell>
          <cell r="G130" t="str">
            <v>Eng. Tahlawi</v>
          </cell>
          <cell r="H130" t="str">
            <v>6th of October</v>
          </cell>
          <cell r="I130" t="str">
            <v>D</v>
          </cell>
          <cell r="J130" t="str">
            <v>ARMY</v>
          </cell>
        </row>
        <row r="131">
          <cell r="A131" t="str">
            <v>EMEC</v>
          </cell>
          <cell r="B131" t="str">
            <v>Commercial</v>
          </cell>
          <cell r="C131" t="str">
            <v>Offices &amp; Mall</v>
          </cell>
          <cell r="D131" t="str">
            <v>Civil Works</v>
          </cell>
          <cell r="E131" t="str">
            <v>EMEC</v>
          </cell>
          <cell r="F131" t="str">
            <v>Eng Mohamed Abd El Fatah</v>
          </cell>
          <cell r="G131" t="str">
            <v>Eng Mahmoud Mahlab</v>
          </cell>
          <cell r="H131" t="str">
            <v>5th settelment</v>
          </cell>
          <cell r="I131" t="str">
            <v>S</v>
          </cell>
          <cell r="J131" t="str">
            <v>Private</v>
          </cell>
        </row>
        <row r="132">
          <cell r="A132" t="str">
            <v>Hyper Matrouh</v>
          </cell>
          <cell r="B132" t="str">
            <v>Commercial</v>
          </cell>
          <cell r="C132" t="str">
            <v>Market</v>
          </cell>
          <cell r="D132" t="str">
            <v>Turn Key</v>
          </cell>
          <cell r="E132" t="str">
            <v>Army Forces</v>
          </cell>
          <cell r="F132" t="str">
            <v>Eng Omar Sobhy</v>
          </cell>
          <cell r="G132" t="str">
            <v>Eng Omar Sobhy</v>
          </cell>
          <cell r="H132" t="str">
            <v>Alex</v>
          </cell>
          <cell r="I132" t="str">
            <v>D</v>
          </cell>
          <cell r="J132" t="str">
            <v>ARMY</v>
          </cell>
        </row>
        <row r="133">
          <cell r="A133" t="str">
            <v>Ismailia Bridge L&amp;L</v>
          </cell>
          <cell r="B133" t="str">
            <v>Infrastructure</v>
          </cell>
          <cell r="C133" t="str">
            <v>Bridges &amp; Tunnels</v>
          </cell>
          <cell r="D133" t="str">
            <v>Civil Works</v>
          </cell>
          <cell r="E133" t="str">
            <v>Army Forces</v>
          </cell>
          <cell r="F133" t="str">
            <v>Eng Mohamed El Tahlawi</v>
          </cell>
          <cell r="G133" t="str">
            <v>Eng. Tahlawi</v>
          </cell>
          <cell r="H133" t="str">
            <v>Ismailia</v>
          </cell>
          <cell r="I133" t="str">
            <v>D</v>
          </cell>
          <cell r="J133" t="str">
            <v>ARMY</v>
          </cell>
        </row>
        <row r="134">
          <cell r="A134" t="str">
            <v>Logestica Phase 01</v>
          </cell>
          <cell r="B134" t="str">
            <v>Industrial</v>
          </cell>
          <cell r="C134" t="str">
            <v>Factory</v>
          </cell>
          <cell r="D134" t="str">
            <v>Turn Key</v>
          </cell>
          <cell r="E134" t="str">
            <v>Logestica</v>
          </cell>
          <cell r="F134" t="str">
            <v>Eng Amir</v>
          </cell>
          <cell r="G134" t="str">
            <v>Eng Mahmoud Mahlab</v>
          </cell>
          <cell r="H134" t="str">
            <v>6th of October</v>
          </cell>
          <cell r="I134" t="str">
            <v>D</v>
          </cell>
          <cell r="J134" t="str">
            <v>Private</v>
          </cell>
        </row>
        <row r="135">
          <cell r="A135" t="str">
            <v>Logestica Phase 02</v>
          </cell>
          <cell r="B135" t="str">
            <v>Industrial</v>
          </cell>
          <cell r="C135" t="str">
            <v>Factory</v>
          </cell>
          <cell r="D135" t="str">
            <v>Turn Key</v>
          </cell>
          <cell r="E135" t="str">
            <v>Logestica</v>
          </cell>
          <cell r="F135" t="str">
            <v>Eng Amir</v>
          </cell>
          <cell r="G135" t="str">
            <v>Eng Mahmoud Mahlab</v>
          </cell>
          <cell r="H135" t="str">
            <v>6th of October</v>
          </cell>
          <cell r="I135" t="str">
            <v>D</v>
          </cell>
          <cell r="J135" t="str">
            <v>Private</v>
          </cell>
        </row>
        <row r="136">
          <cell r="A136" t="str">
            <v>Logestica Phase 03</v>
          </cell>
          <cell r="B136" t="str">
            <v>Industrial</v>
          </cell>
          <cell r="C136" t="str">
            <v>Factory</v>
          </cell>
          <cell r="D136" t="str">
            <v>Turn Key</v>
          </cell>
          <cell r="E136" t="str">
            <v>Logestica</v>
          </cell>
          <cell r="F136" t="str">
            <v>Eng Amir</v>
          </cell>
          <cell r="G136" t="str">
            <v>Eng Mahmoud Mahlab</v>
          </cell>
          <cell r="H136" t="str">
            <v>6th of October</v>
          </cell>
          <cell r="I136" t="str">
            <v>D</v>
          </cell>
          <cell r="J136" t="str">
            <v>Private</v>
          </cell>
        </row>
        <row r="137">
          <cell r="A137" t="str">
            <v>Marassi Bridges Pkg 37</v>
          </cell>
          <cell r="B137" t="str">
            <v>Infrastructure</v>
          </cell>
          <cell r="C137" t="str">
            <v>Bridges &amp; Tunnels</v>
          </cell>
          <cell r="D137" t="str">
            <v>Civil Works</v>
          </cell>
          <cell r="E137" t="str">
            <v>EMAAR</v>
          </cell>
          <cell r="F137" t="str">
            <v>Eng Waleed Tag</v>
          </cell>
          <cell r="G137" t="str">
            <v>Eng Mahmoud Mahlab</v>
          </cell>
          <cell r="H137" t="str">
            <v>North Coast</v>
          </cell>
          <cell r="I137" t="str">
            <v>D</v>
          </cell>
          <cell r="J137" t="str">
            <v>Private</v>
          </cell>
        </row>
        <row r="138">
          <cell r="A138" t="str">
            <v>Marassi Golf Maintance Building Pkg 58</v>
          </cell>
          <cell r="B138" t="str">
            <v>Commercial</v>
          </cell>
          <cell r="C138" t="str">
            <v>Offices &amp; Mall</v>
          </cell>
          <cell r="D138" t="str">
            <v>Turn Key</v>
          </cell>
          <cell r="E138" t="str">
            <v>EMAAR</v>
          </cell>
          <cell r="F138" t="str">
            <v>Eng Waleed Tag</v>
          </cell>
          <cell r="G138" t="str">
            <v>Eng Mahmoud Mahlab</v>
          </cell>
          <cell r="H138" t="str">
            <v>North Coast</v>
          </cell>
          <cell r="I138" t="str">
            <v>D</v>
          </cell>
          <cell r="J138" t="str">
            <v>Private</v>
          </cell>
        </row>
        <row r="139">
          <cell r="A139" t="str">
            <v>Point 90 New Cairo Mall</v>
          </cell>
          <cell r="B139" t="str">
            <v>Commercial</v>
          </cell>
          <cell r="C139" t="str">
            <v>Offices &amp; Mall</v>
          </cell>
          <cell r="D139" t="str">
            <v>Turn Key</v>
          </cell>
          <cell r="E139" t="str">
            <v>Cairo Company for Housing &amp; Development (CCHD)</v>
          </cell>
          <cell r="F139" t="str">
            <v>Eng Raed</v>
          </cell>
          <cell r="G139" t="str">
            <v>Eng. Omar Sobhy</v>
          </cell>
          <cell r="H139" t="str">
            <v>5th settelment</v>
          </cell>
          <cell r="I139" t="str">
            <v>S</v>
          </cell>
          <cell r="J139" t="str">
            <v>Private</v>
          </cell>
        </row>
        <row r="140">
          <cell r="A140" t="str">
            <v>Sodic MV Cables</v>
          </cell>
          <cell r="B140" t="str">
            <v>Infrastructure</v>
          </cell>
          <cell r="C140" t="str">
            <v>Networks</v>
          </cell>
          <cell r="D140" t="str">
            <v>Civil Works</v>
          </cell>
          <cell r="E140" t="str">
            <v>SODIC</v>
          </cell>
          <cell r="F140" t="str">
            <v>Eng Ashraf Abd El Satar</v>
          </cell>
          <cell r="G140" t="str">
            <v>Eng Mahmoud Mahlab</v>
          </cell>
          <cell r="H140" t="str">
            <v>6th of October</v>
          </cell>
          <cell r="I140" t="str">
            <v>D</v>
          </cell>
          <cell r="J140" t="str">
            <v>Private</v>
          </cell>
        </row>
        <row r="141">
          <cell r="A141" t="str">
            <v>Sodic West Town Hub</v>
          </cell>
          <cell r="B141" t="str">
            <v>Commercial</v>
          </cell>
          <cell r="C141" t="str">
            <v>Offices &amp; Mall</v>
          </cell>
          <cell r="D141" t="str">
            <v>Turn Key</v>
          </cell>
          <cell r="E141" t="str">
            <v>SODIC</v>
          </cell>
          <cell r="F141" t="str">
            <v>Eng Ashraf Abd El Satar</v>
          </cell>
          <cell r="G141" t="str">
            <v>Eng Mahmoud Mahlab</v>
          </cell>
          <cell r="H141" t="str">
            <v>6th of October</v>
          </cell>
          <cell r="I141" t="str">
            <v>D</v>
          </cell>
          <cell r="J141" t="str">
            <v>Private</v>
          </cell>
        </row>
        <row r="142">
          <cell r="A142" t="str">
            <v>Limak TB2 Cairo Airport Terminal</v>
          </cell>
          <cell r="B142" t="str">
            <v>Commercial</v>
          </cell>
          <cell r="C142" t="str">
            <v>Terminal</v>
          </cell>
          <cell r="D142" t="str">
            <v>Civil Works</v>
          </cell>
          <cell r="E142" t="str">
            <v>Limak</v>
          </cell>
          <cell r="F142" t="str">
            <v>Eng Mohamed El Saman</v>
          </cell>
          <cell r="G142" t="str">
            <v>Eng. Omar Sobhy</v>
          </cell>
          <cell r="H142" t="str">
            <v>Cairo</v>
          </cell>
          <cell r="I142" t="str">
            <v>S</v>
          </cell>
          <cell r="J142" t="str">
            <v>Private</v>
          </cell>
        </row>
        <row r="143">
          <cell r="A143" t="str">
            <v>Twin Towers</v>
          </cell>
          <cell r="B143" t="str">
            <v>Commercial</v>
          </cell>
          <cell r="C143" t="str">
            <v>Offices &amp; Mall</v>
          </cell>
          <cell r="D143" t="str">
            <v>Turn Key</v>
          </cell>
          <cell r="E143" t="str">
            <v>Arabian Group</v>
          </cell>
          <cell r="F143" t="str">
            <v>Eng Karim El Far</v>
          </cell>
          <cell r="G143" t="str">
            <v>Eng Mahmoud Mahlab</v>
          </cell>
          <cell r="H143" t="str">
            <v>6th of October</v>
          </cell>
          <cell r="I143" t="str">
            <v>D</v>
          </cell>
          <cell r="J143" t="str">
            <v>Private</v>
          </cell>
        </row>
        <row r="144">
          <cell r="A144" t="str">
            <v>Uptown Soil Stabilization Pkg 32</v>
          </cell>
          <cell r="B144" t="str">
            <v>Infrastructure</v>
          </cell>
          <cell r="C144" t="str">
            <v>L&amp;L</v>
          </cell>
          <cell r="D144" t="str">
            <v>Civil Works</v>
          </cell>
          <cell r="E144" t="str">
            <v>EMAAR</v>
          </cell>
          <cell r="F144" t="str">
            <v>Eng Hassan Youssef</v>
          </cell>
          <cell r="G144" t="str">
            <v>Eng Mahmoud Mahlab</v>
          </cell>
          <cell r="H144" t="str">
            <v>Cairo</v>
          </cell>
          <cell r="I144" t="str">
            <v>D</v>
          </cell>
          <cell r="J144" t="str">
            <v>Private</v>
          </cell>
        </row>
        <row r="145">
          <cell r="A145" t="str">
            <v>Uptown Service Buildings Pkg 17A</v>
          </cell>
          <cell r="B145" t="str">
            <v>Infrastructure</v>
          </cell>
          <cell r="C145" t="str">
            <v>Tank</v>
          </cell>
          <cell r="D145" t="str">
            <v>Civil Works</v>
          </cell>
          <cell r="E145" t="str">
            <v>EMAAR</v>
          </cell>
          <cell r="F145" t="str">
            <v>Eng Mohamed Abd El Raouf</v>
          </cell>
          <cell r="G145" t="str">
            <v>Eng Mahmoud Mahlab</v>
          </cell>
          <cell r="H145" t="str">
            <v>Cairo</v>
          </cell>
          <cell r="I145" t="str">
            <v>D</v>
          </cell>
          <cell r="J145" t="str">
            <v>Private</v>
          </cell>
        </row>
        <row r="146">
          <cell r="A146" t="str">
            <v>Electric Train LRT</v>
          </cell>
          <cell r="B146" t="str">
            <v>Industrial</v>
          </cell>
          <cell r="C146" t="str">
            <v>Factory</v>
          </cell>
          <cell r="D146" t="str">
            <v>Turn Key</v>
          </cell>
          <cell r="E146" t="str">
            <v>NAT</v>
          </cell>
          <cell r="F146" t="str">
            <v>Eng Hassan</v>
          </cell>
          <cell r="G146" t="str">
            <v>Eng Mahmoud Mahlab</v>
          </cell>
          <cell r="H146" t="str">
            <v>Cairo</v>
          </cell>
          <cell r="I146" t="str">
            <v>S</v>
          </cell>
          <cell r="J146" t="str">
            <v>Public</v>
          </cell>
        </row>
        <row r="147">
          <cell r="A147" t="str">
            <v>Sea Shell Playa</v>
          </cell>
          <cell r="B147" t="str">
            <v>Residential</v>
          </cell>
          <cell r="C147" t="str">
            <v>Residential</v>
          </cell>
          <cell r="D147" t="str">
            <v>Turn Key</v>
          </cell>
          <cell r="E147" t="str">
            <v>New Giza</v>
          </cell>
          <cell r="F147" t="str">
            <v>Eng Wael Ragabi</v>
          </cell>
          <cell r="G147" t="str">
            <v>Eng. Omar Sobhy</v>
          </cell>
          <cell r="H147" t="str">
            <v>North Coast</v>
          </cell>
          <cell r="I147" t="str">
            <v>D</v>
          </cell>
          <cell r="J147" t="str">
            <v>Private</v>
          </cell>
        </row>
        <row r="148">
          <cell r="A148" t="str">
            <v>El Asmarat</v>
          </cell>
          <cell r="B148" t="str">
            <v>Commercial</v>
          </cell>
          <cell r="C148" t="str">
            <v>Offices &amp; Mall</v>
          </cell>
          <cell r="D148" t="str">
            <v>Civil Works</v>
          </cell>
          <cell r="E148" t="str">
            <v>Arabian Group</v>
          </cell>
          <cell r="F148" t="str">
            <v>Eng Karim El Far</v>
          </cell>
          <cell r="G148" t="str">
            <v>Eng Mahmoud Mahlab</v>
          </cell>
          <cell r="H148" t="str">
            <v>Cairo</v>
          </cell>
          <cell r="I148" t="str">
            <v>D</v>
          </cell>
          <cell r="J148" t="str">
            <v>Private</v>
          </cell>
        </row>
        <row r="149">
          <cell r="A149" t="str">
            <v>Aeon Towers Chiller Building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112C-A674-49D1-9FDA-70F321910E47}">
  <sheetPr>
    <pageSetUpPr fitToPage="1"/>
  </sheetPr>
  <dimension ref="A1:M197"/>
  <sheetViews>
    <sheetView showZeros="0" tabSelected="1" view="pageBreakPreview" zoomScaleNormal="100" zoomScaleSheetLayoutView="100" workbookViewId="0">
      <pane xSplit="1" ySplit="1" topLeftCell="D191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9.109375" defaultRowHeight="16.5" customHeight="1" x14ac:dyDescent="0.3"/>
  <cols>
    <col min="1" max="1" width="53.33203125" style="17" customWidth="1"/>
    <col min="2" max="8" width="14.5546875" customWidth="1"/>
    <col min="9" max="9" width="15.44140625" customWidth="1"/>
    <col min="10" max="10" width="12.5546875" customWidth="1"/>
    <col min="11" max="11" width="16.33203125" customWidth="1"/>
    <col min="12" max="12" width="10.33203125" customWidth="1"/>
    <col min="13" max="13" width="15.44140625" customWidth="1"/>
  </cols>
  <sheetData>
    <row r="1" spans="1:13" s="7" customFormat="1" ht="33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tr">
        <f>'[1]00-Datum'!H1</f>
        <v>Location</v>
      </c>
      <c r="G1" s="2" t="str">
        <f>'[1]00-Datum'!I1</f>
        <v>S/D Client</v>
      </c>
      <c r="H1" s="2" t="str">
        <f>'[1]00-Datum'!J1</f>
        <v>Client Type</v>
      </c>
      <c r="I1" s="3" t="s">
        <v>5</v>
      </c>
      <c r="J1" s="4" t="s">
        <v>6</v>
      </c>
      <c r="K1" s="5" t="s">
        <v>7</v>
      </c>
      <c r="L1" s="6" t="s">
        <v>8</v>
      </c>
      <c r="M1" s="6" t="s">
        <v>9</v>
      </c>
    </row>
    <row r="2" spans="1:13" s="17" customFormat="1" ht="16.5" customHeight="1" thickBot="1" x14ac:dyDescent="0.35">
      <c r="A2" s="8" t="s">
        <v>10</v>
      </c>
      <c r="B2" s="9" t="str">
        <f>VLOOKUP(A2,'[1]00-Datum'!A:B,2,FALSE)</f>
        <v>Commercial</v>
      </c>
      <c r="C2" s="9" t="str">
        <f>VLOOKUP(A2,'[1]00-Datum'!A:C,3,FALSE)</f>
        <v>Offices &amp; Mall</v>
      </c>
      <c r="D2" s="9" t="str">
        <f>VLOOKUP(A2,'[1]00-Datum'!A:D,4,FALSE)</f>
        <v>Turn Key</v>
      </c>
      <c r="E2" s="9" t="str">
        <f>VLOOKUP(A2,'[1]00-Datum'!A:E,5,FALSE)</f>
        <v>EMAAR</v>
      </c>
      <c r="F2" s="10" t="str">
        <f>VLOOKUP(A2,'[1]00-Datum'!A:H,8,FALSE)</f>
        <v>North Coast</v>
      </c>
      <c r="G2" s="10" t="str">
        <f>VLOOKUP(A2,'[1]00-Datum'!A:I,9,FALSE)</f>
        <v>D</v>
      </c>
      <c r="H2" s="10" t="str">
        <f>VLOOKUP(A2,'[1]00-Datum'!A:J,10,FALSE)</f>
        <v>Private</v>
      </c>
      <c r="I2" s="11"/>
      <c r="J2" s="12"/>
      <c r="K2" s="13">
        <f>6743</f>
        <v>6743</v>
      </c>
      <c r="L2" s="14" t="s">
        <v>11</v>
      </c>
      <c r="M2" s="15">
        <v>51530647</v>
      </c>
    </row>
    <row r="3" spans="1:13" s="17" customFormat="1" ht="16.5" customHeight="1" thickBot="1" x14ac:dyDescent="0.3">
      <c r="A3" s="18" t="s">
        <v>12</v>
      </c>
      <c r="B3" s="19" t="str">
        <f>VLOOKUP(A3,'[1]00-Datum'!A:B,2,FALSE)</f>
        <v>Infrastructure</v>
      </c>
      <c r="C3" s="19" t="str">
        <f>VLOOKUP(A3,'[1]00-Datum'!A:C,3,FALSE)</f>
        <v>Networks</v>
      </c>
      <c r="D3" s="19" t="str">
        <f>VLOOKUP(A3,'[1]00-Datum'!A:D,4,FALSE)</f>
        <v>Civil Works</v>
      </c>
      <c r="E3" s="19" t="str">
        <f>VLOOKUP(A3,'[1]00-Datum'!A:E,5,FALSE)</f>
        <v xml:space="preserve">Sewedy </v>
      </c>
      <c r="F3" s="20" t="str">
        <f>VLOOKUP(A3,'[1]00-Datum'!A:H,8,FALSE)</f>
        <v>6th of October</v>
      </c>
      <c r="G3" s="20" t="str">
        <f>VLOOKUP(A3,'[1]00-Datum'!A:I,9,FALSE)</f>
        <v>D</v>
      </c>
      <c r="H3" s="20" t="str">
        <f>VLOOKUP(A3,'[1]00-Datum'!A:J,10,FALSE)</f>
        <v>Affiliates</v>
      </c>
      <c r="I3" s="21"/>
      <c r="J3" s="22"/>
      <c r="K3" s="23"/>
      <c r="L3" s="23" t="s">
        <v>11</v>
      </c>
      <c r="M3" s="23">
        <v>33000000</v>
      </c>
    </row>
    <row r="4" spans="1:13" s="17" customFormat="1" ht="16.5" customHeight="1" thickBot="1" x14ac:dyDescent="0.35">
      <c r="A4" s="24" t="s">
        <v>13</v>
      </c>
      <c r="B4" s="25" t="str">
        <f>VLOOKUP(A4,'[1]00-Datum'!A:B,2,FALSE)</f>
        <v>Commercial</v>
      </c>
      <c r="C4" s="25" t="str">
        <f>VLOOKUP(A4,'[1]00-Datum'!A:C,3,FALSE)</f>
        <v>University</v>
      </c>
      <c r="D4" s="25" t="str">
        <f>VLOOKUP(A4,'[1]00-Datum'!A:D,4,FALSE)</f>
        <v>Turn Key</v>
      </c>
      <c r="E4" s="25" t="str">
        <f>VLOOKUP(A4,'[1]00-Datum'!A:E,5,FALSE)</f>
        <v>New Giza</v>
      </c>
      <c r="F4" s="26" t="str">
        <f>VLOOKUP(A4,'[1]00-Datum'!A:H,8,FALSE)</f>
        <v>6th of October</v>
      </c>
      <c r="G4" s="26" t="str">
        <f>VLOOKUP(A4,'[1]00-Datum'!A:I,9,FALSE)</f>
        <v>D</v>
      </c>
      <c r="H4" s="26" t="str">
        <f>VLOOKUP(A4,'[1]00-Datum'!A:J,10,FALSE)</f>
        <v>Private</v>
      </c>
      <c r="I4" s="27"/>
      <c r="J4" s="28"/>
      <c r="K4" s="29">
        <f>K26</f>
        <v>16200</v>
      </c>
      <c r="L4" s="30" t="s">
        <v>11</v>
      </c>
      <c r="M4" s="31">
        <v>188451123.68225726</v>
      </c>
    </row>
    <row r="5" spans="1:13" s="17" customFormat="1" ht="16.5" customHeight="1" x14ac:dyDescent="0.3">
      <c r="A5" s="33" t="s">
        <v>14</v>
      </c>
      <c r="B5" s="34" t="str">
        <f>$B$8</f>
        <v>Commercial</v>
      </c>
      <c r="C5" s="34" t="str">
        <f>$C$8</f>
        <v>Market</v>
      </c>
      <c r="D5" s="34" t="str">
        <f>D8</f>
        <v>Civil Works</v>
      </c>
      <c r="E5" s="34" t="str">
        <f>$E$8</f>
        <v>Hyper</v>
      </c>
      <c r="F5" s="35" t="str">
        <f>F8</f>
        <v>6th of October</v>
      </c>
      <c r="G5" s="35" t="str">
        <f>G8</f>
        <v>D</v>
      </c>
      <c r="H5" s="35" t="str">
        <f>H8</f>
        <v>Private</v>
      </c>
      <c r="I5" s="36" t="s">
        <v>15</v>
      </c>
      <c r="J5" s="37">
        <f>K5*J67*1.2/K67</f>
        <v>5539.1926153846152</v>
      </c>
      <c r="K5" s="38">
        <v>10871</v>
      </c>
      <c r="L5" s="39" t="s">
        <v>16</v>
      </c>
      <c r="M5" s="40">
        <v>63179500</v>
      </c>
    </row>
    <row r="6" spans="1:13" s="17" customFormat="1" ht="16.5" customHeight="1" x14ac:dyDescent="0.3">
      <c r="A6" s="42" t="s">
        <v>17</v>
      </c>
      <c r="B6" s="43" t="str">
        <f>$B$8</f>
        <v>Commercial</v>
      </c>
      <c r="C6" s="43" t="str">
        <f>$C$8</f>
        <v>Market</v>
      </c>
      <c r="D6" s="43" t="str">
        <f>D8</f>
        <v>Civil Works</v>
      </c>
      <c r="E6" s="43" t="str">
        <f>$E$8</f>
        <v>Hyper</v>
      </c>
      <c r="F6" s="44" t="str">
        <f>F8</f>
        <v>6th of October</v>
      </c>
      <c r="G6" s="44" t="str">
        <f>G8</f>
        <v>D</v>
      </c>
      <c r="H6" s="44" t="str">
        <f>H8</f>
        <v>Private</v>
      </c>
      <c r="I6" s="45" t="s">
        <v>15</v>
      </c>
      <c r="J6" s="46">
        <f>J5</f>
        <v>5539.1926153846152</v>
      </c>
      <c r="K6" s="47">
        <f>K5</f>
        <v>10871</v>
      </c>
      <c r="L6" s="48" t="s">
        <v>18</v>
      </c>
      <c r="M6" s="49">
        <v>3820500</v>
      </c>
    </row>
    <row r="7" spans="1:13" s="17" customFormat="1" ht="16.5" customHeight="1" x14ac:dyDescent="0.3">
      <c r="A7" s="42" t="s">
        <v>19</v>
      </c>
      <c r="B7" s="43" t="str">
        <f>$B$8</f>
        <v>Commercial</v>
      </c>
      <c r="C7" s="43" t="str">
        <f>$C$8</f>
        <v>Market</v>
      </c>
      <c r="D7" s="43" t="str">
        <f>D8</f>
        <v>Civil Works</v>
      </c>
      <c r="E7" s="43" t="str">
        <f>$E$8</f>
        <v>Hyper</v>
      </c>
      <c r="F7" s="44" t="str">
        <f>F8</f>
        <v>6th of October</v>
      </c>
      <c r="G7" s="44" t="str">
        <f>G8</f>
        <v>D</v>
      </c>
      <c r="H7" s="44" t="str">
        <f>H8</f>
        <v>Private</v>
      </c>
      <c r="I7" s="45" t="s">
        <v>15</v>
      </c>
      <c r="J7" s="46">
        <f>J5</f>
        <v>5539.1926153846152</v>
      </c>
      <c r="K7" s="47">
        <f>K5</f>
        <v>10871</v>
      </c>
      <c r="L7" s="48" t="s">
        <v>20</v>
      </c>
      <c r="M7" s="49">
        <v>15761451</v>
      </c>
    </row>
    <row r="8" spans="1:13" s="17" customFormat="1" ht="16.5" customHeight="1" thickBot="1" x14ac:dyDescent="0.35">
      <c r="A8" s="51" t="s">
        <v>21</v>
      </c>
      <c r="B8" s="52" t="str">
        <f>VLOOKUP(A8,'[1]00-Datum'!A:B,2,FALSE)</f>
        <v>Commercial</v>
      </c>
      <c r="C8" s="52" t="str">
        <f>VLOOKUP(A8,'[1]00-Datum'!A:C,3,FALSE)</f>
        <v>Market</v>
      </c>
      <c r="D8" s="52" t="str">
        <f>VLOOKUP(A8,'[1]00-Datum'!A:D,4,FALSE)</f>
        <v>Civil Works</v>
      </c>
      <c r="E8" s="52" t="str">
        <f>VLOOKUP(A8,'[1]00-Datum'!A:E,5,FALSE)</f>
        <v>Hyper</v>
      </c>
      <c r="F8" s="53" t="str">
        <f>VLOOKUP(A8,'[1]00-Datum'!A:H,8,FALSE)</f>
        <v>6th of October</v>
      </c>
      <c r="G8" s="53" t="str">
        <f>VLOOKUP(A8,'[1]00-Datum'!A:I,9,FALSE)</f>
        <v>D</v>
      </c>
      <c r="H8" s="53" t="str">
        <f>VLOOKUP(A8,'[1]00-Datum'!A:J,10,FALSE)</f>
        <v>Private</v>
      </c>
      <c r="I8" s="54"/>
      <c r="J8" s="55">
        <f>J6</f>
        <v>5539.1926153846152</v>
      </c>
      <c r="K8" s="56">
        <f>K5</f>
        <v>10871</v>
      </c>
      <c r="L8" s="57" t="s">
        <v>22</v>
      </c>
      <c r="M8" s="58">
        <v>82761451</v>
      </c>
    </row>
    <row r="9" spans="1:13" s="17" customFormat="1" ht="16.5" customHeight="1" thickBot="1" x14ac:dyDescent="0.3">
      <c r="A9" s="59" t="s">
        <v>23</v>
      </c>
      <c r="B9" s="60" t="str">
        <f>VLOOKUP(A9,'[1]00-Datum'!A:B,2,FALSE)</f>
        <v>Infrastructure</v>
      </c>
      <c r="C9" s="60" t="str">
        <f>VLOOKUP(A9,'[1]00-Datum'!A:C,3,FALSE)</f>
        <v>Bridges &amp; Tunnels</v>
      </c>
      <c r="D9" s="60" t="str">
        <f>VLOOKUP(A9,'[1]00-Datum'!A:D,4,FALSE)</f>
        <v>Civil Works</v>
      </c>
      <c r="E9" s="60" t="str">
        <f>VLOOKUP(A9,'[1]00-Datum'!A:E,5,FALSE)</f>
        <v>Army Forces</v>
      </c>
      <c r="F9" s="61" t="str">
        <f>VLOOKUP(A9,'[1]00-Datum'!A:H,8,FALSE)</f>
        <v>Ismailia</v>
      </c>
      <c r="G9" s="61" t="str">
        <f>VLOOKUP(A9,'[1]00-Datum'!A:I,9,FALSE)</f>
        <v>D</v>
      </c>
      <c r="H9" s="61" t="str">
        <f>VLOOKUP(A9,'[1]00-Datum'!A:J,10,FALSE)</f>
        <v>ARMY</v>
      </c>
      <c r="I9" s="62" t="s">
        <v>24</v>
      </c>
      <c r="J9" s="63" t="e">
        <f>#REF!</f>
        <v>#REF!</v>
      </c>
      <c r="K9" s="64">
        <f>561+664+5084</f>
        <v>6309</v>
      </c>
      <c r="L9" s="65" t="s">
        <v>11</v>
      </c>
      <c r="M9" s="66">
        <v>56652000</v>
      </c>
    </row>
    <row r="10" spans="1:13" s="17" customFormat="1" ht="16.5" customHeight="1" x14ac:dyDescent="0.3">
      <c r="A10" s="33" t="s">
        <v>25</v>
      </c>
      <c r="B10" s="34" t="str">
        <f t="shared" ref="B10:E10" si="0">B12</f>
        <v>Commercial</v>
      </c>
      <c r="C10" s="34" t="str">
        <f t="shared" si="0"/>
        <v>Offices &amp; Mall</v>
      </c>
      <c r="D10" s="34" t="str">
        <f>D12</f>
        <v>Turn Key</v>
      </c>
      <c r="E10" s="34" t="str">
        <f t="shared" si="0"/>
        <v>Maxim</v>
      </c>
      <c r="F10" s="35" t="str">
        <f>F12</f>
        <v>5th settelment</v>
      </c>
      <c r="G10" s="35" t="str">
        <f>G12</f>
        <v>S</v>
      </c>
      <c r="H10" s="35" t="str">
        <f>H12</f>
        <v>Private</v>
      </c>
      <c r="I10" s="36" t="s">
        <v>15</v>
      </c>
      <c r="J10" s="37">
        <f>K10*J5*0.75/K5</f>
        <v>26750.76923076923</v>
      </c>
      <c r="K10" s="38">
        <v>70000</v>
      </c>
      <c r="L10" s="39" t="s">
        <v>20</v>
      </c>
      <c r="M10" s="40">
        <v>58000000</v>
      </c>
    </row>
    <row r="11" spans="1:13" s="17" customFormat="1" ht="16.5" customHeight="1" x14ac:dyDescent="0.3">
      <c r="A11" s="42" t="s">
        <v>26</v>
      </c>
      <c r="B11" s="43" t="str">
        <f t="shared" ref="B11:H11" si="1">B12</f>
        <v>Commercial</v>
      </c>
      <c r="C11" s="43" t="str">
        <f t="shared" si="1"/>
        <v>Offices &amp; Mall</v>
      </c>
      <c r="D11" s="43" t="str">
        <f>D12</f>
        <v>Turn Key</v>
      </c>
      <c r="E11" s="43" t="str">
        <f t="shared" si="1"/>
        <v>Maxim</v>
      </c>
      <c r="F11" s="44" t="str">
        <f t="shared" si="1"/>
        <v>5th settelment</v>
      </c>
      <c r="G11" s="44" t="str">
        <f t="shared" si="1"/>
        <v>S</v>
      </c>
      <c r="H11" s="44" t="str">
        <f t="shared" si="1"/>
        <v>Private</v>
      </c>
      <c r="I11" s="45" t="s">
        <v>15</v>
      </c>
      <c r="J11" s="46">
        <f>J10</f>
        <v>26750.76923076923</v>
      </c>
      <c r="K11" s="68">
        <v>70000</v>
      </c>
      <c r="L11" s="48" t="s">
        <v>18</v>
      </c>
      <c r="M11" s="49">
        <v>43495012</v>
      </c>
    </row>
    <row r="12" spans="1:13" s="17" customFormat="1" ht="16.5" customHeight="1" thickBot="1" x14ac:dyDescent="0.35">
      <c r="A12" s="51" t="s">
        <v>27</v>
      </c>
      <c r="B12" s="52" t="str">
        <f>VLOOKUP(A12,'[1]00-Datum'!A:B,2,FALSE)</f>
        <v>Commercial</v>
      </c>
      <c r="C12" s="52" t="str">
        <f>VLOOKUP(A12,'[1]00-Datum'!A:C,3,FALSE)</f>
        <v>Offices &amp; Mall</v>
      </c>
      <c r="D12" s="52" t="str">
        <f>VLOOKUP(A12,'[1]00-Datum'!A:D,4,FALSE)</f>
        <v>Turn Key</v>
      </c>
      <c r="E12" s="52" t="str">
        <f>VLOOKUP(A12,'[1]00-Datum'!A:E,5,FALSE)</f>
        <v>Maxim</v>
      </c>
      <c r="F12" s="53" t="str">
        <f>VLOOKUP(A12,'[1]00-Datum'!A:H,8,FALSE)</f>
        <v>5th settelment</v>
      </c>
      <c r="G12" s="53" t="str">
        <f>VLOOKUP(A12,'[1]00-Datum'!A:I,9,FALSE)</f>
        <v>S</v>
      </c>
      <c r="H12" s="53" t="str">
        <f>VLOOKUP(A12,'[1]00-Datum'!A:J,10,FALSE)</f>
        <v>Private</v>
      </c>
      <c r="I12" s="54" t="s">
        <v>15</v>
      </c>
      <c r="J12" s="69"/>
      <c r="K12" s="70">
        <v>70000</v>
      </c>
      <c r="L12" s="57" t="s">
        <v>22</v>
      </c>
      <c r="M12" s="58">
        <v>101495012</v>
      </c>
    </row>
    <row r="13" spans="1:13" s="17" customFormat="1" ht="16.5" customHeight="1" thickBot="1" x14ac:dyDescent="0.3">
      <c r="A13" s="18" t="s">
        <v>28</v>
      </c>
      <c r="B13" s="19" t="str">
        <f>VLOOKUP(A13,'[1]00-Datum'!A:B,2,FALSE)</f>
        <v>Industrial</v>
      </c>
      <c r="C13" s="19" t="str">
        <f>VLOOKUP(A13,'[1]00-Datum'!A:C,3,FALSE)</f>
        <v>Power Plant</v>
      </c>
      <c r="D13" s="19" t="str">
        <f>VLOOKUP(A13,'[1]00-Datum'!A:D,4,FALSE)</f>
        <v>Turn Key</v>
      </c>
      <c r="E13" s="19" t="str">
        <f>VLOOKUP(A13,'[1]00-Datum'!A:E,5,FALSE)</f>
        <v xml:space="preserve">Sewedy </v>
      </c>
      <c r="F13" s="20" t="str">
        <f>VLOOKUP(A13,'[1]00-Datum'!A:H,8,FALSE)</f>
        <v>Suez</v>
      </c>
      <c r="G13" s="20" t="str">
        <f>VLOOKUP(A13,'[1]00-Datum'!A:I,9,FALSE)</f>
        <v>D</v>
      </c>
      <c r="H13" s="20" t="str">
        <f>VLOOKUP(A13,'[1]00-Datum'!A:J,10,FALSE)</f>
        <v>Affiliates</v>
      </c>
      <c r="I13" s="21"/>
      <c r="J13" s="22"/>
      <c r="K13" s="71"/>
      <c r="L13" s="72" t="s">
        <v>11</v>
      </c>
      <c r="M13" s="23">
        <v>149999782.52000001</v>
      </c>
    </row>
    <row r="14" spans="1:13" s="17" customFormat="1" ht="16.5" customHeight="1" thickBot="1" x14ac:dyDescent="0.3">
      <c r="A14" s="73" t="s">
        <v>29</v>
      </c>
      <c r="B14" s="25" t="str">
        <f>VLOOKUP(A14,'[1]00-Datum'!A:B,2,FALSE)</f>
        <v>Infrastructure</v>
      </c>
      <c r="C14" s="25" t="str">
        <f>VLOOKUP(A14,'[1]00-Datum'!A:C,3,FALSE)</f>
        <v>Bridges &amp; Tunnels</v>
      </c>
      <c r="D14" s="25" t="str">
        <f>VLOOKUP(A14,'[1]00-Datum'!A:D,4,FALSE)</f>
        <v>Civil Works</v>
      </c>
      <c r="E14" s="25" t="str">
        <f>VLOOKUP(A14,'[1]00-Datum'!A:E,5,FALSE)</f>
        <v>Army Forces</v>
      </c>
      <c r="F14" s="26" t="str">
        <f>VLOOKUP(A14,'[1]00-Datum'!A:H,8,FALSE)</f>
        <v>6th of October</v>
      </c>
      <c r="G14" s="26" t="str">
        <f>VLOOKUP(A14,'[1]00-Datum'!A:I,9,FALSE)</f>
        <v>D</v>
      </c>
      <c r="H14" s="26" t="str">
        <f>VLOOKUP(A14,'[1]00-Datum'!A:J,10,FALSE)</f>
        <v>ARMY</v>
      </c>
      <c r="I14" s="27"/>
      <c r="J14" s="74"/>
      <c r="K14" s="75">
        <v>1553</v>
      </c>
      <c r="L14" s="32" t="s">
        <v>11</v>
      </c>
      <c r="M14" s="31">
        <v>157635800</v>
      </c>
    </row>
    <row r="15" spans="1:13" s="17" customFormat="1" ht="16.5" customHeight="1" thickBot="1" x14ac:dyDescent="0.3">
      <c r="A15" s="76" t="s">
        <v>30</v>
      </c>
      <c r="B15" s="19" t="str">
        <f>VLOOKUP(A15,'[1]00-Datum'!A:B,2,FALSE)</f>
        <v>Infrastructure</v>
      </c>
      <c r="C15" s="19" t="str">
        <f>VLOOKUP(A15,'[1]00-Datum'!A:C,3,FALSE)</f>
        <v>Tank</v>
      </c>
      <c r="D15" s="19" t="str">
        <f>VLOOKUP(A15,'[1]00-Datum'!A:D,4,FALSE)</f>
        <v>Civil Works</v>
      </c>
      <c r="E15" s="19" t="str">
        <f>VLOOKUP(A15,'[1]00-Datum'!A:E,5,FALSE)</f>
        <v>EMAAR</v>
      </c>
      <c r="F15" s="20" t="str">
        <f>VLOOKUP(A15,'[1]00-Datum'!A:H,8,FALSE)</f>
        <v>North Coast</v>
      </c>
      <c r="G15" s="20" t="str">
        <f>VLOOKUP(A15,'[1]00-Datum'!A:I,9,FALSE)</f>
        <v>D</v>
      </c>
      <c r="H15" s="20" t="str">
        <f>VLOOKUP(A15,'[1]00-Datum'!A:J,10,FALSE)</f>
        <v>Private</v>
      </c>
      <c r="I15" s="21" t="s">
        <v>31</v>
      </c>
      <c r="J15" s="22">
        <v>5000</v>
      </c>
      <c r="K15" s="71"/>
      <c r="L15" s="72" t="s">
        <v>11</v>
      </c>
      <c r="M15" s="23">
        <v>16562387.828989601</v>
      </c>
    </row>
    <row r="16" spans="1:13" s="17" customFormat="1" ht="16.5" customHeight="1" x14ac:dyDescent="0.3">
      <c r="A16" s="33" t="s">
        <v>32</v>
      </c>
      <c r="B16" s="34" t="str">
        <f t="shared" ref="B16:B21" si="2">$B$22</f>
        <v>Commercial</v>
      </c>
      <c r="C16" s="34" t="str">
        <f t="shared" ref="C16:C21" si="3">$C$22</f>
        <v>Club</v>
      </c>
      <c r="D16" s="34" t="str">
        <f t="shared" ref="D16:D21" si="4">$D$22</f>
        <v>Turn Key</v>
      </c>
      <c r="E16" s="34" t="str">
        <f t="shared" ref="E16:E21" si="5">$E$22</f>
        <v>SODIC</v>
      </c>
      <c r="F16" s="35" t="str">
        <f>F$22</f>
        <v>6th of October</v>
      </c>
      <c r="G16" s="35" t="str">
        <f>G$22</f>
        <v>D</v>
      </c>
      <c r="H16" s="35" t="str">
        <f>H$22</f>
        <v>Private</v>
      </c>
      <c r="I16" s="36"/>
      <c r="J16" s="37"/>
      <c r="K16" s="77">
        <v>20000</v>
      </c>
      <c r="L16" s="39" t="s">
        <v>16</v>
      </c>
      <c r="M16" s="40">
        <v>30327415.562270872</v>
      </c>
    </row>
    <row r="17" spans="1:13" s="17" customFormat="1" ht="16.5" customHeight="1" x14ac:dyDescent="0.3">
      <c r="A17" s="42" t="s">
        <v>33</v>
      </c>
      <c r="B17" s="43" t="str">
        <f t="shared" si="2"/>
        <v>Commercial</v>
      </c>
      <c r="C17" s="43" t="str">
        <f t="shared" si="3"/>
        <v>Club</v>
      </c>
      <c r="D17" s="43" t="str">
        <f t="shared" si="4"/>
        <v>Turn Key</v>
      </c>
      <c r="E17" s="43" t="str">
        <f t="shared" si="5"/>
        <v>SODIC</v>
      </c>
      <c r="F17" s="44" t="str">
        <f t="shared" ref="F17:H21" si="6">F$22</f>
        <v>6th of October</v>
      </c>
      <c r="G17" s="44" t="str">
        <f t="shared" si="6"/>
        <v>D</v>
      </c>
      <c r="H17" s="44" t="str">
        <f t="shared" si="6"/>
        <v>Private</v>
      </c>
      <c r="I17" s="45"/>
      <c r="J17" s="46"/>
      <c r="K17" s="78">
        <v>20000</v>
      </c>
      <c r="L17" s="48" t="s">
        <v>18</v>
      </c>
      <c r="M17" s="49">
        <v>56234959.243396305</v>
      </c>
    </row>
    <row r="18" spans="1:13" s="17" customFormat="1" ht="16.5" customHeight="1" x14ac:dyDescent="0.3">
      <c r="A18" s="42" t="s">
        <v>34</v>
      </c>
      <c r="B18" s="43" t="str">
        <f t="shared" si="2"/>
        <v>Commercial</v>
      </c>
      <c r="C18" s="43" t="str">
        <f t="shared" si="3"/>
        <v>Club</v>
      </c>
      <c r="D18" s="43" t="str">
        <f t="shared" si="4"/>
        <v>Turn Key</v>
      </c>
      <c r="E18" s="43" t="str">
        <f t="shared" si="5"/>
        <v>SODIC</v>
      </c>
      <c r="F18" s="44" t="str">
        <f t="shared" si="6"/>
        <v>6th of October</v>
      </c>
      <c r="G18" s="44" t="str">
        <f t="shared" si="6"/>
        <v>D</v>
      </c>
      <c r="H18" s="44" t="str">
        <f t="shared" si="6"/>
        <v>Private</v>
      </c>
      <c r="I18" s="45"/>
      <c r="J18" s="46"/>
      <c r="K18" s="78">
        <v>20000</v>
      </c>
      <c r="L18" s="48" t="s">
        <v>20</v>
      </c>
      <c r="M18" s="49">
        <v>28333644.681010928</v>
      </c>
    </row>
    <row r="19" spans="1:13" s="17" customFormat="1" ht="16.5" customHeight="1" x14ac:dyDescent="0.3">
      <c r="A19" s="42" t="s">
        <v>35</v>
      </c>
      <c r="B19" s="43" t="str">
        <f t="shared" si="2"/>
        <v>Commercial</v>
      </c>
      <c r="C19" s="43" t="str">
        <f t="shared" si="3"/>
        <v>Club</v>
      </c>
      <c r="D19" s="43" t="str">
        <f t="shared" si="4"/>
        <v>Turn Key</v>
      </c>
      <c r="E19" s="43" t="str">
        <f t="shared" si="5"/>
        <v>SODIC</v>
      </c>
      <c r="F19" s="44" t="str">
        <f t="shared" si="6"/>
        <v>6th of October</v>
      </c>
      <c r="G19" s="44" t="str">
        <f t="shared" si="6"/>
        <v>D</v>
      </c>
      <c r="H19" s="44" t="str">
        <f t="shared" si="6"/>
        <v>Private</v>
      </c>
      <c r="I19" s="45"/>
      <c r="J19" s="46"/>
      <c r="K19" s="78">
        <v>28650</v>
      </c>
      <c r="L19" s="48" t="s">
        <v>16</v>
      </c>
      <c r="M19" s="49">
        <v>7219874.0615128502</v>
      </c>
    </row>
    <row r="20" spans="1:13" s="17" customFormat="1" ht="16.5" customHeight="1" x14ac:dyDescent="0.3">
      <c r="A20" s="42" t="s">
        <v>36</v>
      </c>
      <c r="B20" s="43" t="str">
        <f t="shared" si="2"/>
        <v>Commercial</v>
      </c>
      <c r="C20" s="43" t="str">
        <f t="shared" si="3"/>
        <v>Club</v>
      </c>
      <c r="D20" s="43" t="str">
        <f t="shared" si="4"/>
        <v>Turn Key</v>
      </c>
      <c r="E20" s="43" t="str">
        <f t="shared" si="5"/>
        <v>SODIC</v>
      </c>
      <c r="F20" s="44" t="str">
        <f t="shared" si="6"/>
        <v>6th of October</v>
      </c>
      <c r="G20" s="44" t="str">
        <f t="shared" si="6"/>
        <v>D</v>
      </c>
      <c r="H20" s="44" t="str">
        <f t="shared" si="6"/>
        <v>Private</v>
      </c>
      <c r="I20" s="45"/>
      <c r="J20" s="46"/>
      <c r="K20" s="78">
        <v>28650</v>
      </c>
      <c r="L20" s="48" t="s">
        <v>18</v>
      </c>
      <c r="M20" s="49">
        <v>10918397.13607794</v>
      </c>
    </row>
    <row r="21" spans="1:13" s="17" customFormat="1" ht="16.5" customHeight="1" x14ac:dyDescent="0.3">
      <c r="A21" s="42" t="s">
        <v>37</v>
      </c>
      <c r="B21" s="43" t="str">
        <f t="shared" si="2"/>
        <v>Commercial</v>
      </c>
      <c r="C21" s="43" t="str">
        <f t="shared" si="3"/>
        <v>Club</v>
      </c>
      <c r="D21" s="43" t="str">
        <f t="shared" si="4"/>
        <v>Turn Key</v>
      </c>
      <c r="E21" s="43" t="str">
        <f t="shared" si="5"/>
        <v>SODIC</v>
      </c>
      <c r="F21" s="44" t="str">
        <f t="shared" si="6"/>
        <v>6th of October</v>
      </c>
      <c r="G21" s="44" t="str">
        <f t="shared" si="6"/>
        <v>D</v>
      </c>
      <c r="H21" s="44" t="str">
        <f t="shared" si="6"/>
        <v>Private</v>
      </c>
      <c r="I21" s="45"/>
      <c r="J21" s="46"/>
      <c r="K21" s="78">
        <v>28650</v>
      </c>
      <c r="L21" s="48" t="s">
        <v>20</v>
      </c>
      <c r="M21" s="49">
        <v>34121421.722259462</v>
      </c>
    </row>
    <row r="22" spans="1:13" s="17" customFormat="1" ht="16.5" customHeight="1" thickBot="1" x14ac:dyDescent="0.35">
      <c r="A22" s="51" t="s">
        <v>38</v>
      </c>
      <c r="B22" s="52" t="str">
        <f>VLOOKUP(A22,'[1]00-Datum'!A:B,2,FALSE)</f>
        <v>Commercial</v>
      </c>
      <c r="C22" s="52" t="str">
        <f>VLOOKUP(A22,'[1]00-Datum'!A:C,3,FALSE)</f>
        <v>Club</v>
      </c>
      <c r="D22" s="52" t="str">
        <f>VLOOKUP(A22,'[1]00-Datum'!A:D,4,FALSE)</f>
        <v>Turn Key</v>
      </c>
      <c r="E22" s="52" t="str">
        <f>VLOOKUP(A22,'[1]00-Datum'!A:E,5,FALSE)</f>
        <v>SODIC</v>
      </c>
      <c r="F22" s="53" t="str">
        <f>VLOOKUP(A22,'[1]00-Datum'!A:H,8,FALSE)</f>
        <v>6th of October</v>
      </c>
      <c r="G22" s="53" t="str">
        <f>VLOOKUP(A22,'[1]00-Datum'!A:I,9,FALSE)</f>
        <v>D</v>
      </c>
      <c r="H22" s="53" t="str">
        <f>VLOOKUP(A22,'[1]00-Datum'!A:J,10,FALSE)</f>
        <v>Private</v>
      </c>
      <c r="I22" s="54"/>
      <c r="J22" s="79"/>
      <c r="K22" s="80">
        <f>K18</f>
        <v>20000</v>
      </c>
      <c r="L22" s="81" t="s">
        <v>22</v>
      </c>
      <c r="M22" s="58">
        <v>167155712.40652835</v>
      </c>
    </row>
    <row r="23" spans="1:13" s="17" customFormat="1" ht="16.5" customHeight="1" thickBot="1" x14ac:dyDescent="0.35">
      <c r="A23" s="76" t="s">
        <v>39</v>
      </c>
      <c r="B23" s="19" t="str">
        <f>VLOOKUP(A23,'[1]00-Datum'!A:B,2,FALSE)</f>
        <v>Commercial</v>
      </c>
      <c r="C23" s="19" t="str">
        <f>VLOOKUP(A23,'[1]00-Datum'!A:C,3,FALSE)</f>
        <v>Hotel</v>
      </c>
      <c r="D23" s="19" t="str">
        <f>VLOOKUP(A23,'[1]00-Datum'!A:D,4,FALSE)</f>
        <v>Civil Works</v>
      </c>
      <c r="E23" s="19" t="str">
        <f>VLOOKUP(A23,'[1]00-Datum'!A:E,5,FALSE)</f>
        <v>El Montazah</v>
      </c>
      <c r="F23" s="20" t="str">
        <f>VLOOKUP(A23,'[1]00-Datum'!A:H,8,FALSE)</f>
        <v>sharm</v>
      </c>
      <c r="G23" s="20" t="str">
        <f>VLOOKUP(A23,'[1]00-Datum'!A:I,9,FALSE)</f>
        <v>S</v>
      </c>
      <c r="H23" s="20" t="str">
        <f>VLOOKUP(A23,'[1]00-Datum'!A:J,10,FALSE)</f>
        <v>Private</v>
      </c>
      <c r="I23" s="21"/>
      <c r="J23" s="82"/>
      <c r="K23" s="83">
        <f>2370*2+2500*3+2170*2</f>
        <v>16580</v>
      </c>
      <c r="L23" s="84" t="s">
        <v>11</v>
      </c>
      <c r="M23" s="23">
        <v>15941883</v>
      </c>
    </row>
    <row r="24" spans="1:13" s="17" customFormat="1" ht="16.5" customHeight="1" thickBot="1" x14ac:dyDescent="0.3">
      <c r="A24" s="85" t="s">
        <v>40</v>
      </c>
      <c r="B24" s="86" t="str">
        <f>VLOOKUP(A24,'[1]00-Datum'!A:B,2,FALSE)</f>
        <v>Residential</v>
      </c>
      <c r="C24" s="86" t="str">
        <f>VLOOKUP(A24,'[1]00-Datum'!A:C,3,FALSE)</f>
        <v>Residential</v>
      </c>
      <c r="D24" s="86" t="str">
        <f>VLOOKUP(A24,'[1]00-Datum'!A:D,4,FALSE)</f>
        <v>Turn Key</v>
      </c>
      <c r="E24" s="86" t="str">
        <f>VLOOKUP(A24,'[1]00-Datum'!A:E,5,FALSE)</f>
        <v>EMAAR</v>
      </c>
      <c r="F24" s="87" t="str">
        <f>VLOOKUP(A24,'[1]00-Datum'!A:H,8,FALSE)</f>
        <v>Cairo</v>
      </c>
      <c r="G24" s="87" t="str">
        <f>VLOOKUP(A24,'[1]00-Datum'!A:I,9,FALSE)</f>
        <v>D</v>
      </c>
      <c r="H24" s="87" t="str">
        <f>VLOOKUP(A24,'[1]00-Datum'!A:J,10,FALSE)</f>
        <v>Private</v>
      </c>
      <c r="I24" s="88"/>
      <c r="J24" s="89"/>
      <c r="K24" s="90">
        <v>63752</v>
      </c>
      <c r="L24" s="91" t="s">
        <v>16</v>
      </c>
      <c r="M24" s="92">
        <v>83305896.191039994</v>
      </c>
    </row>
    <row r="25" spans="1:13" s="17" customFormat="1" ht="16.5" customHeight="1" thickBot="1" x14ac:dyDescent="0.3">
      <c r="A25" s="76" t="s">
        <v>41</v>
      </c>
      <c r="B25" s="19" t="str">
        <f>VLOOKUP(A25,'[1]00-Datum'!A:B,2,FALSE)</f>
        <v>Industrial</v>
      </c>
      <c r="C25" s="19" t="str">
        <f>VLOOKUP(A25,'[1]00-Datum'!A:C,3,FALSE)</f>
        <v>Power Plant</v>
      </c>
      <c r="D25" s="19" t="str">
        <f>VLOOKUP(A25,'[1]00-Datum'!A:D,4,FALSE)</f>
        <v>Turn Key</v>
      </c>
      <c r="E25" s="19" t="str">
        <f>VLOOKUP(A25,'[1]00-Datum'!A:E,5,FALSE)</f>
        <v xml:space="preserve">Sewedy </v>
      </c>
      <c r="F25" s="20" t="str">
        <f>VLOOKUP(A25,'[1]00-Datum'!A:H,8,FALSE)</f>
        <v>Benisuef</v>
      </c>
      <c r="G25" s="20" t="str">
        <f>VLOOKUP(A25,'[1]00-Datum'!A:I,9,FALSE)</f>
        <v>D</v>
      </c>
      <c r="H25" s="20" t="str">
        <f>VLOOKUP(A25,'[1]00-Datum'!A:J,10,FALSE)</f>
        <v>Affiliates</v>
      </c>
      <c r="I25" s="93" t="s">
        <v>42</v>
      </c>
      <c r="J25" s="22">
        <v>4800</v>
      </c>
      <c r="K25" s="71"/>
      <c r="L25" s="72" t="s">
        <v>11</v>
      </c>
      <c r="M25" s="23">
        <v>442721012</v>
      </c>
    </row>
    <row r="26" spans="1:13" s="17" customFormat="1" ht="16.5" customHeight="1" thickBot="1" x14ac:dyDescent="0.35">
      <c r="A26" s="76" t="s">
        <v>43</v>
      </c>
      <c r="B26" s="19" t="str">
        <f>VLOOKUP(A26,'[1]00-Datum'!A:B,2,FALSE)</f>
        <v>Commercial</v>
      </c>
      <c r="C26" s="19" t="str">
        <f>VLOOKUP(A26,'[1]00-Datum'!A:C,3,FALSE)</f>
        <v>University</v>
      </c>
      <c r="D26" s="19" t="str">
        <f>VLOOKUP(A26,'[1]00-Datum'!A:D,4,FALSE)</f>
        <v>Turn Key</v>
      </c>
      <c r="E26" s="19" t="str">
        <f>VLOOKUP(A26,'[1]00-Datum'!A:E,5,FALSE)</f>
        <v>New Giza</v>
      </c>
      <c r="F26" s="20" t="str">
        <f>VLOOKUP(A26,'[1]00-Datum'!A:H,8,FALSE)</f>
        <v>6th of October</v>
      </c>
      <c r="G26" s="20" t="str">
        <f>VLOOKUP(A26,'[1]00-Datum'!A:I,9,FALSE)</f>
        <v>D</v>
      </c>
      <c r="H26" s="20" t="str">
        <f>VLOOKUP(A26,'[1]00-Datum'!A:J,10,FALSE)</f>
        <v>Private</v>
      </c>
      <c r="I26" s="21"/>
      <c r="J26" s="82"/>
      <c r="K26" s="83">
        <f>4050*4</f>
        <v>16200</v>
      </c>
      <c r="L26" s="94" t="s">
        <v>11</v>
      </c>
      <c r="M26" s="23">
        <v>148186885</v>
      </c>
    </row>
    <row r="27" spans="1:13" s="17" customFormat="1" ht="16.5" customHeight="1" thickBot="1" x14ac:dyDescent="0.3">
      <c r="A27" s="95" t="s">
        <v>44</v>
      </c>
      <c r="B27" s="60" t="str">
        <f>VLOOKUP(A27,'[1]00-Datum'!A:B,2,FALSE)</f>
        <v>Industrial</v>
      </c>
      <c r="C27" s="60" t="str">
        <f>VLOOKUP(A27,'[1]00-Datum'!A:C,3,FALSE)</f>
        <v>Power Plant</v>
      </c>
      <c r="D27" s="60" t="str">
        <f>VLOOKUP(A27,'[1]00-Datum'!A:D,4,FALSE)</f>
        <v>Civil Works</v>
      </c>
      <c r="E27" s="60" t="str">
        <f>VLOOKUP(A27,'[1]00-Datum'!A:E,5,FALSE)</f>
        <v>GAMESA</v>
      </c>
      <c r="F27" s="61" t="str">
        <f>VLOOKUP(A27,'[1]00-Datum'!A:H,8,FALSE)</f>
        <v>Gabal El Zeit</v>
      </c>
      <c r="G27" s="61" t="str">
        <f>VLOOKUP(A27,'[1]00-Datum'!A:I,9,FALSE)</f>
        <v>D</v>
      </c>
      <c r="H27" s="61" t="str">
        <f>VLOOKUP(A27,'[1]00-Datum'!A:J,10,FALSE)</f>
        <v>Private</v>
      </c>
      <c r="I27" s="96" t="s">
        <v>42</v>
      </c>
      <c r="J27" s="63">
        <v>220</v>
      </c>
      <c r="K27" s="64"/>
      <c r="L27" s="67" t="s">
        <v>11</v>
      </c>
      <c r="M27" s="66">
        <v>116000000.0278836</v>
      </c>
    </row>
    <row r="28" spans="1:13" s="17" customFormat="1" ht="16.5" customHeight="1" thickBot="1" x14ac:dyDescent="0.3">
      <c r="A28" s="18" t="s">
        <v>45</v>
      </c>
      <c r="B28" s="19" t="str">
        <f>VLOOKUP(A28,'[1]00-Datum'!A:B,2,FALSE)</f>
        <v>Industrial</v>
      </c>
      <c r="C28" s="19" t="str">
        <f>VLOOKUP(A28,'[1]00-Datum'!A:C,3,FALSE)</f>
        <v>Power Plant</v>
      </c>
      <c r="D28" s="19" t="str">
        <f>VLOOKUP(A28,'[1]00-Datum'!A:D,4,FALSE)</f>
        <v>Turn Key</v>
      </c>
      <c r="E28" s="19" t="str">
        <f>VLOOKUP(A28,'[1]00-Datum'!A:E,5,FALSE)</f>
        <v>EETC</v>
      </c>
      <c r="F28" s="20" t="str">
        <f>VLOOKUP(A28,'[1]00-Datum'!A:H,8,FALSE)</f>
        <v>Cairo</v>
      </c>
      <c r="G28" s="20" t="str">
        <f>VLOOKUP(A28,'[1]00-Datum'!A:I,9,FALSE)</f>
        <v>S</v>
      </c>
      <c r="H28" s="20" t="str">
        <f>VLOOKUP(A28,'[1]00-Datum'!A:J,10,FALSE)</f>
        <v>Public</v>
      </c>
      <c r="I28" s="97" t="s">
        <v>46</v>
      </c>
      <c r="J28" s="98">
        <v>220</v>
      </c>
      <c r="K28" s="99"/>
      <c r="L28" s="100" t="s">
        <v>11</v>
      </c>
      <c r="M28" s="101">
        <v>135792183</v>
      </c>
    </row>
    <row r="29" spans="1:13" s="17" customFormat="1" ht="16.5" customHeight="1" thickBot="1" x14ac:dyDescent="0.3">
      <c r="A29" s="59" t="s">
        <v>47</v>
      </c>
      <c r="B29" s="60" t="str">
        <f>VLOOKUP(A29,'[1]00-Datum'!A:B,2,FALSE)</f>
        <v>Infrastructure</v>
      </c>
      <c r="C29" s="60" t="str">
        <f>VLOOKUP(A29,'[1]00-Datum'!A:C,3,FALSE)</f>
        <v>L&amp;L</v>
      </c>
      <c r="D29" s="60" t="str">
        <f>VLOOKUP(A29,'[1]00-Datum'!A:D,4,FALSE)</f>
        <v>Civil Works</v>
      </c>
      <c r="E29" s="60" t="str">
        <f>VLOOKUP(A29,'[1]00-Datum'!A:E,5,FALSE)</f>
        <v>EMAAR</v>
      </c>
      <c r="F29" s="61" t="str">
        <f>VLOOKUP(A29,'[1]00-Datum'!A:H,8,FALSE)</f>
        <v>Cairo</v>
      </c>
      <c r="G29" s="61" t="str">
        <f>VLOOKUP(A29,'[1]00-Datum'!A:I,9,FALSE)</f>
        <v>D</v>
      </c>
      <c r="H29" s="61" t="str">
        <f>VLOOKUP(A29,'[1]00-Datum'!A:J,10,FALSE)</f>
        <v>Private</v>
      </c>
      <c r="I29" s="96"/>
      <c r="J29" s="63"/>
      <c r="K29" s="64">
        <v>22213.8</v>
      </c>
      <c r="L29" s="65" t="s">
        <v>11</v>
      </c>
      <c r="M29" s="66">
        <v>47942099.859375007</v>
      </c>
    </row>
    <row r="30" spans="1:13" s="17" customFormat="1" ht="16.5" customHeight="1" x14ac:dyDescent="0.3">
      <c r="A30" s="33" t="s">
        <v>48</v>
      </c>
      <c r="B30" s="34" t="str">
        <f>$B$33</f>
        <v>Commercial</v>
      </c>
      <c r="C30" s="34" t="str">
        <f>$C$33</f>
        <v>Offices &amp; Mall</v>
      </c>
      <c r="D30" s="34" t="str">
        <f>D33</f>
        <v>Turn Key</v>
      </c>
      <c r="E30" s="34" t="str">
        <f>$E$33</f>
        <v>Army Forces</v>
      </c>
      <c r="F30" s="35" t="str">
        <f>F$33</f>
        <v>New Capital</v>
      </c>
      <c r="G30" s="35" t="str">
        <f>G$33</f>
        <v>D</v>
      </c>
      <c r="H30" s="35" t="str">
        <f>H$33</f>
        <v>ARMY</v>
      </c>
      <c r="I30" s="36" t="s">
        <v>49</v>
      </c>
      <c r="J30" s="37">
        <v>3600</v>
      </c>
      <c r="K30" s="38">
        <v>152000</v>
      </c>
      <c r="L30" s="39" t="s">
        <v>16</v>
      </c>
      <c r="M30" s="40">
        <v>571311487.7877928</v>
      </c>
    </row>
    <row r="31" spans="1:13" s="17" customFormat="1" ht="16.5" customHeight="1" x14ac:dyDescent="0.3">
      <c r="A31" s="42" t="s">
        <v>50</v>
      </c>
      <c r="B31" s="43" t="str">
        <f>$B$33</f>
        <v>Commercial</v>
      </c>
      <c r="C31" s="43" t="str">
        <f>$C$33</f>
        <v>Offices &amp; Mall</v>
      </c>
      <c r="D31" s="43" t="str">
        <f>D33</f>
        <v>Turn Key</v>
      </c>
      <c r="E31" s="43" t="str">
        <f>$E$33</f>
        <v>Army Forces</v>
      </c>
      <c r="F31" s="44" t="str">
        <f t="shared" ref="F31:H32" si="7">F$33</f>
        <v>New Capital</v>
      </c>
      <c r="G31" s="44" t="str">
        <f t="shared" si="7"/>
        <v>D</v>
      </c>
      <c r="H31" s="44" t="str">
        <f t="shared" si="7"/>
        <v>ARMY</v>
      </c>
      <c r="I31" s="45" t="s">
        <v>49</v>
      </c>
      <c r="J31" s="46">
        <v>3600</v>
      </c>
      <c r="K31" s="68">
        <v>152000</v>
      </c>
      <c r="L31" s="48" t="s">
        <v>18</v>
      </c>
      <c r="M31" s="49">
        <v>524428139.88104391</v>
      </c>
    </row>
    <row r="32" spans="1:13" s="17" customFormat="1" ht="16.5" customHeight="1" x14ac:dyDescent="0.3">
      <c r="A32" s="42" t="s">
        <v>51</v>
      </c>
      <c r="B32" s="43" t="str">
        <f>$B$33</f>
        <v>Commercial</v>
      </c>
      <c r="C32" s="43" t="str">
        <f>$C$33</f>
        <v>Offices &amp; Mall</v>
      </c>
      <c r="D32" s="43" t="str">
        <f>D33</f>
        <v>Turn Key</v>
      </c>
      <c r="E32" s="43" t="str">
        <f>$E$33</f>
        <v>Army Forces</v>
      </c>
      <c r="F32" s="44" t="str">
        <f t="shared" si="7"/>
        <v>New Capital</v>
      </c>
      <c r="G32" s="44" t="str">
        <f t="shared" si="7"/>
        <v>D</v>
      </c>
      <c r="H32" s="44" t="str">
        <f t="shared" si="7"/>
        <v>ARMY</v>
      </c>
      <c r="I32" s="45" t="s">
        <v>49</v>
      </c>
      <c r="J32" s="46">
        <v>3600</v>
      </c>
      <c r="K32" s="68">
        <v>152000</v>
      </c>
      <c r="L32" s="48" t="s">
        <v>20</v>
      </c>
      <c r="M32" s="49">
        <v>155646723.03040868</v>
      </c>
    </row>
    <row r="33" spans="1:13" s="17" customFormat="1" ht="16.5" customHeight="1" thickBot="1" x14ac:dyDescent="0.35">
      <c r="A33" s="51" t="s">
        <v>52</v>
      </c>
      <c r="B33" s="52" t="str">
        <f>VLOOKUP(A33,'[1]00-Datum'!A:B,2,FALSE)</f>
        <v>Commercial</v>
      </c>
      <c r="C33" s="52" t="str">
        <f>VLOOKUP(A33,'[1]00-Datum'!A:C,3,FALSE)</f>
        <v>Offices &amp; Mall</v>
      </c>
      <c r="D33" s="52" t="str">
        <f>VLOOKUP(A33,'[1]00-Datum'!A:D,4,FALSE)</f>
        <v>Turn Key</v>
      </c>
      <c r="E33" s="52" t="str">
        <f>VLOOKUP(A33,'[1]00-Datum'!A:E,5,FALSE)</f>
        <v>Army Forces</v>
      </c>
      <c r="F33" s="53" t="str">
        <f>VLOOKUP(A33,'[1]00-Datum'!A:H,8,FALSE)</f>
        <v>New Capital</v>
      </c>
      <c r="G33" s="53" t="str">
        <f>VLOOKUP(A33,'[1]00-Datum'!A:I,9,FALSE)</f>
        <v>D</v>
      </c>
      <c r="H33" s="53" t="str">
        <f>VLOOKUP(A33,'[1]00-Datum'!A:J,10,FALSE)</f>
        <v>ARMY</v>
      </c>
      <c r="I33" s="54"/>
      <c r="J33" s="79"/>
      <c r="K33" s="56">
        <f>K30</f>
        <v>152000</v>
      </c>
      <c r="L33" s="57" t="s">
        <v>22</v>
      </c>
      <c r="M33" s="58">
        <v>1251386350.6992452</v>
      </c>
    </row>
    <row r="34" spans="1:13" s="17" customFormat="1" ht="16.5" customHeight="1" thickBot="1" x14ac:dyDescent="0.3">
      <c r="A34" s="73" t="s">
        <v>53</v>
      </c>
      <c r="B34" s="25" t="str">
        <f>VLOOKUP(A34,'[1]00-Datum'!A:B,2,FALSE)</f>
        <v>Infrastructure</v>
      </c>
      <c r="C34" s="25" t="str">
        <f>VLOOKUP(A34,'[1]00-Datum'!A:C,3,FALSE)</f>
        <v>Bridges &amp; Tunnels</v>
      </c>
      <c r="D34" s="25" t="str">
        <f>VLOOKUP(A34,'[1]00-Datum'!A:D,4,FALSE)</f>
        <v>Civil Works</v>
      </c>
      <c r="E34" s="25" t="str">
        <f>VLOOKUP(A34,'[1]00-Datum'!A:E,5,FALSE)</f>
        <v>Army Forces</v>
      </c>
      <c r="F34" s="26" t="str">
        <f>VLOOKUP(A34,'[1]00-Datum'!A:H,8,FALSE)</f>
        <v>New Capital</v>
      </c>
      <c r="G34" s="26" t="str">
        <f>VLOOKUP(A34,'[1]00-Datum'!A:I,9,FALSE)</f>
        <v>D</v>
      </c>
      <c r="H34" s="26" t="str">
        <f>VLOOKUP(A34,'[1]00-Datum'!A:J,10,FALSE)</f>
        <v>ARMY</v>
      </c>
      <c r="I34" s="102" t="s">
        <v>24</v>
      </c>
      <c r="J34" s="74">
        <v>90</v>
      </c>
      <c r="K34" s="75">
        <v>2520</v>
      </c>
      <c r="L34" s="32" t="s">
        <v>11</v>
      </c>
      <c r="M34" s="31">
        <v>31793876</v>
      </c>
    </row>
    <row r="35" spans="1:13" s="17" customFormat="1" ht="16.5" customHeight="1" thickBot="1" x14ac:dyDescent="0.3">
      <c r="A35" s="103" t="s">
        <v>54</v>
      </c>
      <c r="B35" s="9" t="str">
        <f>VLOOKUP(A35,'[1]00-Datum'!A:B,2,FALSE)</f>
        <v>Industrial</v>
      </c>
      <c r="C35" s="9" t="str">
        <f>VLOOKUP(A35,'[1]00-Datum'!A:C,3,FALSE)</f>
        <v>Factory</v>
      </c>
      <c r="D35" s="9" t="str">
        <f>VLOOKUP(A35,'[1]00-Datum'!A:D,4,FALSE)</f>
        <v>Civil Works</v>
      </c>
      <c r="E35" s="9" t="str">
        <f>VLOOKUP(A35,'[1]00-Datum'!A:E,5,FALSE)</f>
        <v>CDI</v>
      </c>
      <c r="F35" s="10" t="str">
        <f>VLOOKUP(A35,'[1]00-Datum'!A:H,8,FALSE)</f>
        <v>Benisuef</v>
      </c>
      <c r="G35" s="10" t="str">
        <f>VLOOKUP(A35,'[1]00-Datum'!A:I,9,FALSE)</f>
        <v>S</v>
      </c>
      <c r="H35" s="10" t="str">
        <f>VLOOKUP(A35,'[1]00-Datum'!A:J,10,FALSE)</f>
        <v>Private</v>
      </c>
      <c r="I35" s="104" t="s">
        <v>55</v>
      </c>
      <c r="J35" s="105">
        <v>1000</v>
      </c>
      <c r="K35" s="106"/>
      <c r="L35" s="107" t="s">
        <v>11</v>
      </c>
      <c r="M35" s="108">
        <v>274663700</v>
      </c>
    </row>
    <row r="36" spans="1:13" s="17" customFormat="1" ht="16.5" customHeight="1" thickBot="1" x14ac:dyDescent="0.35">
      <c r="A36" s="18" t="s">
        <v>56</v>
      </c>
      <c r="B36" s="19" t="str">
        <f>VLOOKUP(A36,'[1]00-Datum'!A:B,2,FALSE)</f>
        <v>Commercial</v>
      </c>
      <c r="C36" s="19" t="str">
        <f>VLOOKUP(A36,'[1]00-Datum'!A:C,3,FALSE)</f>
        <v>Fence</v>
      </c>
      <c r="D36" s="19" t="str">
        <f>VLOOKUP(A36,'[1]00-Datum'!A:D,4,FALSE)</f>
        <v>Turn Key</v>
      </c>
      <c r="E36" s="19" t="str">
        <f>VLOOKUP(A36,'[1]00-Datum'!A:E,5,FALSE)</f>
        <v>New Giza</v>
      </c>
      <c r="F36" s="20" t="str">
        <f>VLOOKUP(A36,'[1]00-Datum'!A:H,8,FALSE)</f>
        <v>6th of October</v>
      </c>
      <c r="G36" s="20" t="str">
        <f>VLOOKUP(A36,'[1]00-Datum'!A:I,9,FALSE)</f>
        <v>D</v>
      </c>
      <c r="H36" s="20" t="str">
        <f>VLOOKUP(A36,'[1]00-Datum'!A:J,10,FALSE)</f>
        <v>Private</v>
      </c>
      <c r="I36" s="21"/>
      <c r="J36" s="82"/>
      <c r="K36" s="83"/>
      <c r="L36" s="94" t="s">
        <v>11</v>
      </c>
      <c r="M36" s="23">
        <v>2750000</v>
      </c>
    </row>
    <row r="37" spans="1:13" s="17" customFormat="1" ht="16.5" customHeight="1" thickBot="1" x14ac:dyDescent="0.3">
      <c r="A37" s="103" t="s">
        <v>57</v>
      </c>
      <c r="B37" s="9" t="str">
        <f>VLOOKUP(A37,'[1]00-Datum'!A:B,2,FALSE)</f>
        <v>Industrial</v>
      </c>
      <c r="C37" s="9" t="str">
        <f>VLOOKUP(A37,'[1]00-Datum'!A:C,3,FALSE)</f>
        <v>Power Plant</v>
      </c>
      <c r="D37" s="9" t="str">
        <f>VLOOKUP(A37,'[1]00-Datum'!A:D,4,FALSE)</f>
        <v>Turn Key</v>
      </c>
      <c r="E37" s="9" t="str">
        <f>VLOOKUP(A37,'[1]00-Datum'!A:E,5,FALSE)</f>
        <v>EETC</v>
      </c>
      <c r="F37" s="10" t="str">
        <f>VLOOKUP(A37,'[1]00-Datum'!A:H,8,FALSE)</f>
        <v>Mansoura</v>
      </c>
      <c r="G37" s="10" t="str">
        <f>VLOOKUP(A37,'[1]00-Datum'!A:I,9,FALSE)</f>
        <v>S</v>
      </c>
      <c r="H37" s="10" t="str">
        <f>VLOOKUP(A37,'[1]00-Datum'!A:J,10,FALSE)</f>
        <v>Public</v>
      </c>
      <c r="I37" s="11" t="s">
        <v>46</v>
      </c>
      <c r="J37" s="109">
        <v>220</v>
      </c>
      <c r="K37" s="110"/>
      <c r="L37" s="16" t="s">
        <v>11</v>
      </c>
      <c r="M37" s="15">
        <v>102015745.074203</v>
      </c>
    </row>
    <row r="38" spans="1:13" s="17" customFormat="1" ht="16.5" customHeight="1" thickBot="1" x14ac:dyDescent="0.3">
      <c r="A38" s="103" t="s">
        <v>58</v>
      </c>
      <c r="B38" s="9" t="str">
        <f>VLOOKUP(A38,'[1]00-Datum'!A:B,2,FALSE)</f>
        <v>Industrial</v>
      </c>
      <c r="C38" s="9" t="str">
        <f>VLOOKUP(A38,'[1]00-Datum'!A:C,3,FALSE)</f>
        <v>Power Plant</v>
      </c>
      <c r="D38" s="9" t="str">
        <f>VLOOKUP(A38,'[1]00-Datum'!A:D,4,FALSE)</f>
        <v>Turn Key</v>
      </c>
      <c r="E38" s="9" t="str">
        <f>VLOOKUP(A38,'[1]00-Datum'!A:E,5,FALSE)</f>
        <v>EETC</v>
      </c>
      <c r="F38" s="10" t="str">
        <f>VLOOKUP(A38,'[1]00-Datum'!A:H,8,FALSE)</f>
        <v>Ismailia</v>
      </c>
      <c r="G38" s="10" t="str">
        <f>VLOOKUP(A38,'[1]00-Datum'!A:I,9,FALSE)</f>
        <v>S</v>
      </c>
      <c r="H38" s="10" t="str">
        <f>VLOOKUP(A38,'[1]00-Datum'!A:J,10,FALSE)</f>
        <v>Public</v>
      </c>
      <c r="I38" s="104" t="s">
        <v>46</v>
      </c>
      <c r="J38" s="105">
        <v>220</v>
      </c>
      <c r="K38" s="106">
        <v>15000</v>
      </c>
      <c r="L38" s="107" t="s">
        <v>11</v>
      </c>
      <c r="M38" s="108">
        <v>109399640</v>
      </c>
    </row>
    <row r="39" spans="1:13" s="17" customFormat="1" ht="16.5" customHeight="1" thickBot="1" x14ac:dyDescent="0.3">
      <c r="A39" s="18" t="s">
        <v>59</v>
      </c>
      <c r="B39" s="19" t="str">
        <f>VLOOKUP(A39,'[1]00-Datum'!A:B,2,FALSE)</f>
        <v>Infrastructure</v>
      </c>
      <c r="C39" s="19" t="str">
        <f>VLOOKUP(A39,'[1]00-Datum'!A:C,3,FALSE)</f>
        <v>L&amp;L</v>
      </c>
      <c r="D39" s="19" t="str">
        <f>VLOOKUP(A39,'[1]00-Datum'!A:D,4,FALSE)</f>
        <v>Civil Works</v>
      </c>
      <c r="E39" s="19" t="str">
        <f>VLOOKUP(A39,'[1]00-Datum'!A:E,5,FALSE)</f>
        <v>Army Forces</v>
      </c>
      <c r="F39" s="20" t="str">
        <f>VLOOKUP(A39,'[1]00-Datum'!A:H,8,FALSE)</f>
        <v>Cairo</v>
      </c>
      <c r="G39" s="20" t="str">
        <f>VLOOKUP(A39,'[1]00-Datum'!A:I,9,FALSE)</f>
        <v>D</v>
      </c>
      <c r="H39" s="20" t="str">
        <f>VLOOKUP(A39,'[1]00-Datum'!A:J,10,FALSE)</f>
        <v>ARMY</v>
      </c>
      <c r="I39" s="21"/>
      <c r="J39" s="22"/>
      <c r="K39" s="71"/>
      <c r="L39" s="72" t="s">
        <v>11</v>
      </c>
      <c r="M39" s="23">
        <v>8184472.8799999999</v>
      </c>
    </row>
    <row r="40" spans="1:13" s="17" customFormat="1" ht="16.5" customHeight="1" thickBot="1" x14ac:dyDescent="0.3">
      <c r="A40" s="95" t="s">
        <v>60</v>
      </c>
      <c r="B40" s="60" t="str">
        <f>VLOOKUP(A40,'[1]00-Datum'!A:B,2,FALSE)</f>
        <v>Industrial</v>
      </c>
      <c r="C40" s="60" t="str">
        <f>VLOOKUP(A40,'[1]00-Datum'!A:C,3,FALSE)</f>
        <v>Power Plant</v>
      </c>
      <c r="D40" s="60" t="str">
        <f>VLOOKUP(A40,'[1]00-Datum'!A:D,4,FALSE)</f>
        <v>Civil Works</v>
      </c>
      <c r="E40" s="60" t="str">
        <f>VLOOKUP(A40,'[1]00-Datum'!A:E,5,FALSE)</f>
        <v>GAMESA</v>
      </c>
      <c r="F40" s="61" t="str">
        <f>VLOOKUP(A40,'[1]00-Datum'!A:H,8,FALSE)</f>
        <v>Gabal El Zeit</v>
      </c>
      <c r="G40" s="61" t="str">
        <f>VLOOKUP(A40,'[1]00-Datum'!A:I,9,FALSE)</f>
        <v>D</v>
      </c>
      <c r="H40" s="61" t="str">
        <f>VLOOKUP(A40,'[1]00-Datum'!A:J,10,FALSE)</f>
        <v>Private</v>
      </c>
      <c r="I40" s="96" t="s">
        <v>42</v>
      </c>
      <c r="J40" s="63">
        <v>120</v>
      </c>
      <c r="K40" s="64"/>
      <c r="L40" s="67" t="s">
        <v>11</v>
      </c>
      <c r="M40" s="66">
        <v>63636697.059999995</v>
      </c>
    </row>
    <row r="41" spans="1:13" s="17" customFormat="1" ht="16.5" customHeight="1" thickBot="1" x14ac:dyDescent="0.3">
      <c r="A41" s="76" t="s">
        <v>61</v>
      </c>
      <c r="B41" s="19" t="str">
        <f>VLOOKUP(A41,'[1]00-Datum'!A:B,2,FALSE)</f>
        <v>Industrial</v>
      </c>
      <c r="C41" s="19" t="str">
        <f>VLOOKUP(A41,'[1]00-Datum'!A:C,3,FALSE)</f>
        <v>Power Plant</v>
      </c>
      <c r="D41" s="19" t="str">
        <f>VLOOKUP(A41,'[1]00-Datum'!A:D,4,FALSE)</f>
        <v>Civil Works</v>
      </c>
      <c r="E41" s="19" t="str">
        <f>VLOOKUP(A41,'[1]00-Datum'!A:E,5,FALSE)</f>
        <v>GAMESA</v>
      </c>
      <c r="F41" s="20" t="str">
        <f>VLOOKUP(A41,'[1]00-Datum'!A:H,8,FALSE)</f>
        <v>Gabal El Zeit</v>
      </c>
      <c r="G41" s="20" t="str">
        <f>VLOOKUP(A41,'[1]00-Datum'!A:I,9,FALSE)</f>
        <v>D</v>
      </c>
      <c r="H41" s="20" t="str">
        <f>VLOOKUP(A41,'[1]00-Datum'!A:J,10,FALSE)</f>
        <v>Private</v>
      </c>
      <c r="I41" s="93" t="s">
        <v>42</v>
      </c>
      <c r="J41" s="22">
        <v>40</v>
      </c>
      <c r="K41" s="71"/>
      <c r="L41" s="72" t="s">
        <v>11</v>
      </c>
      <c r="M41" s="23">
        <v>20229094</v>
      </c>
    </row>
    <row r="42" spans="1:13" s="17" customFormat="1" ht="16.5" customHeight="1" x14ac:dyDescent="0.25">
      <c r="A42" s="111" t="s">
        <v>62</v>
      </c>
      <c r="B42" s="86" t="str">
        <f t="shared" ref="B42:H44" si="8">B$45</f>
        <v>Infrastructure</v>
      </c>
      <c r="C42" s="86" t="str">
        <f t="shared" si="8"/>
        <v>Tank</v>
      </c>
      <c r="D42" s="86" t="str">
        <f t="shared" si="8"/>
        <v>Civil Works</v>
      </c>
      <c r="E42" s="86" t="str">
        <f t="shared" si="8"/>
        <v>EMAAR</v>
      </c>
      <c r="F42" s="86" t="str">
        <f t="shared" si="8"/>
        <v>North Coast</v>
      </c>
      <c r="G42" s="86" t="str">
        <f t="shared" si="8"/>
        <v>D</v>
      </c>
      <c r="H42" s="86" t="str">
        <f t="shared" si="8"/>
        <v>Private</v>
      </c>
      <c r="I42" s="88" t="s">
        <v>31</v>
      </c>
      <c r="J42" s="89">
        <f>2*12250</f>
        <v>24500</v>
      </c>
      <c r="K42" s="90"/>
      <c r="L42" s="91" t="s">
        <v>16</v>
      </c>
      <c r="M42" s="92">
        <v>43357003.310498282</v>
      </c>
    </row>
    <row r="43" spans="1:13" s="17" customFormat="1" ht="16.5" customHeight="1" x14ac:dyDescent="0.25">
      <c r="A43" s="42" t="s">
        <v>63</v>
      </c>
      <c r="B43" s="86" t="str">
        <f t="shared" ref="B43:D44" si="9">B$45</f>
        <v>Infrastructure</v>
      </c>
      <c r="C43" s="86" t="str">
        <f t="shared" si="9"/>
        <v>Tank</v>
      </c>
      <c r="D43" s="86" t="str">
        <f t="shared" si="9"/>
        <v>Civil Works</v>
      </c>
      <c r="E43" s="86" t="str">
        <f t="shared" si="8"/>
        <v>EMAAR</v>
      </c>
      <c r="F43" s="86" t="str">
        <f t="shared" si="8"/>
        <v>North Coast</v>
      </c>
      <c r="G43" s="86" t="str">
        <f t="shared" si="8"/>
        <v>D</v>
      </c>
      <c r="H43" s="86" t="str">
        <f t="shared" si="8"/>
        <v>Private</v>
      </c>
      <c r="I43" s="45" t="s">
        <v>31</v>
      </c>
      <c r="J43" s="112">
        <f>2*12250</f>
        <v>24500</v>
      </c>
      <c r="K43" s="113"/>
      <c r="L43" s="50" t="s">
        <v>18</v>
      </c>
      <c r="M43" s="49">
        <v>6640026.7565377932</v>
      </c>
    </row>
    <row r="44" spans="1:13" s="17" customFormat="1" ht="16.5" customHeight="1" x14ac:dyDescent="0.25">
      <c r="A44" s="114" t="s">
        <v>64</v>
      </c>
      <c r="B44" s="86" t="str">
        <f t="shared" si="9"/>
        <v>Infrastructure</v>
      </c>
      <c r="C44" s="86" t="str">
        <f t="shared" si="9"/>
        <v>Tank</v>
      </c>
      <c r="D44" s="86" t="str">
        <f t="shared" si="9"/>
        <v>Civil Works</v>
      </c>
      <c r="E44" s="86" t="str">
        <f t="shared" si="8"/>
        <v>EMAAR</v>
      </c>
      <c r="F44" s="86" t="str">
        <f t="shared" si="8"/>
        <v>North Coast</v>
      </c>
      <c r="G44" s="86" t="str">
        <f t="shared" si="8"/>
        <v>D</v>
      </c>
      <c r="H44" s="86" t="str">
        <f t="shared" si="8"/>
        <v>Private</v>
      </c>
      <c r="I44" s="115" t="s">
        <v>31</v>
      </c>
      <c r="J44" s="116">
        <f>2*12250</f>
        <v>24500</v>
      </c>
      <c r="K44" s="117"/>
      <c r="L44" s="118" t="s">
        <v>20</v>
      </c>
      <c r="M44" s="119">
        <v>4780112.9329639236</v>
      </c>
    </row>
    <row r="45" spans="1:13" s="17" customFormat="1" ht="16.5" customHeight="1" thickBot="1" x14ac:dyDescent="0.35">
      <c r="A45" s="51" t="s">
        <v>65</v>
      </c>
      <c r="B45" s="52" t="str">
        <f>VLOOKUP(A45,'[1]00-Datum'!A:B,2,FALSE)</f>
        <v>Infrastructure</v>
      </c>
      <c r="C45" s="52" t="str">
        <f>VLOOKUP(A45,'[1]00-Datum'!A:C,3,FALSE)</f>
        <v>Tank</v>
      </c>
      <c r="D45" s="52" t="str">
        <f>VLOOKUP(A45,'[1]00-Datum'!A:D,4,FALSE)</f>
        <v>Civil Works</v>
      </c>
      <c r="E45" s="52" t="str">
        <f>VLOOKUP(A45,'[1]00-Datum'!A:E,5,FALSE)</f>
        <v>EMAAR</v>
      </c>
      <c r="F45" s="53" t="str">
        <f>VLOOKUP(A45,'[1]00-Datum'!A:H,8,FALSE)</f>
        <v>North Coast</v>
      </c>
      <c r="G45" s="53" t="str">
        <f>VLOOKUP(A45,'[1]00-Datum'!A:I,9,FALSE)</f>
        <v>D</v>
      </c>
      <c r="H45" s="53" t="str">
        <f>VLOOKUP(A45,'[1]00-Datum'!A:J,10,FALSE)</f>
        <v>Private</v>
      </c>
      <c r="I45" s="54" t="str">
        <f>I44</f>
        <v>tank storage m3</v>
      </c>
      <c r="J45" s="120">
        <f>J44</f>
        <v>24500</v>
      </c>
      <c r="K45" s="56">
        <f>K42</f>
        <v>0</v>
      </c>
      <c r="L45" s="57" t="s">
        <v>22</v>
      </c>
      <c r="M45" s="58">
        <v>54777143</v>
      </c>
    </row>
    <row r="46" spans="1:13" s="17" customFormat="1" ht="16.5" customHeight="1" thickBot="1" x14ac:dyDescent="0.3">
      <c r="A46" s="85" t="s">
        <v>66</v>
      </c>
      <c r="B46" s="34" t="str">
        <f>VLOOKUP(A46,'[1]00-Datum'!A:B,2,FALSE)</f>
        <v>Infrastructure</v>
      </c>
      <c r="C46" s="34" t="str">
        <f>VLOOKUP(A46,'[1]00-Datum'!A:C,3,FALSE)</f>
        <v>Bridges &amp; Tunnels</v>
      </c>
      <c r="D46" s="34" t="str">
        <f>VLOOKUP(A46,'[1]00-Datum'!A:D,4,FALSE)</f>
        <v>Civil Works</v>
      </c>
      <c r="E46" s="34" t="str">
        <f>VLOOKUP(A46,'[1]00-Datum'!A:E,5,FALSE)</f>
        <v>Army Forces</v>
      </c>
      <c r="F46" s="35" t="str">
        <f>VLOOKUP(A46,'[1]00-Datum'!A:H,8,FALSE)</f>
        <v>New Capital</v>
      </c>
      <c r="G46" s="35" t="str">
        <f>VLOOKUP(A46,'[1]00-Datum'!A:I,9,FALSE)</f>
        <v>D</v>
      </c>
      <c r="H46" s="35" t="str">
        <f>VLOOKUP(A46,'[1]00-Datum'!A:J,10,FALSE)</f>
        <v>ARMY</v>
      </c>
      <c r="I46" s="121" t="s">
        <v>24</v>
      </c>
      <c r="J46" s="122">
        <v>330</v>
      </c>
      <c r="K46" s="123">
        <v>18596</v>
      </c>
      <c r="L46" s="124" t="s">
        <v>11</v>
      </c>
      <c r="M46" s="125">
        <v>446010164</v>
      </c>
    </row>
    <row r="47" spans="1:13" s="17" customFormat="1" ht="16.5" customHeight="1" x14ac:dyDescent="0.3">
      <c r="A47" s="33" t="s">
        <v>67</v>
      </c>
      <c r="B47" s="34" t="str">
        <f>$B$51</f>
        <v>Commercial</v>
      </c>
      <c r="C47" s="34" t="str">
        <f>C$51</f>
        <v>Offices &amp; Mall</v>
      </c>
      <c r="D47" s="34" t="str">
        <f>D$51</f>
        <v>Turn Key</v>
      </c>
      <c r="E47" s="34" t="str">
        <f>$E$51</f>
        <v>Army Forces</v>
      </c>
      <c r="F47" s="35" t="str">
        <f>F$51</f>
        <v>New Capital</v>
      </c>
      <c r="G47" s="35" t="str">
        <f>G$51</f>
        <v>D</v>
      </c>
      <c r="H47" s="35" t="str">
        <f>H$51</f>
        <v>ARMY</v>
      </c>
      <c r="I47" s="36" t="s">
        <v>68</v>
      </c>
      <c r="J47" s="37">
        <v>4200</v>
      </c>
      <c r="K47" s="38">
        <v>169000</v>
      </c>
      <c r="L47" s="39" t="s">
        <v>16</v>
      </c>
      <c r="M47" s="40">
        <v>412947199.05000001</v>
      </c>
    </row>
    <row r="48" spans="1:13" s="17" customFormat="1" ht="16.5" customHeight="1" x14ac:dyDescent="0.3">
      <c r="A48" s="42" t="s">
        <v>69</v>
      </c>
      <c r="B48" s="43" t="str">
        <f>$B$51</f>
        <v>Commercial</v>
      </c>
      <c r="C48" s="43" t="str">
        <f t="shared" ref="C48:D50" si="10">C$51</f>
        <v>Offices &amp; Mall</v>
      </c>
      <c r="D48" s="43" t="str">
        <f t="shared" si="10"/>
        <v>Turn Key</v>
      </c>
      <c r="E48" s="43" t="str">
        <f>$E$51</f>
        <v>Army Forces</v>
      </c>
      <c r="F48" s="44" t="str">
        <f t="shared" ref="F48:H50" si="11">F$51</f>
        <v>New Capital</v>
      </c>
      <c r="G48" s="44" t="str">
        <f t="shared" si="11"/>
        <v>D</v>
      </c>
      <c r="H48" s="44" t="str">
        <f t="shared" si="11"/>
        <v>ARMY</v>
      </c>
      <c r="I48" s="45" t="s">
        <v>68</v>
      </c>
      <c r="J48" s="46">
        <v>4200</v>
      </c>
      <c r="K48" s="68">
        <v>169000</v>
      </c>
      <c r="L48" s="48" t="s">
        <v>18</v>
      </c>
      <c r="M48" s="49">
        <v>480124332.43000001</v>
      </c>
    </row>
    <row r="49" spans="1:13" s="17" customFormat="1" ht="16.5" customHeight="1" x14ac:dyDescent="0.3">
      <c r="A49" s="42" t="s">
        <v>70</v>
      </c>
      <c r="B49" s="43" t="str">
        <f>$B$51</f>
        <v>Commercial</v>
      </c>
      <c r="C49" s="43" t="str">
        <f t="shared" si="10"/>
        <v>Offices &amp; Mall</v>
      </c>
      <c r="D49" s="43" t="str">
        <f t="shared" si="10"/>
        <v>Turn Key</v>
      </c>
      <c r="E49" s="43" t="str">
        <f>$E$51</f>
        <v>Army Forces</v>
      </c>
      <c r="F49" s="44" t="str">
        <f t="shared" si="11"/>
        <v>New Capital</v>
      </c>
      <c r="G49" s="44" t="str">
        <f t="shared" si="11"/>
        <v>D</v>
      </c>
      <c r="H49" s="44" t="str">
        <f t="shared" si="11"/>
        <v>ARMY</v>
      </c>
      <c r="I49" s="45" t="s">
        <v>68</v>
      </c>
      <c r="J49" s="46">
        <v>4200</v>
      </c>
      <c r="K49" s="68">
        <v>169000</v>
      </c>
      <c r="L49" s="48" t="s">
        <v>20</v>
      </c>
      <c r="M49" s="49">
        <v>1141981770.03</v>
      </c>
    </row>
    <row r="50" spans="1:13" s="17" customFormat="1" ht="16.5" customHeight="1" x14ac:dyDescent="0.3">
      <c r="A50" s="42" t="s">
        <v>71</v>
      </c>
      <c r="B50" s="43" t="str">
        <f>$B$51</f>
        <v>Commercial</v>
      </c>
      <c r="C50" s="43" t="str">
        <f t="shared" si="10"/>
        <v>Offices &amp; Mall</v>
      </c>
      <c r="D50" s="43" t="str">
        <f t="shared" si="10"/>
        <v>Turn Key</v>
      </c>
      <c r="E50" s="43" t="str">
        <f>$E$51</f>
        <v>Army Forces</v>
      </c>
      <c r="F50" s="44" t="str">
        <f t="shared" si="11"/>
        <v>New Capital</v>
      </c>
      <c r="G50" s="44" t="str">
        <f t="shared" si="11"/>
        <v>D</v>
      </c>
      <c r="H50" s="44" t="str">
        <f t="shared" si="11"/>
        <v>ARMY</v>
      </c>
      <c r="I50" s="45" t="s">
        <v>68</v>
      </c>
      <c r="J50" s="46">
        <v>4200</v>
      </c>
      <c r="K50" s="68">
        <v>169000</v>
      </c>
      <c r="L50" s="126" t="s">
        <v>72</v>
      </c>
      <c r="M50" s="49">
        <v>48611344.369999997</v>
      </c>
    </row>
    <row r="51" spans="1:13" s="17" customFormat="1" ht="16.5" customHeight="1" thickBot="1" x14ac:dyDescent="0.35">
      <c r="A51" s="51" t="s">
        <v>73</v>
      </c>
      <c r="B51" s="52" t="str">
        <f>VLOOKUP(A51,'[1]00-Datum'!A:B,2,FALSE)</f>
        <v>Commercial</v>
      </c>
      <c r="C51" s="52" t="str">
        <f>VLOOKUP(A51,'[1]00-Datum'!A:C,3,FALSE)</f>
        <v>Offices &amp; Mall</v>
      </c>
      <c r="D51" s="52" t="str">
        <f>VLOOKUP(A51,'[1]00-Datum'!A:D,4,FALSE)</f>
        <v>Turn Key</v>
      </c>
      <c r="E51" s="52" t="str">
        <f>VLOOKUP(A51,'[1]00-Datum'!A:E,5,FALSE)</f>
        <v>Army Forces</v>
      </c>
      <c r="F51" s="53" t="str">
        <f>VLOOKUP(A51,'[1]00-Datum'!A:H,8,FALSE)</f>
        <v>New Capital</v>
      </c>
      <c r="G51" s="53" t="str">
        <f>VLOOKUP(A51,'[1]00-Datum'!A:I,9,FALSE)</f>
        <v>D</v>
      </c>
      <c r="H51" s="53" t="str">
        <f>VLOOKUP(A51,'[1]00-Datum'!A:J,10,FALSE)</f>
        <v>ARMY</v>
      </c>
      <c r="I51" s="52" t="str">
        <f>I50</f>
        <v>People Served</v>
      </c>
      <c r="J51" s="79">
        <f>J50</f>
        <v>4200</v>
      </c>
      <c r="K51" s="70">
        <f>K47</f>
        <v>169000</v>
      </c>
      <c r="L51" s="81" t="s">
        <v>22</v>
      </c>
      <c r="M51" s="58">
        <v>2083664645.8799999</v>
      </c>
    </row>
    <row r="52" spans="1:13" s="17" customFormat="1" ht="16.5" customHeight="1" thickBot="1" x14ac:dyDescent="0.3">
      <c r="A52" s="18" t="s">
        <v>74</v>
      </c>
      <c r="B52" s="19" t="str">
        <f>VLOOKUP(A52,'[1]00-Datum'!A:B,2,FALSE)</f>
        <v>Industrial</v>
      </c>
      <c r="C52" s="19" t="str">
        <f>VLOOKUP(A52,'[1]00-Datum'!A:C,3,FALSE)</f>
        <v>Power Plant</v>
      </c>
      <c r="D52" s="19" t="str">
        <f>VLOOKUP(A52,'[1]00-Datum'!A:D,4,FALSE)</f>
        <v>Turn Key</v>
      </c>
      <c r="E52" s="19" t="str">
        <f>VLOOKUP(A52,'[1]00-Datum'!A:E,5,FALSE)</f>
        <v>EETC</v>
      </c>
      <c r="F52" s="20" t="str">
        <f>VLOOKUP(A52,'[1]00-Datum'!A:H,8,FALSE)</f>
        <v>Benisuef</v>
      </c>
      <c r="G52" s="20" t="str">
        <f>VLOOKUP(A52,'[1]00-Datum'!A:I,9,FALSE)</f>
        <v>S</v>
      </c>
      <c r="H52" s="20" t="str">
        <f>VLOOKUP(A52,'[1]00-Datum'!A:J,10,FALSE)</f>
        <v>Public</v>
      </c>
      <c r="I52" s="97" t="s">
        <v>46</v>
      </c>
      <c r="J52" s="98">
        <v>220</v>
      </c>
      <c r="K52" s="99">
        <v>29643</v>
      </c>
      <c r="L52" s="100" t="s">
        <v>11</v>
      </c>
      <c r="M52" s="101">
        <v>120712211</v>
      </c>
    </row>
    <row r="53" spans="1:13" s="17" customFormat="1" ht="16.5" customHeight="1" x14ac:dyDescent="0.3">
      <c r="A53" s="33" t="s">
        <v>75</v>
      </c>
      <c r="B53" s="34" t="str">
        <f>$B$57</f>
        <v>Commercial</v>
      </c>
      <c r="C53" s="34" t="str">
        <f>$C$57</f>
        <v>Offices &amp; Mall</v>
      </c>
      <c r="D53" s="34" t="str">
        <f>$D$57</f>
        <v>Turn Key</v>
      </c>
      <c r="E53" s="34" t="str">
        <f>$E$57</f>
        <v>Al Babtain Group</v>
      </c>
      <c r="F53" s="35" t="str">
        <f>F$57</f>
        <v>6th of October</v>
      </c>
      <c r="G53" s="35" t="str">
        <f>G$57</f>
        <v>S</v>
      </c>
      <c r="H53" s="35" t="str">
        <f>H$57</f>
        <v>Private</v>
      </c>
      <c r="I53" s="36" t="s">
        <v>76</v>
      </c>
      <c r="J53" s="37">
        <v>95</v>
      </c>
      <c r="K53" s="38">
        <v>25379</v>
      </c>
      <c r="L53" s="39" t="s">
        <v>16</v>
      </c>
      <c r="M53" s="40">
        <v>124972783</v>
      </c>
    </row>
    <row r="54" spans="1:13" s="17" customFormat="1" ht="16.5" customHeight="1" x14ac:dyDescent="0.3">
      <c r="A54" s="42" t="s">
        <v>77</v>
      </c>
      <c r="B54" s="43" t="str">
        <f>$B$57</f>
        <v>Commercial</v>
      </c>
      <c r="C54" s="43" t="str">
        <f>$C$57</f>
        <v>Offices &amp; Mall</v>
      </c>
      <c r="D54" s="43" t="str">
        <f>$D$57</f>
        <v>Turn Key</v>
      </c>
      <c r="E54" s="43" t="str">
        <f>$E$57</f>
        <v>Al Babtain Group</v>
      </c>
      <c r="F54" s="44" t="str">
        <f t="shared" ref="F54:H56" si="12">F$57</f>
        <v>6th of October</v>
      </c>
      <c r="G54" s="44" t="str">
        <f t="shared" si="12"/>
        <v>S</v>
      </c>
      <c r="H54" s="44" t="str">
        <f t="shared" si="12"/>
        <v>Private</v>
      </c>
      <c r="I54" s="45" t="s">
        <v>76</v>
      </c>
      <c r="J54" s="46">
        <v>95</v>
      </c>
      <c r="K54" s="68">
        <v>25379</v>
      </c>
      <c r="L54" s="48" t="s">
        <v>18</v>
      </c>
      <c r="M54" s="49">
        <v>65302785</v>
      </c>
    </row>
    <row r="55" spans="1:13" s="17" customFormat="1" ht="16.5" customHeight="1" x14ac:dyDescent="0.3">
      <c r="A55" s="42" t="s">
        <v>78</v>
      </c>
      <c r="B55" s="43" t="str">
        <f>$B$57</f>
        <v>Commercial</v>
      </c>
      <c r="C55" s="43" t="str">
        <f>$C$57</f>
        <v>Offices &amp; Mall</v>
      </c>
      <c r="D55" s="43" t="str">
        <f>$D$57</f>
        <v>Turn Key</v>
      </c>
      <c r="E55" s="43" t="str">
        <f>$E$57</f>
        <v>Al Babtain Group</v>
      </c>
      <c r="F55" s="44" t="str">
        <f t="shared" si="12"/>
        <v>6th of October</v>
      </c>
      <c r="G55" s="44" t="str">
        <f t="shared" si="12"/>
        <v>S</v>
      </c>
      <c r="H55" s="44" t="str">
        <f t="shared" si="12"/>
        <v>Private</v>
      </c>
      <c r="I55" s="45" t="s">
        <v>76</v>
      </c>
      <c r="J55" s="46">
        <v>95</v>
      </c>
      <c r="K55" s="68">
        <v>25379</v>
      </c>
      <c r="L55" s="48" t="s">
        <v>20</v>
      </c>
      <c r="M55" s="49">
        <v>138661374</v>
      </c>
    </row>
    <row r="56" spans="1:13" s="17" customFormat="1" ht="16.5" customHeight="1" x14ac:dyDescent="0.3">
      <c r="A56" s="42" t="s">
        <v>79</v>
      </c>
      <c r="B56" s="43" t="str">
        <f>$B$57</f>
        <v>Commercial</v>
      </c>
      <c r="C56" s="43" t="str">
        <f>$C$57</f>
        <v>Offices &amp; Mall</v>
      </c>
      <c r="D56" s="43" t="str">
        <f>$D$57</f>
        <v>Turn Key</v>
      </c>
      <c r="E56" s="43" t="str">
        <f>$E$57</f>
        <v>Al Babtain Group</v>
      </c>
      <c r="F56" s="44" t="str">
        <f t="shared" si="12"/>
        <v>6th of October</v>
      </c>
      <c r="G56" s="44" t="str">
        <f t="shared" si="12"/>
        <v>S</v>
      </c>
      <c r="H56" s="44" t="str">
        <f t="shared" si="12"/>
        <v>Private</v>
      </c>
      <c r="I56" s="45" t="s">
        <v>76</v>
      </c>
      <c r="J56" s="46">
        <v>95</v>
      </c>
      <c r="K56" s="68">
        <v>125000</v>
      </c>
      <c r="L56" s="126" t="s">
        <v>72</v>
      </c>
      <c r="M56" s="49">
        <v>15475605</v>
      </c>
    </row>
    <row r="57" spans="1:13" s="17" customFormat="1" ht="16.5" customHeight="1" x14ac:dyDescent="0.3">
      <c r="A57" s="127" t="s">
        <v>80</v>
      </c>
      <c r="B57" s="128" t="str">
        <f>VLOOKUP(A57,'[1]00-Datum'!A:B,2,FALSE)</f>
        <v>Commercial</v>
      </c>
      <c r="C57" s="128" t="str">
        <f>VLOOKUP(A57,'[1]00-Datum'!A:C,3,FALSE)</f>
        <v>Offices &amp; Mall</v>
      </c>
      <c r="D57" s="128" t="str">
        <f>VLOOKUP(A57,'[1]00-Datum'!A:D,4,FALSE)</f>
        <v>Turn Key</v>
      </c>
      <c r="E57" s="128" t="str">
        <f>VLOOKUP(A57,'[1]00-Datum'!A:E,5,FALSE)</f>
        <v>Al Babtain Group</v>
      </c>
      <c r="F57" s="129" t="str">
        <f>VLOOKUP(A57,'[1]00-Datum'!A:H,8,FALSE)</f>
        <v>6th of October</v>
      </c>
      <c r="G57" s="129" t="str">
        <f>VLOOKUP(A57,'[1]00-Datum'!A:I,9,FALSE)</f>
        <v>S</v>
      </c>
      <c r="H57" s="129" t="str">
        <f>VLOOKUP(A57,'[1]00-Datum'!A:J,10,FALSE)</f>
        <v>Private</v>
      </c>
      <c r="I57" s="128" t="str">
        <f>I56</f>
        <v>No of Shops</v>
      </c>
      <c r="J57" s="130">
        <f>J56</f>
        <v>95</v>
      </c>
      <c r="K57" s="131">
        <f>K53</f>
        <v>25379</v>
      </c>
      <c r="L57" s="132" t="s">
        <v>22</v>
      </c>
      <c r="M57" s="133">
        <v>344412547</v>
      </c>
    </row>
    <row r="58" spans="1:13" s="17" customFormat="1" ht="16.5" customHeight="1" thickBot="1" x14ac:dyDescent="0.35">
      <c r="A58" s="114" t="s">
        <v>81</v>
      </c>
      <c r="B58" s="135" t="str">
        <f t="shared" ref="B58:H58" si="13">B57</f>
        <v>Commercial</v>
      </c>
      <c r="C58" s="135" t="str">
        <f t="shared" si="13"/>
        <v>Offices &amp; Mall</v>
      </c>
      <c r="D58" s="135" t="str">
        <f t="shared" si="13"/>
        <v>Turn Key</v>
      </c>
      <c r="E58" s="135" t="str">
        <f t="shared" si="13"/>
        <v>Al Babtain Group</v>
      </c>
      <c r="F58" s="136" t="str">
        <f t="shared" si="13"/>
        <v>6th of October</v>
      </c>
      <c r="G58" s="136" t="str">
        <f t="shared" si="13"/>
        <v>S</v>
      </c>
      <c r="H58" s="136" t="str">
        <f t="shared" si="13"/>
        <v>Private</v>
      </c>
      <c r="I58" s="115" t="str">
        <f>I62</f>
        <v>Storage Capacity</v>
      </c>
      <c r="J58" s="137">
        <f>J62</f>
        <v>45000</v>
      </c>
      <c r="K58" s="138">
        <f>K60</f>
        <v>13000</v>
      </c>
      <c r="L58" s="139" t="s">
        <v>22</v>
      </c>
      <c r="M58" s="119">
        <v>97038375.908952206</v>
      </c>
    </row>
    <row r="59" spans="1:13" s="17" customFormat="1" ht="16.5" customHeight="1" thickBot="1" x14ac:dyDescent="0.3">
      <c r="A59" s="18" t="s">
        <v>82</v>
      </c>
      <c r="B59" s="19" t="str">
        <f>VLOOKUP(A59,'[1]00-Datum'!A:B,2,FALSE)</f>
        <v>Infrastructure</v>
      </c>
      <c r="C59" s="19" t="str">
        <f>VLOOKUP(A59,'[1]00-Datum'!A:C,3,FALSE)</f>
        <v>L&amp;L</v>
      </c>
      <c r="D59" s="19" t="str">
        <f>VLOOKUP(A59,'[1]00-Datum'!A:D,4,FALSE)</f>
        <v>Civil Works</v>
      </c>
      <c r="E59" s="19" t="str">
        <f>VLOOKUP(A59,'[1]00-Datum'!A:E,5,FALSE)</f>
        <v>Army Forces</v>
      </c>
      <c r="F59" s="20" t="str">
        <f>VLOOKUP(A59,'[1]00-Datum'!A:H,8,FALSE)</f>
        <v>Cairo</v>
      </c>
      <c r="G59" s="20" t="str">
        <f>VLOOKUP(A59,'[1]00-Datum'!A:I,9,FALSE)</f>
        <v>D</v>
      </c>
      <c r="H59" s="20" t="str">
        <f>VLOOKUP(A59,'[1]00-Datum'!A:J,10,FALSE)</f>
        <v>ARMY</v>
      </c>
      <c r="I59" s="93" t="s">
        <v>24</v>
      </c>
      <c r="J59" s="22">
        <v>5000</v>
      </c>
      <c r="K59" s="71">
        <v>4000</v>
      </c>
      <c r="L59" s="140" t="s">
        <v>11</v>
      </c>
      <c r="M59" s="23">
        <v>3865380</v>
      </c>
    </row>
    <row r="60" spans="1:13" s="17" customFormat="1" ht="16.5" customHeight="1" x14ac:dyDescent="0.25">
      <c r="A60" s="111" t="s">
        <v>83</v>
      </c>
      <c r="B60" s="86" t="str">
        <f>$B$63</f>
        <v>Industrial</v>
      </c>
      <c r="C60" s="86" t="str">
        <f>$C$63</f>
        <v>Factory</v>
      </c>
      <c r="D60" s="86" t="str">
        <f>D63</f>
        <v>Turn Key</v>
      </c>
      <c r="E60" s="86" t="str">
        <f>$E$63</f>
        <v xml:space="preserve">Sewedy </v>
      </c>
      <c r="F60" s="87" t="str">
        <f>F$63</f>
        <v>Cairo</v>
      </c>
      <c r="G60" s="87" t="str">
        <f>G$63</f>
        <v>D</v>
      </c>
      <c r="H60" s="87" t="str">
        <f>H$63</f>
        <v>Affiliates</v>
      </c>
      <c r="I60" s="141" t="s">
        <v>84</v>
      </c>
      <c r="J60" s="89">
        <v>45000</v>
      </c>
      <c r="K60" s="90">
        <v>13000</v>
      </c>
      <c r="L60" s="91" t="s">
        <v>16</v>
      </c>
      <c r="M60" s="92">
        <v>32488963.872366801</v>
      </c>
    </row>
    <row r="61" spans="1:13" s="17" customFormat="1" ht="16.5" customHeight="1" x14ac:dyDescent="0.25">
      <c r="A61" s="42" t="s">
        <v>85</v>
      </c>
      <c r="B61" s="43" t="str">
        <f>$B$63</f>
        <v>Industrial</v>
      </c>
      <c r="C61" s="86" t="str">
        <f>$C$63</f>
        <v>Factory</v>
      </c>
      <c r="D61" s="86" t="str">
        <f>D63</f>
        <v>Turn Key</v>
      </c>
      <c r="E61" s="86" t="str">
        <f>$E$63</f>
        <v xml:space="preserve">Sewedy </v>
      </c>
      <c r="F61" s="87" t="str">
        <f t="shared" ref="F61:H62" si="14">F$63</f>
        <v>Cairo</v>
      </c>
      <c r="G61" s="87" t="str">
        <f t="shared" si="14"/>
        <v>D</v>
      </c>
      <c r="H61" s="87" t="str">
        <f t="shared" si="14"/>
        <v>Affiliates</v>
      </c>
      <c r="I61" s="142" t="s">
        <v>84</v>
      </c>
      <c r="J61" s="112">
        <v>45000</v>
      </c>
      <c r="K61" s="113">
        <v>13000</v>
      </c>
      <c r="L61" s="50" t="s">
        <v>18</v>
      </c>
      <c r="M61" s="49">
        <v>15148223.758385399</v>
      </c>
    </row>
    <row r="62" spans="1:13" s="17" customFormat="1" ht="16.5" customHeight="1" x14ac:dyDescent="0.25">
      <c r="A62" s="42" t="s">
        <v>86</v>
      </c>
      <c r="B62" s="43" t="str">
        <f>$B$63</f>
        <v>Industrial</v>
      </c>
      <c r="C62" s="86" t="str">
        <f>$C$63</f>
        <v>Factory</v>
      </c>
      <c r="D62" s="143" t="str">
        <f>D63</f>
        <v>Turn Key</v>
      </c>
      <c r="E62" s="86" t="str">
        <f>$E$63</f>
        <v xml:space="preserve">Sewedy </v>
      </c>
      <c r="F62" s="87" t="str">
        <f t="shared" si="14"/>
        <v>Cairo</v>
      </c>
      <c r="G62" s="87" t="str">
        <f t="shared" si="14"/>
        <v>D</v>
      </c>
      <c r="H62" s="87" t="str">
        <f t="shared" si="14"/>
        <v>Affiliates</v>
      </c>
      <c r="I62" s="142" t="s">
        <v>84</v>
      </c>
      <c r="J62" s="112">
        <v>45000</v>
      </c>
      <c r="K62" s="113">
        <v>13000</v>
      </c>
      <c r="L62" s="50" t="s">
        <v>20</v>
      </c>
      <c r="M62" s="49">
        <v>49401188.278200008</v>
      </c>
    </row>
    <row r="63" spans="1:13" s="17" customFormat="1" ht="16.5" customHeight="1" x14ac:dyDescent="0.25">
      <c r="A63" s="127" t="s">
        <v>87</v>
      </c>
      <c r="B63" s="128" t="str">
        <f>VLOOKUP(A63,'[1]00-Datum'!A:B,2,FALSE)</f>
        <v>Industrial</v>
      </c>
      <c r="C63" s="128" t="str">
        <f>VLOOKUP(A63,'[1]00-Datum'!A:C,3,FALSE)</f>
        <v>Factory</v>
      </c>
      <c r="D63" s="128" t="str">
        <f>VLOOKUP(A63,'[1]00-Datum'!A:D,4,FALSE)</f>
        <v>Turn Key</v>
      </c>
      <c r="E63" s="128" t="str">
        <f>VLOOKUP(A63,'[1]00-Datum'!A:E,5,FALSE)</f>
        <v xml:space="preserve">Sewedy </v>
      </c>
      <c r="F63" s="129" t="str">
        <f>VLOOKUP(A63,'[1]00-Datum'!A:H,8,FALSE)</f>
        <v>Cairo</v>
      </c>
      <c r="G63" s="129" t="str">
        <f>VLOOKUP(A63,'[1]00-Datum'!A:I,9,FALSE)</f>
        <v>D</v>
      </c>
      <c r="H63" s="129" t="str">
        <f>VLOOKUP(A63,'[1]00-Datum'!A:J,10,FALSE)</f>
        <v>Affiliates</v>
      </c>
      <c r="I63" s="128" t="str">
        <f>I62</f>
        <v>Storage Capacity</v>
      </c>
      <c r="J63" s="144">
        <f>J62</f>
        <v>45000</v>
      </c>
      <c r="K63" s="145">
        <f>K62</f>
        <v>13000</v>
      </c>
      <c r="L63" s="134" t="s">
        <v>22</v>
      </c>
      <c r="M63" s="133">
        <v>97038375.908952206</v>
      </c>
    </row>
    <row r="64" spans="1:13" s="17" customFormat="1" ht="16.5" customHeight="1" thickBot="1" x14ac:dyDescent="0.3">
      <c r="A64" s="73" t="s">
        <v>88</v>
      </c>
      <c r="B64" s="25" t="str">
        <f>VLOOKUP(A64,'[1]00-Datum'!A:B,2,FALSE)</f>
        <v>Infrastructure</v>
      </c>
      <c r="C64" s="25" t="str">
        <f>VLOOKUP(A64,'[1]00-Datum'!A:C,3,FALSE)</f>
        <v>L&amp;L</v>
      </c>
      <c r="D64" s="25" t="str">
        <f>VLOOKUP(A64,'[1]00-Datum'!A:D,4,FALSE)</f>
        <v>Civil Works</v>
      </c>
      <c r="E64" s="25" t="str">
        <f>VLOOKUP(A64,'[1]00-Datum'!A:E,5,FALSE)</f>
        <v>Army Forces</v>
      </c>
      <c r="F64" s="26" t="str">
        <f>VLOOKUP(A64,'[1]00-Datum'!A:H,8,FALSE)</f>
        <v>Cairo</v>
      </c>
      <c r="G64" s="26" t="str">
        <f>VLOOKUP(A64,'[1]00-Datum'!A:I,9,FALSE)</f>
        <v>D</v>
      </c>
      <c r="H64" s="26" t="str">
        <f>VLOOKUP(A64,'[1]00-Datum'!A:J,10,FALSE)</f>
        <v>ARMY</v>
      </c>
      <c r="I64" s="27"/>
      <c r="J64" s="74"/>
      <c r="K64" s="75">
        <v>4286.7000000000007</v>
      </c>
      <c r="L64" s="32" t="s">
        <v>11</v>
      </c>
      <c r="M64" s="31">
        <v>4574604.9220000003</v>
      </c>
    </row>
    <row r="65" spans="1:13" s="17" customFormat="1" ht="16.5" customHeight="1" thickBot="1" x14ac:dyDescent="0.3">
      <c r="A65" s="18" t="s">
        <v>89</v>
      </c>
      <c r="B65" s="19" t="str">
        <f>VLOOKUP(A65,'[1]00-Datum'!A:B,2,FALSE)</f>
        <v>Infrastructure</v>
      </c>
      <c r="C65" s="19" t="str">
        <f>VLOOKUP(A65,'[1]00-Datum'!A:C,3,FALSE)</f>
        <v>L&amp;L</v>
      </c>
      <c r="D65" s="19" t="str">
        <f>VLOOKUP(A65,'[1]00-Datum'!A:D,4,FALSE)</f>
        <v>Civil Works</v>
      </c>
      <c r="E65" s="19" t="str">
        <f>VLOOKUP(A65,'[1]00-Datum'!A:E,5,FALSE)</f>
        <v>Army Forces</v>
      </c>
      <c r="F65" s="20" t="str">
        <f>VLOOKUP(A65,'[1]00-Datum'!A:H,8,FALSE)</f>
        <v>Cairo</v>
      </c>
      <c r="G65" s="20" t="str">
        <f>VLOOKUP(A65,'[1]00-Datum'!A:I,9,FALSE)</f>
        <v>D</v>
      </c>
      <c r="H65" s="20" t="str">
        <f>VLOOKUP(A65,'[1]00-Datum'!A:J,10,FALSE)</f>
        <v>ARMY</v>
      </c>
      <c r="I65" s="21"/>
      <c r="J65" s="22"/>
      <c r="K65" s="71"/>
      <c r="L65" s="72" t="s">
        <v>11</v>
      </c>
      <c r="M65" s="23">
        <v>87197267.12014778</v>
      </c>
    </row>
    <row r="66" spans="1:13" s="17" customFormat="1" ht="16.5" customHeight="1" thickBot="1" x14ac:dyDescent="0.3">
      <c r="A66" s="73" t="s">
        <v>90</v>
      </c>
      <c r="B66" s="25" t="str">
        <f>VLOOKUP(A66,'[1]00-Datum'!A:B,2,FALSE)</f>
        <v>Industrial</v>
      </c>
      <c r="C66" s="25" t="str">
        <f>VLOOKUP(A66,'[1]00-Datum'!A:C,3,FALSE)</f>
        <v>Factory</v>
      </c>
      <c r="D66" s="25" t="str">
        <f>VLOOKUP(A66,'[1]00-Datum'!A:D,4,FALSE)</f>
        <v>Turn Key</v>
      </c>
      <c r="E66" s="25" t="str">
        <f>VLOOKUP(A66,'[1]00-Datum'!A:E,5,FALSE)</f>
        <v>Elco Suez</v>
      </c>
      <c r="F66" s="26" t="str">
        <f>VLOOKUP(A66,'[1]00-Datum'!A:H,8,FALSE)</f>
        <v>Suez</v>
      </c>
      <c r="G66" s="26" t="str">
        <f>VLOOKUP(A66,'[1]00-Datum'!A:I,9,FALSE)</f>
        <v>D</v>
      </c>
      <c r="H66" s="26" t="str">
        <f>VLOOKUP(A66,'[1]00-Datum'!A:J,10,FALSE)</f>
        <v>Private</v>
      </c>
      <c r="I66" s="146" t="s">
        <v>91</v>
      </c>
      <c r="J66" s="147">
        <v>1.4</v>
      </c>
      <c r="K66" s="75"/>
      <c r="L66" s="32" t="s">
        <v>11</v>
      </c>
      <c r="M66" s="31">
        <v>412223139.59333742</v>
      </c>
    </row>
    <row r="67" spans="1:13" s="17" customFormat="1" ht="16.5" customHeight="1" x14ac:dyDescent="0.3">
      <c r="A67" s="33" t="s">
        <v>92</v>
      </c>
      <c r="B67" s="34" t="str">
        <f>$B$70</f>
        <v>Commercial</v>
      </c>
      <c r="C67" s="34" t="str">
        <f>$C$70</f>
        <v>Market</v>
      </c>
      <c r="D67" s="34" t="str">
        <f>D70</f>
        <v>Turn Key</v>
      </c>
      <c r="E67" s="34" t="str">
        <f>$E$70</f>
        <v>Army Forces</v>
      </c>
      <c r="F67" s="35" t="str">
        <f>F$70</f>
        <v>Ismailia</v>
      </c>
      <c r="G67" s="35" t="str">
        <f>G$70</f>
        <v>D</v>
      </c>
      <c r="H67" s="35" t="str">
        <f>H$70</f>
        <v>ARMY</v>
      </c>
      <c r="I67" s="148" t="s">
        <v>15</v>
      </c>
      <c r="J67" s="37">
        <v>3312</v>
      </c>
      <c r="K67" s="38">
        <v>7800</v>
      </c>
      <c r="L67" s="39" t="s">
        <v>16</v>
      </c>
      <c r="M67" s="40">
        <v>61662015</v>
      </c>
    </row>
    <row r="68" spans="1:13" s="17" customFormat="1" ht="16.5" customHeight="1" x14ac:dyDescent="0.3">
      <c r="A68" s="42" t="s">
        <v>93</v>
      </c>
      <c r="B68" s="43" t="str">
        <f>$B$70</f>
        <v>Commercial</v>
      </c>
      <c r="C68" s="43" t="str">
        <f>$C$70</f>
        <v>Market</v>
      </c>
      <c r="D68" s="43" t="str">
        <f>D70</f>
        <v>Turn Key</v>
      </c>
      <c r="E68" s="43" t="str">
        <f>$E$70</f>
        <v>Army Forces</v>
      </c>
      <c r="F68" s="44" t="str">
        <f t="shared" ref="F68:H69" si="15">F$70</f>
        <v>Ismailia</v>
      </c>
      <c r="G68" s="44" t="str">
        <f t="shared" si="15"/>
        <v>D</v>
      </c>
      <c r="H68" s="44" t="str">
        <f t="shared" si="15"/>
        <v>ARMY</v>
      </c>
      <c r="I68" s="149" t="s">
        <v>15</v>
      </c>
      <c r="J68" s="46">
        <v>3312</v>
      </c>
      <c r="K68" s="68">
        <v>7800</v>
      </c>
      <c r="L68" s="48" t="s">
        <v>18</v>
      </c>
      <c r="M68" s="49">
        <v>32249653</v>
      </c>
    </row>
    <row r="69" spans="1:13" s="17" customFormat="1" ht="16.5" customHeight="1" x14ac:dyDescent="0.3">
      <c r="A69" s="42" t="s">
        <v>94</v>
      </c>
      <c r="B69" s="43" t="str">
        <f>$B$70</f>
        <v>Commercial</v>
      </c>
      <c r="C69" s="43" t="str">
        <f>$C$70</f>
        <v>Market</v>
      </c>
      <c r="D69" s="43" t="str">
        <f>D70</f>
        <v>Turn Key</v>
      </c>
      <c r="E69" s="43" t="str">
        <f>$E$70</f>
        <v>Army Forces</v>
      </c>
      <c r="F69" s="44" t="str">
        <f t="shared" si="15"/>
        <v>Ismailia</v>
      </c>
      <c r="G69" s="44" t="str">
        <f t="shared" si="15"/>
        <v>D</v>
      </c>
      <c r="H69" s="44" t="str">
        <f t="shared" si="15"/>
        <v>ARMY</v>
      </c>
      <c r="I69" s="149" t="s">
        <v>15</v>
      </c>
      <c r="J69" s="46">
        <v>3312</v>
      </c>
      <c r="K69" s="68">
        <v>7800</v>
      </c>
      <c r="L69" s="48" t="s">
        <v>20</v>
      </c>
      <c r="M69" s="49">
        <v>73749914</v>
      </c>
    </row>
    <row r="70" spans="1:13" s="17" customFormat="1" ht="16.5" customHeight="1" thickBot="1" x14ac:dyDescent="0.35">
      <c r="A70" s="51" t="s">
        <v>95</v>
      </c>
      <c r="B70" s="52" t="str">
        <f>VLOOKUP(A70,'[1]00-Datum'!A:B,2,FALSE)</f>
        <v>Commercial</v>
      </c>
      <c r="C70" s="52" t="str">
        <f>VLOOKUP(A70,'[1]00-Datum'!A:C,3,FALSE)</f>
        <v>Market</v>
      </c>
      <c r="D70" s="52" t="str">
        <f>VLOOKUP(A70,'[1]00-Datum'!A:D,4,FALSE)</f>
        <v>Turn Key</v>
      </c>
      <c r="E70" s="52" t="str">
        <f>VLOOKUP(A70,'[1]00-Datum'!A:E,5,FALSE)</f>
        <v>Army Forces</v>
      </c>
      <c r="F70" s="53" t="str">
        <f>VLOOKUP(A70,'[1]00-Datum'!A:H,8,FALSE)</f>
        <v>Ismailia</v>
      </c>
      <c r="G70" s="53" t="str">
        <f>VLOOKUP(A70,'[1]00-Datum'!A:I,9,FALSE)</f>
        <v>D</v>
      </c>
      <c r="H70" s="53" t="str">
        <f>VLOOKUP(A70,'[1]00-Datum'!A:J,10,FALSE)</f>
        <v>ARMY</v>
      </c>
      <c r="I70" s="52" t="str">
        <f>I69</f>
        <v>Customer/Day</v>
      </c>
      <c r="J70" s="150">
        <v>3312</v>
      </c>
      <c r="K70" s="70">
        <f>K69</f>
        <v>7800</v>
      </c>
      <c r="L70" s="81" t="s">
        <v>22</v>
      </c>
      <c r="M70" s="58">
        <v>167661582</v>
      </c>
    </row>
    <row r="71" spans="1:13" s="17" customFormat="1" ht="16.5" customHeight="1" thickBot="1" x14ac:dyDescent="0.3">
      <c r="A71" s="59" t="s">
        <v>96</v>
      </c>
      <c r="B71" s="60" t="str">
        <f>VLOOKUP(A71,'[1]00-Datum'!A:B,2,FALSE)</f>
        <v>Infrastructure</v>
      </c>
      <c r="C71" s="60" t="str">
        <f>VLOOKUP(A71,'[1]00-Datum'!A:C,3,FALSE)</f>
        <v>Bridges &amp; Tunnels</v>
      </c>
      <c r="D71" s="60" t="str">
        <f>VLOOKUP(A71,'[1]00-Datum'!A:D,4,FALSE)</f>
        <v>Civil Works</v>
      </c>
      <c r="E71" s="60" t="str">
        <f>VLOOKUP(A71,'[1]00-Datum'!A:E,5,FALSE)</f>
        <v>EMAAR</v>
      </c>
      <c r="F71" s="61" t="str">
        <f>VLOOKUP(A71,'[1]00-Datum'!A:H,8,FALSE)</f>
        <v>North Coast</v>
      </c>
      <c r="G71" s="61" t="str">
        <f>VLOOKUP(A71,'[1]00-Datum'!A:I,9,FALSE)</f>
        <v>D</v>
      </c>
      <c r="H71" s="61" t="str">
        <f>VLOOKUP(A71,'[1]00-Datum'!A:J,10,FALSE)</f>
        <v>Private</v>
      </c>
      <c r="I71" s="96" t="s">
        <v>97</v>
      </c>
      <c r="J71" s="63">
        <v>60</v>
      </c>
      <c r="K71" s="64">
        <f>J71*18</f>
        <v>1080</v>
      </c>
      <c r="L71" s="67" t="s">
        <v>11</v>
      </c>
      <c r="M71" s="66">
        <v>44915215.983290255</v>
      </c>
    </row>
    <row r="72" spans="1:13" s="17" customFormat="1" ht="16.5" customHeight="1" thickBot="1" x14ac:dyDescent="0.3">
      <c r="A72" s="18" t="s">
        <v>98</v>
      </c>
      <c r="B72" s="19" t="str">
        <f>VLOOKUP(A72,'[1]00-Datum'!A:B,2,FALSE)</f>
        <v>Industrial</v>
      </c>
      <c r="C72" s="19" t="str">
        <f>VLOOKUP(A72,'[1]00-Datum'!A:C,3,FALSE)</f>
        <v>Factory</v>
      </c>
      <c r="D72" s="19" t="str">
        <f>VLOOKUP(A72,'[1]00-Datum'!A:D,4,FALSE)</f>
        <v>Turn Key</v>
      </c>
      <c r="E72" s="19" t="str">
        <f>VLOOKUP(A72,'[1]00-Datum'!A:E,5,FALSE)</f>
        <v>SIEMENS</v>
      </c>
      <c r="F72" s="20" t="str">
        <f>VLOOKUP(A72,'[1]00-Datum'!A:H,8,FALSE)</f>
        <v>Sokhna</v>
      </c>
      <c r="G72" s="20" t="str">
        <f>VLOOKUP(A72,'[1]00-Datum'!A:I,9,FALSE)</f>
        <v>S</v>
      </c>
      <c r="H72" s="20" t="str">
        <f>VLOOKUP(A72,'[1]00-Datum'!A:J,10,FALSE)</f>
        <v>Private</v>
      </c>
      <c r="I72" s="21"/>
      <c r="J72" s="22"/>
      <c r="K72" s="71">
        <v>16200</v>
      </c>
      <c r="L72" s="72" t="s">
        <v>11</v>
      </c>
      <c r="M72" s="23">
        <v>317512165.92098552</v>
      </c>
    </row>
    <row r="73" spans="1:13" s="17" customFormat="1" ht="16.5" customHeight="1" thickBot="1" x14ac:dyDescent="0.3">
      <c r="A73" s="18" t="s">
        <v>99</v>
      </c>
      <c r="B73" s="19" t="str">
        <f>VLOOKUP(A73,'[1]00-Datum'!A:B,2,FALSE)</f>
        <v>Commercial</v>
      </c>
      <c r="C73" s="19" t="str">
        <f>VLOOKUP(A73,'[1]00-Datum'!A:C,3,FALSE)</f>
        <v>Offices &amp; Mall</v>
      </c>
      <c r="D73" s="19" t="str">
        <f>VLOOKUP(A73,'[1]00-Datum'!A:D,4,FALSE)</f>
        <v>Turn Key</v>
      </c>
      <c r="E73" s="19" t="str">
        <f>VLOOKUP(A73,'[1]00-Datum'!A:E,5,FALSE)</f>
        <v>EMAAR</v>
      </c>
      <c r="F73" s="20" t="str">
        <f>VLOOKUP(A73,'[1]00-Datum'!A:H,8,FALSE)</f>
        <v>Cairo</v>
      </c>
      <c r="G73" s="20" t="str">
        <f>VLOOKUP(A73,'[1]00-Datum'!A:I,9,FALSE)</f>
        <v>D</v>
      </c>
      <c r="H73" s="20" t="str">
        <f>VLOOKUP(A73,'[1]00-Datum'!A:J,10,FALSE)</f>
        <v>Private</v>
      </c>
      <c r="I73" s="21"/>
      <c r="J73" s="22"/>
      <c r="K73" s="71"/>
      <c r="L73" s="72" t="s">
        <v>11</v>
      </c>
      <c r="M73" s="23"/>
    </row>
    <row r="74" spans="1:13" s="17" customFormat="1" ht="16.5" customHeight="1" thickBot="1" x14ac:dyDescent="0.3">
      <c r="A74" s="18" t="s">
        <v>100</v>
      </c>
      <c r="B74" s="19" t="str">
        <f>VLOOKUP(A74,'[1]00-Datum'!A:B,2,FALSE)</f>
        <v>Infrastructure</v>
      </c>
      <c r="C74" s="19" t="str">
        <f>VLOOKUP(A74,'[1]00-Datum'!A:C,3,FALSE)</f>
        <v>Bridges &amp; Tunnels</v>
      </c>
      <c r="D74" s="19" t="str">
        <f>VLOOKUP(A74,'[1]00-Datum'!A:D,4,FALSE)</f>
        <v>Civil Works</v>
      </c>
      <c r="E74" s="19" t="str">
        <f>VLOOKUP(A74,'[1]00-Datum'!A:E,5,FALSE)</f>
        <v>Army Forces</v>
      </c>
      <c r="F74" s="20" t="str">
        <f>VLOOKUP(A74,'[1]00-Datum'!A:H,8,FALSE)</f>
        <v>Sokhna</v>
      </c>
      <c r="G74" s="20" t="str">
        <f>VLOOKUP(A74,'[1]00-Datum'!A:I,9,FALSE)</f>
        <v>D</v>
      </c>
      <c r="H74" s="20" t="str">
        <f>VLOOKUP(A74,'[1]00-Datum'!A:J,10,FALSE)</f>
        <v>ARMY</v>
      </c>
      <c r="I74" s="21"/>
      <c r="J74" s="22"/>
      <c r="K74" s="71">
        <v>3604</v>
      </c>
      <c r="L74" s="72" t="s">
        <v>11</v>
      </c>
      <c r="M74" s="23">
        <v>46639513</v>
      </c>
    </row>
    <row r="75" spans="1:13" s="17" customFormat="1" ht="16.5" customHeight="1" thickBot="1" x14ac:dyDescent="0.3">
      <c r="A75" s="18" t="s">
        <v>101</v>
      </c>
      <c r="B75" s="19" t="str">
        <f>VLOOKUP(A75,'[1]00-Datum'!A:B,2,FALSE)</f>
        <v>Infrastructure</v>
      </c>
      <c r="C75" s="19" t="str">
        <f>VLOOKUP(A75,'[1]00-Datum'!A:C,3,FALSE)</f>
        <v>Bridges &amp; Tunnels</v>
      </c>
      <c r="D75" s="19" t="str">
        <f>VLOOKUP(A75,'[1]00-Datum'!A:D,4,FALSE)</f>
        <v>Civil Works</v>
      </c>
      <c r="E75" s="19" t="str">
        <f>VLOOKUP(A75,'[1]00-Datum'!A:E,5,FALSE)</f>
        <v>Army Forces</v>
      </c>
      <c r="F75" s="20" t="str">
        <f>VLOOKUP(A75,'[1]00-Datum'!A:H,8,FALSE)</f>
        <v>Ismailia</v>
      </c>
      <c r="G75" s="20" t="str">
        <f>VLOOKUP(A75,'[1]00-Datum'!A:I,9,FALSE)</f>
        <v>D</v>
      </c>
      <c r="H75" s="20" t="str">
        <f>VLOOKUP(A75,'[1]00-Datum'!A:J,10,FALSE)</f>
        <v>ARMY</v>
      </c>
      <c r="I75" s="21"/>
      <c r="J75" s="22"/>
      <c r="K75" s="71">
        <v>1738</v>
      </c>
      <c r="L75" s="72" t="s">
        <v>11</v>
      </c>
      <c r="M75" s="23">
        <v>18754740.364999998</v>
      </c>
    </row>
    <row r="76" spans="1:13" s="17" customFormat="1" ht="16.5" customHeight="1" thickBot="1" x14ac:dyDescent="0.3">
      <c r="A76" s="18" t="s">
        <v>102</v>
      </c>
      <c r="B76" s="19" t="str">
        <f>VLOOKUP(A76,'[1]00-Datum'!A:B,2,FALSE)</f>
        <v>Industrial</v>
      </c>
      <c r="C76" s="19" t="str">
        <f>VLOOKUP(A76,'[1]00-Datum'!A:C,3,FALSE)</f>
        <v>Factory</v>
      </c>
      <c r="D76" s="19" t="str">
        <f>VLOOKUP(A76,'[1]00-Datum'!A:D,4,FALSE)</f>
        <v>Civil Works</v>
      </c>
      <c r="E76" s="19" t="str">
        <f>VLOOKUP(A76,'[1]00-Datum'!A:E,5,FALSE)</f>
        <v>Mintra</v>
      </c>
      <c r="F76" s="20" t="str">
        <f>VLOOKUP(A76,'[1]00-Datum'!A:H,8,FALSE)</f>
        <v>Cairo</v>
      </c>
      <c r="G76" s="20" t="str">
        <f>VLOOKUP(A76,'[1]00-Datum'!A:I,9,FALSE)</f>
        <v>S</v>
      </c>
      <c r="H76" s="20" t="str">
        <f>VLOOKUP(A76,'[1]00-Datum'!A:J,10,FALSE)</f>
        <v>Private</v>
      </c>
      <c r="I76" s="21"/>
      <c r="J76" s="22"/>
      <c r="K76" s="71">
        <v>52500</v>
      </c>
      <c r="L76" s="72" t="s">
        <v>11</v>
      </c>
      <c r="M76" s="23">
        <v>109817542.55995345</v>
      </c>
    </row>
    <row r="77" spans="1:13" s="17" customFormat="1" ht="16.5" customHeight="1" thickBot="1" x14ac:dyDescent="0.3">
      <c r="A77" s="18" t="s">
        <v>103</v>
      </c>
      <c r="B77" s="19" t="str">
        <f>VLOOKUP(A77,'[1]00-Datum'!A:B,2,FALSE)</f>
        <v>Restoration</v>
      </c>
      <c r="C77" s="19" t="str">
        <f>VLOOKUP(A77,'[1]00-Datum'!A:C,3,FALSE)</f>
        <v>Palace</v>
      </c>
      <c r="D77" s="19" t="str">
        <f>VLOOKUP(A77,'[1]00-Datum'!A:D,4,FALSE)</f>
        <v>Restoration</v>
      </c>
      <c r="E77" s="19" t="str">
        <f>VLOOKUP(A77,'[1]00-Datum'!A:E,5,FALSE)</f>
        <v>Army Forces</v>
      </c>
      <c r="F77" s="20" t="str">
        <f>VLOOKUP(A77,'[1]00-Datum'!A:H,8,FALSE)</f>
        <v>Cairo</v>
      </c>
      <c r="G77" s="20" t="str">
        <f>VLOOKUP(A77,'[1]00-Datum'!A:I,9,FALSE)</f>
        <v>D</v>
      </c>
      <c r="H77" s="20" t="str">
        <f>VLOOKUP(A77,'[1]00-Datum'!A:J,10,FALSE)</f>
        <v>ARMY</v>
      </c>
      <c r="I77" s="21"/>
      <c r="J77" s="22"/>
      <c r="K77" s="71"/>
      <c r="L77" s="72" t="s">
        <v>11</v>
      </c>
      <c r="M77" s="23"/>
    </row>
    <row r="78" spans="1:13" s="17" customFormat="1" ht="16.5" customHeight="1" thickBot="1" x14ac:dyDescent="0.3">
      <c r="A78" s="18" t="s">
        <v>104</v>
      </c>
      <c r="B78" s="19" t="str">
        <f>VLOOKUP(A78,'[1]00-Datum'!A:B,2,FALSE)</f>
        <v>Restoration</v>
      </c>
      <c r="C78" s="19" t="str">
        <f>VLOOKUP(A78,'[1]00-Datum'!A:C,3,FALSE)</f>
        <v>Palace</v>
      </c>
      <c r="D78" s="19" t="str">
        <f>VLOOKUP(A78,'[1]00-Datum'!A:D,4,FALSE)</f>
        <v>Restoration</v>
      </c>
      <c r="E78" s="19" t="str">
        <f>VLOOKUP(A78,'[1]00-Datum'!A:E,5,FALSE)</f>
        <v>Army Forces</v>
      </c>
      <c r="F78" s="20" t="str">
        <f>VLOOKUP(A78,'[1]00-Datum'!A:H,8,FALSE)</f>
        <v>Cairo</v>
      </c>
      <c r="G78" s="20" t="str">
        <f>VLOOKUP(A78,'[1]00-Datum'!A:I,9,FALSE)</f>
        <v>D</v>
      </c>
      <c r="H78" s="20" t="str">
        <f>VLOOKUP(A78,'[1]00-Datum'!A:J,10,FALSE)</f>
        <v>ARMY</v>
      </c>
      <c r="I78" s="21"/>
      <c r="J78" s="22"/>
      <c r="K78" s="71"/>
      <c r="L78" s="72" t="s">
        <v>11</v>
      </c>
      <c r="M78" s="23">
        <v>94773524.909999996</v>
      </c>
    </row>
    <row r="79" spans="1:13" s="17" customFormat="1" ht="16.5" customHeight="1" thickBot="1" x14ac:dyDescent="0.3">
      <c r="A79" s="18" t="s">
        <v>105</v>
      </c>
      <c r="B79" s="19" t="str">
        <f>VLOOKUP(A79,'[1]00-Datum'!A:B,2,FALSE)</f>
        <v>Infrastructure</v>
      </c>
      <c r="C79" s="19" t="str">
        <f>VLOOKUP(A79,'[1]00-Datum'!A:C,3,FALSE)</f>
        <v>Bridges &amp; Tunnels</v>
      </c>
      <c r="D79" s="19" t="str">
        <f>VLOOKUP(A79,'[1]00-Datum'!A:D,4,FALSE)</f>
        <v>Civil Works</v>
      </c>
      <c r="E79" s="19" t="str">
        <f>VLOOKUP(A79,'[1]00-Datum'!A:E,5,FALSE)</f>
        <v>Army Forces</v>
      </c>
      <c r="F79" s="20" t="str">
        <f>VLOOKUP(A79,'[1]00-Datum'!A:H,8,FALSE)</f>
        <v>Ismailia</v>
      </c>
      <c r="G79" s="20" t="str">
        <f>VLOOKUP(A79,'[1]00-Datum'!A:I,9,FALSE)</f>
        <v>D</v>
      </c>
      <c r="H79" s="20" t="str">
        <f>VLOOKUP(A79,'[1]00-Datum'!A:J,10,FALSE)</f>
        <v>ARMY</v>
      </c>
      <c r="I79" s="21"/>
      <c r="J79" s="22"/>
      <c r="K79" s="71">
        <v>6900</v>
      </c>
      <c r="L79" s="72" t="s">
        <v>11</v>
      </c>
      <c r="M79" s="23">
        <v>70928098.343466595</v>
      </c>
    </row>
    <row r="80" spans="1:13" s="17" customFormat="1" ht="16.5" customHeight="1" x14ac:dyDescent="0.3">
      <c r="A80" s="111" t="s">
        <v>106</v>
      </c>
      <c r="B80" s="86" t="str">
        <f t="shared" ref="B80:C83" si="16">B$84</f>
        <v>Commercial</v>
      </c>
      <c r="C80" s="86" t="str">
        <f t="shared" si="16"/>
        <v>Market</v>
      </c>
      <c r="D80" s="86" t="str">
        <f>$D$84</f>
        <v>Turn Key</v>
      </c>
      <c r="E80" s="86" t="str">
        <f t="shared" ref="E80:H83" si="17">E$84</f>
        <v>Army Forces</v>
      </c>
      <c r="F80" s="87" t="str">
        <f t="shared" si="17"/>
        <v>Ismailia</v>
      </c>
      <c r="G80" s="87" t="str">
        <f t="shared" si="17"/>
        <v>D</v>
      </c>
      <c r="H80" s="87" t="str">
        <f t="shared" si="17"/>
        <v>ARMY</v>
      </c>
      <c r="I80" s="88"/>
      <c r="J80" s="151"/>
      <c r="K80" s="152">
        <v>6400</v>
      </c>
      <c r="L80" s="153" t="s">
        <v>16</v>
      </c>
      <c r="M80" s="92">
        <v>18799989</v>
      </c>
    </row>
    <row r="81" spans="1:13" s="17" customFormat="1" ht="16.5" customHeight="1" x14ac:dyDescent="0.3">
      <c r="A81" s="42" t="s">
        <v>107</v>
      </c>
      <c r="B81" s="86" t="str">
        <f t="shared" si="16"/>
        <v>Commercial</v>
      </c>
      <c r="C81" s="86" t="str">
        <f t="shared" si="16"/>
        <v>Market</v>
      </c>
      <c r="D81" s="86" t="str">
        <f>$D$84</f>
        <v>Turn Key</v>
      </c>
      <c r="E81" s="86" t="str">
        <f t="shared" si="17"/>
        <v>Army Forces</v>
      </c>
      <c r="F81" s="87" t="str">
        <f t="shared" si="17"/>
        <v>Ismailia</v>
      </c>
      <c r="G81" s="87" t="str">
        <f t="shared" si="17"/>
        <v>D</v>
      </c>
      <c r="H81" s="87" t="str">
        <f t="shared" si="17"/>
        <v>ARMY</v>
      </c>
      <c r="I81" s="45"/>
      <c r="J81" s="46"/>
      <c r="K81" s="68">
        <v>6400</v>
      </c>
      <c r="L81" s="48" t="s">
        <v>18</v>
      </c>
      <c r="M81" s="49">
        <v>12288687</v>
      </c>
    </row>
    <row r="82" spans="1:13" s="17" customFormat="1" ht="16.5" customHeight="1" x14ac:dyDescent="0.3">
      <c r="A82" s="42" t="s">
        <v>108</v>
      </c>
      <c r="B82" s="86" t="str">
        <f t="shared" si="16"/>
        <v>Commercial</v>
      </c>
      <c r="C82" s="86" t="str">
        <f t="shared" si="16"/>
        <v>Market</v>
      </c>
      <c r="D82" s="86" t="str">
        <f>$D$84</f>
        <v>Turn Key</v>
      </c>
      <c r="E82" s="86" t="str">
        <f t="shared" si="17"/>
        <v>Army Forces</v>
      </c>
      <c r="F82" s="87" t="str">
        <f t="shared" si="17"/>
        <v>Ismailia</v>
      </c>
      <c r="G82" s="87" t="str">
        <f t="shared" si="17"/>
        <v>D</v>
      </c>
      <c r="H82" s="87" t="str">
        <f t="shared" si="17"/>
        <v>ARMY</v>
      </c>
      <c r="I82" s="45"/>
      <c r="J82" s="46"/>
      <c r="K82" s="68">
        <v>6400</v>
      </c>
      <c r="L82" s="48" t="s">
        <v>20</v>
      </c>
      <c r="M82" s="49">
        <v>13497795</v>
      </c>
    </row>
    <row r="83" spans="1:13" s="17" customFormat="1" ht="16.5" customHeight="1" thickBot="1" x14ac:dyDescent="0.35">
      <c r="A83" s="154" t="s">
        <v>109</v>
      </c>
      <c r="B83" s="86" t="str">
        <f t="shared" si="16"/>
        <v>Commercial</v>
      </c>
      <c r="C83" s="86" t="str">
        <f t="shared" si="16"/>
        <v>Market</v>
      </c>
      <c r="D83" s="86" t="str">
        <f>$D$84</f>
        <v>Turn Key</v>
      </c>
      <c r="E83" s="86" t="str">
        <f t="shared" si="17"/>
        <v>Army Forces</v>
      </c>
      <c r="F83" s="87" t="str">
        <f t="shared" si="17"/>
        <v>Ismailia</v>
      </c>
      <c r="G83" s="87" t="str">
        <f t="shared" si="17"/>
        <v>D</v>
      </c>
      <c r="H83" s="87" t="str">
        <f t="shared" si="17"/>
        <v>ARMY</v>
      </c>
      <c r="I83" s="156"/>
      <c r="J83" s="157"/>
      <c r="K83" s="158">
        <v>6400</v>
      </c>
      <c r="L83" s="159" t="s">
        <v>110</v>
      </c>
      <c r="M83" s="160">
        <v>13268050</v>
      </c>
    </row>
    <row r="84" spans="1:13" s="17" customFormat="1" ht="16.5" customHeight="1" thickBot="1" x14ac:dyDescent="0.35">
      <c r="A84" s="127" t="s">
        <v>111</v>
      </c>
      <c r="B84" s="128" t="str">
        <f>VLOOKUP(A84,'[1]00-Datum'!A:B,2,FALSE)</f>
        <v>Commercial</v>
      </c>
      <c r="C84" s="128" t="str">
        <f>VLOOKUP(A84,'[1]00-Datum'!A:C,3,FALSE)</f>
        <v>Market</v>
      </c>
      <c r="D84" s="128" t="str">
        <f>VLOOKUP(A84,'[1]00-Datum'!A:D,4,FALSE)</f>
        <v>Turn Key</v>
      </c>
      <c r="E84" s="128" t="str">
        <f>VLOOKUP(A84,'[1]00-Datum'!A:E,5,FALSE)</f>
        <v>Army Forces</v>
      </c>
      <c r="F84" s="129" t="str">
        <f>VLOOKUP(A84,'[1]00-Datum'!A:H,8,FALSE)</f>
        <v>Ismailia</v>
      </c>
      <c r="G84" s="129" t="str">
        <f>VLOOKUP(A84,'[1]00-Datum'!A:I,9,FALSE)</f>
        <v>D</v>
      </c>
      <c r="H84" s="129" t="str">
        <f>VLOOKUP(A84,'[1]00-Datum'!A:J,10,FALSE)</f>
        <v>ARMY</v>
      </c>
      <c r="I84" s="162" t="s">
        <v>112</v>
      </c>
      <c r="J84" s="130">
        <v>32</v>
      </c>
      <c r="K84" s="131">
        <f>K83</f>
        <v>6400</v>
      </c>
      <c r="L84" s="132" t="s">
        <v>22</v>
      </c>
      <c r="M84" s="133">
        <v>57854521</v>
      </c>
    </row>
    <row r="85" spans="1:13" s="17" customFormat="1" ht="16.5" customHeight="1" thickBot="1" x14ac:dyDescent="0.35">
      <c r="A85" s="18" t="s">
        <v>113</v>
      </c>
      <c r="B85" s="19" t="str">
        <f>VLOOKUP(A85,'[1]00-Datum'!A:B,2,FALSE)</f>
        <v>Commercial</v>
      </c>
      <c r="C85" s="19" t="str">
        <f>VLOOKUP(A85,'[1]00-Datum'!A:C,3,FALSE)</f>
        <v>Offices &amp; Mall</v>
      </c>
      <c r="D85" s="19" t="str">
        <f>VLOOKUP(A85,'[1]00-Datum'!A:D,4,FALSE)</f>
        <v>Civil Works</v>
      </c>
      <c r="E85" s="19" t="str">
        <f>VLOOKUP(A85,'[1]00-Datum'!A:E,5,FALSE)</f>
        <v>YAMM</v>
      </c>
      <c r="F85" s="20" t="str">
        <f>VLOOKUP(A85,'[1]00-Datum'!A:H,8,FALSE)</f>
        <v>5th settelment</v>
      </c>
      <c r="G85" s="20" t="str">
        <f>VLOOKUP(A85,'[1]00-Datum'!A:I,9,FALSE)</f>
        <v>S</v>
      </c>
      <c r="H85" s="20" t="str">
        <f>VLOOKUP(A85,'[1]00-Datum'!A:J,10,FALSE)</f>
        <v>Private</v>
      </c>
      <c r="I85" s="21"/>
      <c r="J85" s="82"/>
      <c r="K85" s="83">
        <v>48853.59</v>
      </c>
      <c r="L85" s="94" t="s">
        <v>16</v>
      </c>
      <c r="M85" s="23">
        <v>241102529.64060745</v>
      </c>
    </row>
    <row r="86" spans="1:13" s="17" customFormat="1" ht="16.5" customHeight="1" thickBot="1" x14ac:dyDescent="0.3">
      <c r="A86" s="73" t="s">
        <v>114</v>
      </c>
      <c r="B86" s="25" t="str">
        <f>VLOOKUP(A86,'[1]00-Datum'!A:B,2,FALSE)</f>
        <v>Industrial</v>
      </c>
      <c r="C86" s="25" t="str">
        <f>VLOOKUP(A86,'[1]00-Datum'!A:C,3,FALSE)</f>
        <v>Power Plant</v>
      </c>
      <c r="D86" s="25" t="str">
        <f>VLOOKUP(A86,'[1]00-Datum'!A:D,4,FALSE)</f>
        <v>Civil Works</v>
      </c>
      <c r="E86" s="25" t="str">
        <f>VLOOKUP(A86,'[1]00-Datum'!A:E,5,FALSE)</f>
        <v>TSK</v>
      </c>
      <c r="F86" s="26" t="str">
        <f>VLOOKUP(A86,'[1]00-Datum'!A:H,8,FALSE)</f>
        <v>Aswan</v>
      </c>
      <c r="G86" s="26" t="str">
        <f>VLOOKUP(A86,'[1]00-Datum'!A:I,9,FALSE)</f>
        <v>S</v>
      </c>
      <c r="H86" s="26" t="str">
        <f>VLOOKUP(A86,'[1]00-Datum'!A:J,10,FALSE)</f>
        <v>Private</v>
      </c>
      <c r="I86" s="102" t="s">
        <v>42</v>
      </c>
      <c r="J86" s="74">
        <f>50*4</f>
        <v>200</v>
      </c>
      <c r="K86" s="75"/>
      <c r="L86" s="32" t="s">
        <v>11</v>
      </c>
      <c r="M86" s="31">
        <v>212005783.75</v>
      </c>
    </row>
    <row r="87" spans="1:13" s="17" customFormat="1" ht="16.5" customHeight="1" thickBot="1" x14ac:dyDescent="0.3">
      <c r="A87" s="18" t="s">
        <v>115</v>
      </c>
      <c r="B87" s="19" t="str">
        <f>VLOOKUP(A87,'[1]00-Datum'!A:B,2,FALSE)</f>
        <v>Infrastructure</v>
      </c>
      <c r="C87" s="19" t="str">
        <f>VLOOKUP(A87,'[1]00-Datum'!A:C,3,FALSE)</f>
        <v>Roads</v>
      </c>
      <c r="D87" s="19" t="str">
        <f>VLOOKUP(A87,'[1]00-Datum'!A:D,4,FALSE)</f>
        <v>Civil Works</v>
      </c>
      <c r="E87" s="19" t="str">
        <f>VLOOKUP(A87,'[1]00-Datum'!A:E,5,FALSE)</f>
        <v>Army Forces</v>
      </c>
      <c r="F87" s="20" t="str">
        <f>VLOOKUP(A87,'[1]00-Datum'!A:H,8,FALSE)</f>
        <v>North Coast</v>
      </c>
      <c r="G87" s="20" t="str">
        <f>VLOOKUP(A87,'[1]00-Datum'!A:I,9,FALSE)</f>
        <v>D</v>
      </c>
      <c r="H87" s="20" t="str">
        <f>VLOOKUP(A87,'[1]00-Datum'!A:J,10,FALSE)</f>
        <v>ARMY</v>
      </c>
      <c r="I87" s="21"/>
      <c r="J87" s="22"/>
      <c r="K87" s="71"/>
      <c r="L87" s="72" t="s">
        <v>11</v>
      </c>
      <c r="M87" s="23">
        <v>45583868.723051898</v>
      </c>
    </row>
    <row r="88" spans="1:13" s="17" customFormat="1" ht="16.5" customHeight="1" x14ac:dyDescent="0.3">
      <c r="A88" s="33" t="s">
        <v>116</v>
      </c>
      <c r="B88" s="34" t="str">
        <f>$B$91</f>
        <v>Commercial</v>
      </c>
      <c r="C88" s="34" t="str">
        <f>C$91</f>
        <v>University</v>
      </c>
      <c r="D88" s="34" t="str">
        <f>D91</f>
        <v>Turn Key</v>
      </c>
      <c r="E88" s="34" t="str">
        <f t="shared" ref="E88:J90" si="18">E$91</f>
        <v xml:space="preserve">Sewedy </v>
      </c>
      <c r="F88" s="35" t="str">
        <f t="shared" si="18"/>
        <v>New Capital</v>
      </c>
      <c r="G88" s="35" t="str">
        <f t="shared" si="18"/>
        <v>D</v>
      </c>
      <c r="H88" s="35" t="str">
        <f t="shared" si="18"/>
        <v>Affiliates</v>
      </c>
      <c r="I88" s="34" t="str">
        <f t="shared" si="18"/>
        <v>Student</v>
      </c>
      <c r="J88" s="37">
        <f t="shared" si="18"/>
        <v>300</v>
      </c>
      <c r="K88" s="38">
        <v>4975</v>
      </c>
      <c r="L88" s="39" t="s">
        <v>16</v>
      </c>
      <c r="M88" s="40">
        <v>51296891.539999999</v>
      </c>
    </row>
    <row r="89" spans="1:13" s="17" customFormat="1" ht="16.5" customHeight="1" x14ac:dyDescent="0.3">
      <c r="A89" s="42" t="s">
        <v>117</v>
      </c>
      <c r="B89" s="43" t="str">
        <f>$B$91</f>
        <v>Commercial</v>
      </c>
      <c r="C89" s="43" t="str">
        <f>C$91</f>
        <v>University</v>
      </c>
      <c r="D89" s="43" t="str">
        <f>D91</f>
        <v>Turn Key</v>
      </c>
      <c r="E89" s="43" t="str">
        <f t="shared" si="18"/>
        <v xml:space="preserve">Sewedy </v>
      </c>
      <c r="F89" s="44" t="str">
        <f t="shared" si="18"/>
        <v>New Capital</v>
      </c>
      <c r="G89" s="44" t="str">
        <f t="shared" si="18"/>
        <v>D</v>
      </c>
      <c r="H89" s="44" t="str">
        <f t="shared" si="18"/>
        <v>Affiliates</v>
      </c>
      <c r="I89" s="43" t="str">
        <f t="shared" si="18"/>
        <v>Student</v>
      </c>
      <c r="J89" s="46">
        <f t="shared" si="18"/>
        <v>300</v>
      </c>
      <c r="K89" s="68">
        <v>4975</v>
      </c>
      <c r="L89" s="48" t="s">
        <v>18</v>
      </c>
      <c r="M89" s="49">
        <v>107726254</v>
      </c>
    </row>
    <row r="90" spans="1:13" s="17" customFormat="1" ht="16.5" customHeight="1" x14ac:dyDescent="0.3">
      <c r="A90" s="42" t="s">
        <v>118</v>
      </c>
      <c r="B90" s="43" t="str">
        <f>$B$91</f>
        <v>Commercial</v>
      </c>
      <c r="C90" s="43" t="str">
        <f>C$91</f>
        <v>University</v>
      </c>
      <c r="D90" s="43" t="str">
        <f>D91</f>
        <v>Turn Key</v>
      </c>
      <c r="E90" s="43" t="str">
        <f t="shared" si="18"/>
        <v xml:space="preserve">Sewedy </v>
      </c>
      <c r="F90" s="44" t="str">
        <f t="shared" si="18"/>
        <v>New Capital</v>
      </c>
      <c r="G90" s="44" t="str">
        <f t="shared" si="18"/>
        <v>D</v>
      </c>
      <c r="H90" s="44" t="str">
        <f t="shared" si="18"/>
        <v>Affiliates</v>
      </c>
      <c r="I90" s="43" t="str">
        <f t="shared" si="18"/>
        <v>Student</v>
      </c>
      <c r="J90" s="46">
        <f t="shared" si="18"/>
        <v>300</v>
      </c>
      <c r="K90" s="68">
        <v>4975</v>
      </c>
      <c r="L90" s="48" t="s">
        <v>20</v>
      </c>
      <c r="M90" s="49">
        <v>94500000</v>
      </c>
    </row>
    <row r="91" spans="1:13" s="17" customFormat="1" ht="16.5" customHeight="1" thickBot="1" x14ac:dyDescent="0.35">
      <c r="A91" s="51" t="s">
        <v>119</v>
      </c>
      <c r="B91" s="52" t="str">
        <f>VLOOKUP(A91,'[1]00-Datum'!A:B,2,FALSE)</f>
        <v>Commercial</v>
      </c>
      <c r="C91" s="52" t="str">
        <f>VLOOKUP(A91,'[1]00-Datum'!A:C,3,FALSE)</f>
        <v>University</v>
      </c>
      <c r="D91" s="52" t="str">
        <f>VLOOKUP(A91,'[1]00-Datum'!A:D,4,FALSE)</f>
        <v>Turn Key</v>
      </c>
      <c r="E91" s="52" t="str">
        <f>VLOOKUP(A91,'[1]00-Datum'!A:E,5,FALSE)</f>
        <v xml:space="preserve">Sewedy </v>
      </c>
      <c r="F91" s="53" t="str">
        <f>VLOOKUP(A91,'[1]00-Datum'!A:H,8,FALSE)</f>
        <v>New Capital</v>
      </c>
      <c r="G91" s="53" t="str">
        <f>VLOOKUP(A91,'[1]00-Datum'!A:I,9,FALSE)</f>
        <v>D</v>
      </c>
      <c r="H91" s="53" t="str">
        <f>VLOOKUP(A91,'[1]00-Datum'!A:J,10,FALSE)</f>
        <v>Affiliates</v>
      </c>
      <c r="I91" s="163" t="s">
        <v>120</v>
      </c>
      <c r="J91" s="79">
        <v>300</v>
      </c>
      <c r="K91" s="70">
        <f>14500</f>
        <v>14500</v>
      </c>
      <c r="L91" s="81" t="s">
        <v>22</v>
      </c>
      <c r="M91" s="58">
        <v>253523145.53999999</v>
      </c>
    </row>
    <row r="92" spans="1:13" s="17" customFormat="1" ht="16.5" customHeight="1" x14ac:dyDescent="0.25">
      <c r="A92" s="73" t="s">
        <v>121</v>
      </c>
      <c r="B92" s="25" t="str">
        <f>VLOOKUP(A92,'[1]00-Datum'!A:B,2,FALSE)</f>
        <v>Infrastructure</v>
      </c>
      <c r="C92" s="25" t="str">
        <f>VLOOKUP(A92,'[1]00-Datum'!A:C,3,FALSE)</f>
        <v>L&amp;L</v>
      </c>
      <c r="D92" s="25" t="str">
        <f>VLOOKUP(A92,'[1]00-Datum'!A:D,4,FALSE)</f>
        <v>Civil Works</v>
      </c>
      <c r="E92" s="25" t="str">
        <f>VLOOKUP(A92,'[1]00-Datum'!A:E,5,FALSE)</f>
        <v>Army Forces</v>
      </c>
      <c r="F92" s="26" t="str">
        <f>VLOOKUP(A92,'[1]00-Datum'!A:H,8,FALSE)</f>
        <v>Sokhna</v>
      </c>
      <c r="G92" s="26" t="str">
        <f>VLOOKUP(A92,'[1]00-Datum'!A:I,9,FALSE)</f>
        <v>D</v>
      </c>
      <c r="H92" s="26" t="str">
        <f>VLOOKUP(A92,'[1]00-Datum'!A:J,10,FALSE)</f>
        <v>ARMY</v>
      </c>
      <c r="I92" s="27"/>
      <c r="J92" s="74"/>
      <c r="K92" s="75"/>
      <c r="L92" s="32" t="s">
        <v>11</v>
      </c>
      <c r="M92" s="31"/>
    </row>
    <row r="93" spans="1:13" s="17" customFormat="1" ht="16.5" customHeight="1" thickBot="1" x14ac:dyDescent="0.3">
      <c r="A93" s="73" t="s">
        <v>122</v>
      </c>
      <c r="B93" s="25" t="str">
        <f>VLOOKUP(A93,'[1]00-Datum'!A:B,2,FALSE)</f>
        <v>Residential</v>
      </c>
      <c r="C93" s="25" t="str">
        <f>VLOOKUP(A93,'[1]00-Datum'!A:C,3,FALSE)</f>
        <v>Residential</v>
      </c>
      <c r="D93" s="25" t="str">
        <f>VLOOKUP(A93,'[1]00-Datum'!A:D,4,FALSE)</f>
        <v>Turn Key</v>
      </c>
      <c r="E93" s="25" t="str">
        <f>VLOOKUP(A93,'[1]00-Datum'!A:E,5,FALSE)</f>
        <v>Utilities And Urban Communities</v>
      </c>
      <c r="F93" s="26" t="str">
        <f>VLOOKUP(A93,'[1]00-Datum'!A:H,8,FALSE)</f>
        <v>New Capital</v>
      </c>
      <c r="G93" s="26" t="str">
        <f>VLOOKUP(A93,'[1]00-Datum'!A:I,9,FALSE)</f>
        <v>D</v>
      </c>
      <c r="H93" s="26" t="str">
        <f>VLOOKUP(A93,'[1]00-Datum'!A:J,10,FALSE)</f>
        <v>Public</v>
      </c>
      <c r="I93" s="27"/>
      <c r="J93" s="74"/>
      <c r="K93" s="75">
        <v>418237</v>
      </c>
      <c r="L93" s="32" t="s">
        <v>16</v>
      </c>
      <c r="M93" s="31">
        <v>2949277335</v>
      </c>
    </row>
    <row r="94" spans="1:13" s="17" customFormat="1" ht="16.5" customHeight="1" thickBot="1" x14ac:dyDescent="0.3">
      <c r="A94" s="18" t="s">
        <v>123</v>
      </c>
      <c r="B94" s="19" t="str">
        <f>VLOOKUP(A94,'[1]00-Datum'!A:B,2,FALSE)</f>
        <v>Infrastructure</v>
      </c>
      <c r="C94" s="19" t="str">
        <f>VLOOKUP(A94,'[1]00-Datum'!A:C,3,FALSE)</f>
        <v>Bridges &amp; Tunnels</v>
      </c>
      <c r="D94" s="19" t="str">
        <f>VLOOKUP(A94,'[1]00-Datum'!A:D,4,FALSE)</f>
        <v>Civil Works</v>
      </c>
      <c r="E94" s="19" t="str">
        <f>VLOOKUP(A94,'[1]00-Datum'!A:E,5,FALSE)</f>
        <v>Army Forces</v>
      </c>
      <c r="F94" s="20" t="str">
        <f>VLOOKUP(A94,'[1]00-Datum'!A:H,8,FALSE)</f>
        <v>Ismailia</v>
      </c>
      <c r="G94" s="20" t="str">
        <f>VLOOKUP(A94,'[1]00-Datum'!A:I,9,FALSE)</f>
        <v>D</v>
      </c>
      <c r="H94" s="20" t="str">
        <f>VLOOKUP(A94,'[1]00-Datum'!A:J,10,FALSE)</f>
        <v>ARMY</v>
      </c>
      <c r="I94" s="21"/>
      <c r="J94" s="22"/>
      <c r="K94" s="71">
        <f>28*17</f>
        <v>476</v>
      </c>
      <c r="L94" s="72" t="s">
        <v>11</v>
      </c>
      <c r="M94" s="23">
        <v>67755600</v>
      </c>
    </row>
    <row r="95" spans="1:13" s="17" customFormat="1" ht="16.5" customHeight="1" thickBot="1" x14ac:dyDescent="0.3">
      <c r="A95" s="18" t="s">
        <v>124</v>
      </c>
      <c r="B95" s="19" t="str">
        <f>VLOOKUP(A95,'[1]00-Datum'!A:B,2,FALSE)</f>
        <v>Infrastructure</v>
      </c>
      <c r="C95" s="19" t="str">
        <f>VLOOKUP(A95,'[1]00-Datum'!A:C,3,FALSE)</f>
        <v>Bridges &amp; Tunnels</v>
      </c>
      <c r="D95" s="19" t="str">
        <f>VLOOKUP(A95,'[1]00-Datum'!A:D,4,FALSE)</f>
        <v>Civil Works</v>
      </c>
      <c r="E95" s="19" t="str">
        <f>VLOOKUP(A95,'[1]00-Datum'!A:E,5,FALSE)</f>
        <v>Army Forces</v>
      </c>
      <c r="F95" s="20" t="str">
        <f>VLOOKUP(A95,'[1]00-Datum'!A:H,8,FALSE)</f>
        <v>Sokhna</v>
      </c>
      <c r="G95" s="20" t="str">
        <f>VLOOKUP(A95,'[1]00-Datum'!A:I,9,FALSE)</f>
        <v>D</v>
      </c>
      <c r="H95" s="20" t="str">
        <f>VLOOKUP(A95,'[1]00-Datum'!A:J,10,FALSE)</f>
        <v>ARMY</v>
      </c>
      <c r="I95" s="21"/>
      <c r="J95" s="22"/>
      <c r="K95" s="71">
        <v>1813</v>
      </c>
      <c r="L95" s="72" t="s">
        <v>11</v>
      </c>
      <c r="M95" s="23">
        <v>22334150</v>
      </c>
    </row>
    <row r="96" spans="1:13" s="17" customFormat="1" ht="16.5" customHeight="1" thickBot="1" x14ac:dyDescent="0.3">
      <c r="A96" s="59" t="s">
        <v>125</v>
      </c>
      <c r="B96" s="60" t="str">
        <f>VLOOKUP(A96,'[1]00-Datum'!A:B,2,FALSE)</f>
        <v>Infrastructure</v>
      </c>
      <c r="C96" s="60" t="str">
        <f>VLOOKUP(A96,'[1]00-Datum'!A:C,3,FALSE)</f>
        <v>L&amp;L</v>
      </c>
      <c r="D96" s="60" t="str">
        <f>VLOOKUP(A96,'[1]00-Datum'!A:D,4,FALSE)</f>
        <v>Civil Works</v>
      </c>
      <c r="E96" s="60" t="str">
        <f>VLOOKUP(A96,'[1]00-Datum'!A:E,5,FALSE)</f>
        <v>Army Forces</v>
      </c>
      <c r="F96" s="61" t="str">
        <f>VLOOKUP(A96,'[1]00-Datum'!A:H,8,FALSE)</f>
        <v>Cairo</v>
      </c>
      <c r="G96" s="61" t="str">
        <f>VLOOKUP(A96,'[1]00-Datum'!A:I,9,FALSE)</f>
        <v>D</v>
      </c>
      <c r="H96" s="61" t="str">
        <f>VLOOKUP(A96,'[1]00-Datum'!A:J,10,FALSE)</f>
        <v>ARMY</v>
      </c>
      <c r="I96" s="96"/>
      <c r="J96" s="63"/>
      <c r="K96" s="64"/>
      <c r="L96" s="67" t="s">
        <v>11</v>
      </c>
      <c r="M96" s="66">
        <v>1024820</v>
      </c>
    </row>
    <row r="97" spans="1:13" s="17" customFormat="1" ht="16.5" customHeight="1" x14ac:dyDescent="0.3">
      <c r="A97" s="111" t="s">
        <v>126</v>
      </c>
      <c r="B97" s="86" t="str">
        <f>B$100</f>
        <v>Commercial</v>
      </c>
      <c r="C97" s="86" t="str">
        <f t="shared" ref="C97:H97" si="19">C$100</f>
        <v>Offices &amp; Mall</v>
      </c>
      <c r="D97" s="86" t="str">
        <f t="shared" si="19"/>
        <v>Turn Key</v>
      </c>
      <c r="E97" s="86" t="str">
        <f t="shared" si="19"/>
        <v>SODIC</v>
      </c>
      <c r="F97" s="86" t="str">
        <f t="shared" si="19"/>
        <v>5th settelment</v>
      </c>
      <c r="G97" s="86" t="str">
        <f t="shared" si="19"/>
        <v>D</v>
      </c>
      <c r="H97" s="86" t="str">
        <f t="shared" si="19"/>
        <v>Private</v>
      </c>
      <c r="I97" s="88"/>
      <c r="J97" s="151"/>
      <c r="K97" s="152">
        <v>156000</v>
      </c>
      <c r="L97" s="153" t="s">
        <v>16</v>
      </c>
      <c r="M97" s="92">
        <v>471569378</v>
      </c>
    </row>
    <row r="98" spans="1:13" s="17" customFormat="1" ht="16.5" customHeight="1" x14ac:dyDescent="0.3">
      <c r="A98" s="42" t="s">
        <v>127</v>
      </c>
      <c r="B98" s="86" t="str">
        <f t="shared" ref="B98:H99" si="20">B$100</f>
        <v>Commercial</v>
      </c>
      <c r="C98" s="86" t="str">
        <f t="shared" si="20"/>
        <v>Offices &amp; Mall</v>
      </c>
      <c r="D98" s="86" t="str">
        <f t="shared" si="20"/>
        <v>Turn Key</v>
      </c>
      <c r="E98" s="86" t="str">
        <f t="shared" si="20"/>
        <v>SODIC</v>
      </c>
      <c r="F98" s="86" t="str">
        <f t="shared" si="20"/>
        <v>5th settelment</v>
      </c>
      <c r="G98" s="86" t="str">
        <f t="shared" si="20"/>
        <v>D</v>
      </c>
      <c r="H98" s="86" t="str">
        <f t="shared" si="20"/>
        <v>Private</v>
      </c>
      <c r="I98" s="45"/>
      <c r="J98" s="46"/>
      <c r="K98" s="68">
        <v>156000</v>
      </c>
      <c r="L98" s="48" t="s">
        <v>18</v>
      </c>
      <c r="M98" s="49">
        <v>126180994</v>
      </c>
    </row>
    <row r="99" spans="1:13" s="17" customFormat="1" ht="16.5" customHeight="1" thickBot="1" x14ac:dyDescent="0.35">
      <c r="A99" s="154" t="s">
        <v>128</v>
      </c>
      <c r="B99" s="86" t="str">
        <f t="shared" si="20"/>
        <v>Commercial</v>
      </c>
      <c r="C99" s="86" t="str">
        <f t="shared" si="20"/>
        <v>Offices &amp; Mall</v>
      </c>
      <c r="D99" s="86" t="str">
        <f t="shared" si="20"/>
        <v>Turn Key</v>
      </c>
      <c r="E99" s="86" t="str">
        <f t="shared" si="20"/>
        <v>SODIC</v>
      </c>
      <c r="F99" s="86" t="str">
        <f t="shared" si="20"/>
        <v>5th settelment</v>
      </c>
      <c r="G99" s="86" t="str">
        <f t="shared" si="20"/>
        <v>D</v>
      </c>
      <c r="H99" s="86" t="str">
        <f t="shared" si="20"/>
        <v>Private</v>
      </c>
      <c r="I99" s="156"/>
      <c r="J99" s="157"/>
      <c r="K99" s="158">
        <v>156000</v>
      </c>
      <c r="L99" s="159" t="s">
        <v>20</v>
      </c>
      <c r="M99" s="160">
        <v>419541619</v>
      </c>
    </row>
    <row r="100" spans="1:13" s="17" customFormat="1" ht="16.5" customHeight="1" thickBot="1" x14ac:dyDescent="0.35">
      <c r="A100" s="51" t="s">
        <v>129</v>
      </c>
      <c r="B100" s="52" t="str">
        <f>VLOOKUP(A100,'[1]00-Datum'!A:B,2,FALSE)</f>
        <v>Commercial</v>
      </c>
      <c r="C100" s="52" t="str">
        <f>VLOOKUP(A100,'[1]00-Datum'!A:C,3,FALSE)</f>
        <v>Offices &amp; Mall</v>
      </c>
      <c r="D100" s="52" t="str">
        <f>VLOOKUP(A100,'[1]00-Datum'!A:D,4,FALSE)</f>
        <v>Turn Key</v>
      </c>
      <c r="E100" s="52" t="str">
        <f>VLOOKUP(A100,'[1]00-Datum'!A:E,5,FALSE)</f>
        <v>SODIC</v>
      </c>
      <c r="F100" s="53" t="str">
        <f>VLOOKUP(A100,'[1]00-Datum'!A:H,8,FALSE)</f>
        <v>5th settelment</v>
      </c>
      <c r="G100" s="53" t="str">
        <f>VLOOKUP(A100,'[1]00-Datum'!A:I,9,FALSE)</f>
        <v>D</v>
      </c>
      <c r="H100" s="53" t="str">
        <f>VLOOKUP(A100,'[1]00-Datum'!A:J,10,FALSE)</f>
        <v>Private</v>
      </c>
      <c r="I100" s="52">
        <f>I99</f>
        <v>0</v>
      </c>
      <c r="J100" s="79">
        <f>J99</f>
        <v>0</v>
      </c>
      <c r="K100" s="70">
        <f>K99</f>
        <v>156000</v>
      </c>
      <c r="L100" s="81" t="s">
        <v>22</v>
      </c>
      <c r="M100" s="58">
        <v>1017291991</v>
      </c>
    </row>
    <row r="101" spans="1:13" s="17" customFormat="1" ht="16.5" customHeight="1" x14ac:dyDescent="0.3">
      <c r="A101" s="33" t="s">
        <v>130</v>
      </c>
      <c r="B101" s="86" t="str">
        <f>B$104</f>
        <v>Commercial</v>
      </c>
      <c r="C101" s="86" t="str">
        <f t="shared" ref="C101:H101" si="21">C$104</f>
        <v>Offices &amp; Mall</v>
      </c>
      <c r="D101" s="86" t="str">
        <f t="shared" si="21"/>
        <v>Turn Key</v>
      </c>
      <c r="E101" s="86" t="str">
        <f t="shared" si="21"/>
        <v>EMAAR</v>
      </c>
      <c r="F101" s="86" t="str">
        <f t="shared" si="21"/>
        <v>North Coast</v>
      </c>
      <c r="G101" s="86" t="str">
        <f t="shared" si="21"/>
        <v>D</v>
      </c>
      <c r="H101" s="86" t="str">
        <f t="shared" si="21"/>
        <v>Private</v>
      </c>
      <c r="I101" s="36"/>
      <c r="J101" s="37"/>
      <c r="K101" s="38">
        <v>12500</v>
      </c>
      <c r="L101" s="39" t="s">
        <v>16</v>
      </c>
      <c r="M101" s="40">
        <v>28591006.169721004</v>
      </c>
    </row>
    <row r="102" spans="1:13" s="17" customFormat="1" ht="16.5" customHeight="1" x14ac:dyDescent="0.3">
      <c r="A102" s="42" t="s">
        <v>131</v>
      </c>
      <c r="B102" s="86" t="str">
        <f t="shared" ref="B102:H103" si="22">B$104</f>
        <v>Commercial</v>
      </c>
      <c r="C102" s="86" t="str">
        <f t="shared" si="22"/>
        <v>Offices &amp; Mall</v>
      </c>
      <c r="D102" s="86" t="str">
        <f t="shared" si="22"/>
        <v>Turn Key</v>
      </c>
      <c r="E102" s="86" t="str">
        <f t="shared" si="22"/>
        <v>EMAAR</v>
      </c>
      <c r="F102" s="86" t="str">
        <f t="shared" si="22"/>
        <v>North Coast</v>
      </c>
      <c r="G102" s="86" t="str">
        <f t="shared" si="22"/>
        <v>D</v>
      </c>
      <c r="H102" s="86" t="str">
        <f t="shared" si="22"/>
        <v>Private</v>
      </c>
      <c r="I102" s="45"/>
      <c r="J102" s="46"/>
      <c r="K102" s="68">
        <v>12500</v>
      </c>
      <c r="L102" s="48" t="s">
        <v>18</v>
      </c>
      <c r="M102" s="49">
        <v>57415590.151167624</v>
      </c>
    </row>
    <row r="103" spans="1:13" s="17" customFormat="1" ht="16.5" customHeight="1" x14ac:dyDescent="0.3">
      <c r="A103" s="42" t="s">
        <v>132</v>
      </c>
      <c r="B103" s="86" t="str">
        <f t="shared" si="22"/>
        <v>Commercial</v>
      </c>
      <c r="C103" s="86" t="str">
        <f t="shared" si="22"/>
        <v>Offices &amp; Mall</v>
      </c>
      <c r="D103" s="86" t="str">
        <f t="shared" si="22"/>
        <v>Turn Key</v>
      </c>
      <c r="E103" s="86" t="str">
        <f t="shared" si="22"/>
        <v>EMAAR</v>
      </c>
      <c r="F103" s="86" t="str">
        <f t="shared" si="22"/>
        <v>North Coast</v>
      </c>
      <c r="G103" s="86" t="str">
        <f t="shared" si="22"/>
        <v>D</v>
      </c>
      <c r="H103" s="86" t="str">
        <f t="shared" si="22"/>
        <v>Private</v>
      </c>
      <c r="I103" s="45"/>
      <c r="J103" s="46"/>
      <c r="K103" s="68">
        <v>12500</v>
      </c>
      <c r="L103" s="48" t="s">
        <v>20</v>
      </c>
      <c r="M103" s="49">
        <v>74723400.679111376</v>
      </c>
    </row>
    <row r="104" spans="1:13" s="17" customFormat="1" ht="16.5" customHeight="1" thickBot="1" x14ac:dyDescent="0.35">
      <c r="A104" s="51" t="s">
        <v>133</v>
      </c>
      <c r="B104" s="52" t="str">
        <f>VLOOKUP(A104,'[1]00-Datum'!A:B,2,FALSE)</f>
        <v>Commercial</v>
      </c>
      <c r="C104" s="52" t="str">
        <f>VLOOKUP(A104,'[1]00-Datum'!A:C,3,FALSE)</f>
        <v>Offices &amp; Mall</v>
      </c>
      <c r="D104" s="52" t="str">
        <f>VLOOKUP(A104,'[1]00-Datum'!A:D,4,FALSE)</f>
        <v>Turn Key</v>
      </c>
      <c r="E104" s="52" t="str">
        <f>VLOOKUP(A104,'[1]00-Datum'!A:E,5,FALSE)</f>
        <v>EMAAR</v>
      </c>
      <c r="F104" s="53" t="str">
        <f>VLOOKUP(A104,'[1]00-Datum'!A:H,8,FALSE)</f>
        <v>North Coast</v>
      </c>
      <c r="G104" s="53" t="str">
        <f>VLOOKUP(A104,'[1]00-Datum'!A:I,9,FALSE)</f>
        <v>D</v>
      </c>
      <c r="H104" s="53" t="str">
        <f>VLOOKUP(A104,'[1]00-Datum'!A:J,10,FALSE)</f>
        <v>Private</v>
      </c>
      <c r="I104" s="52"/>
      <c r="J104" s="79"/>
      <c r="K104" s="70">
        <v>12500</v>
      </c>
      <c r="L104" s="81" t="s">
        <v>22</v>
      </c>
      <c r="M104" s="58">
        <v>160729997</v>
      </c>
    </row>
    <row r="105" spans="1:13" s="17" customFormat="1" ht="16.5" customHeight="1" thickBot="1" x14ac:dyDescent="0.35">
      <c r="A105" s="154" t="s">
        <v>134</v>
      </c>
      <c r="B105" s="43" t="str">
        <f t="shared" ref="B105:H105" si="23">B104</f>
        <v>Commercial</v>
      </c>
      <c r="C105" s="43" t="str">
        <f t="shared" si="23"/>
        <v>Offices &amp; Mall</v>
      </c>
      <c r="D105" s="43" t="str">
        <f t="shared" si="23"/>
        <v>Turn Key</v>
      </c>
      <c r="E105" s="43" t="str">
        <f t="shared" si="23"/>
        <v>EMAAR</v>
      </c>
      <c r="F105" s="43" t="str">
        <f t="shared" si="23"/>
        <v>North Coast</v>
      </c>
      <c r="G105" s="43" t="str">
        <f t="shared" si="23"/>
        <v>D</v>
      </c>
      <c r="H105" s="43" t="str">
        <f t="shared" si="23"/>
        <v>Private</v>
      </c>
      <c r="I105" s="45" t="s">
        <v>135</v>
      </c>
      <c r="J105" s="46">
        <v>450</v>
      </c>
      <c r="K105" s="68">
        <v>6600</v>
      </c>
      <c r="L105" s="48" t="s">
        <v>11</v>
      </c>
      <c r="M105" s="49">
        <v>160729997</v>
      </c>
    </row>
    <row r="106" spans="1:13" s="17" customFormat="1" ht="16.5" customHeight="1" thickBot="1" x14ac:dyDescent="0.3">
      <c r="A106" s="18" t="s">
        <v>136</v>
      </c>
      <c r="B106" s="19" t="str">
        <f>VLOOKUP(A106,'[1]00-Datum'!A:B,2,FALSE)</f>
        <v>Infrastructure</v>
      </c>
      <c r="C106" s="19" t="str">
        <f>VLOOKUP(A106,'[1]00-Datum'!A:C,3,FALSE)</f>
        <v>Networks</v>
      </c>
      <c r="D106" s="19" t="str">
        <f>VLOOKUP(A106,'[1]00-Datum'!A:D,4,FALSE)</f>
        <v>EPC</v>
      </c>
      <c r="E106" s="19" t="str">
        <f>VLOOKUP(A106,'[1]00-Datum'!A:E,5,FALSE)</f>
        <v>DPW</v>
      </c>
      <c r="F106" s="20" t="str">
        <f>VLOOKUP(A106,'[1]00-Datum'!A:H,8,FALSE)</f>
        <v>Sokhna</v>
      </c>
      <c r="G106" s="20" t="str">
        <f>VLOOKUP(A106,'[1]00-Datum'!A:I,9,FALSE)</f>
        <v>D</v>
      </c>
      <c r="H106" s="20" t="str">
        <f>VLOOKUP(A106,'[1]00-Datum'!A:J,10,FALSE)</f>
        <v>Private</v>
      </c>
      <c r="I106" s="21" t="s">
        <v>137</v>
      </c>
      <c r="J106" s="22">
        <v>9190</v>
      </c>
      <c r="K106" s="71">
        <v>600000</v>
      </c>
      <c r="L106" s="72" t="s">
        <v>11</v>
      </c>
      <c r="M106" s="23">
        <v>1557966434.48614</v>
      </c>
    </row>
    <row r="107" spans="1:13" s="17" customFormat="1" ht="16.5" customHeight="1" thickBot="1" x14ac:dyDescent="0.3">
      <c r="A107" s="18" t="s">
        <v>138</v>
      </c>
      <c r="B107" s="19" t="str">
        <f>VLOOKUP(A107,'[1]00-Datum'!A:B,2,FALSE)</f>
        <v>Infrastructure</v>
      </c>
      <c r="C107" s="19" t="str">
        <f>VLOOKUP(A107,'[1]00-Datum'!A:C,3,FALSE)</f>
        <v>L&amp;L</v>
      </c>
      <c r="D107" s="19" t="str">
        <f>VLOOKUP(A107,'[1]00-Datum'!A:D,4,FALSE)</f>
        <v>Civil Works</v>
      </c>
      <c r="E107" s="19" t="str">
        <f>VLOOKUP(A107,'[1]00-Datum'!A:E,5,FALSE)</f>
        <v>EMAAR</v>
      </c>
      <c r="F107" s="20" t="str">
        <f>VLOOKUP(A107,'[1]00-Datum'!A:H,8,FALSE)</f>
        <v>Cairo</v>
      </c>
      <c r="G107" s="20" t="str">
        <f>VLOOKUP(A107,'[1]00-Datum'!A:I,9,FALSE)</f>
        <v>D</v>
      </c>
      <c r="H107" s="20" t="str">
        <f>VLOOKUP(A107,'[1]00-Datum'!A:J,10,FALSE)</f>
        <v>Private</v>
      </c>
      <c r="I107" s="21"/>
      <c r="J107" s="22"/>
      <c r="K107" s="71">
        <v>11305</v>
      </c>
      <c r="L107" s="72" t="s">
        <v>11</v>
      </c>
      <c r="M107" s="23">
        <v>40371611</v>
      </c>
    </row>
    <row r="108" spans="1:13" s="17" customFormat="1" ht="16.5" customHeight="1" thickTop="1" thickBot="1" x14ac:dyDescent="0.3">
      <c r="A108" s="73" t="s">
        <v>139</v>
      </c>
      <c r="B108" s="25" t="str">
        <f>VLOOKUP(A108,'[1]00-Datum'!A:B,2,FALSE)</f>
        <v>Industrial</v>
      </c>
      <c r="C108" s="25" t="str">
        <f>VLOOKUP(A108,'[1]00-Datum'!A:C,3,FALSE)</f>
        <v>Power Plant</v>
      </c>
      <c r="D108" s="25" t="str">
        <f>VLOOKUP(A108,'[1]00-Datum'!A:D,4,FALSE)</f>
        <v>Turn Key</v>
      </c>
      <c r="E108" s="25" t="str">
        <f>VLOOKUP(A108,'[1]00-Datum'!A:E,5,FALSE)</f>
        <v>Elco Suez</v>
      </c>
      <c r="F108" s="26" t="str">
        <f>VLOOKUP(A108,'[1]00-Datum'!A:H,8,FALSE)</f>
        <v>Suez</v>
      </c>
      <c r="G108" s="26" t="str">
        <f>VLOOKUP(A108,'[1]00-Datum'!A:I,9,FALSE)</f>
        <v>D</v>
      </c>
      <c r="H108" s="26" t="str">
        <f>VLOOKUP(A108,'[1]00-Datum'!A:J,10,FALSE)</f>
        <v>Private</v>
      </c>
      <c r="I108" s="164" t="s">
        <v>140</v>
      </c>
      <c r="J108" s="165">
        <v>220</v>
      </c>
      <c r="K108" s="166"/>
      <c r="L108" s="167" t="s">
        <v>11</v>
      </c>
      <c r="M108" s="168">
        <v>31790191.494009931</v>
      </c>
    </row>
    <row r="109" spans="1:13" s="17" customFormat="1" ht="16.5" customHeight="1" thickTop="1" thickBot="1" x14ac:dyDescent="0.3">
      <c r="A109" s="18" t="s">
        <v>141</v>
      </c>
      <c r="B109" s="19" t="str">
        <f>VLOOKUP(A109,'[1]00-Datum'!A:B,2,FALSE)</f>
        <v>Infrastructure</v>
      </c>
      <c r="C109" s="19" t="str">
        <f>VLOOKUP(A109,'[1]00-Datum'!A:C,3,FALSE)</f>
        <v>Bridges &amp; Tunnels</v>
      </c>
      <c r="D109" s="19" t="str">
        <f>VLOOKUP(A109,'[1]00-Datum'!A:D,4,FALSE)</f>
        <v>Civil Works</v>
      </c>
      <c r="E109" s="19" t="str">
        <f>VLOOKUP(A109,'[1]00-Datum'!A:E,5,FALSE)</f>
        <v>Army Forces</v>
      </c>
      <c r="F109" s="20" t="str">
        <f>VLOOKUP(A109,'[1]00-Datum'!A:H,8,FALSE)</f>
        <v>Ismailia</v>
      </c>
      <c r="G109" s="20" t="str">
        <f>VLOOKUP(A109,'[1]00-Datum'!A:I,9,FALSE)</f>
        <v>D</v>
      </c>
      <c r="H109" s="20" t="str">
        <f>VLOOKUP(A109,'[1]00-Datum'!A:J,10,FALSE)</f>
        <v>ARMY</v>
      </c>
      <c r="I109" s="21"/>
      <c r="J109" s="22"/>
      <c r="K109" s="71">
        <v>476</v>
      </c>
      <c r="L109" s="72" t="s">
        <v>11</v>
      </c>
      <c r="M109" s="23">
        <v>11220000</v>
      </c>
    </row>
    <row r="110" spans="1:13" s="17" customFormat="1" ht="16.5" customHeight="1" x14ac:dyDescent="0.25">
      <c r="A110" s="85" t="s">
        <v>142</v>
      </c>
      <c r="B110" s="34" t="str">
        <f>VLOOKUP(A110,'[1]00-Datum'!A:B,2,FALSE)</f>
        <v>Infrastructure</v>
      </c>
      <c r="C110" s="34" t="str">
        <f>VLOOKUP(A110,'[1]00-Datum'!A:C,3,FALSE)</f>
        <v>Tank</v>
      </c>
      <c r="D110" s="34" t="str">
        <f>VLOOKUP(A110,'[1]00-Datum'!A:D,4,FALSE)</f>
        <v>Civil Works</v>
      </c>
      <c r="E110" s="34" t="str">
        <f>VLOOKUP(A110,'[1]00-Datum'!A:E,5,FALSE)</f>
        <v>EMAAR</v>
      </c>
      <c r="F110" s="35" t="str">
        <f>VLOOKUP(A110,'[1]00-Datum'!A:H,8,FALSE)</f>
        <v>5th settelment</v>
      </c>
      <c r="G110" s="35" t="str">
        <f>VLOOKUP(A110,'[1]00-Datum'!A:I,9,FALSE)</f>
        <v>D</v>
      </c>
      <c r="H110" s="35" t="str">
        <f>VLOOKUP(A110,'[1]00-Datum'!A:J,10,FALSE)</f>
        <v>Private</v>
      </c>
      <c r="I110" s="169" t="s">
        <v>143</v>
      </c>
      <c r="J110" s="170">
        <v>680</v>
      </c>
      <c r="K110" s="171">
        <v>12350</v>
      </c>
      <c r="L110" s="41" t="s">
        <v>11</v>
      </c>
      <c r="M110" s="40">
        <v>168347427</v>
      </c>
    </row>
    <row r="111" spans="1:13" s="17" customFormat="1" ht="16.5" customHeight="1" thickBot="1" x14ac:dyDescent="0.3">
      <c r="A111" s="51" t="s">
        <v>142</v>
      </c>
      <c r="B111" s="155" t="str">
        <f>VLOOKUP(A111,'[1]00-Datum'!A:B,2,FALSE)</f>
        <v>Infrastructure</v>
      </c>
      <c r="C111" s="155" t="str">
        <f>VLOOKUP(A111,'[1]00-Datum'!A:C,3,FALSE)</f>
        <v>Tank</v>
      </c>
      <c r="D111" s="155" t="str">
        <f>VLOOKUP(A111,'[1]00-Datum'!A:D,4,FALSE)</f>
        <v>Civil Works</v>
      </c>
      <c r="E111" s="155" t="str">
        <f>VLOOKUP(A111,'[1]00-Datum'!A:E,5,FALSE)</f>
        <v>EMAAR</v>
      </c>
      <c r="F111" s="172" t="str">
        <f>VLOOKUP(A111,'[1]00-Datum'!A:H,8,FALSE)</f>
        <v>5th settelment</v>
      </c>
      <c r="G111" s="172" t="str">
        <f>VLOOKUP(A111,'[1]00-Datum'!A:I,9,FALSE)</f>
        <v>D</v>
      </c>
      <c r="H111" s="172" t="str">
        <f>VLOOKUP(A111,'[1]00-Datum'!A:J,10,FALSE)</f>
        <v>Private</v>
      </c>
      <c r="I111" s="173" t="s">
        <v>144</v>
      </c>
      <c r="J111" s="174">
        <v>10600</v>
      </c>
      <c r="K111" s="175">
        <v>12350</v>
      </c>
      <c r="L111" s="161" t="s">
        <v>11</v>
      </c>
      <c r="M111" s="160">
        <v>168347427</v>
      </c>
    </row>
    <row r="112" spans="1:13" s="17" customFormat="1" ht="16.5" customHeight="1" x14ac:dyDescent="0.3">
      <c r="A112" s="33" t="s">
        <v>145</v>
      </c>
      <c r="B112" s="34" t="str">
        <f t="shared" ref="B112:H114" si="24">B$115</f>
        <v>Commercial</v>
      </c>
      <c r="C112" s="34" t="str">
        <f t="shared" si="24"/>
        <v>Stadium</v>
      </c>
      <c r="D112" s="34" t="str">
        <f t="shared" si="24"/>
        <v>EPC</v>
      </c>
      <c r="E112" s="34" t="str">
        <f t="shared" si="24"/>
        <v>Army Forces</v>
      </c>
      <c r="F112" s="34" t="str">
        <f t="shared" si="24"/>
        <v>New Capital</v>
      </c>
      <c r="G112" s="34" t="str">
        <f t="shared" si="24"/>
        <v>D</v>
      </c>
      <c r="H112" s="34" t="str">
        <f t="shared" si="24"/>
        <v>ARMY</v>
      </c>
      <c r="I112" s="36" t="s">
        <v>146</v>
      </c>
      <c r="J112" s="37">
        <v>15000</v>
      </c>
      <c r="K112" s="38">
        <v>18000</v>
      </c>
      <c r="L112" s="39" t="s">
        <v>16</v>
      </c>
      <c r="M112" s="40">
        <v>522000000</v>
      </c>
    </row>
    <row r="113" spans="1:13" s="17" customFormat="1" ht="16.5" customHeight="1" x14ac:dyDescent="0.3">
      <c r="A113" s="42" t="s">
        <v>147</v>
      </c>
      <c r="B113" s="43" t="str">
        <f t="shared" si="24"/>
        <v>Commercial</v>
      </c>
      <c r="C113" s="43" t="str">
        <f t="shared" si="24"/>
        <v>Stadium</v>
      </c>
      <c r="D113" s="43" t="str">
        <f t="shared" si="24"/>
        <v>EPC</v>
      </c>
      <c r="E113" s="43" t="str">
        <f t="shared" si="24"/>
        <v>Army Forces</v>
      </c>
      <c r="F113" s="43" t="str">
        <f t="shared" si="24"/>
        <v>New Capital</v>
      </c>
      <c r="G113" s="43" t="str">
        <f t="shared" si="24"/>
        <v>D</v>
      </c>
      <c r="H113" s="43" t="str">
        <f t="shared" si="24"/>
        <v>ARMY</v>
      </c>
      <c r="I113" s="45" t="s">
        <v>146</v>
      </c>
      <c r="J113" s="46">
        <v>15000</v>
      </c>
      <c r="K113" s="68">
        <v>18000</v>
      </c>
      <c r="L113" s="48" t="s">
        <v>18</v>
      </c>
      <c r="M113" s="49">
        <v>271200000</v>
      </c>
    </row>
    <row r="114" spans="1:13" s="17" customFormat="1" ht="16.5" customHeight="1" x14ac:dyDescent="0.3">
      <c r="A114" s="114" t="s">
        <v>148</v>
      </c>
      <c r="B114" s="135" t="str">
        <f t="shared" si="24"/>
        <v>Commercial</v>
      </c>
      <c r="C114" s="135" t="str">
        <f t="shared" si="24"/>
        <v>Stadium</v>
      </c>
      <c r="D114" s="135" t="str">
        <f t="shared" si="24"/>
        <v>EPC</v>
      </c>
      <c r="E114" s="135" t="str">
        <f t="shared" si="24"/>
        <v>Army Forces</v>
      </c>
      <c r="F114" s="135" t="str">
        <f t="shared" si="24"/>
        <v>New Capital</v>
      </c>
      <c r="G114" s="135" t="str">
        <f t="shared" si="24"/>
        <v>D</v>
      </c>
      <c r="H114" s="135" t="str">
        <f t="shared" si="24"/>
        <v>ARMY</v>
      </c>
      <c r="I114" s="115" t="s">
        <v>146</v>
      </c>
      <c r="J114" s="137">
        <v>15000</v>
      </c>
      <c r="K114" s="138">
        <v>18000</v>
      </c>
      <c r="L114" s="176" t="s">
        <v>20</v>
      </c>
      <c r="M114" s="119">
        <v>406800000</v>
      </c>
    </row>
    <row r="115" spans="1:13" s="17" customFormat="1" ht="16.5" customHeight="1" thickBot="1" x14ac:dyDescent="0.35">
      <c r="A115" s="51" t="s">
        <v>149</v>
      </c>
      <c r="B115" s="52" t="str">
        <f>VLOOKUP(A115,'[1]00-Datum'!A:B,2,FALSE)</f>
        <v>Commercial</v>
      </c>
      <c r="C115" s="52" t="str">
        <f>VLOOKUP(A115,'[1]00-Datum'!A:C,3,FALSE)</f>
        <v>Stadium</v>
      </c>
      <c r="D115" s="52" t="str">
        <f>VLOOKUP(A115,'[1]00-Datum'!A:D,4,FALSE)</f>
        <v>EPC</v>
      </c>
      <c r="E115" s="52" t="str">
        <f>VLOOKUP(A115,'[1]00-Datum'!A:E,5,FALSE)</f>
        <v>Army Forces</v>
      </c>
      <c r="F115" s="53" t="str">
        <f>VLOOKUP(A115,'[1]00-Datum'!A:H,8,FALSE)</f>
        <v>New Capital</v>
      </c>
      <c r="G115" s="53" t="str">
        <f>VLOOKUP(A115,'[1]00-Datum'!A:I,9,FALSE)</f>
        <v>D</v>
      </c>
      <c r="H115" s="53" t="str">
        <f>VLOOKUP(A115,'[1]00-Datum'!A:J,10,FALSE)</f>
        <v>ARMY</v>
      </c>
      <c r="I115" s="52" t="str">
        <f>I114</f>
        <v>Chair</v>
      </c>
      <c r="J115" s="79">
        <f>J114</f>
        <v>15000</v>
      </c>
      <c r="K115" s="70">
        <f>K114</f>
        <v>18000</v>
      </c>
      <c r="L115" s="81" t="s">
        <v>22</v>
      </c>
      <c r="M115" s="58">
        <v>1200000000</v>
      </c>
    </row>
    <row r="116" spans="1:13" s="17" customFormat="1" ht="16.5" customHeight="1" thickBot="1" x14ac:dyDescent="0.3">
      <c r="A116" s="51" t="s">
        <v>150</v>
      </c>
      <c r="B116" s="19" t="str">
        <f>VLOOKUP(A116,'[1]00-Datum'!A:B,2,FALSE)</f>
        <v>Industrial</v>
      </c>
      <c r="C116" s="19" t="str">
        <f>VLOOKUP(A116,'[1]00-Datum'!A:C,3,FALSE)</f>
        <v>Factory</v>
      </c>
      <c r="D116" s="19" t="str">
        <f>VLOOKUP(A116,'[1]00-Datum'!A:D,4,FALSE)</f>
        <v>Turn Key</v>
      </c>
      <c r="E116" s="19" t="str">
        <f>VLOOKUP(A116,'[1]00-Datum'!A:E,5,FALSE)</f>
        <v xml:space="preserve">Sewedy </v>
      </c>
      <c r="F116" s="20" t="str">
        <f>VLOOKUP(A116,'[1]00-Datum'!A:H,8,FALSE)</f>
        <v>Suez</v>
      </c>
      <c r="G116" s="20" t="str">
        <f>VLOOKUP(A116,'[1]00-Datum'!A:I,9,FALSE)</f>
        <v>D</v>
      </c>
      <c r="H116" s="20" t="str">
        <f>VLOOKUP(A116,'[1]00-Datum'!A:J,10,FALSE)</f>
        <v>Affiliates</v>
      </c>
      <c r="I116" s="21"/>
      <c r="J116" s="22"/>
      <c r="K116" s="71"/>
      <c r="L116" s="72" t="s">
        <v>11</v>
      </c>
      <c r="M116" s="23">
        <v>65831906</v>
      </c>
    </row>
    <row r="117" spans="1:13" s="17" customFormat="1" ht="16.5" customHeight="1" thickBot="1" x14ac:dyDescent="0.3">
      <c r="A117" s="51" t="s">
        <v>151</v>
      </c>
      <c r="B117" s="25" t="str">
        <f>VLOOKUP(A117,'[1]00-Datum'!A:B,2,FALSE)</f>
        <v>Infrastructure</v>
      </c>
      <c r="C117" s="25" t="str">
        <f>VLOOKUP(A117,'[1]00-Datum'!A:C,3,FALSE)</f>
        <v>L&amp;L</v>
      </c>
      <c r="D117" s="25" t="str">
        <f>VLOOKUP(A117,'[1]00-Datum'!A:D,4,FALSE)</f>
        <v>Civil Works</v>
      </c>
      <c r="E117" s="25" t="str">
        <f>VLOOKUP(A117,'[1]00-Datum'!A:E,5,FALSE)</f>
        <v>Army Forces</v>
      </c>
      <c r="F117" s="26" t="str">
        <f>VLOOKUP(A117,'[1]00-Datum'!A:H,8,FALSE)</f>
        <v>Cairo</v>
      </c>
      <c r="G117" s="26" t="str">
        <f>VLOOKUP(A117,'[1]00-Datum'!A:I,9,FALSE)</f>
        <v>D</v>
      </c>
      <c r="H117" s="26" t="str">
        <f>VLOOKUP(A117,'[1]00-Datum'!A:J,10,FALSE)</f>
        <v>ARMY</v>
      </c>
      <c r="I117" s="27"/>
      <c r="J117" s="74"/>
      <c r="K117" s="75"/>
      <c r="L117" s="32" t="s">
        <v>11</v>
      </c>
      <c r="M117" s="31">
        <v>980186.29372690758</v>
      </c>
    </row>
    <row r="118" spans="1:13" s="17" customFormat="1" ht="16.5" customHeight="1" thickBot="1" x14ac:dyDescent="0.3">
      <c r="A118" s="51" t="s">
        <v>152</v>
      </c>
      <c r="B118" s="19" t="str">
        <f>VLOOKUP(A118,'[1]00-Datum'!A:B,2,FALSE)</f>
        <v>Infrastructure</v>
      </c>
      <c r="C118" s="19" t="str">
        <f>VLOOKUP(A118,'[1]00-Datum'!A:C,3,FALSE)</f>
        <v>L&amp;L</v>
      </c>
      <c r="D118" s="19" t="str">
        <f>VLOOKUP(A118,'[1]00-Datum'!A:D,4,FALSE)</f>
        <v>Civil Works</v>
      </c>
      <c r="E118" s="19" t="str">
        <f>VLOOKUP(A118,'[1]00-Datum'!A:E,5,FALSE)</f>
        <v>Army Forces</v>
      </c>
      <c r="F118" s="20" t="str">
        <f>VLOOKUP(A118,'[1]00-Datum'!A:H,8,FALSE)</f>
        <v>Cairo</v>
      </c>
      <c r="G118" s="20" t="str">
        <f>VLOOKUP(A118,'[1]00-Datum'!A:I,9,FALSE)</f>
        <v>D</v>
      </c>
      <c r="H118" s="20" t="str">
        <f>VLOOKUP(A118,'[1]00-Datum'!A:J,10,FALSE)</f>
        <v>ARMY</v>
      </c>
      <c r="I118" s="21"/>
      <c r="J118" s="22"/>
      <c r="K118" s="71"/>
      <c r="L118" s="72" t="s">
        <v>11</v>
      </c>
      <c r="M118" s="23">
        <v>3670033.5320461686</v>
      </c>
    </row>
    <row r="119" spans="1:13" s="17" customFormat="1" ht="16.5" customHeight="1" thickBot="1" x14ac:dyDescent="0.3">
      <c r="A119" s="51" t="s">
        <v>153</v>
      </c>
      <c r="B119" s="25" t="str">
        <f>VLOOKUP(A119,'[1]00-Datum'!A:B,2,FALSE)</f>
        <v>Infrastructure</v>
      </c>
      <c r="C119" s="25" t="str">
        <f>VLOOKUP(A119,'[1]00-Datum'!A:C,3,FALSE)</f>
        <v>L&amp;L</v>
      </c>
      <c r="D119" s="25" t="str">
        <f>VLOOKUP(A119,'[1]00-Datum'!A:D,4,FALSE)</f>
        <v>Civil Works</v>
      </c>
      <c r="E119" s="25" t="str">
        <f>VLOOKUP(A119,'[1]00-Datum'!A:E,5,FALSE)</f>
        <v>Army Forces</v>
      </c>
      <c r="F119" s="26" t="str">
        <f>VLOOKUP(A119,'[1]00-Datum'!A:H,8,FALSE)</f>
        <v>Cairo</v>
      </c>
      <c r="G119" s="26" t="str">
        <f>VLOOKUP(A119,'[1]00-Datum'!A:I,9,FALSE)</f>
        <v>D</v>
      </c>
      <c r="H119" s="26" t="str">
        <f>VLOOKUP(A119,'[1]00-Datum'!A:J,10,FALSE)</f>
        <v>ARMY</v>
      </c>
      <c r="I119" s="27"/>
      <c r="J119" s="74"/>
      <c r="K119" s="75"/>
      <c r="L119" s="32" t="s">
        <v>11</v>
      </c>
      <c r="M119" s="31">
        <v>4203687</v>
      </c>
    </row>
    <row r="120" spans="1:13" s="17" customFormat="1" ht="16.5" customHeight="1" thickBot="1" x14ac:dyDescent="0.3">
      <c r="A120" s="51" t="s">
        <v>154</v>
      </c>
      <c r="B120" s="19" t="str">
        <f>VLOOKUP(A120,'[1]00-Datum'!A:B,2,FALSE)</f>
        <v>Infrastructure</v>
      </c>
      <c r="C120" s="19" t="str">
        <f>VLOOKUP(A120,'[1]00-Datum'!A:C,3,FALSE)</f>
        <v>L&amp;L</v>
      </c>
      <c r="D120" s="19" t="str">
        <f>VLOOKUP(A120,'[1]00-Datum'!A:D,4,FALSE)</f>
        <v>Civil Works</v>
      </c>
      <c r="E120" s="19" t="str">
        <f>VLOOKUP(A120,'[1]00-Datum'!A:E,5,FALSE)</f>
        <v>Ora</v>
      </c>
      <c r="F120" s="20" t="str">
        <f>VLOOKUP(A120,'[1]00-Datum'!A:H,8,FALSE)</f>
        <v>6th of October</v>
      </c>
      <c r="G120" s="20" t="str">
        <f>VLOOKUP(A120,'[1]00-Datum'!A:I,9,FALSE)</f>
        <v>D</v>
      </c>
      <c r="H120" s="20" t="str">
        <f>VLOOKUP(A120,'[1]00-Datum'!A:J,10,FALSE)</f>
        <v>Private</v>
      </c>
      <c r="I120" s="21"/>
      <c r="J120" s="22"/>
      <c r="K120" s="71"/>
      <c r="L120" s="72" t="s">
        <v>11</v>
      </c>
      <c r="M120" s="23">
        <v>1100000</v>
      </c>
    </row>
    <row r="121" spans="1:13" s="17" customFormat="1" ht="16.5" customHeight="1" thickBot="1" x14ac:dyDescent="0.35">
      <c r="A121" s="51" t="s">
        <v>155</v>
      </c>
      <c r="B121" s="25" t="str">
        <f>VLOOKUP(A121,'[1]00-Datum'!A:B,2,FALSE)</f>
        <v>Commercial</v>
      </c>
      <c r="C121" s="25" t="str">
        <f>VLOOKUP(A121,'[1]00-Datum'!A:C,3,FALSE)</f>
        <v>Hotel</v>
      </c>
      <c r="D121" s="25" t="str">
        <f>VLOOKUP(A121,'[1]00-Datum'!A:D,4,FALSE)</f>
        <v>Civil Works</v>
      </c>
      <c r="E121" s="25" t="str">
        <f>VLOOKUP(A121,'[1]00-Datum'!A:E,5,FALSE)</f>
        <v xml:space="preserve">Sewedy </v>
      </c>
      <c r="F121" s="26" t="str">
        <f>VLOOKUP(A121,'[1]00-Datum'!A:H,8,FALSE)</f>
        <v>Gouna</v>
      </c>
      <c r="G121" s="26" t="str">
        <f>VLOOKUP(A121,'[1]00-Datum'!A:I,9,FALSE)</f>
        <v>D</v>
      </c>
      <c r="H121" s="26" t="str">
        <f>VLOOKUP(A121,'[1]00-Datum'!A:J,10,FALSE)</f>
        <v>Affiliates</v>
      </c>
      <c r="I121" s="27"/>
      <c r="J121" s="28"/>
      <c r="K121" s="29">
        <f>7245+11107</f>
        <v>18352</v>
      </c>
      <c r="L121" s="30" t="s">
        <v>11</v>
      </c>
      <c r="M121" s="31">
        <v>44797273</v>
      </c>
    </row>
    <row r="122" spans="1:13" s="17" customFormat="1" ht="16.5" customHeight="1" thickBot="1" x14ac:dyDescent="0.3">
      <c r="A122" s="51" t="s">
        <v>156</v>
      </c>
      <c r="B122" s="19" t="str">
        <f>VLOOKUP(A122,'[1]00-Datum'!A:B,2,FALSE)</f>
        <v>Restoration</v>
      </c>
      <c r="C122" s="19" t="str">
        <f>VLOOKUP(A122,'[1]00-Datum'!A:C,3,FALSE)</f>
        <v>Palace</v>
      </c>
      <c r="D122" s="19" t="str">
        <f>VLOOKUP(A122,'[1]00-Datum'!A:D,4,FALSE)</f>
        <v>Restoration</v>
      </c>
      <c r="E122" s="19" t="str">
        <f>VLOOKUP(A122,'[1]00-Datum'!A:E,5,FALSE)</f>
        <v>Army Forces</v>
      </c>
      <c r="F122" s="20" t="str">
        <f>VLOOKUP(A122,'[1]00-Datum'!A:H,8,FALSE)</f>
        <v>Cairo</v>
      </c>
      <c r="G122" s="20" t="str">
        <f>VLOOKUP(A122,'[1]00-Datum'!A:I,9,FALSE)</f>
        <v>D</v>
      </c>
      <c r="H122" s="20" t="str">
        <f>VLOOKUP(A122,'[1]00-Datum'!A:J,10,FALSE)</f>
        <v>ARMY</v>
      </c>
      <c r="I122" s="21"/>
      <c r="J122" s="22"/>
      <c r="K122" s="71"/>
      <c r="L122" s="72" t="s">
        <v>11</v>
      </c>
      <c r="M122" s="23">
        <v>6306643.0957683735</v>
      </c>
    </row>
    <row r="123" spans="1:13" s="17" customFormat="1" ht="16.5" customHeight="1" thickBot="1" x14ac:dyDescent="0.3">
      <c r="A123" s="51" t="s">
        <v>157</v>
      </c>
      <c r="B123" s="25" t="str">
        <f>VLOOKUP(A123,'[1]00-Datum'!A:B,2,FALSE)</f>
        <v>Infrastructure</v>
      </c>
      <c r="C123" s="25" t="str">
        <f>VLOOKUP(A123,'[1]00-Datum'!A:C,3,FALSE)</f>
        <v>Bridges &amp; Tunnels</v>
      </c>
      <c r="D123" s="25" t="str">
        <f>VLOOKUP(A123,'[1]00-Datum'!A:D,4,FALSE)</f>
        <v>Civil Works</v>
      </c>
      <c r="E123" s="25" t="str">
        <f>VLOOKUP(A123,'[1]00-Datum'!A:E,5,FALSE)</f>
        <v>Army Forces</v>
      </c>
      <c r="F123" s="26" t="str">
        <f>VLOOKUP(A123,'[1]00-Datum'!A:H,8,FALSE)</f>
        <v>Cairo</v>
      </c>
      <c r="G123" s="26" t="str">
        <f>VLOOKUP(A123,'[1]00-Datum'!A:I,9,FALSE)</f>
        <v>D</v>
      </c>
      <c r="H123" s="26" t="str">
        <f>VLOOKUP(A123,'[1]00-Datum'!A:J,10,FALSE)</f>
        <v>ARMY</v>
      </c>
      <c r="I123" s="27"/>
      <c r="J123" s="74"/>
      <c r="K123" s="75">
        <v>6750</v>
      </c>
      <c r="L123" s="32" t="s">
        <v>11</v>
      </c>
      <c r="M123" s="31">
        <v>95436549</v>
      </c>
    </row>
    <row r="124" spans="1:13" s="17" customFormat="1" ht="16.5" customHeight="1" thickBot="1" x14ac:dyDescent="0.3">
      <c r="A124" s="51" t="s">
        <v>158</v>
      </c>
      <c r="B124" s="19" t="str">
        <f>VLOOKUP(A124,'[1]00-Datum'!A:B,2,FALSE)</f>
        <v>Infrastructure</v>
      </c>
      <c r="C124" s="19" t="str">
        <f>VLOOKUP(A124,'[1]00-Datum'!A:C,3,FALSE)</f>
        <v>L&amp;L</v>
      </c>
      <c r="D124" s="19" t="str">
        <f>VLOOKUP(A124,'[1]00-Datum'!A:D,4,FALSE)</f>
        <v>Civil Works</v>
      </c>
      <c r="E124" s="19" t="str">
        <f>VLOOKUP(A124,'[1]00-Datum'!A:E,5,FALSE)</f>
        <v>Army Forces</v>
      </c>
      <c r="F124" s="20" t="str">
        <f>VLOOKUP(A124,'[1]00-Datum'!A:H,8,FALSE)</f>
        <v>Cairo</v>
      </c>
      <c r="G124" s="20" t="str">
        <f>VLOOKUP(A124,'[1]00-Datum'!A:I,9,FALSE)</f>
        <v>D</v>
      </c>
      <c r="H124" s="20" t="str">
        <f>VLOOKUP(A124,'[1]00-Datum'!A:J,10,FALSE)</f>
        <v>ARMY</v>
      </c>
      <c r="I124" s="21"/>
      <c r="J124" s="22"/>
      <c r="K124" s="71"/>
      <c r="L124" s="72" t="s">
        <v>11</v>
      </c>
      <c r="M124" s="23">
        <v>3270317.6496639298</v>
      </c>
    </row>
    <row r="125" spans="1:13" s="17" customFormat="1" ht="16.5" customHeight="1" thickBot="1" x14ac:dyDescent="0.35">
      <c r="A125" s="51" t="s">
        <v>159</v>
      </c>
      <c r="B125" s="25" t="str">
        <f>VLOOKUP(A125,'[1]00-Datum'!A:B,2,FALSE)</f>
        <v>Commercial</v>
      </c>
      <c r="C125" s="25" t="str">
        <f>VLOOKUP(A125,'[1]00-Datum'!A:C,3,FALSE)</f>
        <v>Parking</v>
      </c>
      <c r="D125" s="25" t="str">
        <f>VLOOKUP(A125,'[1]00-Datum'!A:D,4,FALSE)</f>
        <v>Civil Works</v>
      </c>
      <c r="E125" s="25" t="str">
        <f>VLOOKUP(A125,'[1]00-Datum'!A:E,5,FALSE)</f>
        <v>Hyper</v>
      </c>
      <c r="F125" s="26" t="str">
        <f>VLOOKUP(A125,'[1]00-Datum'!A:H,8,FALSE)</f>
        <v>6th of October</v>
      </c>
      <c r="G125" s="26" t="str">
        <f>VLOOKUP(A125,'[1]00-Datum'!A:I,9,FALSE)</f>
        <v>D</v>
      </c>
      <c r="H125" s="26" t="str">
        <f>VLOOKUP(A125,'[1]00-Datum'!A:J,10,FALSE)</f>
        <v>Private</v>
      </c>
      <c r="I125" s="27" t="s">
        <v>160</v>
      </c>
      <c r="J125" s="28">
        <v>510</v>
      </c>
      <c r="K125" s="29">
        <v>30000</v>
      </c>
      <c r="L125" s="30" t="s">
        <v>11</v>
      </c>
      <c r="M125" s="31">
        <v>135000000</v>
      </c>
    </row>
    <row r="126" spans="1:13" s="17" customFormat="1" ht="16.5" customHeight="1" thickBot="1" x14ac:dyDescent="0.35">
      <c r="A126" s="51" t="s">
        <v>161</v>
      </c>
      <c r="B126" s="19" t="str">
        <f>VLOOKUP(A126,'[1]00-Datum'!A:B,2,FALSE)</f>
        <v>Commercial</v>
      </c>
      <c r="C126" s="19" t="str">
        <f>VLOOKUP(A126,'[1]00-Datum'!A:C,3,FALSE)</f>
        <v>Offices &amp; Mall</v>
      </c>
      <c r="D126" s="19" t="str">
        <f>VLOOKUP(A126,'[1]00-Datum'!A:D,4,FALSE)</f>
        <v>Turn Key</v>
      </c>
      <c r="E126" s="19" t="str">
        <f>VLOOKUP(A126,'[1]00-Datum'!A:E,5,FALSE)</f>
        <v>Marakez</v>
      </c>
      <c r="F126" s="20" t="str">
        <f>VLOOKUP(A126,'[1]00-Datum'!A:H,8,FALSE)</f>
        <v>6th of October</v>
      </c>
      <c r="G126" s="20" t="str">
        <f>VLOOKUP(A126,'[1]00-Datum'!A:I,9,FALSE)</f>
        <v>S</v>
      </c>
      <c r="H126" s="20" t="str">
        <f>VLOOKUP(A126,'[1]00-Datum'!A:J,10,FALSE)</f>
        <v>Private</v>
      </c>
      <c r="I126" s="21"/>
      <c r="J126" s="82"/>
      <c r="K126" s="83">
        <v>19836</v>
      </c>
      <c r="L126" s="94" t="s">
        <v>11</v>
      </c>
      <c r="M126" s="23">
        <v>52793757.133151688</v>
      </c>
    </row>
    <row r="127" spans="1:13" s="17" customFormat="1" ht="16.5" customHeight="1" x14ac:dyDescent="0.3">
      <c r="A127" s="33" t="s">
        <v>162</v>
      </c>
      <c r="B127" s="34" t="str">
        <f>$B$130</f>
        <v>Commercial</v>
      </c>
      <c r="C127" s="34" t="str">
        <f>C$130</f>
        <v>Offices &amp; Mall</v>
      </c>
      <c r="D127" s="34" t="str">
        <f t="shared" ref="D127:H129" si="25">D$130</f>
        <v>Core And Shell</v>
      </c>
      <c r="E127" s="34" t="str">
        <f t="shared" si="25"/>
        <v>Al-Futtaim</v>
      </c>
      <c r="F127" s="34" t="str">
        <f t="shared" si="25"/>
        <v>5th settelment</v>
      </c>
      <c r="G127" s="34" t="str">
        <f t="shared" si="25"/>
        <v>S</v>
      </c>
      <c r="H127" s="34" t="str">
        <f t="shared" si="25"/>
        <v>Private</v>
      </c>
      <c r="I127" s="36" t="str">
        <f>$I$130</f>
        <v>Offices</v>
      </c>
      <c r="J127" s="37">
        <f>$J$130</f>
        <v>300</v>
      </c>
      <c r="K127" s="38">
        <v>98633</v>
      </c>
      <c r="L127" s="39" t="s">
        <v>16</v>
      </c>
      <c r="M127" s="40">
        <v>389765966</v>
      </c>
    </row>
    <row r="128" spans="1:13" s="17" customFormat="1" ht="16.5" customHeight="1" x14ac:dyDescent="0.3">
      <c r="A128" s="42" t="s">
        <v>163</v>
      </c>
      <c r="B128" s="43" t="str">
        <f>$B$130</f>
        <v>Commercial</v>
      </c>
      <c r="C128" s="43" t="str">
        <f>C$130</f>
        <v>Offices &amp; Mall</v>
      </c>
      <c r="D128" s="43" t="str">
        <f t="shared" si="25"/>
        <v>Core And Shell</v>
      </c>
      <c r="E128" s="43" t="str">
        <f t="shared" si="25"/>
        <v>Al-Futtaim</v>
      </c>
      <c r="F128" s="43" t="str">
        <f t="shared" si="25"/>
        <v>5th settelment</v>
      </c>
      <c r="G128" s="43" t="str">
        <f t="shared" si="25"/>
        <v>S</v>
      </c>
      <c r="H128" s="43" t="str">
        <f t="shared" si="25"/>
        <v>Private</v>
      </c>
      <c r="I128" s="45" t="str">
        <f>$I$130</f>
        <v>Offices</v>
      </c>
      <c r="J128" s="46">
        <f>$J$130</f>
        <v>300</v>
      </c>
      <c r="K128" s="68">
        <v>98633</v>
      </c>
      <c r="L128" s="48" t="s">
        <v>18</v>
      </c>
      <c r="M128" s="49">
        <v>146804895</v>
      </c>
    </row>
    <row r="129" spans="1:13" s="17" customFormat="1" ht="16.5" customHeight="1" thickBot="1" x14ac:dyDescent="0.35">
      <c r="A129" s="154" t="s">
        <v>164</v>
      </c>
      <c r="B129" s="155" t="str">
        <f>$B$130</f>
        <v>Commercial</v>
      </c>
      <c r="C129" s="155" t="str">
        <f>C$130</f>
        <v>Offices &amp; Mall</v>
      </c>
      <c r="D129" s="155" t="str">
        <f t="shared" si="25"/>
        <v>Core And Shell</v>
      </c>
      <c r="E129" s="155" t="str">
        <f t="shared" si="25"/>
        <v>Al-Futtaim</v>
      </c>
      <c r="F129" s="155" t="str">
        <f t="shared" si="25"/>
        <v>5th settelment</v>
      </c>
      <c r="G129" s="155" t="str">
        <f t="shared" si="25"/>
        <v>S</v>
      </c>
      <c r="H129" s="155" t="str">
        <f t="shared" si="25"/>
        <v>Private</v>
      </c>
      <c r="I129" s="156" t="str">
        <f>$I$130</f>
        <v>Offices</v>
      </c>
      <c r="J129" s="157">
        <f>$J$130</f>
        <v>300</v>
      </c>
      <c r="K129" s="158">
        <v>98633</v>
      </c>
      <c r="L129" s="159" t="s">
        <v>20</v>
      </c>
      <c r="M129" s="160">
        <v>17553800</v>
      </c>
    </row>
    <row r="130" spans="1:13" s="17" customFormat="1" ht="16.5" customHeight="1" thickBot="1" x14ac:dyDescent="0.35">
      <c r="A130" s="51" t="s">
        <v>165</v>
      </c>
      <c r="B130" s="52" t="str">
        <f>VLOOKUP(A130,'[1]00-Datum'!A:B,2,FALSE)</f>
        <v>Commercial</v>
      </c>
      <c r="C130" s="52" t="str">
        <f>VLOOKUP(A130,'[1]00-Datum'!A:C,3,FALSE)</f>
        <v>Offices &amp; Mall</v>
      </c>
      <c r="D130" s="52" t="str">
        <f>VLOOKUP(A130,'[1]00-Datum'!A:D,4,FALSE)</f>
        <v>Core And Shell</v>
      </c>
      <c r="E130" s="52" t="str">
        <f>VLOOKUP(A130,'[1]00-Datum'!A:E,5,FALSE)</f>
        <v>Al-Futtaim</v>
      </c>
      <c r="F130" s="53" t="str">
        <f>VLOOKUP(A130,'[1]00-Datum'!A:H,8,FALSE)</f>
        <v>5th settelment</v>
      </c>
      <c r="G130" s="53" t="str">
        <f>VLOOKUP(A130,'[1]00-Datum'!A:I,9,FALSE)</f>
        <v>S</v>
      </c>
      <c r="H130" s="53" t="str">
        <f>VLOOKUP(A130,'[1]00-Datum'!A:J,10,FALSE)</f>
        <v>Private</v>
      </c>
      <c r="I130" s="163" t="s">
        <v>166</v>
      </c>
      <c r="J130" s="79">
        <v>300</v>
      </c>
      <c r="K130" s="70">
        <f>K129</f>
        <v>98633</v>
      </c>
      <c r="L130" s="81" t="s">
        <v>22</v>
      </c>
      <c r="M130" s="58">
        <v>559510195</v>
      </c>
    </row>
    <row r="131" spans="1:13" s="17" customFormat="1" ht="16.5" customHeight="1" thickBot="1" x14ac:dyDescent="0.3">
      <c r="A131" s="73" t="s">
        <v>167</v>
      </c>
      <c r="B131" s="25" t="str">
        <f>VLOOKUP(A131,'[1]00-Datum'!A:B,2,FALSE)</f>
        <v>Infrastructure</v>
      </c>
      <c r="C131" s="25" t="str">
        <f>VLOOKUP(A131,'[1]00-Datum'!A:C,3,FALSE)</f>
        <v>L&amp;L</v>
      </c>
      <c r="D131" s="25" t="str">
        <f>VLOOKUP(A131,'[1]00-Datum'!A:D,4,FALSE)</f>
        <v>Civil Works</v>
      </c>
      <c r="E131" s="25" t="str">
        <f>VLOOKUP(A131,'[1]00-Datum'!A:E,5,FALSE)</f>
        <v>Army Forces</v>
      </c>
      <c r="F131" s="26" t="str">
        <f>VLOOKUP(A131,'[1]00-Datum'!A:H,8,FALSE)</f>
        <v>Cairo</v>
      </c>
      <c r="G131" s="26" t="str">
        <f>VLOOKUP(A131,'[1]00-Datum'!A:I,9,FALSE)</f>
        <v>D</v>
      </c>
      <c r="H131" s="26" t="str">
        <f>VLOOKUP(A131,'[1]00-Datum'!A:J,10,FALSE)</f>
        <v>ARMY</v>
      </c>
      <c r="I131" s="27"/>
      <c r="J131" s="74"/>
      <c r="K131" s="75"/>
      <c r="L131" s="32" t="s">
        <v>11</v>
      </c>
      <c r="M131" s="31"/>
    </row>
    <row r="132" spans="1:13" s="17" customFormat="1" ht="16.5" customHeight="1" thickBot="1" x14ac:dyDescent="0.3">
      <c r="A132" s="18" t="s">
        <v>168</v>
      </c>
      <c r="B132" s="19" t="str">
        <f>VLOOKUP(A132,'[1]00-Datum'!A:B,2,FALSE)</f>
        <v>Infrastructure</v>
      </c>
      <c r="C132" s="19" t="str">
        <f>VLOOKUP(A132,'[1]00-Datum'!A:C,3,FALSE)</f>
        <v>L&amp;L</v>
      </c>
      <c r="D132" s="19" t="str">
        <f>VLOOKUP(A132,'[1]00-Datum'!A:D,4,FALSE)</f>
        <v>Civil Works</v>
      </c>
      <c r="E132" s="19" t="str">
        <f>VLOOKUP(A132,'[1]00-Datum'!A:E,5,FALSE)</f>
        <v>Army Forces</v>
      </c>
      <c r="F132" s="20" t="str">
        <f>VLOOKUP(A132,'[1]00-Datum'!A:H,8,FALSE)</f>
        <v>Cairo</v>
      </c>
      <c r="G132" s="20" t="str">
        <f>VLOOKUP(A132,'[1]00-Datum'!A:I,9,FALSE)</f>
        <v>D</v>
      </c>
      <c r="H132" s="20" t="str">
        <f>VLOOKUP(A132,'[1]00-Datum'!A:J,10,FALSE)</f>
        <v>ARMY</v>
      </c>
      <c r="I132" s="21"/>
      <c r="J132" s="22"/>
      <c r="K132" s="71"/>
      <c r="L132" s="72" t="s">
        <v>11</v>
      </c>
      <c r="M132" s="23"/>
    </row>
    <row r="133" spans="1:13" s="17" customFormat="1" ht="16.5" customHeight="1" thickBot="1" x14ac:dyDescent="0.3">
      <c r="A133" s="73" t="s">
        <v>169</v>
      </c>
      <c r="B133" s="25" t="str">
        <f>VLOOKUP(A133,'[1]00-Datum'!A:B,2,FALSE)</f>
        <v>Infrastructure</v>
      </c>
      <c r="C133" s="25" t="str">
        <f>VLOOKUP(A133,'[1]00-Datum'!A:C,3,FALSE)</f>
        <v>L&amp;L</v>
      </c>
      <c r="D133" s="25" t="str">
        <f>VLOOKUP(A133,'[1]00-Datum'!A:D,4,FALSE)</f>
        <v>Civil Works</v>
      </c>
      <c r="E133" s="25" t="str">
        <f>VLOOKUP(A133,'[1]00-Datum'!A:E,5,FALSE)</f>
        <v>Army Forces</v>
      </c>
      <c r="F133" s="26" t="str">
        <f>VLOOKUP(A133,'[1]00-Datum'!A:H,8,FALSE)</f>
        <v>Cairo</v>
      </c>
      <c r="G133" s="26" t="str">
        <f>VLOOKUP(A133,'[1]00-Datum'!A:I,9,FALSE)</f>
        <v>D</v>
      </c>
      <c r="H133" s="26" t="str">
        <f>VLOOKUP(A133,'[1]00-Datum'!A:J,10,FALSE)</f>
        <v>ARMY</v>
      </c>
      <c r="I133" s="27"/>
      <c r="J133" s="74"/>
      <c r="K133" s="75"/>
      <c r="L133" s="32" t="s">
        <v>11</v>
      </c>
      <c r="M133" s="31"/>
    </row>
    <row r="134" spans="1:13" s="17" customFormat="1" ht="16.5" customHeight="1" thickBot="1" x14ac:dyDescent="0.3">
      <c r="A134" s="18" t="s">
        <v>170</v>
      </c>
      <c r="B134" s="19" t="str">
        <f>VLOOKUP(A134,'[1]00-Datum'!A:B,2,FALSE)</f>
        <v>Infrastructure</v>
      </c>
      <c r="C134" s="19" t="str">
        <f>VLOOKUP(A134,'[1]00-Datum'!A:C,3,FALSE)</f>
        <v>L&amp;L</v>
      </c>
      <c r="D134" s="19" t="str">
        <f>VLOOKUP(A134,'[1]00-Datum'!A:D,4,FALSE)</f>
        <v>Civil Works</v>
      </c>
      <c r="E134" s="19" t="str">
        <f>VLOOKUP(A134,'[1]00-Datum'!A:E,5,FALSE)</f>
        <v>Army Forces</v>
      </c>
      <c r="F134" s="20" t="str">
        <f>VLOOKUP(A134,'[1]00-Datum'!A:H,8,FALSE)</f>
        <v>Cairo</v>
      </c>
      <c r="G134" s="20" t="str">
        <f>VLOOKUP(A134,'[1]00-Datum'!A:I,9,FALSE)</f>
        <v>D</v>
      </c>
      <c r="H134" s="20" t="str">
        <f>VLOOKUP(A134,'[1]00-Datum'!A:J,10,FALSE)</f>
        <v>ARMY</v>
      </c>
      <c r="I134" s="21"/>
      <c r="J134" s="22"/>
      <c r="K134" s="71"/>
      <c r="L134" s="72" t="s">
        <v>11</v>
      </c>
      <c r="M134" s="23"/>
    </row>
    <row r="135" spans="1:13" s="17" customFormat="1" ht="16.5" customHeight="1" thickBot="1" x14ac:dyDescent="0.3">
      <c r="A135" s="73" t="s">
        <v>171</v>
      </c>
      <c r="B135" s="25" t="str">
        <f>VLOOKUP(A135,'[1]00-Datum'!A:B,2,FALSE)</f>
        <v>Infrastructure</v>
      </c>
      <c r="C135" s="25" t="str">
        <f>VLOOKUP(A135,'[1]00-Datum'!A:C,3,FALSE)</f>
        <v>L&amp;L</v>
      </c>
      <c r="D135" s="25" t="str">
        <f>VLOOKUP(A135,'[1]00-Datum'!A:D,4,FALSE)</f>
        <v>Civil Works</v>
      </c>
      <c r="E135" s="25" t="str">
        <f>VLOOKUP(A135,'[1]00-Datum'!A:E,5,FALSE)</f>
        <v>Army Forces</v>
      </c>
      <c r="F135" s="26" t="str">
        <f>VLOOKUP(A135,'[1]00-Datum'!A:H,8,FALSE)</f>
        <v>Cairo</v>
      </c>
      <c r="G135" s="26" t="str">
        <f>VLOOKUP(A135,'[1]00-Datum'!A:I,9,FALSE)</f>
        <v>D</v>
      </c>
      <c r="H135" s="26" t="str">
        <f>VLOOKUP(A135,'[1]00-Datum'!A:J,10,FALSE)</f>
        <v>ARMY</v>
      </c>
      <c r="I135" s="27"/>
      <c r="J135" s="74"/>
      <c r="K135" s="75"/>
      <c r="L135" s="32" t="s">
        <v>11</v>
      </c>
      <c r="M135" s="31">
        <v>1520085</v>
      </c>
    </row>
    <row r="136" spans="1:13" s="17" customFormat="1" ht="16.5" customHeight="1" x14ac:dyDescent="0.3">
      <c r="A136" s="33" t="s">
        <v>172</v>
      </c>
      <c r="B136" s="34" t="str">
        <f t="shared" ref="B136:H138" si="26">B$139</f>
        <v>Commercial</v>
      </c>
      <c r="C136" s="34" t="str">
        <f>C$139</f>
        <v>University</v>
      </c>
      <c r="D136" s="34" t="str">
        <f t="shared" ref="D136:H136" si="27">D$139</f>
        <v>Turn Key</v>
      </c>
      <c r="E136" s="34" t="str">
        <f t="shared" si="27"/>
        <v xml:space="preserve">Sewedy </v>
      </c>
      <c r="F136" s="34" t="str">
        <f t="shared" si="27"/>
        <v>New Capital</v>
      </c>
      <c r="G136" s="34" t="str">
        <f t="shared" si="27"/>
        <v>D</v>
      </c>
      <c r="H136" s="34" t="str">
        <f t="shared" si="27"/>
        <v>Affiliates</v>
      </c>
      <c r="I136" s="36" t="s">
        <v>68</v>
      </c>
      <c r="J136" s="37">
        <v>900</v>
      </c>
      <c r="K136" s="38">
        <v>56000</v>
      </c>
      <c r="L136" s="39" t="s">
        <v>16</v>
      </c>
      <c r="M136" s="40">
        <v>92770189.494764075</v>
      </c>
    </row>
    <row r="137" spans="1:13" s="17" customFormat="1" ht="16.5" customHeight="1" x14ac:dyDescent="0.3">
      <c r="A137" s="42" t="s">
        <v>173</v>
      </c>
      <c r="B137" s="43" t="str">
        <f t="shared" si="26"/>
        <v>Commercial</v>
      </c>
      <c r="C137" s="43" t="str">
        <f t="shared" si="26"/>
        <v>University</v>
      </c>
      <c r="D137" s="43" t="str">
        <f t="shared" si="26"/>
        <v>Turn Key</v>
      </c>
      <c r="E137" s="43" t="str">
        <f t="shared" si="26"/>
        <v xml:space="preserve">Sewedy </v>
      </c>
      <c r="F137" s="43" t="str">
        <f t="shared" si="26"/>
        <v>New Capital</v>
      </c>
      <c r="G137" s="43" t="str">
        <f t="shared" si="26"/>
        <v>D</v>
      </c>
      <c r="H137" s="43" t="str">
        <f t="shared" si="26"/>
        <v>Affiliates</v>
      </c>
      <c r="I137" s="45" t="s">
        <v>68</v>
      </c>
      <c r="J137" s="46">
        <v>900</v>
      </c>
      <c r="K137" s="68">
        <v>56000</v>
      </c>
      <c r="L137" s="48" t="s">
        <v>18</v>
      </c>
      <c r="M137" s="49">
        <v>155706225.06726494</v>
      </c>
    </row>
    <row r="138" spans="1:13" s="17" customFormat="1" ht="16.5" customHeight="1" x14ac:dyDescent="0.3">
      <c r="A138" s="42" t="s">
        <v>174</v>
      </c>
      <c r="B138" s="43" t="str">
        <f t="shared" si="26"/>
        <v>Commercial</v>
      </c>
      <c r="C138" s="43" t="str">
        <f t="shared" si="26"/>
        <v>University</v>
      </c>
      <c r="D138" s="43" t="str">
        <f t="shared" si="26"/>
        <v>Turn Key</v>
      </c>
      <c r="E138" s="43" t="str">
        <f t="shared" si="26"/>
        <v xml:space="preserve">Sewedy </v>
      </c>
      <c r="F138" s="43" t="str">
        <f t="shared" si="26"/>
        <v>New Capital</v>
      </c>
      <c r="G138" s="43" t="str">
        <f t="shared" si="26"/>
        <v>D</v>
      </c>
      <c r="H138" s="43" t="str">
        <f t="shared" si="26"/>
        <v>Affiliates</v>
      </c>
      <c r="I138" s="45" t="s">
        <v>68</v>
      </c>
      <c r="J138" s="46">
        <v>900</v>
      </c>
      <c r="K138" s="68">
        <v>56000</v>
      </c>
      <c r="L138" s="48" t="s">
        <v>20</v>
      </c>
      <c r="M138" s="177">
        <v>311033780.437971</v>
      </c>
    </row>
    <row r="139" spans="1:13" s="17" customFormat="1" ht="16.5" customHeight="1" thickBot="1" x14ac:dyDescent="0.35">
      <c r="A139" s="51" t="s">
        <v>175</v>
      </c>
      <c r="B139" s="52" t="str">
        <f>VLOOKUP(A139,'[1]00-Datum'!A:B,2,FALSE)</f>
        <v>Commercial</v>
      </c>
      <c r="C139" s="52" t="str">
        <f>VLOOKUP(A139,'[1]00-Datum'!A:C,3,FALSE)</f>
        <v>University</v>
      </c>
      <c r="D139" s="52" t="str">
        <f>VLOOKUP(A139,'[1]00-Datum'!A:D,4,FALSE)</f>
        <v>Turn Key</v>
      </c>
      <c r="E139" s="52" t="str">
        <f>VLOOKUP(A139,'[1]00-Datum'!A:E,5,FALSE)</f>
        <v xml:space="preserve">Sewedy </v>
      </c>
      <c r="F139" s="53" t="str">
        <f>VLOOKUP(A139,'[1]00-Datum'!A:H,8,FALSE)</f>
        <v>New Capital</v>
      </c>
      <c r="G139" s="53" t="str">
        <f>VLOOKUP(A139,'[1]00-Datum'!A:I,9,FALSE)</f>
        <v>D</v>
      </c>
      <c r="H139" s="53" t="str">
        <f>VLOOKUP(A139,'[1]00-Datum'!A:J,10,FALSE)</f>
        <v>Affiliates</v>
      </c>
      <c r="I139" s="52" t="str">
        <f>I138</f>
        <v>People Served</v>
      </c>
      <c r="J139" s="79">
        <f>J138</f>
        <v>900</v>
      </c>
      <c r="K139" s="70">
        <v>38447</v>
      </c>
      <c r="L139" s="81" t="s">
        <v>22</v>
      </c>
      <c r="M139" s="58">
        <v>559510195</v>
      </c>
    </row>
    <row r="140" spans="1:13" s="17" customFormat="1" ht="16.5" customHeight="1" thickBot="1" x14ac:dyDescent="0.3">
      <c r="A140" s="51" t="s">
        <v>176</v>
      </c>
      <c r="B140" s="25" t="str">
        <f>VLOOKUP(A140,'[1]00-Datum'!A:B,2,FALSE)</f>
        <v>Infrastructure</v>
      </c>
      <c r="C140" s="25" t="str">
        <f>VLOOKUP(A140,'[1]00-Datum'!A:C,3,FALSE)</f>
        <v>L&amp;L</v>
      </c>
      <c r="D140" s="25" t="str">
        <f>VLOOKUP(A140,'[1]00-Datum'!A:D,4,FALSE)</f>
        <v>Civil Works</v>
      </c>
      <c r="E140" s="25" t="str">
        <f>VLOOKUP(A140,'[1]00-Datum'!A:E,5,FALSE)</f>
        <v>Army Forces</v>
      </c>
      <c r="F140" s="26" t="str">
        <f>VLOOKUP(A140,'[1]00-Datum'!A:H,8,FALSE)</f>
        <v>Cairo</v>
      </c>
      <c r="G140" s="26" t="str">
        <f>VLOOKUP(A140,'[1]00-Datum'!A:I,9,FALSE)</f>
        <v>D</v>
      </c>
      <c r="H140" s="26" t="str">
        <f>VLOOKUP(A140,'[1]00-Datum'!A:J,10,FALSE)</f>
        <v>ARMY</v>
      </c>
      <c r="I140" s="27"/>
      <c r="J140" s="74"/>
      <c r="K140" s="75"/>
      <c r="L140" s="32" t="s">
        <v>11</v>
      </c>
      <c r="M140" s="31">
        <v>16843027</v>
      </c>
    </row>
    <row r="141" spans="1:13" s="17" customFormat="1" ht="16.5" customHeight="1" thickBot="1" x14ac:dyDescent="0.3">
      <c r="A141" s="51" t="s">
        <v>177</v>
      </c>
      <c r="B141" s="19" t="str">
        <f>VLOOKUP(A141,'[1]00-Datum'!A:B,2,FALSE)</f>
        <v>Infrastructure</v>
      </c>
      <c r="C141" s="19" t="str">
        <f>VLOOKUP(A141,'[1]00-Datum'!A:C,3,FALSE)</f>
        <v>Bridges &amp; Tunnels</v>
      </c>
      <c r="D141" s="19" t="str">
        <f>VLOOKUP(A141,'[1]00-Datum'!A:D,4,FALSE)</f>
        <v>Civil Works</v>
      </c>
      <c r="E141" s="19" t="str">
        <f>VLOOKUP(A141,'[1]00-Datum'!A:E,5,FALSE)</f>
        <v>Army Forces</v>
      </c>
      <c r="F141" s="20" t="str">
        <f>VLOOKUP(A141,'[1]00-Datum'!A:H,8,FALSE)</f>
        <v>Cairo</v>
      </c>
      <c r="G141" s="20" t="str">
        <f>VLOOKUP(A141,'[1]00-Datum'!A:I,9,FALSE)</f>
        <v>D</v>
      </c>
      <c r="H141" s="20" t="str">
        <f>VLOOKUP(A141,'[1]00-Datum'!A:J,10,FALSE)</f>
        <v>ARMY</v>
      </c>
      <c r="I141" s="21"/>
      <c r="J141" s="22"/>
      <c r="K141" s="71">
        <v>9450</v>
      </c>
      <c r="L141" s="72" t="s">
        <v>11</v>
      </c>
      <c r="M141" s="23">
        <v>138370050</v>
      </c>
    </row>
    <row r="142" spans="1:13" s="17" customFormat="1" ht="16.5" customHeight="1" thickBot="1" x14ac:dyDescent="0.3">
      <c r="A142" s="51" t="s">
        <v>178</v>
      </c>
      <c r="B142" s="25" t="str">
        <f>VLOOKUP(A142,'[1]00-Datum'!A:B,2,FALSE)</f>
        <v>Infrastructure</v>
      </c>
      <c r="C142" s="25" t="str">
        <f>VLOOKUP(A142,'[1]00-Datum'!A:C,3,FALSE)</f>
        <v>Bridges &amp; Tunnels</v>
      </c>
      <c r="D142" s="25" t="str">
        <f>VLOOKUP(A142,'[1]00-Datum'!A:D,4,FALSE)</f>
        <v>Civil Works</v>
      </c>
      <c r="E142" s="25" t="str">
        <f>VLOOKUP(A142,'[1]00-Datum'!A:E,5,FALSE)</f>
        <v>Roads and Bridges Authority</v>
      </c>
      <c r="F142" s="26" t="str">
        <f>VLOOKUP(A142,'[1]00-Datum'!A:H,8,FALSE)</f>
        <v>Cairo</v>
      </c>
      <c r="G142" s="26" t="str">
        <f>VLOOKUP(A142,'[1]00-Datum'!A:I,9,FALSE)</f>
        <v>D</v>
      </c>
      <c r="H142" s="26" t="str">
        <f>VLOOKUP(A142,'[1]00-Datum'!A:J,10,FALSE)</f>
        <v>Public</v>
      </c>
      <c r="I142" s="27"/>
      <c r="J142" s="74"/>
      <c r="K142" s="75">
        <f>(3600*13)+(800*21)</f>
        <v>63600</v>
      </c>
      <c r="L142" s="32" t="s">
        <v>11</v>
      </c>
      <c r="M142" s="31">
        <v>771935871</v>
      </c>
    </row>
    <row r="143" spans="1:13" s="17" customFormat="1" ht="16.5" customHeight="1" thickBot="1" x14ac:dyDescent="0.3">
      <c r="A143" s="51" t="s">
        <v>179</v>
      </c>
      <c r="B143" s="19" t="str">
        <f>VLOOKUP(A143,'[1]00-Datum'!A:B,2,FALSE)</f>
        <v>Infrastructure</v>
      </c>
      <c r="C143" s="19" t="str">
        <f>VLOOKUP(A143,'[1]00-Datum'!A:C,3,FALSE)</f>
        <v>Port</v>
      </c>
      <c r="D143" s="19" t="str">
        <f>VLOOKUP(A143,'[1]00-Datum'!A:D,4,FALSE)</f>
        <v>Civil Works</v>
      </c>
      <c r="E143" s="19" t="str">
        <f>VLOOKUP(A143,'[1]00-Datum'!A:E,5,FALSE)</f>
        <v>EMAAR</v>
      </c>
      <c r="F143" s="20" t="str">
        <f>VLOOKUP(A143,'[1]00-Datum'!A:H,8,FALSE)</f>
        <v>North Coast</v>
      </c>
      <c r="G143" s="20" t="str">
        <f>VLOOKUP(A143,'[1]00-Datum'!A:I,9,FALSE)</f>
        <v>D</v>
      </c>
      <c r="H143" s="20" t="str">
        <f>VLOOKUP(A143,'[1]00-Datum'!A:J,10,FALSE)</f>
        <v>Private</v>
      </c>
      <c r="I143" s="21"/>
      <c r="J143" s="22"/>
      <c r="K143" s="71"/>
      <c r="L143" s="72" t="s">
        <v>11</v>
      </c>
      <c r="M143" s="23">
        <v>434504076.42857146</v>
      </c>
    </row>
    <row r="144" spans="1:13" s="17" customFormat="1" ht="16.5" customHeight="1" thickBot="1" x14ac:dyDescent="0.3">
      <c r="A144" s="51" t="s">
        <v>180</v>
      </c>
      <c r="B144" s="25" t="str">
        <f>VLOOKUP(A144,'[1]00-Datum'!A:B,2,FALSE)</f>
        <v>Restoration</v>
      </c>
      <c r="C144" s="25" t="str">
        <f>VLOOKUP(A144,'[1]00-Datum'!A:C,3,FALSE)</f>
        <v>Palace</v>
      </c>
      <c r="D144" s="25" t="str">
        <f>VLOOKUP(A144,'[1]00-Datum'!A:D,4,FALSE)</f>
        <v>Restoration</v>
      </c>
      <c r="E144" s="25" t="str">
        <f>VLOOKUP(A144,'[1]00-Datum'!A:E,5,FALSE)</f>
        <v>Army Forces</v>
      </c>
      <c r="F144" s="26" t="str">
        <f>VLOOKUP(A144,'[1]00-Datum'!A:H,8,FALSE)</f>
        <v>Cairo</v>
      </c>
      <c r="G144" s="26" t="str">
        <f>VLOOKUP(A144,'[1]00-Datum'!A:I,9,FALSE)</f>
        <v>D</v>
      </c>
      <c r="H144" s="26" t="str">
        <f>VLOOKUP(A144,'[1]00-Datum'!A:J,10,FALSE)</f>
        <v>ARMY</v>
      </c>
      <c r="I144" s="27"/>
      <c r="J144" s="74"/>
      <c r="K144" s="75"/>
      <c r="L144" s="32" t="s">
        <v>11</v>
      </c>
      <c r="M144" s="31">
        <v>85000000</v>
      </c>
    </row>
    <row r="145" spans="1:13" s="17" customFormat="1" ht="16.5" customHeight="1" thickBot="1" x14ac:dyDescent="0.3">
      <c r="A145" s="51" t="s">
        <v>181</v>
      </c>
      <c r="B145" s="19" t="str">
        <f>VLOOKUP(A145,'[1]00-Datum'!A:B,2,FALSE)</f>
        <v>Industrial</v>
      </c>
      <c r="C145" s="19" t="str">
        <f>VLOOKUP(A145,'[1]00-Datum'!A:C,3,FALSE)</f>
        <v>Power Plant</v>
      </c>
      <c r="D145" s="19" t="str">
        <f>VLOOKUP(A145,'[1]00-Datum'!A:D,4,FALSE)</f>
        <v>Civil Works</v>
      </c>
      <c r="E145" s="19" t="str">
        <f>VLOOKUP(A145,'[1]00-Datum'!A:E,5,FALSE)</f>
        <v>GAMESA</v>
      </c>
      <c r="F145" s="20" t="str">
        <f>VLOOKUP(A145,'[1]00-Datum'!A:H,8,FALSE)</f>
        <v>Gabal El Zeit</v>
      </c>
      <c r="G145" s="20" t="str">
        <f>VLOOKUP(A145,'[1]00-Datum'!A:I,9,FALSE)</f>
        <v>D</v>
      </c>
      <c r="H145" s="20" t="str">
        <f>VLOOKUP(A145,'[1]00-Datum'!A:J,10,FALSE)</f>
        <v>Private</v>
      </c>
      <c r="I145" s="21" t="s">
        <v>42</v>
      </c>
      <c r="J145" s="22">
        <v>250</v>
      </c>
      <c r="K145" s="71"/>
      <c r="L145" s="72" t="s">
        <v>11</v>
      </c>
      <c r="M145" s="23">
        <v>119626844</v>
      </c>
    </row>
    <row r="146" spans="1:13" s="17" customFormat="1" ht="16.5" customHeight="1" thickBot="1" x14ac:dyDescent="0.35">
      <c r="A146" s="51" t="s">
        <v>182</v>
      </c>
      <c r="B146" s="25" t="str">
        <f>VLOOKUP(A146,'[1]00-Datum'!A:B,2,FALSE)</f>
        <v>Commercial</v>
      </c>
      <c r="C146" s="25" t="str">
        <f>VLOOKUP(A146,'[1]00-Datum'!A:C,3,FALSE)</f>
        <v>Hospital</v>
      </c>
      <c r="D146" s="25" t="str">
        <f>VLOOKUP(A146,'[1]00-Datum'!A:D,4,FALSE)</f>
        <v>Turn Key</v>
      </c>
      <c r="E146" s="25" t="str">
        <f>VLOOKUP(A146,'[1]00-Datum'!A:E,5,FALSE)</f>
        <v>New Giza</v>
      </c>
      <c r="F146" s="26" t="str">
        <f>VLOOKUP(A146,'[1]00-Datum'!A:H,8,FALSE)</f>
        <v>6th of October</v>
      </c>
      <c r="G146" s="26" t="str">
        <f>VLOOKUP(A146,'[1]00-Datum'!A:I,9,FALSE)</f>
        <v>D</v>
      </c>
      <c r="H146" s="26" t="str">
        <f>VLOOKUP(A146,'[1]00-Datum'!A:J,10,FALSE)</f>
        <v>Private</v>
      </c>
      <c r="I146" s="102" t="s">
        <v>183</v>
      </c>
      <c r="J146" s="28">
        <v>164</v>
      </c>
      <c r="K146" s="29">
        <v>23000</v>
      </c>
      <c r="L146" s="30" t="s">
        <v>11</v>
      </c>
      <c r="M146" s="31">
        <v>542690000</v>
      </c>
    </row>
    <row r="147" spans="1:13" s="17" customFormat="1" ht="16.5" customHeight="1" thickBot="1" x14ac:dyDescent="0.3">
      <c r="A147" s="51" t="s">
        <v>184</v>
      </c>
      <c r="B147" s="19" t="str">
        <f>VLOOKUP(A147,'[1]00-Datum'!A:B,2,FALSE)</f>
        <v>Infrastructure</v>
      </c>
      <c r="C147" s="19" t="str">
        <f>VLOOKUP(A147,'[1]00-Datum'!A:C,3,FALSE)</f>
        <v>Landscape</v>
      </c>
      <c r="D147" s="19" t="str">
        <f>VLOOKUP(A147,'[1]00-Datum'!A:D,4,FALSE)</f>
        <v>Civil Works</v>
      </c>
      <c r="E147" s="19" t="str">
        <f>VLOOKUP(A147,'[1]00-Datum'!A:E,5,FALSE)</f>
        <v>Army Forces</v>
      </c>
      <c r="F147" s="20" t="str">
        <f>VLOOKUP(A147,'[1]00-Datum'!A:H,8,FALSE)</f>
        <v>New Capital</v>
      </c>
      <c r="G147" s="20" t="str">
        <f>VLOOKUP(A147,'[1]00-Datum'!A:I,9,FALSE)</f>
        <v>D</v>
      </c>
      <c r="H147" s="20" t="str">
        <f>VLOOKUP(A147,'[1]00-Datum'!A:J,10,FALSE)</f>
        <v>ARMY</v>
      </c>
      <c r="I147" s="21"/>
      <c r="J147" s="22"/>
      <c r="K147" s="71"/>
      <c r="L147" s="72" t="s">
        <v>11</v>
      </c>
      <c r="M147" s="23">
        <v>100042648</v>
      </c>
    </row>
    <row r="148" spans="1:13" s="17" customFormat="1" ht="16.5" customHeight="1" thickBot="1" x14ac:dyDescent="0.3">
      <c r="A148" s="51" t="s">
        <v>185</v>
      </c>
      <c r="B148" s="19" t="str">
        <f>VLOOKUP(A148,'[1]00-Datum'!A:B,2,FALSE)</f>
        <v>Infrastructure</v>
      </c>
      <c r="C148" s="19" t="str">
        <f>VLOOKUP(A148,'[1]00-Datum'!A:C,3,FALSE)</f>
        <v>Bridges &amp; Tunnels</v>
      </c>
      <c r="D148" s="19" t="str">
        <f>VLOOKUP(A148,'[1]00-Datum'!A:D,4,FALSE)</f>
        <v>Civil Works</v>
      </c>
      <c r="E148" s="19" t="str">
        <f>VLOOKUP(A148,'[1]00-Datum'!A:E,5,FALSE)</f>
        <v>Army Forces</v>
      </c>
      <c r="F148" s="20" t="str">
        <f>VLOOKUP(A148,'[1]00-Datum'!A:H,8,FALSE)</f>
        <v>Cairo</v>
      </c>
      <c r="G148" s="20" t="str">
        <f>VLOOKUP(A148,'[1]00-Datum'!A:I,9,FALSE)</f>
        <v>D</v>
      </c>
      <c r="H148" s="20" t="str">
        <f>VLOOKUP(A148,'[1]00-Datum'!A:J,10,FALSE)</f>
        <v>ARMY</v>
      </c>
      <c r="I148" s="21"/>
      <c r="J148" s="22"/>
      <c r="K148" s="71">
        <v>15600</v>
      </c>
      <c r="L148" s="72" t="s">
        <v>11</v>
      </c>
      <c r="M148" s="23">
        <v>135000000</v>
      </c>
    </row>
    <row r="149" spans="1:13" s="17" customFormat="1" ht="16.5" customHeight="1" thickBot="1" x14ac:dyDescent="0.3">
      <c r="A149" s="51" t="s">
        <v>186</v>
      </c>
      <c r="B149" s="19" t="str">
        <f>VLOOKUP(A149,'[1]00-Datum'!A:B,2,FALSE)</f>
        <v>Infrastructure</v>
      </c>
      <c r="C149" s="19" t="str">
        <f>VLOOKUP(A149,'[1]00-Datum'!A:C,3,FALSE)</f>
        <v>Bridges &amp; Tunnels</v>
      </c>
      <c r="D149" s="19" t="str">
        <f>VLOOKUP(A149,'[1]00-Datum'!A:D,4,FALSE)</f>
        <v>Civil Works</v>
      </c>
      <c r="E149" s="19" t="str">
        <f>VLOOKUP(A149,'[1]00-Datum'!A:E,5,FALSE)</f>
        <v>Army Forces</v>
      </c>
      <c r="F149" s="20" t="str">
        <f>VLOOKUP(A149,'[1]00-Datum'!A:H,8,FALSE)</f>
        <v>Cairo</v>
      </c>
      <c r="G149" s="20" t="str">
        <f>VLOOKUP(A149,'[1]00-Datum'!A:I,9,FALSE)</f>
        <v>D</v>
      </c>
      <c r="H149" s="20" t="str">
        <f>VLOOKUP(A149,'[1]00-Datum'!A:J,10,FALSE)</f>
        <v>ARMY</v>
      </c>
      <c r="I149" s="21"/>
      <c r="J149" s="22"/>
      <c r="K149" s="71">
        <f>350*12</f>
        <v>4200</v>
      </c>
      <c r="L149" s="72" t="s">
        <v>11</v>
      </c>
      <c r="M149" s="23">
        <v>84354414</v>
      </c>
    </row>
    <row r="150" spans="1:13" s="17" customFormat="1" ht="16.5" customHeight="1" thickBot="1" x14ac:dyDescent="0.3">
      <c r="A150" s="51" t="s">
        <v>187</v>
      </c>
      <c r="B150" s="19" t="str">
        <f>VLOOKUP(A150,'[1]00-Datum'!A:B,2,FALSE)</f>
        <v>Infrastructure</v>
      </c>
      <c r="C150" s="19" t="str">
        <f>VLOOKUP(A150,'[1]00-Datum'!A:C,3,FALSE)</f>
        <v>Bridges &amp; Tunnels</v>
      </c>
      <c r="D150" s="19" t="str">
        <f>VLOOKUP(A150,'[1]00-Datum'!A:D,4,FALSE)</f>
        <v>Civil Works</v>
      </c>
      <c r="E150" s="19" t="str">
        <f>VLOOKUP(A150,'[1]00-Datum'!A:E,5,FALSE)</f>
        <v>Army Forces</v>
      </c>
      <c r="F150" s="20" t="str">
        <f>VLOOKUP(A150,'[1]00-Datum'!A:H,8,FALSE)</f>
        <v>qlyboya</v>
      </c>
      <c r="G150" s="20" t="str">
        <f>VLOOKUP(A150,'[1]00-Datum'!A:I,9,FALSE)</f>
        <v>D</v>
      </c>
      <c r="H150" s="20" t="str">
        <f>VLOOKUP(A150,'[1]00-Datum'!A:J,10,FALSE)</f>
        <v>ARMY</v>
      </c>
      <c r="I150" s="21"/>
      <c r="J150" s="22"/>
      <c r="K150" s="71">
        <f>1300*13</f>
        <v>16900</v>
      </c>
      <c r="L150" s="72" t="s">
        <v>11</v>
      </c>
      <c r="M150" s="23">
        <v>191000000</v>
      </c>
    </row>
    <row r="151" spans="1:13" s="17" customFormat="1" ht="16.5" customHeight="1" thickBot="1" x14ac:dyDescent="0.3">
      <c r="A151" s="51" t="s">
        <v>188</v>
      </c>
      <c r="B151" s="19" t="str">
        <f>VLOOKUP(A151,'[1]00-Datum'!A:B,2,FALSE)</f>
        <v>Infrastructure</v>
      </c>
      <c r="C151" s="19" t="str">
        <f>VLOOKUP(A151,'[1]00-Datum'!A:C,3,FALSE)</f>
        <v>Bridges &amp; Tunnels</v>
      </c>
      <c r="D151" s="19" t="str">
        <f>VLOOKUP(A151,'[1]00-Datum'!A:D,4,FALSE)</f>
        <v>Civil Works</v>
      </c>
      <c r="E151" s="19" t="str">
        <f>VLOOKUP(A151,'[1]00-Datum'!A:E,5,FALSE)</f>
        <v>Army Forces</v>
      </c>
      <c r="F151" s="20" t="str">
        <f>VLOOKUP(A151,'[1]00-Datum'!A:H,8,FALSE)</f>
        <v>Cairo</v>
      </c>
      <c r="G151" s="20" t="str">
        <f>VLOOKUP(A151,'[1]00-Datum'!A:I,9,FALSE)</f>
        <v>D</v>
      </c>
      <c r="H151" s="20" t="str">
        <f>VLOOKUP(A151,'[1]00-Datum'!A:J,10,FALSE)</f>
        <v>ARMY</v>
      </c>
      <c r="I151" s="21"/>
      <c r="J151" s="22"/>
      <c r="K151" s="71">
        <f>505*14</f>
        <v>7070</v>
      </c>
      <c r="L151" s="72" t="s">
        <v>11</v>
      </c>
      <c r="M151" s="23">
        <v>40774553.920000002</v>
      </c>
    </row>
    <row r="152" spans="1:13" s="17" customFormat="1" ht="16.5" customHeight="1" thickBot="1" x14ac:dyDescent="0.3">
      <c r="A152" s="51" t="s">
        <v>189</v>
      </c>
      <c r="B152" s="19" t="str">
        <f>VLOOKUP(A152,'[1]00-Datum'!A:B,2,FALSE)</f>
        <v>Infrastructure</v>
      </c>
      <c r="C152" s="19" t="str">
        <f>VLOOKUP(A152,'[1]00-Datum'!A:C,3,FALSE)</f>
        <v>Networks</v>
      </c>
      <c r="D152" s="19" t="str">
        <f>VLOOKUP(A152,'[1]00-Datum'!A:D,4,FALSE)</f>
        <v>Civil Works</v>
      </c>
      <c r="E152" s="19" t="str">
        <f>VLOOKUP(A152,'[1]00-Datum'!A:E,5,FALSE)</f>
        <v>Utilities And Urban Communities</v>
      </c>
      <c r="F152" s="20" t="str">
        <f>VLOOKUP(A152,'[1]00-Datum'!A:H,8,FALSE)</f>
        <v>New Capital</v>
      </c>
      <c r="G152" s="20" t="str">
        <f>VLOOKUP(A152,'[1]00-Datum'!A:I,9,FALSE)</f>
        <v>D</v>
      </c>
      <c r="H152" s="20" t="str">
        <f>VLOOKUP(A152,'[1]00-Datum'!A:J,10,FALSE)</f>
        <v>Public</v>
      </c>
      <c r="I152" s="93" t="s">
        <v>190</v>
      </c>
      <c r="J152" s="22">
        <v>1500</v>
      </c>
      <c r="K152" s="71"/>
      <c r="L152" s="72" t="s">
        <v>11</v>
      </c>
      <c r="M152" s="23">
        <v>650000000</v>
      </c>
    </row>
    <row r="153" spans="1:13" s="17" customFormat="1" ht="16.5" customHeight="1" thickBot="1" x14ac:dyDescent="0.3">
      <c r="A153" s="51" t="s">
        <v>191</v>
      </c>
      <c r="B153" s="19" t="str">
        <f>VLOOKUP(A153,'[1]00-Datum'!A:B,2,FALSE)</f>
        <v>Infrastructure</v>
      </c>
      <c r="C153" s="19" t="str">
        <f>VLOOKUP(A153,'[1]00-Datum'!A:C,3,FALSE)</f>
        <v>Railway</v>
      </c>
      <c r="D153" s="19" t="str">
        <f>VLOOKUP(A153,'[1]00-Datum'!A:D,4,FALSE)</f>
        <v>Civil Works</v>
      </c>
      <c r="E153" s="19" t="str">
        <f>VLOOKUP(A153,'[1]00-Datum'!A:E,5,FALSE)</f>
        <v>ENR</v>
      </c>
      <c r="F153" s="20" t="str">
        <f>VLOOKUP(A153,'[1]00-Datum'!A:H,8,FALSE)</f>
        <v>alex</v>
      </c>
      <c r="G153" s="20" t="str">
        <f>VLOOKUP(A153,'[1]00-Datum'!A:I,9,FALSE)</f>
        <v>S</v>
      </c>
      <c r="H153" s="20" t="str">
        <f>VLOOKUP(A153,'[1]00-Datum'!A:J,10,FALSE)</f>
        <v>Public</v>
      </c>
      <c r="I153" s="93" t="s">
        <v>192</v>
      </c>
      <c r="J153" s="22">
        <v>35</v>
      </c>
      <c r="K153" s="71"/>
      <c r="L153" s="72" t="s">
        <v>11</v>
      </c>
      <c r="M153" s="23">
        <v>1350000000</v>
      </c>
    </row>
    <row r="154" spans="1:13" s="17" customFormat="1" ht="16.5" customHeight="1" thickBot="1" x14ac:dyDescent="0.3">
      <c r="A154" s="51" t="s">
        <v>193</v>
      </c>
      <c r="B154" s="19" t="str">
        <f>VLOOKUP(A154,'[1]00-Datum'!A:B,2,FALSE)</f>
        <v>Infrastructure</v>
      </c>
      <c r="C154" s="19" t="str">
        <f>VLOOKUP(A154,'[1]00-Datum'!A:C,3,FALSE)</f>
        <v>Bridges &amp; Tunnels</v>
      </c>
      <c r="D154" s="19" t="str">
        <f>VLOOKUP(A154,'[1]00-Datum'!A:D,4,FALSE)</f>
        <v>Civil Works</v>
      </c>
      <c r="E154" s="19" t="str">
        <f>VLOOKUP(A154,'[1]00-Datum'!A:E,5,FALSE)</f>
        <v>Army Forces</v>
      </c>
      <c r="F154" s="20" t="str">
        <f>VLOOKUP(A154,'[1]00-Datum'!A:H,8,FALSE)</f>
        <v>Cairo</v>
      </c>
      <c r="G154" s="20" t="str">
        <f>VLOOKUP(A154,'[1]00-Datum'!A:I,9,FALSE)</f>
        <v>D</v>
      </c>
      <c r="H154" s="20" t="str">
        <f>VLOOKUP(A154,'[1]00-Datum'!A:J,10,FALSE)</f>
        <v>ARMY</v>
      </c>
      <c r="I154" s="21"/>
      <c r="J154" s="22"/>
      <c r="K154" s="71">
        <f>560*24</f>
        <v>13440</v>
      </c>
      <c r="L154" s="72" t="s">
        <v>11</v>
      </c>
      <c r="M154" s="23">
        <v>124285762</v>
      </c>
    </row>
    <row r="155" spans="1:13" s="17" customFormat="1" ht="16.5" customHeight="1" thickBot="1" x14ac:dyDescent="0.3">
      <c r="A155" s="51" t="s">
        <v>194</v>
      </c>
      <c r="B155" s="19" t="str">
        <f>VLOOKUP(A155,'[1]00-Datum'!A:B,2,FALSE)</f>
        <v>Infrastructure</v>
      </c>
      <c r="C155" s="19" t="str">
        <f>VLOOKUP(A155,'[1]00-Datum'!A:C,3,FALSE)</f>
        <v>L&amp;L</v>
      </c>
      <c r="D155" s="19" t="str">
        <f>VLOOKUP(A155,'[1]00-Datum'!A:D,4,FALSE)</f>
        <v>Civil Works</v>
      </c>
      <c r="E155" s="19" t="str">
        <f>VLOOKUP(A155,'[1]00-Datum'!A:E,5,FALSE)</f>
        <v>Army Forces</v>
      </c>
      <c r="F155" s="20" t="str">
        <f>VLOOKUP(A155,'[1]00-Datum'!A:H,8,FALSE)</f>
        <v>Cairo</v>
      </c>
      <c r="G155" s="20" t="str">
        <f>VLOOKUP(A155,'[1]00-Datum'!A:I,9,FALSE)</f>
        <v>D</v>
      </c>
      <c r="H155" s="20" t="str">
        <f>VLOOKUP(A155,'[1]00-Datum'!A:J,10,FALSE)</f>
        <v>ARMY</v>
      </c>
      <c r="I155" s="21"/>
      <c r="J155" s="22"/>
      <c r="K155" s="71"/>
      <c r="L155" s="72" t="s">
        <v>11</v>
      </c>
      <c r="M155" s="23">
        <v>1000000</v>
      </c>
    </row>
    <row r="156" spans="1:13" s="17" customFormat="1" ht="16.5" customHeight="1" thickBot="1" x14ac:dyDescent="0.3">
      <c r="A156" s="51" t="s">
        <v>195</v>
      </c>
      <c r="B156" s="19" t="str">
        <f>VLOOKUP(A156,'[1]00-Datum'!A:B,2,FALSE)</f>
        <v>Residential</v>
      </c>
      <c r="C156" s="19" t="str">
        <f>VLOOKUP(A156,'[1]00-Datum'!A:C,3,FALSE)</f>
        <v>Residential</v>
      </c>
      <c r="D156" s="19" t="str">
        <f>VLOOKUP(A156,'[1]00-Datum'!A:D,4,FALSE)</f>
        <v>Turn Key</v>
      </c>
      <c r="E156" s="19" t="str">
        <f>VLOOKUP(A156,'[1]00-Datum'!A:E,5,FALSE)</f>
        <v>Ora</v>
      </c>
      <c r="F156" s="20" t="str">
        <f>VLOOKUP(A156,'[1]00-Datum'!A:H,8,FALSE)</f>
        <v>6th of October</v>
      </c>
      <c r="G156" s="20" t="str">
        <f>VLOOKUP(A156,'[1]00-Datum'!A:I,9,FALSE)</f>
        <v>D</v>
      </c>
      <c r="H156" s="20" t="str">
        <f>VLOOKUP(A156,'[1]00-Datum'!A:J,10,FALSE)</f>
        <v>Private</v>
      </c>
      <c r="I156" s="93" t="s">
        <v>196</v>
      </c>
      <c r="J156" s="22">
        <v>320</v>
      </c>
      <c r="K156" s="71">
        <v>75500</v>
      </c>
      <c r="L156" s="72" t="s">
        <v>11</v>
      </c>
      <c r="M156" s="23">
        <v>870293108.0057143</v>
      </c>
    </row>
    <row r="157" spans="1:13" s="17" customFormat="1" ht="16.5" customHeight="1" thickBot="1" x14ac:dyDescent="0.3">
      <c r="A157" s="51" t="s">
        <v>197</v>
      </c>
      <c r="B157" s="19" t="str">
        <f>VLOOKUP(A157,'[1]00-Datum'!A:B,2,FALSE)</f>
        <v>Residential</v>
      </c>
      <c r="C157" s="19" t="str">
        <f>VLOOKUP(A157,'[1]00-Datum'!A:C,3,FALSE)</f>
        <v>Residential</v>
      </c>
      <c r="D157" s="19" t="str">
        <f>VLOOKUP(A157,'[1]00-Datum'!A:D,4,FALSE)</f>
        <v>Turn Key</v>
      </c>
      <c r="E157" s="19" t="str">
        <f>VLOOKUP(A157,'[1]00-Datum'!A:E,5,FALSE)</f>
        <v>Starlight</v>
      </c>
      <c r="F157" s="20" t="str">
        <f>VLOOKUP(A157,'[1]00-Datum'!A:H,8,FALSE)</f>
        <v>5th settelment</v>
      </c>
      <c r="G157" s="20" t="str">
        <f>VLOOKUP(A157,'[1]00-Datum'!A:I,9,FALSE)</f>
        <v>S</v>
      </c>
      <c r="H157" s="20" t="str">
        <f>VLOOKUP(A157,'[1]00-Datum'!A:J,10,FALSE)</f>
        <v>Private</v>
      </c>
      <c r="I157" s="21"/>
      <c r="J157" s="22"/>
      <c r="K157" s="71">
        <f>106000+34150</f>
        <v>140150</v>
      </c>
      <c r="L157" s="72" t="s">
        <v>11</v>
      </c>
      <c r="M157" s="23">
        <v>1462000000</v>
      </c>
    </row>
    <row r="158" spans="1:13" s="17" customFormat="1" ht="16.5" customHeight="1" thickBot="1" x14ac:dyDescent="0.35">
      <c r="A158" s="51" t="s">
        <v>198</v>
      </c>
      <c r="B158" s="19" t="str">
        <f>VLOOKUP(A158,'[1]00-Datum'!A:B,2,FALSE)</f>
        <v>Commercial</v>
      </c>
      <c r="C158" s="19" t="str">
        <f>VLOOKUP(A158,'[1]00-Datum'!A:C,3,FALSE)</f>
        <v>University</v>
      </c>
      <c r="D158" s="19" t="str">
        <f>VLOOKUP(A158,'[1]00-Datum'!A:D,4,FALSE)</f>
        <v>Civil Works</v>
      </c>
      <c r="E158" s="19" t="str">
        <f>VLOOKUP(A158,'[1]00-Datum'!A:E,5,FALSE)</f>
        <v>Utilities And Urban Communities</v>
      </c>
      <c r="F158" s="20" t="str">
        <f>VLOOKUP(A158,'[1]00-Datum'!A:H,8,FALSE)</f>
        <v>mansoura</v>
      </c>
      <c r="G158" s="20" t="str">
        <f>VLOOKUP(A158,'[1]00-Datum'!A:I,9,FALSE)</f>
        <v>D</v>
      </c>
      <c r="H158" s="20" t="str">
        <f>VLOOKUP(A158,'[1]00-Datum'!A:J,10,FALSE)</f>
        <v>Public</v>
      </c>
      <c r="I158" s="21"/>
      <c r="J158" s="82"/>
      <c r="K158" s="83">
        <f>10000*4</f>
        <v>40000</v>
      </c>
      <c r="L158" s="72" t="s">
        <v>11</v>
      </c>
      <c r="M158" s="23">
        <v>219047619.04761904</v>
      </c>
    </row>
    <row r="159" spans="1:13" s="17" customFormat="1" ht="16.5" customHeight="1" thickBot="1" x14ac:dyDescent="0.3">
      <c r="A159" s="51" t="s">
        <v>199</v>
      </c>
      <c r="B159" s="19" t="str">
        <f>VLOOKUP(A159,'[1]00-Datum'!A:B,2,FALSE)</f>
        <v>Infrastructure</v>
      </c>
      <c r="C159" s="19" t="str">
        <f>VLOOKUP(A159,'[1]00-Datum'!A:C,3,FALSE)</f>
        <v>Networks</v>
      </c>
      <c r="D159" s="19" t="str">
        <f>VLOOKUP(A159,'[1]00-Datum'!A:D,4,FALSE)</f>
        <v>Civil Works</v>
      </c>
      <c r="E159" s="19" t="str">
        <f>VLOOKUP(A159,'[1]00-Datum'!A:E,5,FALSE)</f>
        <v>Utilities And Urban Communities</v>
      </c>
      <c r="F159" s="20" t="str">
        <f>VLOOKUP(A159,'[1]00-Datum'!A:H,8,FALSE)</f>
        <v>New Capital</v>
      </c>
      <c r="G159" s="20" t="str">
        <f>VLOOKUP(A159,'[1]00-Datum'!A:I,9,FALSE)</f>
        <v>D</v>
      </c>
      <c r="H159" s="20" t="str">
        <f>VLOOKUP(A159,'[1]00-Datum'!A:J,10,FALSE)</f>
        <v>Public</v>
      </c>
      <c r="I159" s="21" t="s">
        <v>190</v>
      </c>
      <c r="J159" s="22">
        <v>1600</v>
      </c>
      <c r="K159" s="71"/>
      <c r="L159" s="72" t="s">
        <v>11</v>
      </c>
      <c r="M159" s="23">
        <v>390000000</v>
      </c>
    </row>
    <row r="160" spans="1:13" s="17" customFormat="1" ht="16.5" customHeight="1" thickBot="1" x14ac:dyDescent="0.35">
      <c r="A160" s="51" t="s">
        <v>200</v>
      </c>
      <c r="B160" s="19" t="str">
        <f>VLOOKUP(A160,'[1]00-Datum'!A:B,2,FALSE)</f>
        <v>Commercial</v>
      </c>
      <c r="C160" s="19" t="str">
        <f>VLOOKUP(A160,'[1]00-Datum'!A:C,3,FALSE)</f>
        <v>Offices &amp; Mall</v>
      </c>
      <c r="D160" s="19" t="str">
        <f>VLOOKUP(A160,'[1]00-Datum'!A:D,4,FALSE)</f>
        <v>Turn Key</v>
      </c>
      <c r="E160" s="19" t="str">
        <f>VLOOKUP(A160,'[1]00-Datum'!A:E,5,FALSE)</f>
        <v xml:space="preserve">Sewedy </v>
      </c>
      <c r="F160" s="20" t="str">
        <f>VLOOKUP(A160,'[1]00-Datum'!A:H,8,FALSE)</f>
        <v>5th settelment</v>
      </c>
      <c r="G160" s="20" t="str">
        <f>VLOOKUP(A160,'[1]00-Datum'!A:I,9,FALSE)</f>
        <v>D</v>
      </c>
      <c r="H160" s="20" t="str">
        <f>VLOOKUP(A160,'[1]00-Datum'!A:J,10,FALSE)</f>
        <v>Affiliates</v>
      </c>
      <c r="I160" s="21"/>
      <c r="J160" s="82"/>
      <c r="K160" s="83">
        <v>23500</v>
      </c>
      <c r="L160" s="72" t="s">
        <v>11</v>
      </c>
      <c r="M160" s="23">
        <v>327718153.33333331</v>
      </c>
    </row>
    <row r="161" spans="1:13" s="17" customFormat="1" ht="16.5" customHeight="1" thickBot="1" x14ac:dyDescent="0.3">
      <c r="A161" s="51" t="s">
        <v>201</v>
      </c>
      <c r="B161" s="19" t="str">
        <f>VLOOKUP(A161,'[1]00-Datum'!A:B,2,FALSE)</f>
        <v>Infrastructure</v>
      </c>
      <c r="C161" s="19" t="str">
        <f>VLOOKUP(A161,'[1]00-Datum'!A:C,3,FALSE)</f>
        <v>Bridges &amp; Tunnels</v>
      </c>
      <c r="D161" s="19" t="str">
        <f>VLOOKUP(A161,'[1]00-Datum'!A:D,4,FALSE)</f>
        <v>Civil Works</v>
      </c>
      <c r="E161" s="19" t="str">
        <f>VLOOKUP(A161,'[1]00-Datum'!A:E,5,FALSE)</f>
        <v>EMAAR</v>
      </c>
      <c r="F161" s="20" t="str">
        <f>VLOOKUP(A161,'[1]00-Datum'!A:H,8,FALSE)</f>
        <v>North Coast</v>
      </c>
      <c r="G161" s="20" t="str">
        <f>VLOOKUP(A161,'[1]00-Datum'!A:I,9,FALSE)</f>
        <v>D</v>
      </c>
      <c r="H161" s="20" t="str">
        <f>VLOOKUP(A161,'[1]00-Datum'!A:J,10,FALSE)</f>
        <v>Private</v>
      </c>
      <c r="I161" s="21"/>
      <c r="J161" s="22"/>
      <c r="K161" s="71"/>
      <c r="L161" s="72" t="s">
        <v>11</v>
      </c>
      <c r="M161" s="23">
        <v>40449240</v>
      </c>
    </row>
    <row r="162" spans="1:13" s="17" customFormat="1" ht="16.5" customHeight="1" thickBot="1" x14ac:dyDescent="0.3">
      <c r="A162" s="51" t="s">
        <v>202</v>
      </c>
      <c r="B162" s="19" t="str">
        <f>VLOOKUP(A162,'[1]00-Datum'!A:B,2,FALSE)</f>
        <v>Infrastructure</v>
      </c>
      <c r="C162" s="19" t="str">
        <f>VLOOKUP(A162,'[1]00-Datum'!A:C,3,FALSE)</f>
        <v>Bridges &amp; Tunnels</v>
      </c>
      <c r="D162" s="19" t="str">
        <f>VLOOKUP(A162,'[1]00-Datum'!A:D,4,FALSE)</f>
        <v>Civil Works</v>
      </c>
      <c r="E162" s="19" t="str">
        <f>VLOOKUP(A162,'[1]00-Datum'!A:E,5,FALSE)</f>
        <v>Roads and Bridges Authority</v>
      </c>
      <c r="F162" s="20" t="str">
        <f>VLOOKUP(A162,'[1]00-Datum'!A:H,8,FALSE)</f>
        <v>qlyboya</v>
      </c>
      <c r="G162" s="20" t="str">
        <f>VLOOKUP(A162,'[1]00-Datum'!A:I,9,FALSE)</f>
        <v>D</v>
      </c>
      <c r="H162" s="20" t="str">
        <f>VLOOKUP(A162,'[1]00-Datum'!A:J,10,FALSE)</f>
        <v>Public</v>
      </c>
      <c r="I162" s="21"/>
      <c r="J162" s="22"/>
      <c r="K162" s="71">
        <v>9940</v>
      </c>
      <c r="L162" s="72" t="s">
        <v>11</v>
      </c>
      <c r="M162" s="23">
        <v>165000000</v>
      </c>
    </row>
    <row r="163" spans="1:13" s="17" customFormat="1" ht="16.5" customHeight="1" thickBot="1" x14ac:dyDescent="0.3">
      <c r="A163" s="51" t="s">
        <v>203</v>
      </c>
      <c r="B163" s="19" t="str">
        <f>VLOOKUP(A163,'[1]00-Datum'!A:B,2,FALSE)</f>
        <v>Industrial</v>
      </c>
      <c r="C163" s="19" t="str">
        <f>VLOOKUP(A163,'[1]00-Datum'!A:C,3,FALSE)</f>
        <v>Factory</v>
      </c>
      <c r="D163" s="19" t="str">
        <f>VLOOKUP(A163,'[1]00-Datum'!A:D,4,FALSE)</f>
        <v>Turn Key</v>
      </c>
      <c r="E163" s="19" t="str">
        <f>VLOOKUP(A163,'[1]00-Datum'!A:E,5,FALSE)</f>
        <v>Elco Suez</v>
      </c>
      <c r="F163" s="20" t="str">
        <f>VLOOKUP(A163,'[1]00-Datum'!A:H,8,FALSE)</f>
        <v>Suez</v>
      </c>
      <c r="G163" s="20" t="str">
        <f>VLOOKUP(A163,'[1]00-Datum'!A:I,9,FALSE)</f>
        <v>D</v>
      </c>
      <c r="H163" s="20" t="str">
        <f>VLOOKUP(A163,'[1]00-Datum'!A:J,10,FALSE)</f>
        <v>Private</v>
      </c>
      <c r="I163" s="21"/>
      <c r="J163" s="22"/>
      <c r="K163" s="71"/>
      <c r="L163" s="72" t="s">
        <v>11</v>
      </c>
      <c r="M163" s="23">
        <v>375000000</v>
      </c>
    </row>
    <row r="164" spans="1:13" s="17" customFormat="1" ht="16.5" customHeight="1" thickBot="1" x14ac:dyDescent="0.3">
      <c r="A164" s="51" t="s">
        <v>204</v>
      </c>
      <c r="B164" s="19" t="str">
        <f>VLOOKUP(A164,'[1]00-Datum'!A:B,2,FALSE)</f>
        <v>Infrastructure</v>
      </c>
      <c r="C164" s="19" t="str">
        <f>VLOOKUP(A164,'[1]00-Datum'!A:C,3,FALSE)</f>
        <v>Port</v>
      </c>
      <c r="D164" s="19" t="str">
        <f>VLOOKUP(A164,'[1]00-Datum'!A:D,4,FALSE)</f>
        <v>Civil Works</v>
      </c>
      <c r="E164" s="19" t="str">
        <f>VLOOKUP(A164,'[1]00-Datum'!A:E,5,FALSE)</f>
        <v>Transportation Ministry</v>
      </c>
      <c r="F164" s="20" t="str">
        <f>VLOOKUP(A164,'[1]00-Datum'!A:H,8,FALSE)</f>
        <v xml:space="preserve">Sokhna </v>
      </c>
      <c r="G164" s="20" t="str">
        <f>VLOOKUP(A164,'[1]00-Datum'!A:I,9,FALSE)</f>
        <v>S</v>
      </c>
      <c r="H164" s="20" t="str">
        <f>VLOOKUP(A164,'[1]00-Datum'!A:J,10,FALSE)</f>
        <v>Public</v>
      </c>
      <c r="I164" s="93" t="s">
        <v>205</v>
      </c>
      <c r="J164" s="22">
        <v>12</v>
      </c>
      <c r="K164" s="71"/>
      <c r="L164" s="72" t="s">
        <v>11</v>
      </c>
      <c r="M164" s="23">
        <v>1100000000</v>
      </c>
    </row>
    <row r="165" spans="1:13" s="17" customFormat="1" ht="16.5" customHeight="1" thickBot="1" x14ac:dyDescent="0.3">
      <c r="A165" s="51" t="s">
        <v>206</v>
      </c>
      <c r="B165" s="19" t="str">
        <f>VLOOKUP(A165,'[1]00-Datum'!A:B,2,FALSE)</f>
        <v>Industrial</v>
      </c>
      <c r="C165" s="19" t="str">
        <f>VLOOKUP(A165,'[1]00-Datum'!A:C,3,FALSE)</f>
        <v>Factory</v>
      </c>
      <c r="D165" s="19" t="str">
        <f>VLOOKUP(A165,'[1]00-Datum'!A:D,4,FALSE)</f>
        <v>Turn Key</v>
      </c>
      <c r="E165" s="19" t="str">
        <f>VLOOKUP(A165,'[1]00-Datum'!A:E,5,FALSE)</f>
        <v>Naile Wood</v>
      </c>
      <c r="F165" s="20" t="str">
        <f>VLOOKUP(A165,'[1]00-Datum'!A:H,8,FALSE)</f>
        <v xml:space="preserve">sadat </v>
      </c>
      <c r="G165" s="20" t="str">
        <f>VLOOKUP(A165,'[1]00-Datum'!A:I,9,FALSE)</f>
        <v>S</v>
      </c>
      <c r="H165" s="20" t="str">
        <f>VLOOKUP(A165,'[1]00-Datum'!A:J,10,FALSE)</f>
        <v>Private</v>
      </c>
      <c r="I165" s="21"/>
      <c r="J165" s="22"/>
      <c r="K165" s="71">
        <v>23710</v>
      </c>
      <c r="L165" s="72" t="s">
        <v>11</v>
      </c>
      <c r="M165" s="23">
        <v>175000000</v>
      </c>
    </row>
    <row r="166" spans="1:13" s="17" customFormat="1" ht="16.5" customHeight="1" thickBot="1" x14ac:dyDescent="0.3">
      <c r="A166" s="51" t="s">
        <v>207</v>
      </c>
      <c r="B166" s="19" t="str">
        <f>VLOOKUP(A166,'[1]00-Datum'!A:B,2,FALSE)</f>
        <v>Infrastructure</v>
      </c>
      <c r="C166" s="19" t="str">
        <f>VLOOKUP(A166,'[1]00-Datum'!A:C,3,FALSE)</f>
        <v>L&amp;L</v>
      </c>
      <c r="D166" s="19" t="str">
        <f>VLOOKUP(A166,'[1]00-Datum'!A:D,4,FALSE)</f>
        <v>Civil Works</v>
      </c>
      <c r="E166" s="19" t="str">
        <f>VLOOKUP(A166,'[1]00-Datum'!A:E,5,FALSE)</f>
        <v>Army Forces</v>
      </c>
      <c r="F166" s="20" t="str">
        <f>VLOOKUP(A166,'[1]00-Datum'!A:H,8,FALSE)</f>
        <v>Cairo</v>
      </c>
      <c r="G166" s="20" t="str">
        <f>VLOOKUP(A166,'[1]00-Datum'!A:I,9,FALSE)</f>
        <v>D</v>
      </c>
      <c r="H166" s="20" t="str">
        <f>VLOOKUP(A166,'[1]00-Datum'!A:J,10,FALSE)</f>
        <v>ARMY</v>
      </c>
      <c r="I166" s="21"/>
      <c r="J166" s="22"/>
      <c r="K166" s="71"/>
      <c r="L166" s="72" t="s">
        <v>11</v>
      </c>
      <c r="M166" s="23"/>
    </row>
    <row r="167" spans="1:13" s="17" customFormat="1" ht="16.5" customHeight="1" thickBot="1" x14ac:dyDescent="0.35">
      <c r="A167" s="51" t="s">
        <v>208</v>
      </c>
      <c r="B167" s="19" t="str">
        <f>VLOOKUP(A167,'[1]00-Datum'!A:B,2,FALSE)</f>
        <v>Commercial</v>
      </c>
      <c r="C167" s="19" t="str">
        <f>VLOOKUP(A167,'[1]00-Datum'!A:C,3,FALSE)</f>
        <v>Offices &amp; Mall</v>
      </c>
      <c r="D167" s="19" t="str">
        <f>VLOOKUP(A167,'[1]00-Datum'!A:D,4,FALSE)</f>
        <v>Civil Works</v>
      </c>
      <c r="E167" s="19" t="str">
        <f>VLOOKUP(A167,'[1]00-Datum'!A:E,5,FALSE)</f>
        <v>Kemet</v>
      </c>
      <c r="F167" s="20" t="str">
        <f>VLOOKUP(A167,'[1]00-Datum'!A:H,8,FALSE)</f>
        <v>New Capital</v>
      </c>
      <c r="G167" s="20" t="str">
        <f>VLOOKUP(A167,'[1]00-Datum'!A:I,9,FALSE)</f>
        <v>S</v>
      </c>
      <c r="H167" s="20" t="str">
        <f>VLOOKUP(A167,'[1]00-Datum'!A:J,10,FALSE)</f>
        <v>Private</v>
      </c>
      <c r="I167" s="21"/>
      <c r="J167" s="82"/>
      <c r="K167" s="83">
        <v>21460</v>
      </c>
      <c r="L167" s="72" t="s">
        <v>11</v>
      </c>
      <c r="M167" s="23">
        <v>71052428.569999993</v>
      </c>
    </row>
    <row r="168" spans="1:13" s="17" customFormat="1" ht="16.5" customHeight="1" x14ac:dyDescent="0.3">
      <c r="A168" s="33" t="s">
        <v>209</v>
      </c>
      <c r="B168" s="34" t="str">
        <f t="shared" ref="B168:E168" si="28">B170</f>
        <v>Commercial</v>
      </c>
      <c r="C168" s="34" t="str">
        <f t="shared" si="28"/>
        <v>Offices &amp; Mall</v>
      </c>
      <c r="D168" s="34" t="str">
        <f>D170</f>
        <v>Turn Key</v>
      </c>
      <c r="E168" s="34" t="str">
        <f t="shared" si="28"/>
        <v>Cairo Company for Housing &amp; Development (CCHD)</v>
      </c>
      <c r="F168" s="35" t="str">
        <f>F170</f>
        <v>5th settelment</v>
      </c>
      <c r="G168" s="35" t="str">
        <f>G170</f>
        <v>S</v>
      </c>
      <c r="H168" s="35" t="str">
        <f>H170</f>
        <v>Private</v>
      </c>
      <c r="I168" s="36" t="s">
        <v>76</v>
      </c>
      <c r="J168" s="37">
        <f>25*3</f>
        <v>75</v>
      </c>
      <c r="K168" s="38">
        <v>69132.17</v>
      </c>
      <c r="L168" s="39" t="s">
        <v>18</v>
      </c>
      <c r="M168" s="40">
        <v>82055230.75</v>
      </c>
    </row>
    <row r="169" spans="1:13" s="17" customFormat="1" ht="16.5" customHeight="1" x14ac:dyDescent="0.3">
      <c r="A169" s="42" t="s">
        <v>210</v>
      </c>
      <c r="B169" s="43" t="str">
        <f t="shared" ref="B169:H169" si="29">B170</f>
        <v>Commercial</v>
      </c>
      <c r="C169" s="43" t="str">
        <f t="shared" si="29"/>
        <v>Offices &amp; Mall</v>
      </c>
      <c r="D169" s="43" t="str">
        <f>D170</f>
        <v>Turn Key</v>
      </c>
      <c r="E169" s="43" t="str">
        <f t="shared" si="29"/>
        <v>Cairo Company for Housing &amp; Development (CCHD)</v>
      </c>
      <c r="F169" s="44" t="str">
        <f t="shared" si="29"/>
        <v>5th settelment</v>
      </c>
      <c r="G169" s="44" t="str">
        <f t="shared" si="29"/>
        <v>S</v>
      </c>
      <c r="H169" s="44" t="str">
        <f t="shared" si="29"/>
        <v>Private</v>
      </c>
      <c r="I169" s="45" t="s">
        <v>76</v>
      </c>
      <c r="J169" s="46">
        <f>25*3</f>
        <v>75</v>
      </c>
      <c r="K169" s="68">
        <v>69132.17</v>
      </c>
      <c r="L169" s="48" t="s">
        <v>20</v>
      </c>
      <c r="M169" s="49">
        <v>64214220.380000003</v>
      </c>
    </row>
    <row r="170" spans="1:13" s="17" customFormat="1" ht="16.5" customHeight="1" thickBot="1" x14ac:dyDescent="0.35">
      <c r="A170" s="51" t="s">
        <v>211</v>
      </c>
      <c r="B170" s="52" t="str">
        <f>VLOOKUP(A170,'[1]00-Datum'!A:B,2,FALSE)</f>
        <v>Commercial</v>
      </c>
      <c r="C170" s="52" t="str">
        <f>VLOOKUP(A170,'[1]00-Datum'!A:C,3,FALSE)</f>
        <v>Offices &amp; Mall</v>
      </c>
      <c r="D170" s="52" t="str">
        <f>VLOOKUP(A170,'[1]00-Datum'!A:D,4,FALSE)</f>
        <v>Turn Key</v>
      </c>
      <c r="E170" s="52" t="str">
        <f>VLOOKUP(A170,'[1]00-Datum'!A:E,5,FALSE)</f>
        <v>Cairo Company for Housing &amp; Development (CCHD)</v>
      </c>
      <c r="F170" s="53" t="str">
        <f>VLOOKUP(A170,'[1]00-Datum'!A:H,8,FALSE)</f>
        <v>5th settelment</v>
      </c>
      <c r="G170" s="53" t="str">
        <f>VLOOKUP(A170,'[1]00-Datum'!A:I,9,FALSE)</f>
        <v>S</v>
      </c>
      <c r="H170" s="53" t="str">
        <f>VLOOKUP(A170,'[1]00-Datum'!A:J,10,FALSE)</f>
        <v>Private</v>
      </c>
      <c r="I170" s="52" t="str">
        <f>I169</f>
        <v>No of Shops</v>
      </c>
      <c r="J170" s="79">
        <f>J169</f>
        <v>75</v>
      </c>
      <c r="K170" s="79">
        <v>69132.17</v>
      </c>
      <c r="L170" s="81" t="s">
        <v>22</v>
      </c>
      <c r="M170" s="58">
        <v>146269451.13</v>
      </c>
    </row>
    <row r="171" spans="1:13" s="17" customFormat="1" ht="16.5" customHeight="1" thickBot="1" x14ac:dyDescent="0.3">
      <c r="A171" s="51" t="s">
        <v>212</v>
      </c>
      <c r="B171" s="19" t="str">
        <f>VLOOKUP(A171,'[1]00-Datum'!A:B,2,FALSE)</f>
        <v>Infrastructure</v>
      </c>
      <c r="C171" s="19" t="str">
        <f>VLOOKUP(A171,'[1]00-Datum'!A:C,3,FALSE)</f>
        <v>Bridges &amp; Tunnels</v>
      </c>
      <c r="D171" s="19" t="str">
        <f>VLOOKUP(A171,'[1]00-Datum'!A:D,4,FALSE)</f>
        <v>Civil Works</v>
      </c>
      <c r="E171" s="19" t="str">
        <f>VLOOKUP(A171,'[1]00-Datum'!A:E,5,FALSE)</f>
        <v>EMAAR</v>
      </c>
      <c r="F171" s="20" t="str">
        <f>VLOOKUP(A171,'[1]00-Datum'!A:H,8,FALSE)</f>
        <v>North Coast</v>
      </c>
      <c r="G171" s="20" t="str">
        <f>VLOOKUP(A171,'[1]00-Datum'!A:I,9,FALSE)</f>
        <v>D</v>
      </c>
      <c r="H171" s="20" t="str">
        <f>VLOOKUP(A171,'[1]00-Datum'!A:J,10,FALSE)</f>
        <v>Private</v>
      </c>
      <c r="I171" s="21"/>
      <c r="J171" s="22"/>
      <c r="K171" s="71"/>
      <c r="L171" s="72" t="s">
        <v>11</v>
      </c>
      <c r="M171" s="23">
        <v>27187290</v>
      </c>
    </row>
    <row r="172" spans="1:13" s="17" customFormat="1" ht="16.5" customHeight="1" thickBot="1" x14ac:dyDescent="0.35">
      <c r="A172" s="51" t="s">
        <v>213</v>
      </c>
      <c r="B172" s="19" t="str">
        <f>VLOOKUP(A172,'[1]00-Datum'!A:B,2,FALSE)</f>
        <v>Commercial</v>
      </c>
      <c r="C172" s="19" t="str">
        <f>VLOOKUP(A172,'[1]00-Datum'!A:C,3,FALSE)</f>
        <v>Offices &amp; Mall</v>
      </c>
      <c r="D172" s="19" t="str">
        <f>VLOOKUP(A172,'[1]00-Datum'!A:D,4,FALSE)</f>
        <v>Turn Key</v>
      </c>
      <c r="E172" s="19" t="str">
        <f>VLOOKUP(A172,'[1]00-Datum'!A:E,5,FALSE)</f>
        <v>EMAAR</v>
      </c>
      <c r="F172" s="20" t="str">
        <f>VLOOKUP(A172,'[1]00-Datum'!A:H,8,FALSE)</f>
        <v>North Coast</v>
      </c>
      <c r="G172" s="20" t="str">
        <f>VLOOKUP(A172,'[1]00-Datum'!A:I,9,FALSE)</f>
        <v>D</v>
      </c>
      <c r="H172" s="20" t="str">
        <f>VLOOKUP(A172,'[1]00-Datum'!A:J,10,FALSE)</f>
        <v>Private</v>
      </c>
      <c r="I172" s="21"/>
      <c r="J172" s="82"/>
      <c r="K172" s="83"/>
      <c r="L172" s="94" t="s">
        <v>11</v>
      </c>
      <c r="M172" s="23">
        <v>5325286</v>
      </c>
    </row>
    <row r="173" spans="1:13" s="17" customFormat="1" ht="16.5" customHeight="1" thickBot="1" x14ac:dyDescent="0.3">
      <c r="A173" s="51" t="s">
        <v>214</v>
      </c>
      <c r="B173" s="19" t="str">
        <f>VLOOKUP(A173,'[1]00-Datum'!A:B,2,FALSE)</f>
        <v>Infrastructure</v>
      </c>
      <c r="C173" s="19" t="str">
        <f>VLOOKUP(A173,'[1]00-Datum'!A:C,3,FALSE)</f>
        <v>L&amp;L</v>
      </c>
      <c r="D173" s="19" t="str">
        <f>VLOOKUP(A173,'[1]00-Datum'!A:D,4,FALSE)</f>
        <v>Civil Works</v>
      </c>
      <c r="E173" s="19" t="str">
        <f>VLOOKUP(A173,'[1]00-Datum'!A:E,5,FALSE)</f>
        <v>EMAAR</v>
      </c>
      <c r="F173" s="20" t="str">
        <f>VLOOKUP(A173,'[1]00-Datum'!A:H,8,FALSE)</f>
        <v>Cairo</v>
      </c>
      <c r="G173" s="20" t="str">
        <f>VLOOKUP(A173,'[1]00-Datum'!A:I,9,FALSE)</f>
        <v>D</v>
      </c>
      <c r="H173" s="20" t="str">
        <f>VLOOKUP(A173,'[1]00-Datum'!A:J,10,FALSE)</f>
        <v>Private</v>
      </c>
      <c r="I173" s="21"/>
      <c r="J173" s="22"/>
      <c r="K173" s="71"/>
      <c r="L173" s="72" t="s">
        <v>11</v>
      </c>
      <c r="M173" s="23">
        <v>5983238.6399999997</v>
      </c>
    </row>
    <row r="174" spans="1:13" s="17" customFormat="1" ht="16.5" customHeight="1" thickBot="1" x14ac:dyDescent="0.3">
      <c r="A174" s="51" t="s">
        <v>215</v>
      </c>
      <c r="B174" s="19" t="str">
        <f>VLOOKUP(A174,'[1]00-Datum'!A:B,2,FALSE)</f>
        <v>Infrastructure</v>
      </c>
      <c r="C174" s="19" t="str">
        <f>VLOOKUP(A174,'[1]00-Datum'!A:C,3,FALSE)</f>
        <v>Bridges &amp; Tunnels</v>
      </c>
      <c r="D174" s="19" t="str">
        <f>VLOOKUP(A174,'[1]00-Datum'!A:D,4,FALSE)</f>
        <v>Civil Works</v>
      </c>
      <c r="E174" s="19" t="str">
        <f>VLOOKUP(A174,'[1]00-Datum'!A:E,5,FALSE)</f>
        <v>Army Forces</v>
      </c>
      <c r="F174" s="20" t="str">
        <f>VLOOKUP(A174,'[1]00-Datum'!A:H,8,FALSE)</f>
        <v>Ismailia</v>
      </c>
      <c r="G174" s="20" t="str">
        <f>VLOOKUP(A174,'[1]00-Datum'!A:I,9,FALSE)</f>
        <v>D</v>
      </c>
      <c r="H174" s="20" t="str">
        <f>VLOOKUP(A174,'[1]00-Datum'!A:J,10,FALSE)</f>
        <v>ARMY</v>
      </c>
      <c r="I174" s="21"/>
      <c r="J174" s="22"/>
      <c r="K174" s="71"/>
      <c r="L174" s="72" t="s">
        <v>11</v>
      </c>
      <c r="M174" s="23">
        <v>49485210.200000003</v>
      </c>
    </row>
    <row r="175" spans="1:13" s="17" customFormat="1" ht="16.5" customHeight="1" thickBot="1" x14ac:dyDescent="0.3">
      <c r="A175" s="51" t="s">
        <v>216</v>
      </c>
      <c r="B175" s="19" t="str">
        <f>VLOOKUP(A175,'[1]00-Datum'!A:B,2,FALSE)</f>
        <v>Infrastructure</v>
      </c>
      <c r="C175" s="19" t="str">
        <f>VLOOKUP(A175,'[1]00-Datum'!A:C,3,FALSE)</f>
        <v>Bridges &amp; Tunnels</v>
      </c>
      <c r="D175" s="19" t="str">
        <f>VLOOKUP(A175,'[1]00-Datum'!A:D,4,FALSE)</f>
        <v>Civil Works</v>
      </c>
      <c r="E175" s="19" t="str">
        <f>VLOOKUP(A175,'[1]00-Datum'!A:E,5,FALSE)</f>
        <v>Army Forces</v>
      </c>
      <c r="F175" s="20" t="str">
        <f>VLOOKUP(A175,'[1]00-Datum'!A:H,8,FALSE)</f>
        <v>Cairo</v>
      </c>
      <c r="G175" s="20" t="str">
        <f>VLOOKUP(A175,'[1]00-Datum'!A:I,9,FALSE)</f>
        <v>D</v>
      </c>
      <c r="H175" s="20" t="str">
        <f>VLOOKUP(A175,'[1]00-Datum'!A:J,10,FALSE)</f>
        <v>ARMY</v>
      </c>
      <c r="I175" s="21"/>
      <c r="J175" s="22"/>
      <c r="K175" s="71">
        <v>735</v>
      </c>
      <c r="L175" s="72" t="s">
        <v>11</v>
      </c>
      <c r="M175" s="23">
        <v>9000000</v>
      </c>
    </row>
    <row r="176" spans="1:13" s="17" customFormat="1" ht="16.5" customHeight="1" thickBot="1" x14ac:dyDescent="0.35">
      <c r="A176" s="51" t="s">
        <v>217</v>
      </c>
      <c r="B176" s="19" t="str">
        <f>VLOOKUP(A176,'[1]00-Datum'!A:B,2,FALSE)</f>
        <v>Commercial</v>
      </c>
      <c r="C176" s="19" t="str">
        <f>VLOOKUP(A176,'[1]00-Datum'!A:C,3,FALSE)</f>
        <v>Offices &amp; Mall</v>
      </c>
      <c r="D176" s="19" t="str">
        <f>VLOOKUP(A176,'[1]00-Datum'!A:D,4,FALSE)</f>
        <v>Turn Key</v>
      </c>
      <c r="E176" s="19" t="str">
        <f>VLOOKUP(A176,'[1]00-Datum'!A:E,5,FALSE)</f>
        <v>SODIC</v>
      </c>
      <c r="F176" s="20" t="str">
        <f>VLOOKUP(A176,'[1]00-Datum'!A:H,8,FALSE)</f>
        <v>6th of October</v>
      </c>
      <c r="G176" s="20" t="str">
        <f>VLOOKUP(A176,'[1]00-Datum'!A:I,9,FALSE)</f>
        <v>D</v>
      </c>
      <c r="H176" s="20" t="str">
        <f>VLOOKUP(A176,'[1]00-Datum'!A:J,10,FALSE)</f>
        <v>Private</v>
      </c>
      <c r="I176" s="21"/>
      <c r="J176" s="82"/>
      <c r="K176" s="83"/>
      <c r="L176" s="72" t="s">
        <v>11</v>
      </c>
      <c r="M176" s="23">
        <v>39524132</v>
      </c>
    </row>
    <row r="177" spans="1:13" s="17" customFormat="1" ht="16.5" customHeight="1" thickBot="1" x14ac:dyDescent="0.3">
      <c r="A177" s="51" t="s">
        <v>218</v>
      </c>
      <c r="B177" s="19" t="str">
        <f>VLOOKUP(A177,'[1]00-Datum'!A:B,2,FALSE)</f>
        <v>Infrastructure</v>
      </c>
      <c r="C177" s="19" t="str">
        <f>VLOOKUP(A177,'[1]00-Datum'!A:C,3,FALSE)</f>
        <v>Tank</v>
      </c>
      <c r="D177" s="19" t="str">
        <f>VLOOKUP(A177,'[1]00-Datum'!A:D,4,FALSE)</f>
        <v>Civil Works</v>
      </c>
      <c r="E177" s="19" t="str">
        <f>VLOOKUP(A177,'[1]00-Datum'!A:E,5,FALSE)</f>
        <v>EMAAR</v>
      </c>
      <c r="F177" s="20" t="str">
        <f>VLOOKUP(A177,'[1]00-Datum'!A:H,8,FALSE)</f>
        <v>Cairo</v>
      </c>
      <c r="G177" s="20" t="str">
        <f>VLOOKUP(A177,'[1]00-Datum'!A:I,9,FALSE)</f>
        <v>D</v>
      </c>
      <c r="H177" s="20" t="str">
        <f>VLOOKUP(A177,'[1]00-Datum'!A:J,10,FALSE)</f>
        <v>Private</v>
      </c>
      <c r="I177" s="21"/>
      <c r="J177" s="22"/>
      <c r="K177" s="71"/>
      <c r="L177" s="72" t="s">
        <v>11</v>
      </c>
      <c r="M177" s="23">
        <v>56114398</v>
      </c>
    </row>
    <row r="178" spans="1:13" s="17" customFormat="1" ht="16.5" customHeight="1" thickBot="1" x14ac:dyDescent="0.35">
      <c r="A178" s="51" t="s">
        <v>219</v>
      </c>
      <c r="B178" s="19" t="str">
        <f>VLOOKUP(A178,'[1]00-Datum'!A:B,2,FALSE)</f>
        <v>Commercial</v>
      </c>
      <c r="C178" s="19" t="str">
        <f>VLOOKUP(A178,'[1]00-Datum'!A:C,3,FALSE)</f>
        <v>Offices &amp; Mall</v>
      </c>
      <c r="D178" s="19" t="str">
        <f>VLOOKUP(A178,'[1]00-Datum'!A:D,4,FALSE)</f>
        <v>Turn Key</v>
      </c>
      <c r="E178" s="19" t="str">
        <f>VLOOKUP(A178,'[1]00-Datum'!A:E,5,FALSE)</f>
        <v>SODIC</v>
      </c>
      <c r="F178" s="20" t="str">
        <f>VLOOKUP(A178,'[1]00-Datum'!A:H,8,FALSE)</f>
        <v>6th of October</v>
      </c>
      <c r="G178" s="20" t="str">
        <f>VLOOKUP(A178,'[1]00-Datum'!A:I,9,FALSE)</f>
        <v>D</v>
      </c>
      <c r="H178" s="20" t="str">
        <f>VLOOKUP(A178,'[1]00-Datum'!A:J,10,FALSE)</f>
        <v>Private</v>
      </c>
      <c r="I178" s="21"/>
      <c r="J178" s="82"/>
      <c r="K178" s="83"/>
      <c r="L178" s="72" t="s">
        <v>11</v>
      </c>
      <c r="M178" s="23">
        <v>28850000</v>
      </c>
    </row>
    <row r="179" spans="1:13" s="17" customFormat="1" ht="16.5" customHeight="1" thickBot="1" x14ac:dyDescent="0.3">
      <c r="A179" s="51" t="s">
        <v>220</v>
      </c>
      <c r="B179" s="19" t="str">
        <f>VLOOKUP(A179,'[1]00-Datum'!A:B,2,FALSE)</f>
        <v>Infrastructure</v>
      </c>
      <c r="C179" s="19" t="str">
        <f>VLOOKUP(A179,'[1]00-Datum'!A:C,3,FALSE)</f>
        <v>Networks</v>
      </c>
      <c r="D179" s="19" t="str">
        <f>VLOOKUP(A179,'[1]00-Datum'!A:D,4,FALSE)</f>
        <v>Civil Works</v>
      </c>
      <c r="E179" s="19" t="str">
        <f>VLOOKUP(A179,'[1]00-Datum'!A:E,5,FALSE)</f>
        <v>DPW</v>
      </c>
      <c r="F179" s="20" t="str">
        <f>VLOOKUP(A179,'[1]00-Datum'!A:H,8,FALSE)</f>
        <v>Sokhna</v>
      </c>
      <c r="G179" s="20" t="str">
        <f>VLOOKUP(A179,'[1]00-Datum'!A:I,9,FALSE)</f>
        <v>D</v>
      </c>
      <c r="H179" s="20" t="str">
        <f>VLOOKUP(A179,'[1]00-Datum'!A:J,10,FALSE)</f>
        <v>Private</v>
      </c>
      <c r="I179" s="21"/>
      <c r="J179" s="22"/>
      <c r="K179" s="71"/>
      <c r="L179" s="72" t="s">
        <v>11</v>
      </c>
      <c r="M179" s="23">
        <v>34548331.289999999</v>
      </c>
    </row>
    <row r="180" spans="1:13" s="17" customFormat="1" ht="16.5" customHeight="1" thickBot="1" x14ac:dyDescent="0.3">
      <c r="A180" s="51" t="s">
        <v>221</v>
      </c>
      <c r="B180" s="19" t="str">
        <f>VLOOKUP(A180,'[1]00-Datum'!A:B,2,FALSE)</f>
        <v>Infrastructure</v>
      </c>
      <c r="C180" s="19" t="str">
        <f>VLOOKUP(A180,'[1]00-Datum'!A:C,3,FALSE)</f>
        <v>Bridges &amp; Tunnels</v>
      </c>
      <c r="D180" s="19" t="str">
        <f>VLOOKUP(A180,'[1]00-Datum'!A:D,4,FALSE)</f>
        <v>Civil Works</v>
      </c>
      <c r="E180" s="19" t="str">
        <f>VLOOKUP(A180,'[1]00-Datum'!A:E,5,FALSE)</f>
        <v>Mohamed Abd El Wahab</v>
      </c>
      <c r="F180" s="20" t="str">
        <f>VLOOKUP(A180,'[1]00-Datum'!A:H,8,FALSE)</f>
        <v>Alex</v>
      </c>
      <c r="G180" s="20" t="str">
        <f>VLOOKUP(A180,'[1]00-Datum'!A:I,9,FALSE)</f>
        <v>S</v>
      </c>
      <c r="H180" s="20" t="str">
        <f>VLOOKUP(A180,'[1]00-Datum'!A:J,10,FALSE)</f>
        <v>Private</v>
      </c>
      <c r="I180" s="93" t="s">
        <v>24</v>
      </c>
      <c r="J180" s="22">
        <v>630</v>
      </c>
      <c r="K180" s="71">
        <v>9135</v>
      </c>
      <c r="L180" s="72" t="s">
        <v>11</v>
      </c>
      <c r="M180" s="23">
        <v>32000000</v>
      </c>
    </row>
    <row r="181" spans="1:13" s="17" customFormat="1" ht="16.5" customHeight="1" thickBot="1" x14ac:dyDescent="0.3">
      <c r="A181" s="51" t="s">
        <v>222</v>
      </c>
      <c r="B181" s="19" t="str">
        <f>VLOOKUP(A181,'[1]00-Datum'!A:B,2,FALSE)</f>
        <v>Infrastructure</v>
      </c>
      <c r="C181" s="19" t="str">
        <f>VLOOKUP(A181,'[1]00-Datum'!A:C,3,FALSE)</f>
        <v>Bridges &amp; Tunnels</v>
      </c>
      <c r="D181" s="19" t="str">
        <f>VLOOKUP(A181,'[1]00-Datum'!A:D,4,FALSE)</f>
        <v>Civil Works</v>
      </c>
      <c r="E181" s="19" t="str">
        <f>VLOOKUP(A181,'[1]00-Datum'!A:E,5,FALSE)</f>
        <v>Army Forces</v>
      </c>
      <c r="F181" s="20" t="str">
        <f>VLOOKUP(A181,'[1]00-Datum'!A:H,8,FALSE)</f>
        <v>Mahalla</v>
      </c>
      <c r="G181" s="20" t="str">
        <f>VLOOKUP(A181,'[1]00-Datum'!A:I,9,FALSE)</f>
        <v>D</v>
      </c>
      <c r="H181" s="20" t="str">
        <f>VLOOKUP(A181,'[1]00-Datum'!A:J,10,FALSE)</f>
        <v>ARMY</v>
      </c>
      <c r="I181" s="21"/>
      <c r="J181" s="22"/>
      <c r="K181" s="71">
        <v>7830</v>
      </c>
      <c r="L181" s="72" t="s">
        <v>11</v>
      </c>
      <c r="M181" s="23">
        <v>68000000</v>
      </c>
    </row>
    <row r="182" spans="1:13" s="17" customFormat="1" ht="16.5" customHeight="1" thickBot="1" x14ac:dyDescent="0.3">
      <c r="A182" s="51" t="s">
        <v>223</v>
      </c>
      <c r="B182" s="19" t="str">
        <f>VLOOKUP(A182,'[1]00-Datum'!A:B,2,FALSE)</f>
        <v>Infrastructure</v>
      </c>
      <c r="C182" s="19" t="str">
        <f>VLOOKUP(A182,'[1]00-Datum'!A:C,3,FALSE)</f>
        <v>Bridges &amp; Tunnels</v>
      </c>
      <c r="D182" s="19" t="str">
        <f>VLOOKUP(A182,'[1]00-Datum'!A:D,4,FALSE)</f>
        <v>Civil Works</v>
      </c>
      <c r="E182" s="19" t="str">
        <f>VLOOKUP(A182,'[1]00-Datum'!A:E,5,FALSE)</f>
        <v>Army Forces</v>
      </c>
      <c r="F182" s="20" t="str">
        <f>VLOOKUP(A182,'[1]00-Datum'!A:H,8,FALSE)</f>
        <v>6th of October</v>
      </c>
      <c r="G182" s="20" t="str">
        <f>VLOOKUP(A182,'[1]00-Datum'!A:I,9,FALSE)</f>
        <v>D</v>
      </c>
      <c r="H182" s="20" t="str">
        <f>VLOOKUP(A182,'[1]00-Datum'!A:J,10,FALSE)</f>
        <v>ARMY</v>
      </c>
      <c r="I182" s="93" t="s">
        <v>24</v>
      </c>
      <c r="J182" s="22">
        <v>35</v>
      </c>
      <c r="K182" s="71">
        <v>735</v>
      </c>
      <c r="L182" s="72" t="s">
        <v>11</v>
      </c>
      <c r="M182" s="23">
        <v>28176166.360341199</v>
      </c>
    </row>
    <row r="183" spans="1:13" s="17" customFormat="1" ht="16.5" customHeight="1" thickBot="1" x14ac:dyDescent="0.3">
      <c r="A183" s="51" t="s">
        <v>224</v>
      </c>
      <c r="B183" s="19" t="str">
        <f>VLOOKUP(A183,'[1]00-Datum'!A:B,2,FALSE)</f>
        <v>Infrastructure</v>
      </c>
      <c r="C183" s="19" t="str">
        <f>VLOOKUP(A183,'[1]00-Datum'!A:C,3,FALSE)</f>
        <v>Bridges &amp; Tunnels</v>
      </c>
      <c r="D183" s="19" t="str">
        <f>VLOOKUP(A183,'[1]00-Datum'!A:D,4,FALSE)</f>
        <v>Civil Works</v>
      </c>
      <c r="E183" s="19" t="str">
        <f>VLOOKUP(A183,'[1]00-Datum'!A:E,5,FALSE)</f>
        <v>Army Forces</v>
      </c>
      <c r="F183" s="20" t="str">
        <f>VLOOKUP(A183,'[1]00-Datum'!A:H,8,FALSE)</f>
        <v>6th of October</v>
      </c>
      <c r="G183" s="20" t="str">
        <f>VLOOKUP(A183,'[1]00-Datum'!A:I,9,FALSE)</f>
        <v>D</v>
      </c>
      <c r="H183" s="20" t="str">
        <f>VLOOKUP(A183,'[1]00-Datum'!A:J,10,FALSE)</f>
        <v>ARMY</v>
      </c>
      <c r="I183" s="93" t="s">
        <v>24</v>
      </c>
      <c r="J183" s="22">
        <v>60</v>
      </c>
      <c r="K183" s="71">
        <v>3000</v>
      </c>
      <c r="L183" s="72" t="s">
        <v>11</v>
      </c>
      <c r="M183" s="23">
        <v>18275304</v>
      </c>
    </row>
    <row r="184" spans="1:13" s="17" customFormat="1" ht="16.5" customHeight="1" thickBot="1" x14ac:dyDescent="0.35">
      <c r="A184" s="51" t="s">
        <v>225</v>
      </c>
      <c r="B184" s="19" t="str">
        <f>VLOOKUP(A184,'[1]00-Datum'!A:B,2,FALSE)</f>
        <v>Commercial</v>
      </c>
      <c r="C184" s="19" t="str">
        <f>VLOOKUP(A184,'[1]00-Datum'!A:C,3,FALSE)</f>
        <v>Offices &amp; Mall</v>
      </c>
      <c r="D184" s="19" t="str">
        <f>VLOOKUP(A184,'[1]00-Datum'!A:D,4,FALSE)</f>
        <v>Civil Works</v>
      </c>
      <c r="E184" s="19" t="str">
        <f>VLOOKUP(A184,'[1]00-Datum'!A:E,5,FALSE)</f>
        <v>Arabian Group</v>
      </c>
      <c r="F184" s="20" t="str">
        <f>VLOOKUP(A184,'[1]00-Datum'!A:H,8,FALSE)</f>
        <v>Cairo</v>
      </c>
      <c r="G184" s="20" t="str">
        <f>VLOOKUP(A184,'[1]00-Datum'!A:I,9,FALSE)</f>
        <v>D</v>
      </c>
      <c r="H184" s="20" t="str">
        <f>VLOOKUP(A184,'[1]00-Datum'!A:J,10,FALSE)</f>
        <v>Private</v>
      </c>
      <c r="I184" s="21"/>
      <c r="J184" s="82"/>
      <c r="K184" s="83"/>
      <c r="L184" s="72" t="s">
        <v>11</v>
      </c>
      <c r="M184" s="23">
        <v>6636851</v>
      </c>
    </row>
    <row r="185" spans="1:13" s="17" customFormat="1" ht="16.5" customHeight="1" thickBot="1" x14ac:dyDescent="0.3">
      <c r="A185" s="51" t="s">
        <v>226</v>
      </c>
      <c r="B185" s="19" t="str">
        <f>VLOOKUP(A185,'[1]00-Datum'!A:B,2,FALSE)</f>
        <v>Infrastructure</v>
      </c>
      <c r="C185" s="19" t="str">
        <f>VLOOKUP(A185,'[1]00-Datum'!A:C,3,FALSE)</f>
        <v>Networks</v>
      </c>
      <c r="D185" s="19" t="str">
        <f>VLOOKUP(A185,'[1]00-Datum'!A:D,4,FALSE)</f>
        <v>Civil Works</v>
      </c>
      <c r="E185" s="19" t="str">
        <f>VLOOKUP(A185,'[1]00-Datum'!A:E,5,FALSE)</f>
        <v>DPW</v>
      </c>
      <c r="F185" s="20" t="str">
        <f>VLOOKUP(A185,'[1]00-Datum'!A:H,8,FALSE)</f>
        <v>Alegria</v>
      </c>
      <c r="G185" s="20" t="str">
        <f>VLOOKUP(A185,'[1]00-Datum'!A:I,9,FALSE)</f>
        <v>D</v>
      </c>
      <c r="H185" s="20" t="str">
        <f>VLOOKUP(A185,'[1]00-Datum'!A:J,10,FALSE)</f>
        <v>Private</v>
      </c>
      <c r="I185" s="21"/>
      <c r="J185" s="22"/>
      <c r="K185" s="71"/>
      <c r="L185" s="72" t="s">
        <v>11</v>
      </c>
      <c r="M185" s="23">
        <v>605714038</v>
      </c>
    </row>
    <row r="186" spans="1:13" s="17" customFormat="1" ht="16.5" customHeight="1" thickBot="1" x14ac:dyDescent="0.3">
      <c r="A186" s="51" t="s">
        <v>227</v>
      </c>
      <c r="B186" s="19" t="str">
        <f>VLOOKUP(A186,'[1]00-Datum'!A:B,2,FALSE)</f>
        <v>Infrastructure</v>
      </c>
      <c r="C186" s="19" t="str">
        <f>VLOOKUP(A186,'[1]00-Datum'!A:C,3,FALSE)</f>
        <v>L&amp;L</v>
      </c>
      <c r="D186" s="19" t="str">
        <f>VLOOKUP(A186,'[1]00-Datum'!A:D,4,FALSE)</f>
        <v>Civil Works</v>
      </c>
      <c r="E186" s="19" t="str">
        <f>VLOOKUP(A186,'[1]00-Datum'!A:E,5,FALSE)</f>
        <v>Army Forces</v>
      </c>
      <c r="F186" s="20" t="str">
        <f>VLOOKUP(A186,'[1]00-Datum'!A:H,8,FALSE)</f>
        <v>Cairo</v>
      </c>
      <c r="G186" s="20" t="str">
        <f>VLOOKUP(A186,'[1]00-Datum'!A:I,9,FALSE)</f>
        <v>D</v>
      </c>
      <c r="H186" s="20" t="str">
        <f>VLOOKUP(A186,'[1]00-Datum'!A:J,10,FALSE)</f>
        <v>ARMY</v>
      </c>
      <c r="I186" s="21"/>
      <c r="J186" s="22"/>
      <c r="K186" s="71"/>
      <c r="L186" s="72" t="s">
        <v>11</v>
      </c>
      <c r="M186" s="23"/>
    </row>
    <row r="187" spans="1:13" s="17" customFormat="1" ht="16.5" customHeight="1" thickBot="1" x14ac:dyDescent="0.3">
      <c r="A187" s="51" t="s">
        <v>228</v>
      </c>
      <c r="B187" s="19" t="str">
        <f>VLOOKUP(A187,'[1]00-Datum'!A:B,2,FALSE)</f>
        <v>Infrastructure</v>
      </c>
      <c r="C187" s="19" t="str">
        <f>VLOOKUP(A187,'[1]00-Datum'!A:C,3,FALSE)</f>
        <v>L&amp;L</v>
      </c>
      <c r="D187" s="19" t="str">
        <f>VLOOKUP(A187,'[1]00-Datum'!A:D,4,FALSE)</f>
        <v>Civil Works</v>
      </c>
      <c r="E187" s="19" t="str">
        <f>VLOOKUP(A187,'[1]00-Datum'!A:E,5,FALSE)</f>
        <v>Army Forces</v>
      </c>
      <c r="F187" s="20" t="str">
        <f>VLOOKUP(A187,'[1]00-Datum'!A:H,8,FALSE)</f>
        <v>Cairo</v>
      </c>
      <c r="G187" s="20" t="str">
        <f>VLOOKUP(A187,'[1]00-Datum'!A:I,9,FALSE)</f>
        <v>D</v>
      </c>
      <c r="H187" s="20" t="str">
        <f>VLOOKUP(A187,'[1]00-Datum'!A:J,10,FALSE)</f>
        <v>ARMY</v>
      </c>
      <c r="I187" s="21"/>
      <c r="J187" s="22"/>
      <c r="K187" s="71"/>
      <c r="L187" s="72" t="s">
        <v>11</v>
      </c>
      <c r="M187" s="23"/>
    </row>
    <row r="188" spans="1:13" s="17" customFormat="1" ht="16.5" customHeight="1" thickBot="1" x14ac:dyDescent="0.35">
      <c r="A188" s="51" t="s">
        <v>229</v>
      </c>
      <c r="B188" s="19" t="str">
        <f>VLOOKUP(A188,'[1]00-Datum'!A:B,2,FALSE)</f>
        <v>Commercial</v>
      </c>
      <c r="C188" s="19" t="str">
        <f>VLOOKUP(A188,'[1]00-Datum'!A:C,3,FALSE)</f>
        <v>Offices &amp; Mall</v>
      </c>
      <c r="D188" s="19" t="str">
        <f>VLOOKUP(A188,'[1]00-Datum'!A:D,4,FALSE)</f>
        <v>Civil Works</v>
      </c>
      <c r="E188" s="19" t="str">
        <f>VLOOKUP(A188,'[1]00-Datum'!A:E,5,FALSE)</f>
        <v>EMEC</v>
      </c>
      <c r="F188" s="20" t="str">
        <f>VLOOKUP(A188,'[1]00-Datum'!A:H,8,FALSE)</f>
        <v>5th settelment</v>
      </c>
      <c r="G188" s="20" t="str">
        <f>VLOOKUP(A188,'[1]00-Datum'!A:I,9,FALSE)</f>
        <v>S</v>
      </c>
      <c r="H188" s="20" t="str">
        <f>VLOOKUP(A188,'[1]00-Datum'!A:J,10,FALSE)</f>
        <v>Private</v>
      </c>
      <c r="I188" s="21"/>
      <c r="J188" s="82"/>
      <c r="K188" s="83"/>
      <c r="L188" s="72" t="s">
        <v>11</v>
      </c>
      <c r="M188" s="23">
        <v>10688481.100000003</v>
      </c>
    </row>
    <row r="189" spans="1:13" s="17" customFormat="1" ht="16.5" customHeight="1" thickBot="1" x14ac:dyDescent="0.3">
      <c r="A189" s="51" t="s">
        <v>230</v>
      </c>
      <c r="B189" s="19" t="str">
        <f>VLOOKUP(A189,'[1]00-Datum'!A:B,2,FALSE)</f>
        <v>Industrial</v>
      </c>
      <c r="C189" s="19" t="str">
        <f>VLOOKUP(A189,'[1]00-Datum'!A:C,3,FALSE)</f>
        <v>Factory</v>
      </c>
      <c r="D189" s="19" t="str">
        <f>VLOOKUP(A189,'[1]00-Datum'!A:D,4,FALSE)</f>
        <v>Turn Key</v>
      </c>
      <c r="E189" s="19" t="str">
        <f>VLOOKUP(A189,'[1]00-Datum'!A:E,5,FALSE)</f>
        <v>Logestica</v>
      </c>
      <c r="F189" s="20" t="str">
        <f>VLOOKUP(A189,'[1]00-Datum'!A:H,8,FALSE)</f>
        <v>6th of October</v>
      </c>
      <c r="G189" s="20" t="str">
        <f>VLOOKUP(A189,'[1]00-Datum'!A:I,9,FALSE)</f>
        <v>D</v>
      </c>
      <c r="H189" s="20" t="str">
        <f>VLOOKUP(A189,'[1]00-Datum'!A:J,10,FALSE)</f>
        <v>Private</v>
      </c>
      <c r="I189" s="21"/>
      <c r="J189" s="22"/>
      <c r="K189" s="71"/>
      <c r="L189" s="72" t="s">
        <v>11</v>
      </c>
      <c r="M189" s="23">
        <v>31805400</v>
      </c>
    </row>
    <row r="190" spans="1:13" s="17" customFormat="1" ht="16.5" customHeight="1" thickBot="1" x14ac:dyDescent="0.3">
      <c r="A190" s="51" t="s">
        <v>231</v>
      </c>
      <c r="B190" s="19" t="str">
        <f>VLOOKUP(A190,'[1]00-Datum'!A:B,2,FALSE)</f>
        <v>Industrial</v>
      </c>
      <c r="C190" s="19" t="str">
        <f>VLOOKUP(A190,'[1]00-Datum'!A:C,3,FALSE)</f>
        <v>Factory</v>
      </c>
      <c r="D190" s="19" t="str">
        <f>VLOOKUP(A190,'[1]00-Datum'!A:D,4,FALSE)</f>
        <v>Turn Key</v>
      </c>
      <c r="E190" s="19" t="str">
        <f>VLOOKUP(A190,'[1]00-Datum'!A:E,5,FALSE)</f>
        <v>Logestica</v>
      </c>
      <c r="F190" s="20" t="str">
        <f>VLOOKUP(A190,'[1]00-Datum'!A:H,8,FALSE)</f>
        <v>6th of October</v>
      </c>
      <c r="G190" s="20" t="str">
        <f>VLOOKUP(A190,'[1]00-Datum'!A:I,9,FALSE)</f>
        <v>D</v>
      </c>
      <c r="H190" s="20" t="str">
        <f>VLOOKUP(A190,'[1]00-Datum'!A:J,10,FALSE)</f>
        <v>Private</v>
      </c>
      <c r="I190" s="21"/>
      <c r="J190" s="22"/>
      <c r="K190" s="71"/>
      <c r="L190" s="72" t="s">
        <v>11</v>
      </c>
      <c r="M190" s="23">
        <v>20681422</v>
      </c>
    </row>
    <row r="191" spans="1:13" s="17" customFormat="1" ht="16.5" customHeight="1" thickBot="1" x14ac:dyDescent="0.3">
      <c r="A191" s="51" t="s">
        <v>232</v>
      </c>
      <c r="B191" s="19" t="str">
        <f>VLOOKUP(A191,'[1]00-Datum'!A:B,2,FALSE)</f>
        <v>Industrial</v>
      </c>
      <c r="C191" s="19" t="str">
        <f>VLOOKUP(A191,'[1]00-Datum'!A:C,3,FALSE)</f>
        <v>Factory</v>
      </c>
      <c r="D191" s="19" t="str">
        <f>VLOOKUP(A191,'[1]00-Datum'!A:D,4,FALSE)</f>
        <v>Turn Key</v>
      </c>
      <c r="E191" s="19" t="str">
        <f>VLOOKUP(A191,'[1]00-Datum'!A:E,5,FALSE)</f>
        <v>Logestica</v>
      </c>
      <c r="F191" s="20" t="str">
        <f>VLOOKUP(A191,'[1]00-Datum'!A:H,8,FALSE)</f>
        <v>6th of October</v>
      </c>
      <c r="G191" s="20" t="str">
        <f>VLOOKUP(A191,'[1]00-Datum'!A:I,9,FALSE)</f>
        <v>D</v>
      </c>
      <c r="H191" s="20" t="str">
        <f>VLOOKUP(A191,'[1]00-Datum'!A:J,10,FALSE)</f>
        <v>Private</v>
      </c>
      <c r="I191" s="21"/>
      <c r="J191" s="22"/>
      <c r="K191" s="71"/>
      <c r="L191" s="72" t="s">
        <v>11</v>
      </c>
      <c r="M191" s="23">
        <v>4820461</v>
      </c>
    </row>
    <row r="192" spans="1:13" s="17" customFormat="1" ht="16.5" customHeight="1" thickBot="1" x14ac:dyDescent="0.3">
      <c r="A192" s="51" t="s">
        <v>233</v>
      </c>
      <c r="B192" s="19" t="str">
        <f>VLOOKUP(A192,'[1]00-Datum'!A:B,2,FALSE)</f>
        <v>Infrastructure</v>
      </c>
      <c r="C192" s="19" t="str">
        <f>VLOOKUP(A192,'[1]00-Datum'!A:C,3,FALSE)</f>
        <v>Networks</v>
      </c>
      <c r="D192" s="19" t="str">
        <f>VLOOKUP(A192,'[1]00-Datum'!A:D,4,FALSE)</f>
        <v>Civil Works</v>
      </c>
      <c r="E192" s="19" t="str">
        <f>VLOOKUP(A192,'[1]00-Datum'!A:E,5,FALSE)</f>
        <v>SODIC</v>
      </c>
      <c r="F192" s="20" t="str">
        <f>VLOOKUP(A192,'[1]00-Datum'!A:H,8,FALSE)</f>
        <v>6th of October</v>
      </c>
      <c r="G192" s="20" t="str">
        <f>VLOOKUP(A192,'[1]00-Datum'!A:I,9,FALSE)</f>
        <v>D</v>
      </c>
      <c r="H192" s="20" t="str">
        <f>VLOOKUP(A192,'[1]00-Datum'!A:J,10,FALSE)</f>
        <v>Private</v>
      </c>
      <c r="I192" s="21"/>
      <c r="J192" s="22"/>
      <c r="K192" s="71"/>
      <c r="L192" s="72" t="s">
        <v>11</v>
      </c>
      <c r="M192" s="23">
        <v>19589518</v>
      </c>
    </row>
    <row r="193" spans="1:13" s="17" customFormat="1" ht="16.5" customHeight="1" thickBot="1" x14ac:dyDescent="0.35">
      <c r="A193" s="51" t="s">
        <v>234</v>
      </c>
      <c r="B193" s="19" t="str">
        <f>VLOOKUP(A193,'[1]00-Datum'!A:B,2,FALSE)</f>
        <v>Commercial</v>
      </c>
      <c r="C193" s="19" t="str">
        <f>VLOOKUP(A193,'[1]00-Datum'!A:C,3,FALSE)</f>
        <v>Terminal</v>
      </c>
      <c r="D193" s="19" t="str">
        <f>VLOOKUP(A193,'[1]00-Datum'!A:D,4,FALSE)</f>
        <v>Civil Works</v>
      </c>
      <c r="E193" s="19" t="str">
        <f>VLOOKUP(A193,'[1]00-Datum'!A:E,5,FALSE)</f>
        <v>Limak</v>
      </c>
      <c r="F193" s="20" t="str">
        <f>VLOOKUP(A193,'[1]00-Datum'!A:H,8,FALSE)</f>
        <v>Cairo</v>
      </c>
      <c r="G193" s="20" t="str">
        <f>VLOOKUP(A193,'[1]00-Datum'!A:I,9,FALSE)</f>
        <v>S</v>
      </c>
      <c r="H193" s="20" t="str">
        <f>VLOOKUP(A193,'[1]00-Datum'!A:J,10,FALSE)</f>
        <v>Private</v>
      </c>
      <c r="I193" s="21"/>
      <c r="J193" s="82"/>
      <c r="K193" s="83"/>
      <c r="L193" s="72" t="s">
        <v>11</v>
      </c>
      <c r="M193" s="23">
        <v>49359671.049999997</v>
      </c>
    </row>
    <row r="194" spans="1:13" s="17" customFormat="1" ht="16.5" customHeight="1" thickBot="1" x14ac:dyDescent="0.35">
      <c r="A194" s="51" t="s">
        <v>235</v>
      </c>
      <c r="B194" s="19" t="str">
        <f>VLOOKUP(A194,'[1]00-Datum'!A:B,2,FALSE)</f>
        <v>Commercial</v>
      </c>
      <c r="C194" s="19" t="str">
        <f>VLOOKUP(A194,'[1]00-Datum'!A:C,3,FALSE)</f>
        <v>Offices &amp; Mall</v>
      </c>
      <c r="D194" s="19" t="str">
        <f>VLOOKUP(A194,'[1]00-Datum'!A:D,4,FALSE)</f>
        <v>Turn Key</v>
      </c>
      <c r="E194" s="19" t="str">
        <f>VLOOKUP(A194,'[1]00-Datum'!A:E,5,FALSE)</f>
        <v>Arabian Group</v>
      </c>
      <c r="F194" s="20" t="str">
        <f>VLOOKUP(A194,'[1]00-Datum'!A:H,8,FALSE)</f>
        <v>6th of October</v>
      </c>
      <c r="G194" s="20" t="str">
        <f>VLOOKUP(A194,'[1]00-Datum'!A:I,9,FALSE)</f>
        <v>D</v>
      </c>
      <c r="H194" s="20" t="str">
        <f>VLOOKUP(A194,'[1]00-Datum'!A:J,10,FALSE)</f>
        <v>Private</v>
      </c>
      <c r="I194" s="21"/>
      <c r="J194" s="82"/>
      <c r="K194" s="83"/>
      <c r="L194" s="72" t="s">
        <v>11</v>
      </c>
      <c r="M194" s="23">
        <v>64000000.230000004</v>
      </c>
    </row>
    <row r="195" spans="1:13" s="17" customFormat="1" ht="16.5" customHeight="1" thickBot="1" x14ac:dyDescent="0.35">
      <c r="A195" s="51" t="s">
        <v>236</v>
      </c>
      <c r="B195" s="19"/>
      <c r="C195" s="19"/>
      <c r="D195" s="19">
        <f>VLOOKUP(A195,'[1]00-Datum'!A:D,4,FALSE)</f>
        <v>0</v>
      </c>
      <c r="E195" s="19">
        <f>VLOOKUP(A195,'[1]00-Datum'!A:E,5,FALSE)</f>
        <v>0</v>
      </c>
      <c r="F195" s="20">
        <f>VLOOKUP(A195,'[1]00-Datum'!A:H,8,FALSE)</f>
        <v>0</v>
      </c>
      <c r="G195" s="20">
        <f>VLOOKUP(A195,'[1]00-Datum'!A:I,9,FALSE)</f>
        <v>0</v>
      </c>
      <c r="H195" s="20">
        <f>VLOOKUP(A195,'[1]00-Datum'!A:J,10,FALSE)</f>
        <v>0</v>
      </c>
      <c r="I195" s="21"/>
      <c r="J195" s="82"/>
      <c r="K195" s="83"/>
      <c r="L195" s="72" t="s">
        <v>11</v>
      </c>
      <c r="M195" s="23"/>
    </row>
    <row r="196" spans="1:13" s="17" customFormat="1" ht="16.5" customHeight="1" thickBot="1" x14ac:dyDescent="0.3">
      <c r="A196" s="51" t="s">
        <v>237</v>
      </c>
      <c r="B196" s="19" t="str">
        <f>VLOOKUP(A196,'[1]00-Datum'!A:B,2,FALSE)</f>
        <v>Industrial</v>
      </c>
      <c r="C196" s="19" t="str">
        <f>VLOOKUP(A196,'[1]00-Datum'!A:C,3,FALSE)</f>
        <v>Factory</v>
      </c>
      <c r="D196" s="19" t="str">
        <f>VLOOKUP(A196,'[1]00-Datum'!A:D,4,FALSE)</f>
        <v>Turn Key</v>
      </c>
      <c r="E196" s="19" t="str">
        <f>VLOOKUP(A196,'[1]00-Datum'!A:E,5,FALSE)</f>
        <v>NAT</v>
      </c>
      <c r="F196" s="20" t="str">
        <f>VLOOKUP(A196,'[1]00-Datum'!A:H,8,FALSE)</f>
        <v>Cairo</v>
      </c>
      <c r="G196" s="20" t="str">
        <f>VLOOKUP(A196,'[1]00-Datum'!A:I,9,FALSE)</f>
        <v>S</v>
      </c>
      <c r="H196" s="20" t="str">
        <f>VLOOKUP(A196,'[1]00-Datum'!A:J,10,FALSE)</f>
        <v>Public</v>
      </c>
      <c r="I196" s="21"/>
      <c r="J196" s="22"/>
      <c r="K196" s="71"/>
      <c r="L196" s="72" t="s">
        <v>11</v>
      </c>
      <c r="M196" s="23"/>
    </row>
    <row r="197" spans="1:13" s="17" customFormat="1" ht="16.5" customHeight="1" thickBot="1" x14ac:dyDescent="0.3">
      <c r="A197" s="51" t="s">
        <v>238</v>
      </c>
      <c r="B197" s="19" t="str">
        <f>VLOOKUP(A197,'[1]00-Datum'!A:B,2,FALSE)</f>
        <v>Residential</v>
      </c>
      <c r="C197" s="19" t="str">
        <f>VLOOKUP(A197,'[1]00-Datum'!A:C,3,FALSE)</f>
        <v>Residential</v>
      </c>
      <c r="D197" s="19" t="str">
        <f>VLOOKUP(A197,'[1]00-Datum'!A:D,4,FALSE)</f>
        <v>Turn Key</v>
      </c>
      <c r="E197" s="19" t="str">
        <f>VLOOKUP(A197,'[1]00-Datum'!A:E,5,FALSE)</f>
        <v>New Giza</v>
      </c>
      <c r="F197" s="20" t="str">
        <f>VLOOKUP(A197,'[1]00-Datum'!A:H,8,FALSE)</f>
        <v>North Coast</v>
      </c>
      <c r="G197" s="20" t="str">
        <f>VLOOKUP(A197,'[1]00-Datum'!A:I,9,FALSE)</f>
        <v>D</v>
      </c>
      <c r="H197" s="20" t="str">
        <f>VLOOKUP(A197,'[1]00-Datum'!A:J,10,FALSE)</f>
        <v>Private</v>
      </c>
      <c r="I197" s="21"/>
      <c r="J197" s="22"/>
      <c r="K197" s="71"/>
      <c r="L197" s="72" t="s">
        <v>11</v>
      </c>
      <c r="M197" s="23"/>
    </row>
  </sheetData>
  <autoFilter ref="A1:M197" xr:uid="{00000000-0009-0000-0000-00000B000000}"/>
  <pageMargins left="1.41" right="0.7" top="0.57999999999999996" bottom="0.75" header="0.3" footer="0.3"/>
  <pageSetup paperSize="9" scale="54" fitToHeight="0" orientation="landscape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02-Metrics</vt:lpstr>
      <vt:lpstr>'02-Metrics'!Print_Area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 Abdelrahman Mohamed</dc:creator>
  <cp:lastModifiedBy>Omar Mohamed Abdelrahman Mohamed</cp:lastModifiedBy>
  <dcterms:created xsi:type="dcterms:W3CDTF">2024-01-20T17:29:45Z</dcterms:created>
  <dcterms:modified xsi:type="dcterms:W3CDTF">2024-01-20T17:32:50Z</dcterms:modified>
</cp:coreProperties>
</file>