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33\P33-DEI-dashboard-project\"/>
    </mc:Choice>
  </mc:AlternateContent>
  <xr:revisionPtr revIDLastSave="0" documentId="13_ncr:1_{AA087245-B92F-468E-88F1-068CC5911706}" xr6:coauthVersionLast="47" xr6:coauthVersionMax="47" xr10:uidLastSave="{00000000-0000-0000-0000-000000000000}"/>
  <bookViews>
    <workbookView xWindow="30" yWindow="30" windowWidth="28770" windowHeight="15570" xr2:uid="{3F84269C-659D-46D1-9BF0-F3F77B9F2E03}"/>
  </bookViews>
  <sheets>
    <sheet name="dataset structure" sheetId="1" r:id="rId1"/>
    <sheet name="parametric data" sheetId="2" r:id="rId2"/>
    <sheet name="demographic 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F29" i="3"/>
  <c r="E29" i="3"/>
  <c r="D29" i="3"/>
  <c r="B29" i="3" s="1"/>
  <c r="C29" i="3"/>
  <c r="F28" i="3"/>
  <c r="E28" i="3"/>
  <c r="D28" i="3"/>
  <c r="C28" i="3"/>
  <c r="B27" i="3"/>
  <c r="B26" i="3"/>
  <c r="B25" i="3"/>
  <c r="F24" i="3"/>
  <c r="E24" i="3"/>
  <c r="D24" i="3"/>
  <c r="C24" i="3"/>
  <c r="B23" i="3"/>
  <c r="B22" i="3"/>
  <c r="B21" i="3"/>
  <c r="F19" i="3"/>
  <c r="E19" i="3"/>
  <c r="D19" i="3"/>
  <c r="C19" i="3"/>
  <c r="B19" i="3"/>
  <c r="F17" i="3"/>
  <c r="E17" i="3"/>
  <c r="D17" i="3"/>
  <c r="B17" i="3" s="1"/>
  <c r="C17" i="3"/>
  <c r="B15" i="3"/>
  <c r="F14" i="3"/>
  <c r="E14" i="3"/>
  <c r="D14" i="3"/>
  <c r="C14" i="3"/>
  <c r="B14" i="3"/>
  <c r="B11" i="3"/>
  <c r="B10" i="3"/>
  <c r="F9" i="3"/>
  <c r="E9" i="3"/>
  <c r="B9" i="3" s="1"/>
  <c r="B8" i="3" s="1"/>
  <c r="D9" i="3"/>
  <c r="C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<sst xmlns="http://schemas.openxmlformats.org/spreadsheetml/2006/main" count="273" uniqueCount="173">
  <si>
    <t>geography</t>
    <phoneticPr fontId="2" type="noConversion"/>
  </si>
  <si>
    <t>metric 2</t>
  </si>
  <si>
    <t>framework</t>
    <phoneticPr fontId="2" type="noConversion"/>
  </si>
  <si>
    <t>ethinc_group</t>
    <phoneticPr fontId="2" type="noConversion"/>
  </si>
  <si>
    <t>B</t>
    <phoneticPr fontId="2" type="noConversion"/>
  </si>
  <si>
    <t>H</t>
    <phoneticPr fontId="2" type="noConversion"/>
  </si>
  <si>
    <t>W</t>
    <phoneticPr fontId="2" type="noConversion"/>
  </si>
  <si>
    <t>A</t>
    <phoneticPr fontId="2" type="noConversion"/>
  </si>
  <si>
    <t>B/H</t>
    <phoneticPr fontId="2" type="noConversion"/>
  </si>
  <si>
    <t>W/A</t>
    <phoneticPr fontId="2" type="noConversion"/>
  </si>
  <si>
    <t>all</t>
    <phoneticPr fontId="2" type="noConversion"/>
  </si>
  <si>
    <t xml:space="preserve">excellence </t>
    <phoneticPr fontId="2" type="noConversion"/>
  </si>
  <si>
    <t>proficiency</t>
    <phoneticPr fontId="2" type="noConversion"/>
  </si>
  <si>
    <t>access</t>
    <phoneticPr fontId="2" type="noConversion"/>
  </si>
  <si>
    <t>progress</t>
    <phoneticPr fontId="2" type="noConversion"/>
  </si>
  <si>
    <t>k8</t>
    <phoneticPr fontId="2" type="noConversion"/>
  </si>
  <si>
    <t>hs</t>
    <phoneticPr fontId="2" type="noConversion"/>
  </si>
  <si>
    <t>em</t>
    <phoneticPr fontId="2" type="noConversion"/>
  </si>
  <si>
    <t>usa</t>
    <phoneticPr fontId="2" type="noConversion"/>
  </si>
  <si>
    <t>yr_observation</t>
    <phoneticPr fontId="2" type="noConversion"/>
  </si>
  <si>
    <t>IL</t>
    <phoneticPr fontId="2" type="noConversion"/>
  </si>
  <si>
    <t>year_cal</t>
    <phoneticPr fontId="2" type="noConversion"/>
  </si>
  <si>
    <t>Metrics concerning the performance</t>
    <phoneticPr fontId="2" type="noConversion"/>
  </si>
  <si>
    <t>properties of performance metrics</t>
    <phoneticPr fontId="2" type="noConversion"/>
  </si>
  <si>
    <t>demo3</t>
  </si>
  <si>
    <t>demo4</t>
  </si>
  <si>
    <t>demo5</t>
  </si>
  <si>
    <t>demo6</t>
  </si>
  <si>
    <t>value_metric_in_popul</t>
    <phoneticPr fontId="2" type="noConversion"/>
  </si>
  <si>
    <t xml:space="preserve">For ggplot </t>
    <phoneticPr fontId="2" type="noConversion"/>
  </si>
  <si>
    <t xml:space="preserve">demographic data (N1 N2)
(not related to performance, serve as denominator) </t>
    <phoneticPr fontId="2" type="noConversion"/>
  </si>
  <si>
    <t>metric 3</t>
  </si>
  <si>
    <t>metric 4</t>
  </si>
  <si>
    <t>metric 5</t>
  </si>
  <si>
    <t>Observations : metrics</t>
    <phoneticPr fontId="2" type="noConversion"/>
  </si>
  <si>
    <t>For Stats. Testing</t>
    <phoneticPr fontId="2" type="noConversion"/>
  </si>
  <si>
    <t>metric 6</t>
  </si>
  <si>
    <t>metric 7</t>
  </si>
  <si>
    <t>X21</t>
    <phoneticPr fontId="2" type="noConversion"/>
  </si>
  <si>
    <t>X41</t>
  </si>
  <si>
    <t>X51</t>
  </si>
  <si>
    <t>X61</t>
  </si>
  <si>
    <t>X71</t>
  </si>
  <si>
    <t>value of metrics in population</t>
    <phoneticPr fontId="2" type="noConversion"/>
  </si>
  <si>
    <t>Col. 1</t>
    <phoneticPr fontId="2" type="noConversion"/>
  </si>
  <si>
    <t xml:space="preserve">CPS 4th grade math advanced B/H </t>
    <phoneticPr fontId="2" type="noConversion"/>
  </si>
  <si>
    <t>grade</t>
    <phoneticPr fontId="2" type="noConversion"/>
  </si>
  <si>
    <t>educational_stage</t>
    <phoneticPr fontId="2" type="noConversion"/>
  </si>
  <si>
    <t>Students advanced math</t>
    <phoneticPr fontId="2" type="noConversion"/>
  </si>
  <si>
    <t>col</t>
    <phoneticPr fontId="2" type="noConversion"/>
  </si>
  <si>
    <t>CPS</t>
    <phoneticPr fontId="2" type="noConversion"/>
  </si>
  <si>
    <t>CPS HS graduate 2021 B/H  (popul., year, geo, ethic, ...)</t>
    <phoneticPr fontId="2" type="noConversion"/>
  </si>
  <si>
    <t>CPS HS advanced math W/A 2021 (metric, year, geo, ethic, ...)</t>
    <phoneticPr fontId="2" type="noConversion"/>
  </si>
  <si>
    <t>CPS HS graduate 2021 W/A</t>
    <phoneticPr fontId="2" type="noConversion"/>
  </si>
  <si>
    <t>Col.2 (Inputed from raw data sheet)</t>
    <phoneticPr fontId="2" type="noConversion"/>
  </si>
  <si>
    <t>Col.5 (Inputed from raw data sheet)</t>
    <phoneticPr fontId="2" type="noConversion"/>
  </si>
  <si>
    <t xml:space="preserve">value of metrics in rate related to the selected demographic base </t>
    <phoneticPr fontId="2" type="noConversion"/>
  </si>
  <si>
    <t>Col.3 (Inputed from demographic data sheet) give us N1 and N2</t>
    <phoneticPr fontId="2" type="noConversion"/>
  </si>
  <si>
    <t>CPS HS math adv. B/H 2021 vs. CPS HS graduate B/H 2021</t>
    <phoneticPr fontId="2" type="noConversion"/>
  </si>
  <si>
    <t>rate2</t>
    <phoneticPr fontId="2" type="noConversion"/>
  </si>
  <si>
    <t>rate3</t>
    <phoneticPr fontId="2" type="noConversion"/>
  </si>
  <si>
    <t>CPS HS math adv. W/A 2021 vs. CPS HS graduate W/A 2021</t>
    <phoneticPr fontId="2" type="noConversion"/>
  </si>
  <si>
    <t>rate4</t>
    <phoneticPr fontId="2" type="noConversion"/>
  </si>
  <si>
    <t>rate5</t>
    <phoneticPr fontId="2" type="noConversion"/>
  </si>
  <si>
    <t>Col.6 (mutated from Col.3 and Col.5) * give us p2 of choice</t>
    <phoneticPr fontId="2" type="noConversion"/>
  </si>
  <si>
    <t>Col.4 (mutated from "value_metric_in_popul"in Col.2 and Col.3) * give us p1 of choice</t>
    <phoneticPr fontId="2" type="noConversion"/>
  </si>
  <si>
    <t>the Z value of test results</t>
    <phoneticPr fontId="2" type="noConversion"/>
  </si>
  <si>
    <t>Col.7 *mutated from Col.3(N1 N2), Col.4(P1) and Col.6(P2)</t>
    <phoneticPr fontId="2" type="noConversion"/>
  </si>
  <si>
    <t>CPS HS math adv. B/H 2021 vs. CPS HS graduate W/A 2021</t>
    <phoneticPr fontId="2" type="noConversion"/>
  </si>
  <si>
    <t>5000/10000</t>
    <phoneticPr fontId="2" type="noConversion"/>
  </si>
  <si>
    <t>X31 = f(5000/10000,700/8000,10000,8000)</t>
    <phoneticPr fontId="2" type="noConversion"/>
  </si>
  <si>
    <t>700/8000</t>
    <phoneticPr fontId="2" type="noConversion"/>
  </si>
  <si>
    <t>Dataset Proposal 1</t>
    <phoneticPr fontId="2" type="noConversion"/>
  </si>
  <si>
    <t>Demographic</t>
  </si>
  <si>
    <t>All</t>
  </si>
  <si>
    <t>Black</t>
  </si>
  <si>
    <t>Hispanic</t>
  </si>
  <si>
    <t>White</t>
  </si>
  <si>
    <t>Asian</t>
  </si>
  <si>
    <t>Were any estimations used Y/N ?</t>
  </si>
  <si>
    <t>4th grade proficient in Math (NAEP)</t>
  </si>
  <si>
    <t>YES</t>
  </si>
  <si>
    <t>4th grade Advanced in Math (NAEP)</t>
  </si>
  <si>
    <t>8th grade  proficient in Math (NAEP)</t>
  </si>
  <si>
    <t>8th grade Advanced in math (NAEP)</t>
  </si>
  <si>
    <t>K-8 STEM Magnet School Enrollment (CPS School Directory)</t>
  </si>
  <si>
    <t>No</t>
  </si>
  <si>
    <t>AP CS enrollment (P33 Excel)</t>
  </si>
  <si>
    <t>AP CS Pass (P33 Excel)</t>
  </si>
  <si>
    <t>CPS SAT Meets and Exceeds in Math (ISBE report card)</t>
  </si>
  <si>
    <t>CPS SAT Exceeds in Math (ISBE report card)</t>
  </si>
  <si>
    <t>CPS STEM Magnet HS Enrollment (CPS School directory)</t>
  </si>
  <si>
    <t>Illinois HS Graduates (ISBE)</t>
  </si>
  <si>
    <t>CS/Computing enrollment (IBHE)</t>
  </si>
  <si>
    <t>CS/Computing conferral (IBHE)</t>
  </si>
  <si>
    <t>3 year CS/Computing conferral (EMSI)</t>
  </si>
  <si>
    <t>Yes</t>
  </si>
  <si>
    <t>Employee Demographics (EMSI)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</si>
  <si>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</si>
  <si>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</si>
  <si>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</si>
  <si>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</si>
  <si>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</si>
  <si>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</si>
  <si>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Illinois CS/Computing Conferral (EMSI)</t>
  </si>
  <si>
    <t>Yes, but this data was not used see Row 14</t>
  </si>
  <si>
    <t>USA-Illinois CS/Computing Conferral(EMSI)</t>
  </si>
  <si>
    <t>NA</t>
  </si>
  <si>
    <t>USA Employment Demographics for 11 top tech jobs (EMSI)</t>
  </si>
  <si>
    <t>USA Employment - Illinois Employment for 11 top tech jobs (EMSI)</t>
  </si>
  <si>
    <t>USA SAT Math bench mark and above (College Board)</t>
  </si>
  <si>
    <t>USA SAT Benchmark - CPS SAT Benchmark</t>
  </si>
  <si>
    <t>CPS SAT Benchmark (ISBE)</t>
  </si>
  <si>
    <t>4th grade Below Basic in Math (NAEP)</t>
  </si>
  <si>
    <t>4th grade Basic in Math (NAEP)</t>
  </si>
  <si>
    <t>8th grade below basic in Math (NAEP)</t>
  </si>
  <si>
    <t>8th grade basic in math (NAEP)</t>
  </si>
  <si>
    <t>USA SAT Exceeds (College Board)</t>
  </si>
  <si>
    <t>USA AP CS Enroll (P33 Excel)</t>
  </si>
  <si>
    <t>USA AP CS Pass (P33 Excel)</t>
  </si>
  <si>
    <t>Top Three Illinois universities CS 2022 Enrollment (ISBE)</t>
  </si>
  <si>
    <t>Top Three Illinois universities CS 2021 Conferral (ISBE)</t>
  </si>
  <si>
    <t>Top Three Illinois Universities 2022 Enrollment (ISBE)</t>
  </si>
  <si>
    <t>Top Three Illinois Universities 2021 Conferral (ISBE)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</si>
  <si>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</si>
  <si>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</si>
  <si>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</si>
  <si>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</si>
  <si>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</si>
  <si>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</si>
  <si>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</si>
  <si>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</si>
  <si>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</si>
  <si>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High paying Tech Jobs Demographics (EMSI)</t>
  </si>
  <si>
    <t>USA 19-24 Employee Demographics (EMSI)</t>
  </si>
  <si>
    <t>Stanford CS Enrollment Demographcis (Stanford Student Project)</t>
  </si>
  <si>
    <t>Carnegie Mellon CS Enrollment Demographcis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</si>
  <si>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</si>
  <si>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</si>
  <si>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</si>
  <si>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</si>
  <si>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</si>
  <si>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Demographics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</si>
  <si>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</si>
  <si>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</si>
  <si>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</si>
  <si>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</si>
  <si>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</si>
  <si>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</si>
  <si>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</si>
  <si>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</si>
  <si>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</si>
  <si>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All Highschool Students in Illinois (ISBE)</t>
  </si>
  <si>
    <t>All College Students in Illinois (ISBE)</t>
  </si>
  <si>
    <t>All College Students - ALL CS/Computing Degree Enrollment</t>
  </si>
  <si>
    <t>All Degrees conferred in Illinois (ISBE)</t>
  </si>
  <si>
    <t>All People in Chicago (Census)</t>
  </si>
  <si>
    <t>Illinois 18-24 Population (Census)</t>
  </si>
  <si>
    <t>Chicago MSA 20-64 Demographics (EMSI)</t>
  </si>
  <si>
    <t>2021 SAT takers in USA (College Board)</t>
  </si>
  <si>
    <t>2021 SAT takers in CPS (CPS)</t>
  </si>
  <si>
    <t>National NAEP 4th grader demographics (NAEP)</t>
  </si>
  <si>
    <t>National NAEP 8th grader demographics (NAEP)</t>
  </si>
  <si>
    <t>Chicago NAEP 4th grader demographics (NAEP)</t>
  </si>
  <si>
    <t>Chicago NAEP 8th grader demographics (NAEP)</t>
  </si>
  <si>
    <t>US 4th grade population (NCES)</t>
  </si>
  <si>
    <t>Yes (rounding)</t>
  </si>
  <si>
    <t>US 8th grade population (NCES)</t>
  </si>
  <si>
    <t>US Highschool Population (NCES)</t>
  </si>
  <si>
    <t>US Population (USA Census)</t>
  </si>
  <si>
    <t>US 20-64 Population (EMSI)</t>
  </si>
  <si>
    <t>US 18-24 year old population (NCES)</t>
  </si>
  <si>
    <t>US Highschool Graduates (NCES)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</si>
</sst>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LT Std"/>
      <family val="1"/>
    </font>
    <font>
      <sz val="16"/>
      <name val="Times LT Std"/>
      <family val="1"/>
    </font>
    <font>
      <sz val="11"/>
      <color theme="1"/>
      <name val="Times LT Std"/>
      <family val="1"/>
    </font>
    <font>
      <b/>
      <sz val="11"/>
      <color theme="1"/>
      <name val="Times LT Std"/>
      <family val="1"/>
    </font>
    <font>
      <sz val="12"/>
      <color rgb="FFFFFFFF"/>
      <name val="Bahnschrift SemiBold SemiConde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5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2" borderId="1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33/20220726/DEI%20Data%200722%20prepared%20for%20tid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 Framework"/>
      <sheetName val="Dashboard"/>
      <sheetName val="Different Scaled Numbers"/>
      <sheetName val="Significance Tests"/>
      <sheetName val="Demographics Data"/>
      <sheetName val="Raw Data"/>
      <sheetName val="Questions"/>
      <sheetName val="Tech Jobs List"/>
      <sheetName val="ISBE table"/>
      <sheetName val="Math Example"/>
    </sheetNames>
    <sheetDataSet>
      <sheetData sheetId="0"/>
      <sheetData sheetId="1"/>
      <sheetData sheetId="2"/>
      <sheetData sheetId="3"/>
      <sheetData sheetId="4"/>
      <sheetData sheetId="5">
        <row r="14">
          <cell r="B14">
            <v>2953</v>
          </cell>
          <cell r="C14">
            <v>193</v>
          </cell>
          <cell r="D14">
            <v>449</v>
          </cell>
          <cell r="E14">
            <v>1439</v>
          </cell>
          <cell r="F14">
            <v>872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C769-74E3-46E2-872E-F46630CBECB7}">
  <dimension ref="A1:AH20"/>
  <sheetViews>
    <sheetView tabSelected="1" zoomScale="85" zoomScaleNormal="85" workbookViewId="0">
      <selection activeCell="J14" sqref="J14"/>
    </sheetView>
  </sheetViews>
  <sheetFormatPr defaultRowHeight="14.25" x14ac:dyDescent="0.2"/>
  <cols>
    <col min="2" max="2" width="33.25" bestFit="1" customWidth="1"/>
    <col min="3" max="3" width="13.75" bestFit="1" customWidth="1"/>
    <col min="4" max="4" width="9.625" bestFit="1" customWidth="1"/>
    <col min="5" max="5" width="10.625" bestFit="1" customWidth="1"/>
    <col min="6" max="6" width="16.875" bestFit="1" customWidth="1"/>
    <col min="7" max="7" width="6.25" bestFit="1" customWidth="1"/>
    <col min="8" max="8" width="10.625" bestFit="1" customWidth="1"/>
    <col min="9" max="9" width="12.375" bestFit="1" customWidth="1"/>
    <col min="10" max="10" width="21.5" bestFit="1" customWidth="1"/>
    <col min="11" max="11" width="50.125" bestFit="1" customWidth="1"/>
    <col min="12" max="12" width="25.625" bestFit="1" customWidth="1"/>
    <col min="17" max="17" width="61.5" customWidth="1"/>
    <col min="18" max="18" width="19.125" customWidth="1"/>
    <col min="19" max="19" width="20.5" customWidth="1"/>
    <col min="20" max="20" width="57.25" bestFit="1" customWidth="1"/>
    <col min="21" max="21" width="47.75" customWidth="1"/>
    <col min="25" max="25" width="55.25" bestFit="1" customWidth="1"/>
    <col min="29" max="29" width="8.25" bestFit="1" customWidth="1"/>
    <col min="30" max="30" width="56.25" bestFit="1" customWidth="1"/>
    <col min="31" max="32" width="8.25" bestFit="1" customWidth="1"/>
  </cols>
  <sheetData>
    <row r="1" spans="1:34" ht="57" customHeight="1" x14ac:dyDescent="0.2">
      <c r="A1" s="41" t="s">
        <v>72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34" ht="57" customHeight="1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57" customHeight="1" thickBot="1" x14ac:dyDescent="0.25">
      <c r="A3" s="1"/>
      <c r="B3" s="46" t="s">
        <v>29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  <c r="T3" s="46" t="s">
        <v>35</v>
      </c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8"/>
    </row>
    <row r="4" spans="1:34" ht="22.5" customHeight="1" thickBot="1" x14ac:dyDescent="0.25">
      <c r="A4" s="1"/>
      <c r="B4" s="23" t="s">
        <v>44</v>
      </c>
      <c r="C4" s="46" t="s">
        <v>54</v>
      </c>
      <c r="D4" s="47"/>
      <c r="E4" s="47"/>
      <c r="F4" s="47"/>
      <c r="G4" s="47"/>
      <c r="H4" s="47"/>
      <c r="I4" s="47"/>
      <c r="J4" s="48"/>
      <c r="K4" s="46" t="s">
        <v>57</v>
      </c>
      <c r="L4" s="47"/>
      <c r="M4" s="47"/>
      <c r="N4" s="47"/>
      <c r="O4" s="47"/>
      <c r="P4" s="48"/>
      <c r="Q4" s="47" t="s">
        <v>65</v>
      </c>
      <c r="R4" s="47"/>
      <c r="S4" s="47"/>
      <c r="T4" s="46" t="s">
        <v>55</v>
      </c>
      <c r="U4" s="47"/>
      <c r="V4" s="47"/>
      <c r="W4" s="47"/>
      <c r="X4" s="48"/>
      <c r="Y4" s="46" t="s">
        <v>64</v>
      </c>
      <c r="Z4" s="47"/>
      <c r="AA4" s="47"/>
      <c r="AB4" s="47"/>
      <c r="AC4" s="48"/>
      <c r="AD4" s="47" t="s">
        <v>67</v>
      </c>
      <c r="AE4" s="47"/>
      <c r="AF4" s="47"/>
      <c r="AG4" s="47"/>
      <c r="AH4" s="48"/>
    </row>
    <row r="5" spans="1:34" ht="44.25" customHeight="1" x14ac:dyDescent="0.2">
      <c r="B5" s="4" t="s">
        <v>34</v>
      </c>
      <c r="C5" s="42" t="s">
        <v>23</v>
      </c>
      <c r="D5" s="43"/>
      <c r="E5" s="43"/>
      <c r="F5" s="43"/>
      <c r="G5" s="43"/>
      <c r="H5" s="43"/>
      <c r="I5" s="43"/>
      <c r="J5" s="44"/>
      <c r="K5" s="45" t="s">
        <v>30</v>
      </c>
      <c r="L5" s="43"/>
      <c r="M5" s="43"/>
      <c r="N5" s="43"/>
      <c r="O5" s="43"/>
      <c r="P5" s="44"/>
      <c r="Q5" s="42" t="s">
        <v>56</v>
      </c>
      <c r="R5" s="43"/>
      <c r="S5" s="44"/>
      <c r="T5" s="42" t="s">
        <v>43</v>
      </c>
      <c r="U5" s="43"/>
      <c r="V5" s="43"/>
      <c r="W5" s="43"/>
      <c r="X5" s="44"/>
      <c r="Y5" s="42" t="s">
        <v>56</v>
      </c>
      <c r="Z5" s="43"/>
      <c r="AA5" s="43"/>
      <c r="AB5" s="43"/>
      <c r="AC5" s="44"/>
      <c r="AD5" s="49" t="s">
        <v>66</v>
      </c>
      <c r="AE5" s="49"/>
      <c r="AF5" s="49"/>
      <c r="AG5" s="49"/>
      <c r="AH5" s="50"/>
    </row>
    <row r="6" spans="1:34" s="31" customFormat="1" x14ac:dyDescent="0.2">
      <c r="B6" s="32" t="s">
        <v>22</v>
      </c>
      <c r="C6" s="33" t="s">
        <v>19</v>
      </c>
      <c r="D6" s="34" t="s">
        <v>21</v>
      </c>
      <c r="E6" s="34" t="s">
        <v>0</v>
      </c>
      <c r="F6" s="34" t="s">
        <v>47</v>
      </c>
      <c r="G6" s="34" t="s">
        <v>46</v>
      </c>
      <c r="H6" s="34" t="s">
        <v>2</v>
      </c>
      <c r="I6" s="34" t="s">
        <v>3</v>
      </c>
      <c r="J6" s="35" t="s">
        <v>28</v>
      </c>
      <c r="K6" s="33" t="s">
        <v>51</v>
      </c>
      <c r="L6" s="34" t="s">
        <v>53</v>
      </c>
      <c r="M6" s="34" t="s">
        <v>24</v>
      </c>
      <c r="N6" s="34" t="s">
        <v>25</v>
      </c>
      <c r="O6" s="34" t="s">
        <v>26</v>
      </c>
      <c r="P6" s="35" t="s">
        <v>27</v>
      </c>
      <c r="Q6" s="33" t="s">
        <v>58</v>
      </c>
      <c r="R6" s="34" t="s">
        <v>59</v>
      </c>
      <c r="S6" s="35" t="s">
        <v>60</v>
      </c>
      <c r="T6" s="33" t="s">
        <v>52</v>
      </c>
      <c r="U6" s="34" t="s">
        <v>1</v>
      </c>
      <c r="V6" s="34" t="s">
        <v>31</v>
      </c>
      <c r="W6" s="34" t="s">
        <v>32</v>
      </c>
      <c r="X6" s="35" t="s">
        <v>33</v>
      </c>
      <c r="Y6" s="33" t="s">
        <v>61</v>
      </c>
      <c r="Z6" s="34" t="s">
        <v>59</v>
      </c>
      <c r="AA6" s="34" t="s">
        <v>60</v>
      </c>
      <c r="AB6" s="34" t="s">
        <v>62</v>
      </c>
      <c r="AC6" s="35" t="s">
        <v>63</v>
      </c>
      <c r="AD6" s="36" t="s">
        <v>68</v>
      </c>
      <c r="AE6" s="34" t="s">
        <v>1</v>
      </c>
      <c r="AF6" s="34" t="s">
        <v>31</v>
      </c>
      <c r="AG6" s="34" t="s">
        <v>32</v>
      </c>
      <c r="AH6" s="35" t="s">
        <v>33</v>
      </c>
    </row>
    <row r="7" spans="1:34" x14ac:dyDescent="0.2">
      <c r="B7" s="8" t="s">
        <v>48</v>
      </c>
      <c r="C7" s="9">
        <v>2021</v>
      </c>
      <c r="D7" s="10">
        <v>2021</v>
      </c>
      <c r="E7" s="10" t="s">
        <v>18</v>
      </c>
      <c r="F7" s="10" t="s">
        <v>15</v>
      </c>
      <c r="G7" s="10">
        <v>4</v>
      </c>
      <c r="H7" s="10" t="s">
        <v>11</v>
      </c>
      <c r="I7" s="10" t="s">
        <v>4</v>
      </c>
      <c r="J7" s="11"/>
      <c r="L7" s="6"/>
      <c r="M7" s="6"/>
      <c r="N7" s="6"/>
      <c r="O7" s="6"/>
      <c r="P7" s="7"/>
      <c r="Q7" s="5"/>
      <c r="R7" s="6"/>
      <c r="S7" s="7"/>
      <c r="T7" s="5"/>
      <c r="U7" s="6"/>
      <c r="V7" s="6"/>
      <c r="W7" s="6"/>
      <c r="X7" s="7"/>
      <c r="Y7" s="5"/>
      <c r="Z7" s="6"/>
      <c r="AA7" s="6"/>
      <c r="AB7" s="6"/>
      <c r="AC7" s="7"/>
      <c r="AD7" s="24">
        <v>0</v>
      </c>
      <c r="AE7" s="19"/>
      <c r="AF7" s="19"/>
      <c r="AG7" s="19"/>
      <c r="AH7" s="20"/>
    </row>
    <row r="8" spans="1:34" x14ac:dyDescent="0.2">
      <c r="B8" s="8" t="s">
        <v>48</v>
      </c>
      <c r="C8" s="9"/>
      <c r="D8" s="10"/>
      <c r="E8" s="10" t="s">
        <v>20</v>
      </c>
      <c r="F8" s="10" t="s">
        <v>15</v>
      </c>
      <c r="G8" s="10">
        <v>8</v>
      </c>
      <c r="H8" s="10" t="s">
        <v>12</v>
      </c>
      <c r="I8" s="10" t="s">
        <v>5</v>
      </c>
      <c r="J8" s="11"/>
      <c r="K8" s="9"/>
      <c r="L8" s="6"/>
      <c r="M8" s="6"/>
      <c r="N8" s="6"/>
      <c r="O8" s="6"/>
      <c r="P8" s="7"/>
      <c r="Q8" s="5"/>
      <c r="R8" s="6"/>
      <c r="S8" s="7"/>
      <c r="T8" s="5"/>
      <c r="U8" s="6"/>
      <c r="V8" s="6"/>
      <c r="W8" s="6"/>
      <c r="X8" s="7"/>
      <c r="Y8" s="5"/>
      <c r="Z8" s="6"/>
      <c r="AA8" s="6"/>
      <c r="AB8" s="6"/>
      <c r="AC8" s="7"/>
      <c r="AD8" s="24" t="s">
        <v>38</v>
      </c>
      <c r="AE8" s="19"/>
      <c r="AF8" s="19"/>
      <c r="AG8" s="19"/>
      <c r="AH8" s="20"/>
    </row>
    <row r="9" spans="1:34" x14ac:dyDescent="0.2">
      <c r="B9" s="27" t="s">
        <v>48</v>
      </c>
      <c r="C9" s="28">
        <v>2021</v>
      </c>
      <c r="D9" s="29">
        <v>2021</v>
      </c>
      <c r="E9" s="29" t="s">
        <v>50</v>
      </c>
      <c r="F9" s="29" t="s">
        <v>16</v>
      </c>
      <c r="G9" s="29"/>
      <c r="H9" s="29" t="s">
        <v>13</v>
      </c>
      <c r="I9" s="29" t="s">
        <v>8</v>
      </c>
      <c r="J9" s="30">
        <v>5000</v>
      </c>
      <c r="K9" s="28">
        <v>10000</v>
      </c>
      <c r="L9" s="29">
        <v>8000</v>
      </c>
      <c r="M9" s="29"/>
      <c r="N9" s="29"/>
      <c r="O9" s="29"/>
      <c r="P9" s="30"/>
      <c r="Q9" s="28" t="s">
        <v>69</v>
      </c>
      <c r="R9" s="29"/>
      <c r="S9" s="30"/>
      <c r="T9" s="28">
        <v>700</v>
      </c>
      <c r="U9" s="29"/>
      <c r="V9" s="29"/>
      <c r="W9" s="29"/>
      <c r="X9" s="30"/>
      <c r="Y9" s="28" t="s">
        <v>71</v>
      </c>
      <c r="Z9" s="29"/>
      <c r="AA9" s="29"/>
      <c r="AB9" s="29"/>
      <c r="AC9" s="30"/>
      <c r="AD9" s="37" t="s">
        <v>70</v>
      </c>
      <c r="AE9" s="19"/>
      <c r="AF9" s="19"/>
      <c r="AG9" s="19"/>
      <c r="AH9" s="20"/>
    </row>
    <row r="10" spans="1:34" x14ac:dyDescent="0.2">
      <c r="B10" s="8" t="s">
        <v>32</v>
      </c>
      <c r="C10" s="9"/>
      <c r="D10" s="10"/>
      <c r="E10" s="10"/>
      <c r="F10" s="10" t="s">
        <v>49</v>
      </c>
      <c r="G10" s="10"/>
      <c r="H10" s="10" t="s">
        <v>14</v>
      </c>
      <c r="I10" s="10" t="s">
        <v>6</v>
      </c>
      <c r="J10" s="11"/>
      <c r="K10" s="9"/>
      <c r="L10" s="6"/>
      <c r="M10" s="6"/>
      <c r="N10" s="6"/>
      <c r="O10" s="6"/>
      <c r="P10" s="7"/>
      <c r="Q10" s="5"/>
      <c r="R10" s="6"/>
      <c r="S10" s="7"/>
      <c r="T10" s="5"/>
      <c r="U10" s="6"/>
      <c r="V10" s="6"/>
      <c r="W10" s="6"/>
      <c r="X10" s="7"/>
      <c r="Y10" s="5"/>
      <c r="Z10" s="6"/>
      <c r="AA10" s="6"/>
      <c r="AB10" s="6"/>
      <c r="AC10" s="7"/>
      <c r="AD10" s="24" t="s">
        <v>39</v>
      </c>
      <c r="AE10" s="19"/>
      <c r="AF10" s="19"/>
      <c r="AG10" s="19"/>
      <c r="AH10" s="20"/>
    </row>
    <row r="11" spans="1:34" x14ac:dyDescent="0.2">
      <c r="B11" s="8" t="s">
        <v>33</v>
      </c>
      <c r="C11" s="9"/>
      <c r="D11" s="10"/>
      <c r="E11" s="10"/>
      <c r="F11" s="10" t="s">
        <v>17</v>
      </c>
      <c r="G11" s="10"/>
      <c r="H11" s="10"/>
      <c r="I11" s="10" t="s">
        <v>7</v>
      </c>
      <c r="J11" s="11"/>
      <c r="K11" s="9"/>
      <c r="L11" s="6"/>
      <c r="M11" s="6"/>
      <c r="N11" s="6"/>
      <c r="O11" s="6"/>
      <c r="P11" s="7"/>
      <c r="Q11" s="5"/>
      <c r="R11" s="6"/>
      <c r="S11" s="7"/>
      <c r="T11" s="5"/>
      <c r="U11" s="6"/>
      <c r="V11" s="6"/>
      <c r="W11" s="6"/>
      <c r="X11" s="7"/>
      <c r="Y11" s="5"/>
      <c r="Z11" s="6"/>
      <c r="AA11" s="6"/>
      <c r="AB11" s="6"/>
      <c r="AC11" s="7"/>
      <c r="AD11" s="24" t="s">
        <v>40</v>
      </c>
      <c r="AE11" s="19"/>
      <c r="AF11" s="19"/>
      <c r="AG11" s="19"/>
      <c r="AH11" s="20"/>
    </row>
    <row r="12" spans="1:34" x14ac:dyDescent="0.2">
      <c r="B12" s="8" t="s">
        <v>36</v>
      </c>
      <c r="C12" s="9"/>
      <c r="D12" s="10"/>
      <c r="E12" s="10"/>
      <c r="F12" s="10"/>
      <c r="G12" s="10"/>
      <c r="H12" s="10"/>
      <c r="I12" s="10" t="s">
        <v>9</v>
      </c>
      <c r="J12" s="11"/>
      <c r="K12" s="9"/>
      <c r="L12" s="6"/>
      <c r="M12" s="6"/>
      <c r="N12" s="6"/>
      <c r="O12" s="6"/>
      <c r="P12" s="7"/>
      <c r="Q12" s="5"/>
      <c r="R12" s="6"/>
      <c r="S12" s="7"/>
      <c r="T12" s="5"/>
      <c r="U12" s="6"/>
      <c r="V12" s="6"/>
      <c r="W12" s="6"/>
      <c r="X12" s="7"/>
      <c r="Y12" s="5"/>
      <c r="Z12" s="6"/>
      <c r="AA12" s="6"/>
      <c r="AB12" s="6"/>
      <c r="AC12" s="7"/>
      <c r="AD12" s="24" t="s">
        <v>41</v>
      </c>
      <c r="AE12" s="19"/>
      <c r="AF12" s="19"/>
      <c r="AG12" s="19"/>
      <c r="AH12" s="20"/>
    </row>
    <row r="13" spans="1:34" ht="15" thickBot="1" x14ac:dyDescent="0.25">
      <c r="B13" s="18" t="s">
        <v>37</v>
      </c>
      <c r="C13" s="12"/>
      <c r="D13" s="13"/>
      <c r="E13" s="13"/>
      <c r="F13" s="13"/>
      <c r="G13" s="13"/>
      <c r="H13" s="13"/>
      <c r="I13" s="13" t="s">
        <v>10</v>
      </c>
      <c r="J13" s="14"/>
      <c r="K13" s="12"/>
      <c r="L13" s="15"/>
      <c r="M13" s="15"/>
      <c r="N13" s="15"/>
      <c r="O13" s="15"/>
      <c r="P13" s="16"/>
      <c r="Q13" s="17"/>
      <c r="R13" s="15"/>
      <c r="S13" s="16"/>
      <c r="T13" s="17"/>
      <c r="U13" s="15"/>
      <c r="V13" s="15"/>
      <c r="W13" s="15"/>
      <c r="X13" s="16"/>
      <c r="Y13" s="17"/>
      <c r="Z13" s="15"/>
      <c r="AA13" s="15"/>
      <c r="AB13" s="15"/>
      <c r="AC13" s="16"/>
      <c r="AD13" s="25" t="s">
        <v>42</v>
      </c>
      <c r="AE13" s="21"/>
      <c r="AF13" s="21"/>
      <c r="AG13" s="21"/>
      <c r="AH13" s="22"/>
    </row>
    <row r="14" spans="1:34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20" spans="2:2" ht="15" x14ac:dyDescent="0.2">
      <c r="B20" s="26" t="s">
        <v>45</v>
      </c>
    </row>
  </sheetData>
  <mergeCells count="15">
    <mergeCell ref="T5:X5"/>
    <mergeCell ref="Y5:AC5"/>
    <mergeCell ref="T3:AH3"/>
    <mergeCell ref="AD5:AH5"/>
    <mergeCell ref="C4:J4"/>
    <mergeCell ref="K4:P4"/>
    <mergeCell ref="Q4:S4"/>
    <mergeCell ref="T4:X4"/>
    <mergeCell ref="Y4:AC4"/>
    <mergeCell ref="AD4:AH4"/>
    <mergeCell ref="A1:S1"/>
    <mergeCell ref="C5:J5"/>
    <mergeCell ref="K5:P5"/>
    <mergeCell ref="Q5:S5"/>
    <mergeCell ref="B3:S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C3A3-35BB-4FB3-92A8-99679C41C11D}">
  <dimension ref="A1:G58"/>
  <sheetViews>
    <sheetView workbookViewId="0">
      <selection activeCell="C12" sqref="C12"/>
    </sheetView>
  </sheetViews>
  <sheetFormatPr defaultRowHeight="14.25" x14ac:dyDescent="0.2"/>
  <cols>
    <col min="1" max="1" width="78.75" bestFit="1" customWidth="1"/>
    <col min="2" max="2" width="9.5" bestFit="1" customWidth="1"/>
    <col min="3" max="6" width="8.5" bestFit="1" customWidth="1"/>
    <col min="7" max="7" width="39.37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">
      <c r="A2" t="s">
        <v>80</v>
      </c>
      <c r="B2">
        <v>5563</v>
      </c>
      <c r="C2">
        <v>1324</v>
      </c>
      <c r="D2">
        <v>2598</v>
      </c>
      <c r="E2">
        <v>1125</v>
      </c>
      <c r="F2">
        <v>434</v>
      </c>
      <c r="G2" t="s">
        <v>81</v>
      </c>
    </row>
    <row r="3" spans="1:7" x14ac:dyDescent="0.2">
      <c r="A3" t="s">
        <v>82</v>
      </c>
      <c r="B3">
        <v>1113</v>
      </c>
      <c r="C3">
        <v>166</v>
      </c>
      <c r="D3">
        <v>416</v>
      </c>
      <c r="E3">
        <v>500</v>
      </c>
      <c r="F3">
        <v>347</v>
      </c>
      <c r="G3" t="s">
        <v>81</v>
      </c>
    </row>
    <row r="4" spans="1:7" x14ac:dyDescent="0.2">
      <c r="A4" t="s">
        <v>83</v>
      </c>
      <c r="B4">
        <v>5093</v>
      </c>
      <c r="C4">
        <v>1219</v>
      </c>
      <c r="D4">
        <v>2625</v>
      </c>
      <c r="E4">
        <v>872</v>
      </c>
      <c r="F4">
        <v>348</v>
      </c>
      <c r="G4" t="s">
        <v>81</v>
      </c>
    </row>
    <row r="5" spans="1:7" x14ac:dyDescent="0.2">
      <c r="A5" t="s">
        <v>84</v>
      </c>
      <c r="B5">
        <v>1783</v>
      </c>
      <c r="C5">
        <v>188</v>
      </c>
      <c r="D5">
        <v>750</v>
      </c>
      <c r="E5">
        <v>565</v>
      </c>
      <c r="F5">
        <v>379</v>
      </c>
      <c r="G5" t="s">
        <v>81</v>
      </c>
    </row>
    <row r="6" spans="1:7" x14ac:dyDescent="0.2">
      <c r="A6" t="s">
        <v>85</v>
      </c>
      <c r="B6">
        <v>20717</v>
      </c>
      <c r="C6">
        <v>10133</v>
      </c>
      <c r="D6">
        <v>7539</v>
      </c>
      <c r="E6">
        <v>1325</v>
      </c>
      <c r="F6">
        <v>1354</v>
      </c>
      <c r="G6" t="s">
        <v>86</v>
      </c>
    </row>
    <row r="7" spans="1:7" x14ac:dyDescent="0.2">
      <c r="A7" t="s">
        <v>87</v>
      </c>
      <c r="B7">
        <v>7667</v>
      </c>
      <c r="C7">
        <v>369</v>
      </c>
      <c r="D7">
        <v>1463</v>
      </c>
      <c r="E7">
        <v>3674</v>
      </c>
      <c r="F7">
        <v>2161</v>
      </c>
      <c r="G7" t="s">
        <v>86</v>
      </c>
    </row>
    <row r="8" spans="1:7" x14ac:dyDescent="0.2">
      <c r="A8" t="s">
        <v>88</v>
      </c>
      <c r="B8">
        <v>5720</v>
      </c>
      <c r="C8">
        <v>179</v>
      </c>
      <c r="D8">
        <v>908</v>
      </c>
      <c r="E8">
        <v>2868</v>
      </c>
      <c r="F8">
        <v>1765</v>
      </c>
      <c r="G8" t="s">
        <v>86</v>
      </c>
    </row>
    <row r="9" spans="1:7" x14ac:dyDescent="0.2">
      <c r="A9" t="s">
        <v>89</v>
      </c>
      <c r="B9">
        <v>5334</v>
      </c>
      <c r="C9">
        <v>888</v>
      </c>
      <c r="D9">
        <v>2170</v>
      </c>
      <c r="E9">
        <v>1449</v>
      </c>
      <c r="F9">
        <v>574</v>
      </c>
      <c r="G9" t="s">
        <v>86</v>
      </c>
    </row>
    <row r="10" spans="1:7" x14ac:dyDescent="0.2">
      <c r="A10" t="s">
        <v>90</v>
      </c>
      <c r="B10">
        <v>1108</v>
      </c>
      <c r="C10">
        <v>55</v>
      </c>
      <c r="D10">
        <v>206</v>
      </c>
      <c r="E10">
        <v>508</v>
      </c>
      <c r="F10">
        <v>256</v>
      </c>
      <c r="G10" t="s">
        <v>86</v>
      </c>
    </row>
    <row r="11" spans="1:7" x14ac:dyDescent="0.2">
      <c r="A11" t="s">
        <v>91</v>
      </c>
      <c r="B11">
        <v>15513</v>
      </c>
      <c r="C11">
        <v>3282</v>
      </c>
      <c r="D11">
        <v>10070</v>
      </c>
      <c r="E11">
        <v>1318</v>
      </c>
      <c r="F11">
        <v>843</v>
      </c>
      <c r="G11" t="s">
        <v>86</v>
      </c>
    </row>
    <row r="12" spans="1:7" x14ac:dyDescent="0.2">
      <c r="A12" t="s">
        <v>92</v>
      </c>
      <c r="B12">
        <v>133178</v>
      </c>
      <c r="C12">
        <v>20880</v>
      </c>
      <c r="D12">
        <v>34946</v>
      </c>
      <c r="E12">
        <v>69614</v>
      </c>
      <c r="F12">
        <v>7738</v>
      </c>
      <c r="G12" t="s">
        <v>86</v>
      </c>
    </row>
    <row r="13" spans="1:7" x14ac:dyDescent="0.2">
      <c r="A13" t="s">
        <v>93</v>
      </c>
      <c r="B13">
        <v>11759</v>
      </c>
      <c r="C13">
        <v>1066</v>
      </c>
      <c r="D13">
        <v>2134</v>
      </c>
      <c r="E13">
        <v>5264</v>
      </c>
      <c r="F13">
        <v>3295</v>
      </c>
      <c r="G13" t="s">
        <v>86</v>
      </c>
    </row>
    <row r="14" spans="1:7" x14ac:dyDescent="0.2">
      <c r="A14" t="s">
        <v>94</v>
      </c>
      <c r="B14">
        <v>2953</v>
      </c>
      <c r="C14">
        <v>193</v>
      </c>
      <c r="D14">
        <v>449</v>
      </c>
      <c r="E14">
        <v>1439</v>
      </c>
      <c r="F14">
        <v>872</v>
      </c>
      <c r="G14" t="s">
        <v>86</v>
      </c>
    </row>
    <row r="15" spans="1:7" x14ac:dyDescent="0.2">
      <c r="A15" t="s">
        <v>95</v>
      </c>
      <c r="B15">
        <v>8490</v>
      </c>
      <c r="C15">
        <v>539</v>
      </c>
      <c r="D15">
        <v>1227</v>
      </c>
      <c r="E15">
        <v>4478</v>
      </c>
      <c r="F15">
        <v>2246</v>
      </c>
      <c r="G15" t="s">
        <v>96</v>
      </c>
    </row>
    <row r="16" spans="1:7" x14ac:dyDescent="0.2">
      <c r="A16" t="s">
        <v>97</v>
      </c>
      <c r="B16">
        <v>123681</v>
      </c>
      <c r="C16">
        <v>8621</v>
      </c>
      <c r="D16">
        <v>9226</v>
      </c>
      <c r="E16">
        <v>72374</v>
      </c>
      <c r="F16">
        <v>33460</v>
      </c>
      <c r="G16" t="s">
        <v>86</v>
      </c>
    </row>
    <row r="17" spans="1:7" x14ac:dyDescent="0.2">
      <c r="A17" t="s">
        <v>98</v>
      </c>
      <c r="B17">
        <v>5518</v>
      </c>
      <c r="C17">
        <v>385</v>
      </c>
      <c r="D17">
        <v>412</v>
      </c>
      <c r="E17">
        <v>3228</v>
      </c>
      <c r="F17">
        <v>1493</v>
      </c>
      <c r="G17" t="s">
        <v>96</v>
      </c>
    </row>
    <row r="18" spans="1:7" x14ac:dyDescent="0.2">
      <c r="A18" t="s">
        <v>99</v>
      </c>
      <c r="B18">
        <v>1517000</v>
      </c>
      <c r="C18">
        <v>120000</v>
      </c>
      <c r="D18">
        <v>308000</v>
      </c>
      <c r="E18">
        <v>936000</v>
      </c>
      <c r="F18">
        <v>140000</v>
      </c>
      <c r="G18" t="s">
        <v>86</v>
      </c>
    </row>
    <row r="19" spans="1:7" x14ac:dyDescent="0.2">
      <c r="A19" t="s">
        <v>100</v>
      </c>
      <c r="B19">
        <v>333000</v>
      </c>
      <c r="C19">
        <v>12000</v>
      </c>
      <c r="D19">
        <v>33000</v>
      </c>
      <c r="E19">
        <v>216000</v>
      </c>
      <c r="F19">
        <v>58000</v>
      </c>
      <c r="G19" t="s">
        <v>86</v>
      </c>
    </row>
    <row r="20" spans="1:7" x14ac:dyDescent="0.2">
      <c r="A20" t="s">
        <v>101</v>
      </c>
      <c r="B20">
        <v>1207800</v>
      </c>
      <c r="C20">
        <v>72800</v>
      </c>
      <c r="D20">
        <v>209000</v>
      </c>
      <c r="E20">
        <v>774000</v>
      </c>
      <c r="F20">
        <v>128000</v>
      </c>
      <c r="G20" t="s">
        <v>86</v>
      </c>
    </row>
    <row r="21" spans="1:7" x14ac:dyDescent="0.2">
      <c r="A21" t="s">
        <v>102</v>
      </c>
      <c r="B21">
        <v>366000</v>
      </c>
      <c r="C21">
        <v>11200</v>
      </c>
      <c r="D21">
        <v>33000</v>
      </c>
      <c r="E21">
        <v>234000</v>
      </c>
      <c r="F21">
        <v>66000</v>
      </c>
      <c r="G21" t="s">
        <v>86</v>
      </c>
    </row>
    <row r="22" spans="1:7" x14ac:dyDescent="0.2">
      <c r="A22" t="s">
        <v>103</v>
      </c>
      <c r="B22">
        <v>107967</v>
      </c>
      <c r="C22">
        <v>8779</v>
      </c>
      <c r="D22">
        <v>12080</v>
      </c>
      <c r="E22">
        <v>53788</v>
      </c>
      <c r="F22">
        <v>19466</v>
      </c>
      <c r="G22" t="s">
        <v>96</v>
      </c>
    </row>
    <row r="23" spans="1:7" x14ac:dyDescent="0.2">
      <c r="A23" t="s">
        <v>104</v>
      </c>
      <c r="B23">
        <v>2769</v>
      </c>
      <c r="C23">
        <v>223</v>
      </c>
      <c r="D23">
        <v>423</v>
      </c>
      <c r="E23">
        <v>1583</v>
      </c>
      <c r="F23">
        <v>540</v>
      </c>
      <c r="G23" t="s">
        <v>105</v>
      </c>
    </row>
    <row r="24" spans="1:7" x14ac:dyDescent="0.2">
      <c r="A24" t="s">
        <v>106</v>
      </c>
      <c r="B24">
        <v>105198</v>
      </c>
      <c r="C24">
        <v>8556</v>
      </c>
      <c r="D24">
        <v>11657</v>
      </c>
      <c r="E24">
        <v>52205</v>
      </c>
      <c r="F24">
        <v>18926</v>
      </c>
      <c r="G24" t="s">
        <v>107</v>
      </c>
    </row>
    <row r="25" spans="1:7" x14ac:dyDescent="0.2">
      <c r="A25" t="s">
        <v>108</v>
      </c>
      <c r="B25">
        <v>5049583</v>
      </c>
      <c r="C25">
        <v>401798</v>
      </c>
      <c r="D25">
        <v>401158</v>
      </c>
      <c r="E25">
        <v>3117300</v>
      </c>
      <c r="F25">
        <v>1129327</v>
      </c>
      <c r="G25" t="s">
        <v>86</v>
      </c>
    </row>
    <row r="26" spans="1:7" x14ac:dyDescent="0.2">
      <c r="A26" t="s">
        <v>109</v>
      </c>
      <c r="B26">
        <v>4925902</v>
      </c>
      <c r="C26">
        <v>393177</v>
      </c>
      <c r="D26">
        <v>391932</v>
      </c>
      <c r="E26">
        <v>3044926</v>
      </c>
      <c r="F26">
        <v>1095867</v>
      </c>
      <c r="G26" t="s">
        <v>107</v>
      </c>
    </row>
    <row r="27" spans="1:7" x14ac:dyDescent="0.2">
      <c r="A27" t="s">
        <v>110</v>
      </c>
      <c r="B27">
        <v>658332</v>
      </c>
      <c r="C27">
        <v>38744</v>
      </c>
      <c r="D27">
        <v>105868</v>
      </c>
      <c r="E27">
        <v>374937</v>
      </c>
      <c r="F27">
        <v>138783</v>
      </c>
      <c r="G27" t="s">
        <v>96</v>
      </c>
    </row>
    <row r="28" spans="1:7" x14ac:dyDescent="0.2">
      <c r="A28" t="s">
        <v>111</v>
      </c>
      <c r="B28">
        <v>653251</v>
      </c>
      <c r="C28">
        <v>37856</v>
      </c>
      <c r="D28">
        <v>103698</v>
      </c>
      <c r="E28">
        <v>373488</v>
      </c>
      <c r="F28">
        <v>138209</v>
      </c>
      <c r="G28" t="s">
        <v>107</v>
      </c>
    </row>
    <row r="29" spans="1:7" x14ac:dyDescent="0.2">
      <c r="A29" t="s">
        <v>112</v>
      </c>
      <c r="B29">
        <v>5081</v>
      </c>
      <c r="C29">
        <v>888</v>
      </c>
      <c r="D29">
        <v>2170</v>
      </c>
      <c r="E29">
        <v>1449</v>
      </c>
      <c r="F29">
        <v>574</v>
      </c>
      <c r="G29" t="s">
        <v>86</v>
      </c>
    </row>
    <row r="30" spans="1:7" x14ac:dyDescent="0.2">
      <c r="A30" t="s">
        <v>113</v>
      </c>
      <c r="B30">
        <v>6231</v>
      </c>
      <c r="C30">
        <v>3227</v>
      </c>
      <c r="D30">
        <v>2702</v>
      </c>
      <c r="E30">
        <v>175</v>
      </c>
      <c r="F30">
        <v>65</v>
      </c>
      <c r="G30" t="s">
        <v>86</v>
      </c>
    </row>
    <row r="31" spans="1:7" x14ac:dyDescent="0.2">
      <c r="A31" t="s">
        <v>114</v>
      </c>
      <c r="B31">
        <v>9123</v>
      </c>
      <c r="C31">
        <v>3558</v>
      </c>
      <c r="D31">
        <v>4676</v>
      </c>
      <c r="E31">
        <v>700</v>
      </c>
      <c r="F31">
        <v>238</v>
      </c>
      <c r="G31" t="s">
        <v>86</v>
      </c>
    </row>
    <row r="32" spans="1:7" x14ac:dyDescent="0.2">
      <c r="A32" t="s">
        <v>115</v>
      </c>
      <c r="B32">
        <v>9677</v>
      </c>
      <c r="C32">
        <v>4407</v>
      </c>
      <c r="D32">
        <v>4625</v>
      </c>
      <c r="E32">
        <v>359</v>
      </c>
      <c r="F32">
        <v>123</v>
      </c>
      <c r="G32" t="s">
        <v>86</v>
      </c>
    </row>
    <row r="33" spans="1:7" x14ac:dyDescent="0.2">
      <c r="A33" t="s">
        <v>116</v>
      </c>
      <c r="B33">
        <v>8913</v>
      </c>
      <c r="C33">
        <v>3563</v>
      </c>
      <c r="D33">
        <v>4500</v>
      </c>
      <c r="E33">
        <v>770</v>
      </c>
      <c r="F33">
        <v>174</v>
      </c>
      <c r="G33" t="s">
        <v>86</v>
      </c>
    </row>
    <row r="34" spans="1:7" x14ac:dyDescent="0.2">
      <c r="A34" t="s">
        <v>117</v>
      </c>
      <c r="B34">
        <v>234000</v>
      </c>
      <c r="C34">
        <v>8423</v>
      </c>
      <c r="D34">
        <v>24703</v>
      </c>
      <c r="E34">
        <v>101678</v>
      </c>
      <c r="F34">
        <v>78588</v>
      </c>
      <c r="G34" t="s">
        <v>96</v>
      </c>
    </row>
    <row r="35" spans="1:7" x14ac:dyDescent="0.2">
      <c r="A35" t="s">
        <v>118</v>
      </c>
      <c r="B35">
        <v>179188</v>
      </c>
      <c r="C35">
        <v>10163</v>
      </c>
      <c r="D35">
        <v>28208</v>
      </c>
      <c r="E35">
        <v>76508</v>
      </c>
      <c r="F35">
        <v>46600</v>
      </c>
      <c r="G35" t="s">
        <v>86</v>
      </c>
    </row>
    <row r="36" spans="1:7" x14ac:dyDescent="0.2">
      <c r="A36" t="s">
        <v>119</v>
      </c>
      <c r="B36">
        <v>114024</v>
      </c>
      <c r="C36">
        <v>5050</v>
      </c>
      <c r="D36">
        <v>16497</v>
      </c>
      <c r="E36">
        <v>54718</v>
      </c>
      <c r="F36">
        <v>37759</v>
      </c>
      <c r="G36" t="s">
        <v>86</v>
      </c>
    </row>
    <row r="37" spans="1:7" x14ac:dyDescent="0.2">
      <c r="A37" t="s">
        <v>120</v>
      </c>
      <c r="B37">
        <v>3204</v>
      </c>
      <c r="C37">
        <v>97</v>
      </c>
      <c r="D37">
        <v>283</v>
      </c>
      <c r="E37">
        <v>983</v>
      </c>
      <c r="F37">
        <v>1841</v>
      </c>
      <c r="G37" t="s">
        <v>86</v>
      </c>
    </row>
    <row r="38" spans="1:7" x14ac:dyDescent="0.2">
      <c r="A38" t="s">
        <v>121</v>
      </c>
      <c r="B38">
        <v>721</v>
      </c>
      <c r="C38">
        <v>19</v>
      </c>
      <c r="D38">
        <v>65</v>
      </c>
      <c r="E38">
        <v>261</v>
      </c>
      <c r="F38">
        <v>376</v>
      </c>
      <c r="G38" t="s">
        <v>86</v>
      </c>
    </row>
    <row r="39" spans="1:7" x14ac:dyDescent="0.2">
      <c r="A39" t="s">
        <v>122</v>
      </c>
      <c r="B39">
        <v>40403</v>
      </c>
      <c r="C39">
        <v>3059</v>
      </c>
      <c r="D39">
        <v>7078</v>
      </c>
      <c r="E39">
        <v>19643</v>
      </c>
      <c r="F39">
        <v>10623</v>
      </c>
      <c r="G39" t="s">
        <v>86</v>
      </c>
    </row>
    <row r="40" spans="1:7" x14ac:dyDescent="0.2">
      <c r="A40" t="s">
        <v>123</v>
      </c>
      <c r="B40">
        <v>9763</v>
      </c>
      <c r="C40">
        <v>677</v>
      </c>
      <c r="D40">
        <v>1444</v>
      </c>
      <c r="E40">
        <v>5293</v>
      </c>
      <c r="F40">
        <v>2349</v>
      </c>
      <c r="G40" t="s">
        <v>86</v>
      </c>
    </row>
    <row r="41" spans="1:7" x14ac:dyDescent="0.2">
      <c r="A41" t="s">
        <v>124</v>
      </c>
      <c r="B41">
        <v>21858</v>
      </c>
      <c r="C41">
        <v>1457</v>
      </c>
      <c r="D41">
        <v>1659</v>
      </c>
      <c r="E41">
        <v>14664</v>
      </c>
      <c r="F41">
        <v>4078</v>
      </c>
      <c r="G41" t="s">
        <v>86</v>
      </c>
    </row>
    <row r="42" spans="1:7" x14ac:dyDescent="0.2">
      <c r="A42" t="s">
        <v>125</v>
      </c>
      <c r="B42">
        <v>678685</v>
      </c>
      <c r="C42">
        <v>48317</v>
      </c>
      <c r="D42">
        <v>50868</v>
      </c>
      <c r="E42">
        <v>451767</v>
      </c>
      <c r="F42">
        <v>127733</v>
      </c>
      <c r="G42" t="s">
        <v>86</v>
      </c>
    </row>
    <row r="43" spans="1:7" x14ac:dyDescent="0.2">
      <c r="A43" t="s">
        <v>126</v>
      </c>
      <c r="B43">
        <v>2039431</v>
      </c>
      <c r="C43">
        <v>197444</v>
      </c>
      <c r="D43">
        <v>302615</v>
      </c>
      <c r="E43">
        <v>1183959</v>
      </c>
      <c r="F43">
        <v>157062</v>
      </c>
      <c r="G43" t="s">
        <v>86</v>
      </c>
    </row>
    <row r="44" spans="1:7" x14ac:dyDescent="0.2">
      <c r="A44" t="s">
        <v>127</v>
      </c>
      <c r="B44">
        <v>2555</v>
      </c>
      <c r="C44">
        <v>136</v>
      </c>
      <c r="D44">
        <v>345</v>
      </c>
      <c r="E44">
        <v>823</v>
      </c>
      <c r="F44">
        <v>1251</v>
      </c>
      <c r="G44" t="s">
        <v>96</v>
      </c>
    </row>
    <row r="45" spans="1:7" x14ac:dyDescent="0.2">
      <c r="A45" t="s">
        <v>128</v>
      </c>
      <c r="B45">
        <v>1031</v>
      </c>
      <c r="C45">
        <v>41</v>
      </c>
      <c r="D45">
        <v>128</v>
      </c>
      <c r="E45">
        <v>486</v>
      </c>
      <c r="F45">
        <v>376</v>
      </c>
      <c r="G45" t="s">
        <v>96</v>
      </c>
    </row>
    <row r="46" spans="1:7" x14ac:dyDescent="0.2">
      <c r="A46" t="s">
        <v>129</v>
      </c>
      <c r="B46">
        <v>14933</v>
      </c>
      <c r="C46">
        <v>1126</v>
      </c>
      <c r="D46">
        <v>2689</v>
      </c>
      <c r="E46">
        <v>5154</v>
      </c>
      <c r="F46">
        <v>5964</v>
      </c>
      <c r="G46" t="s">
        <v>96</v>
      </c>
    </row>
    <row r="47" spans="1:7" x14ac:dyDescent="0.2">
      <c r="A47" t="s">
        <v>130</v>
      </c>
      <c r="B47">
        <v>3487</v>
      </c>
      <c r="C47">
        <v>231</v>
      </c>
      <c r="D47">
        <v>561</v>
      </c>
      <c r="E47">
        <v>1541</v>
      </c>
      <c r="F47">
        <v>1154</v>
      </c>
      <c r="G47" t="s">
        <v>86</v>
      </c>
    </row>
    <row r="48" spans="1:7" x14ac:dyDescent="0.2">
      <c r="A48" t="s">
        <v>131</v>
      </c>
      <c r="B48">
        <v>700000</v>
      </c>
      <c r="C48">
        <v>57000</v>
      </c>
      <c r="D48">
        <v>78000</v>
      </c>
      <c r="E48">
        <v>350000</v>
      </c>
      <c r="F48">
        <v>215000</v>
      </c>
      <c r="G48" t="s">
        <v>96</v>
      </c>
    </row>
    <row r="49" spans="1:7" x14ac:dyDescent="0.2">
      <c r="A49" t="s">
        <v>132</v>
      </c>
      <c r="B49">
        <v>13934822</v>
      </c>
      <c r="C49">
        <v>1901153</v>
      </c>
      <c r="D49">
        <v>3220694</v>
      </c>
      <c r="E49">
        <v>7751815</v>
      </c>
      <c r="F49">
        <v>1061160</v>
      </c>
      <c r="G49" t="s">
        <v>86</v>
      </c>
    </row>
    <row r="50" spans="1:7" x14ac:dyDescent="0.2">
      <c r="A50" t="s">
        <v>133</v>
      </c>
      <c r="B50">
        <v>678685</v>
      </c>
      <c r="C50">
        <v>48317</v>
      </c>
      <c r="D50">
        <v>50868</v>
      </c>
      <c r="E50">
        <v>451767</v>
      </c>
      <c r="F50">
        <v>127733</v>
      </c>
      <c r="G50" t="s">
        <v>86</v>
      </c>
    </row>
    <row r="51" spans="1:7" x14ac:dyDescent="0.2">
      <c r="A51" t="s">
        <v>134</v>
      </c>
      <c r="B51">
        <v>176364</v>
      </c>
      <c r="C51">
        <v>12939</v>
      </c>
      <c r="D51">
        <v>12629</v>
      </c>
      <c r="E51">
        <v>106699</v>
      </c>
      <c r="F51">
        <v>44097</v>
      </c>
      <c r="G51" t="s">
        <v>96</v>
      </c>
    </row>
    <row r="52" spans="1:7" x14ac:dyDescent="0.2">
      <c r="A52" t="s">
        <v>135</v>
      </c>
      <c r="B52">
        <v>698</v>
      </c>
      <c r="C52">
        <v>43</v>
      </c>
      <c r="D52">
        <v>66</v>
      </c>
      <c r="E52">
        <v>265</v>
      </c>
      <c r="F52">
        <v>324</v>
      </c>
      <c r="G52" t="s">
        <v>96</v>
      </c>
    </row>
    <row r="53" spans="1:7" x14ac:dyDescent="0.2">
      <c r="A53" t="s">
        <v>136</v>
      </c>
      <c r="B53">
        <v>600</v>
      </c>
      <c r="C53">
        <v>18</v>
      </c>
      <c r="D53">
        <v>53</v>
      </c>
      <c r="E53">
        <v>168</v>
      </c>
      <c r="F53">
        <v>361</v>
      </c>
      <c r="G53" t="s">
        <v>96</v>
      </c>
    </row>
    <row r="54" spans="1:7" x14ac:dyDescent="0.2">
      <c r="A54" t="s">
        <v>137</v>
      </c>
      <c r="B54">
        <v>1257</v>
      </c>
      <c r="C54">
        <v>75</v>
      </c>
      <c r="D54">
        <v>226</v>
      </c>
      <c r="E54">
        <v>390</v>
      </c>
      <c r="F54">
        <v>566</v>
      </c>
      <c r="G54" t="s">
        <v>96</v>
      </c>
    </row>
    <row r="55" spans="1:7" x14ac:dyDescent="0.2">
      <c r="A55" t="s">
        <v>138</v>
      </c>
      <c r="B55">
        <v>307073</v>
      </c>
      <c r="C55">
        <v>37558</v>
      </c>
      <c r="D55">
        <v>41827</v>
      </c>
      <c r="E55">
        <v>180234</v>
      </c>
      <c r="F55">
        <v>47454</v>
      </c>
      <c r="G55" t="s">
        <v>96</v>
      </c>
    </row>
    <row r="56" spans="1:7" x14ac:dyDescent="0.2">
      <c r="A56" t="s">
        <v>139</v>
      </c>
      <c r="B56">
        <v>4156</v>
      </c>
      <c r="C56">
        <v>336</v>
      </c>
      <c r="D56">
        <v>702</v>
      </c>
      <c r="E56">
        <v>1582</v>
      </c>
      <c r="F56">
        <v>1536</v>
      </c>
      <c r="G56" t="s">
        <v>86</v>
      </c>
    </row>
    <row r="57" spans="1:7" x14ac:dyDescent="0.2">
      <c r="A57" t="s">
        <v>140</v>
      </c>
      <c r="B57">
        <v>5963</v>
      </c>
      <c r="C57">
        <v>535</v>
      </c>
      <c r="D57">
        <v>1376</v>
      </c>
      <c r="E57">
        <v>1911</v>
      </c>
      <c r="F57">
        <v>2141</v>
      </c>
      <c r="G57" t="s">
        <v>86</v>
      </c>
    </row>
    <row r="58" spans="1:7" x14ac:dyDescent="0.2">
      <c r="A58" t="s">
        <v>141</v>
      </c>
      <c r="B58">
        <v>4814</v>
      </c>
      <c r="C58">
        <v>255</v>
      </c>
      <c r="D58">
        <v>611</v>
      </c>
      <c r="E58">
        <v>1661</v>
      </c>
      <c r="F58">
        <v>2287</v>
      </c>
      <c r="G58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67C6-7B31-44C0-9A6E-5CA92EE5F16C}">
  <dimension ref="A1:G31"/>
  <sheetViews>
    <sheetView workbookViewId="0">
      <selection activeCell="A31" sqref="A31"/>
    </sheetView>
  </sheetViews>
  <sheetFormatPr defaultRowHeight="14.25" x14ac:dyDescent="0.2"/>
  <cols>
    <col min="1" max="1" width="55.5" bestFit="1" customWidth="1"/>
    <col min="2" max="2" width="10.5" bestFit="1" customWidth="1"/>
    <col min="3" max="4" width="9.5" bestFit="1" customWidth="1"/>
    <col min="5" max="5" width="10.5" bestFit="1" customWidth="1"/>
    <col min="6" max="6" width="9.5" bestFit="1" customWidth="1"/>
  </cols>
  <sheetData>
    <row r="1" spans="1:7" x14ac:dyDescent="0.2">
      <c r="A1" s="38" t="s">
        <v>142</v>
      </c>
      <c r="B1" s="38" t="s">
        <v>74</v>
      </c>
      <c r="C1" s="38" t="s">
        <v>75</v>
      </c>
      <c r="D1" s="38" t="s">
        <v>76</v>
      </c>
      <c r="E1" s="38" t="s">
        <v>77</v>
      </c>
      <c r="F1" s="38" t="s">
        <v>78</v>
      </c>
      <c r="G1" s="38" t="s">
        <v>79</v>
      </c>
    </row>
    <row r="2" spans="1:7" x14ac:dyDescent="0.2">
      <c r="A2" s="38" t="s">
        <v>143</v>
      </c>
      <c r="B2" s="38">
        <f t="shared" ref="B2:B7" si="0">SUM(C2:F2)</f>
        <v>22252</v>
      </c>
      <c r="C2" s="38">
        <v>8275</v>
      </c>
      <c r="D2" s="38">
        <v>10392</v>
      </c>
      <c r="E2" s="38">
        <v>2501</v>
      </c>
      <c r="F2" s="38">
        <v>1084</v>
      </c>
      <c r="G2" s="39" t="s">
        <v>86</v>
      </c>
    </row>
    <row r="3" spans="1:7" x14ac:dyDescent="0.2">
      <c r="A3" s="38" t="s">
        <v>144</v>
      </c>
      <c r="B3" s="38">
        <f t="shared" si="0"/>
        <v>25465</v>
      </c>
      <c r="C3" s="38">
        <v>9376</v>
      </c>
      <c r="D3" s="38">
        <v>12500</v>
      </c>
      <c r="E3" s="38">
        <v>2566</v>
      </c>
      <c r="F3" s="38">
        <v>1023</v>
      </c>
      <c r="G3" s="39" t="s">
        <v>86</v>
      </c>
    </row>
    <row r="4" spans="1:7" x14ac:dyDescent="0.2">
      <c r="A4" s="38" t="s">
        <v>145</v>
      </c>
      <c r="B4" s="38">
        <f t="shared" si="0"/>
        <v>205654</v>
      </c>
      <c r="C4" s="38">
        <v>76478</v>
      </c>
      <c r="D4" s="38">
        <v>95809</v>
      </c>
      <c r="E4" s="40">
        <v>23965</v>
      </c>
      <c r="F4" s="38">
        <v>9402</v>
      </c>
      <c r="G4" s="39" t="s">
        <v>86</v>
      </c>
    </row>
    <row r="5" spans="1:7" x14ac:dyDescent="0.2">
      <c r="A5" s="38" t="s">
        <v>146</v>
      </c>
      <c r="B5" s="38">
        <f t="shared" si="0"/>
        <v>25552</v>
      </c>
      <c r="C5" s="38">
        <v>9285</v>
      </c>
      <c r="D5" s="38">
        <v>12923</v>
      </c>
      <c r="E5" s="38">
        <v>2306</v>
      </c>
      <c r="F5" s="38">
        <v>1038</v>
      </c>
      <c r="G5" s="39" t="s">
        <v>86</v>
      </c>
    </row>
    <row r="6" spans="1:7" x14ac:dyDescent="0.2">
      <c r="A6" s="38" t="s">
        <v>147</v>
      </c>
      <c r="B6" s="38">
        <f t="shared" si="0"/>
        <v>26053</v>
      </c>
      <c r="C6" s="38">
        <v>9608</v>
      </c>
      <c r="D6" s="38">
        <v>13039</v>
      </c>
      <c r="E6" s="38">
        <v>2404</v>
      </c>
      <c r="F6" s="38">
        <v>1002</v>
      </c>
      <c r="G6" s="39" t="s">
        <v>86</v>
      </c>
    </row>
    <row r="7" spans="1:7" x14ac:dyDescent="0.2">
      <c r="A7" s="38" t="s">
        <v>148</v>
      </c>
      <c r="B7" s="38">
        <f t="shared" si="0"/>
        <v>26118</v>
      </c>
      <c r="C7" s="38">
        <v>9535</v>
      </c>
      <c r="D7" s="38">
        <v>12869</v>
      </c>
      <c r="E7" s="38">
        <v>2623</v>
      </c>
      <c r="F7" s="38">
        <v>1091</v>
      </c>
      <c r="G7" s="39" t="s">
        <v>86</v>
      </c>
    </row>
    <row r="8" spans="1:7" x14ac:dyDescent="0.2">
      <c r="A8" s="38" t="s">
        <v>149</v>
      </c>
      <c r="B8" s="38">
        <f>B9-SUM(B5:B7)</f>
        <v>24694</v>
      </c>
      <c r="C8" s="38">
        <v>8775</v>
      </c>
      <c r="D8" s="38">
        <v>12397</v>
      </c>
      <c r="E8" s="38">
        <v>2391</v>
      </c>
      <c r="F8" s="38">
        <v>1131</v>
      </c>
      <c r="G8" s="39" t="s">
        <v>86</v>
      </c>
    </row>
    <row r="9" spans="1:7" x14ac:dyDescent="0.2">
      <c r="A9" s="38" t="s">
        <v>150</v>
      </c>
      <c r="B9" s="38">
        <f>SUM(C9:F9)</f>
        <v>102417</v>
      </c>
      <c r="C9" s="38">
        <f>SUM(C5:C8)</f>
        <v>37203</v>
      </c>
      <c r="D9" s="38">
        <f t="shared" ref="D9:F9" si="1">SUM(D5:D8)</f>
        <v>51228</v>
      </c>
      <c r="E9" s="38">
        <f t="shared" si="1"/>
        <v>9724</v>
      </c>
      <c r="F9" s="38">
        <f t="shared" si="1"/>
        <v>4262</v>
      </c>
      <c r="G9" s="39" t="s">
        <v>86</v>
      </c>
    </row>
    <row r="10" spans="1:7" x14ac:dyDescent="0.2">
      <c r="A10" s="38" t="s">
        <v>151</v>
      </c>
      <c r="B10" s="38">
        <f>SUM(C10:F10)</f>
        <v>139687</v>
      </c>
      <c r="C10" s="38">
        <v>24193</v>
      </c>
      <c r="D10" s="38">
        <v>39877</v>
      </c>
      <c r="E10" s="38">
        <v>68100</v>
      </c>
      <c r="F10" s="38">
        <v>7517</v>
      </c>
      <c r="G10" s="39" t="s">
        <v>96</v>
      </c>
    </row>
    <row r="11" spans="1:7" x14ac:dyDescent="0.2">
      <c r="A11" s="38" t="s">
        <v>92</v>
      </c>
      <c r="B11" s="38">
        <f>SUM(C11:F11)</f>
        <v>133178</v>
      </c>
      <c r="C11" s="38">
        <v>20880</v>
      </c>
      <c r="D11" s="38">
        <v>34946</v>
      </c>
      <c r="E11" s="38">
        <v>69614</v>
      </c>
      <c r="F11" s="38">
        <v>7738</v>
      </c>
      <c r="G11" s="39" t="s">
        <v>96</v>
      </c>
    </row>
    <row r="12" spans="1:7" x14ac:dyDescent="0.2">
      <c r="A12" s="38" t="s">
        <v>152</v>
      </c>
      <c r="B12" s="38">
        <v>577000</v>
      </c>
      <c r="C12" s="38">
        <v>103860</v>
      </c>
      <c r="D12" s="38">
        <v>155790</v>
      </c>
      <c r="E12" s="38">
        <v>282730</v>
      </c>
      <c r="F12" s="38">
        <v>28850</v>
      </c>
      <c r="G12" s="39" t="s">
        <v>96</v>
      </c>
    </row>
    <row r="13" spans="1:7" x14ac:dyDescent="0.2">
      <c r="A13" s="38" t="s">
        <v>153</v>
      </c>
      <c r="B13" s="38">
        <v>233051</v>
      </c>
      <c r="C13" s="38">
        <v>27966</v>
      </c>
      <c r="D13" s="38">
        <v>51271</v>
      </c>
      <c r="E13" s="38">
        <v>130509</v>
      </c>
      <c r="F13" s="38">
        <v>23305</v>
      </c>
      <c r="G13" s="39" t="s">
        <v>86</v>
      </c>
    </row>
    <row r="14" spans="1:7" x14ac:dyDescent="0.2">
      <c r="A14" s="38" t="s">
        <v>154</v>
      </c>
      <c r="B14" s="38">
        <f>B13-'[1]Raw Data'!B14</f>
        <v>230098</v>
      </c>
      <c r="C14" s="38">
        <f>C13-'[1]Raw Data'!C14</f>
        <v>27773</v>
      </c>
      <c r="D14" s="38">
        <f>D13-'[1]Raw Data'!D14</f>
        <v>50822</v>
      </c>
      <c r="E14" s="38">
        <f>E13-'[1]Raw Data'!E14</f>
        <v>129070</v>
      </c>
      <c r="F14" s="38">
        <f>F13-'[1]Raw Data'!F14</f>
        <v>22433</v>
      </c>
      <c r="G14" s="39" t="s">
        <v>107</v>
      </c>
    </row>
    <row r="15" spans="1:7" x14ac:dyDescent="0.2">
      <c r="A15" s="38" t="s">
        <v>155</v>
      </c>
      <c r="B15" s="38">
        <f>31520 +29503</f>
        <v>61023</v>
      </c>
      <c r="C15" s="38">
        <v>6102</v>
      </c>
      <c r="D15" s="38">
        <v>11594</v>
      </c>
      <c r="E15" s="38">
        <v>37224</v>
      </c>
      <c r="F15" s="38">
        <v>6713</v>
      </c>
      <c r="G15" s="39" t="s">
        <v>86</v>
      </c>
    </row>
    <row r="16" spans="1:7" x14ac:dyDescent="0.2">
      <c r="A16" s="38" t="s">
        <v>156</v>
      </c>
      <c r="B16" s="38">
        <v>2700000</v>
      </c>
      <c r="C16" s="38">
        <v>810000</v>
      </c>
      <c r="D16" s="38">
        <v>783000</v>
      </c>
      <c r="E16" s="38">
        <v>810000</v>
      </c>
      <c r="F16" s="38">
        <v>297000</v>
      </c>
      <c r="G16" s="39" t="s">
        <v>96</v>
      </c>
    </row>
    <row r="17" spans="1:7" x14ac:dyDescent="0.2">
      <c r="A17" s="38" t="s">
        <v>157</v>
      </c>
      <c r="B17" s="38">
        <f>SUM(C17:F17)</f>
        <v>1151971</v>
      </c>
      <c r="C17" s="38">
        <f>185882</f>
        <v>185882</v>
      </c>
      <c r="D17" s="38">
        <f>261730</f>
        <v>261730</v>
      </c>
      <c r="E17" s="38">
        <f>633474</f>
        <v>633474</v>
      </c>
      <c r="F17" s="38">
        <f>70885</f>
        <v>70885</v>
      </c>
      <c r="G17" s="39" t="s">
        <v>86</v>
      </c>
    </row>
    <row r="18" spans="1:7" x14ac:dyDescent="0.2">
      <c r="A18" s="38" t="s">
        <v>158</v>
      </c>
      <c r="B18" s="38">
        <v>5438637</v>
      </c>
      <c r="C18" s="38">
        <v>905408</v>
      </c>
      <c r="D18" s="38">
        <v>1212984</v>
      </c>
      <c r="E18" s="38">
        <v>2888593</v>
      </c>
      <c r="F18" s="38">
        <v>431652</v>
      </c>
      <c r="G18" s="39" t="s">
        <v>86</v>
      </c>
    </row>
    <row r="19" spans="1:7" x14ac:dyDescent="0.2">
      <c r="A19" s="38" t="s">
        <v>159</v>
      </c>
      <c r="B19" s="38">
        <f>168454+352094 +635486 +167208</f>
        <v>1323242</v>
      </c>
      <c r="C19" s="38">
        <f>168454</f>
        <v>168454</v>
      </c>
      <c r="D19" s="38">
        <f>352894</f>
        <v>352894</v>
      </c>
      <c r="E19" s="38">
        <f>635486</f>
        <v>635486</v>
      </c>
      <c r="F19" s="38">
        <f>167208</f>
        <v>167208</v>
      </c>
      <c r="G19" s="39" t="s">
        <v>86</v>
      </c>
    </row>
    <row r="20" spans="1:7" x14ac:dyDescent="0.2">
      <c r="A20" s="38" t="s">
        <v>160</v>
      </c>
      <c r="B20" s="38">
        <v>23093</v>
      </c>
      <c r="C20" s="38">
        <v>7855</v>
      </c>
      <c r="D20" s="38">
        <v>11419</v>
      </c>
      <c r="E20" s="38">
        <v>2278</v>
      </c>
      <c r="F20" s="38">
        <v>1090</v>
      </c>
      <c r="G20" s="39" t="s">
        <v>86</v>
      </c>
    </row>
    <row r="21" spans="1:7" x14ac:dyDescent="0.2">
      <c r="A21" s="38" t="s">
        <v>161</v>
      </c>
      <c r="B21" s="38">
        <f>SUM(C21:F21)</f>
        <v>141564</v>
      </c>
      <c r="C21" s="38">
        <v>22590</v>
      </c>
      <c r="D21" s="38">
        <v>42168.000000000007</v>
      </c>
      <c r="E21" s="38">
        <v>69276</v>
      </c>
      <c r="F21" s="38">
        <v>7530</v>
      </c>
      <c r="G21" s="39" t="s">
        <v>86</v>
      </c>
    </row>
    <row r="22" spans="1:7" x14ac:dyDescent="0.2">
      <c r="A22" s="38" t="s">
        <v>162</v>
      </c>
      <c r="B22" s="38">
        <f>SUM(C22:F22)</f>
        <v>137376</v>
      </c>
      <c r="C22" s="38">
        <v>21465</v>
      </c>
      <c r="D22" s="38">
        <v>38637</v>
      </c>
      <c r="E22" s="38">
        <v>68688</v>
      </c>
      <c r="F22" s="38">
        <v>8586</v>
      </c>
      <c r="G22" s="39" t="s">
        <v>86</v>
      </c>
    </row>
    <row r="23" spans="1:7" x14ac:dyDescent="0.2">
      <c r="A23" s="38" t="s">
        <v>163</v>
      </c>
      <c r="B23" s="38">
        <f>SUM(C23:F23)</f>
        <v>1764</v>
      </c>
      <c r="C23" s="38">
        <v>648</v>
      </c>
      <c r="D23" s="38">
        <v>864</v>
      </c>
      <c r="E23" s="38">
        <v>180</v>
      </c>
      <c r="F23" s="38">
        <v>72</v>
      </c>
      <c r="G23" s="39" t="s">
        <v>86</v>
      </c>
    </row>
    <row r="24" spans="1:7" x14ac:dyDescent="0.2">
      <c r="A24" s="38" t="s">
        <v>164</v>
      </c>
      <c r="B24" s="38">
        <v>1700</v>
      </c>
      <c r="C24" s="38">
        <f>0.38*B24</f>
        <v>646</v>
      </c>
      <c r="D24" s="38">
        <f>0.49*B24</f>
        <v>833</v>
      </c>
      <c r="E24" s="38">
        <f>0.08*B24</f>
        <v>136</v>
      </c>
      <c r="F24" s="38">
        <f>0.05*B24</f>
        <v>85</v>
      </c>
      <c r="G24" s="39" t="s">
        <v>86</v>
      </c>
    </row>
    <row r="25" spans="1:7" x14ac:dyDescent="0.2">
      <c r="A25" s="38" t="s">
        <v>165</v>
      </c>
      <c r="B25" s="38">
        <f>SUM(C25:F25)</f>
        <v>3700000</v>
      </c>
      <c r="C25" s="38">
        <v>600000</v>
      </c>
      <c r="D25" s="38">
        <v>1100000</v>
      </c>
      <c r="E25" s="38">
        <v>1800000</v>
      </c>
      <c r="F25" s="38">
        <v>200000</v>
      </c>
      <c r="G25" s="39" t="s">
        <v>166</v>
      </c>
    </row>
    <row r="26" spans="1:7" x14ac:dyDescent="0.2">
      <c r="A26" s="38" t="s">
        <v>167</v>
      </c>
      <c r="B26" s="38">
        <f>SUM(C26:F26)</f>
        <v>3660000</v>
      </c>
      <c r="C26" s="38">
        <v>560000</v>
      </c>
      <c r="D26" s="38">
        <v>1100000</v>
      </c>
      <c r="E26" s="38">
        <v>1800000</v>
      </c>
      <c r="F26" s="38">
        <v>200000</v>
      </c>
      <c r="G26" s="39" t="s">
        <v>166</v>
      </c>
    </row>
    <row r="27" spans="1:7" x14ac:dyDescent="0.2">
      <c r="A27" s="38" t="s">
        <v>168</v>
      </c>
      <c r="B27" s="38">
        <f>SUM(C27:F27)</f>
        <v>14748000</v>
      </c>
      <c r="C27" s="38">
        <v>2274000</v>
      </c>
      <c r="D27" s="38">
        <v>4345000</v>
      </c>
      <c r="E27" s="38">
        <v>7202000</v>
      </c>
      <c r="F27" s="38">
        <v>927000</v>
      </c>
      <c r="G27" s="39" t="s">
        <v>166</v>
      </c>
    </row>
    <row r="28" spans="1:7" x14ac:dyDescent="0.2">
      <c r="A28" s="38" t="s">
        <v>169</v>
      </c>
      <c r="B28" s="38">
        <v>330000000</v>
      </c>
      <c r="C28" s="38">
        <f>0.126*B28</f>
        <v>41580000</v>
      </c>
      <c r="D28" s="38">
        <f>0.186*B28</f>
        <v>61380000</v>
      </c>
      <c r="E28" s="38">
        <f>0.597*B28</f>
        <v>197010000</v>
      </c>
      <c r="F28" s="38">
        <f>0.059*B28</f>
        <v>19470000</v>
      </c>
      <c r="G28" s="39" t="s">
        <v>166</v>
      </c>
    </row>
    <row r="29" spans="1:7" x14ac:dyDescent="0.2">
      <c r="A29" s="38" t="s">
        <v>170</v>
      </c>
      <c r="B29" s="38">
        <f>SUM(C29:F29)</f>
        <v>185445419</v>
      </c>
      <c r="C29" s="38">
        <f>25187271</f>
        <v>25187271</v>
      </c>
      <c r="D29" s="38">
        <f>34381798</f>
        <v>34381798</v>
      </c>
      <c r="E29" s="38">
        <f>113281506</f>
        <v>113281506</v>
      </c>
      <c r="F29" s="38">
        <f>12594844</f>
        <v>12594844</v>
      </c>
      <c r="G29" s="39" t="s">
        <v>86</v>
      </c>
    </row>
    <row r="30" spans="1:7" x14ac:dyDescent="0.2">
      <c r="A30" s="38" t="s">
        <v>171</v>
      </c>
      <c r="B30" s="38">
        <f>SUM(C30:F30)</f>
        <v>29376000</v>
      </c>
      <c r="C30" s="38">
        <v>4284000</v>
      </c>
      <c r="D30" s="38">
        <v>6732000</v>
      </c>
      <c r="E30" s="38">
        <v>16524000.000000002</v>
      </c>
      <c r="F30" s="38">
        <v>1836000</v>
      </c>
      <c r="G30" s="39" t="s">
        <v>86</v>
      </c>
    </row>
    <row r="31" spans="1:7" x14ac:dyDescent="0.2">
      <c r="A31" s="38" t="s">
        <v>172</v>
      </c>
      <c r="B31" s="38">
        <f>SUM(C31:F31)</f>
        <v>3204450</v>
      </c>
      <c r="C31" s="38">
        <v>458110</v>
      </c>
      <c r="D31" s="38">
        <v>863170</v>
      </c>
      <c r="E31" s="38">
        <v>1673240</v>
      </c>
      <c r="F31" s="38">
        <v>209930</v>
      </c>
      <c r="G31" s="39" t="s">
        <v>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structure</vt:lpstr>
      <vt:lpstr>parametric data</vt:lpstr>
      <vt:lpstr>demographic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2022-07-22T20:40:03Z</dcterms:created>
  <dcterms:modified xsi:type="dcterms:W3CDTF">2022-07-27T17:59:38Z</dcterms:modified>
</cp:coreProperties>
</file>