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13_ncr:201_{1CD71265-B1AB-4A18-9988-4F834C6624F5}" xr6:coauthVersionLast="47" xr6:coauthVersionMax="47" xr10:uidLastSave="{00000000-0000-0000-0000-000000000000}"/>
  <bookViews>
    <workbookView xWindow="-120" yWindow="-120" windowWidth="20730" windowHeight="11160" xr2:uid="{373392A4-A232-42BA-8F37-347C3A9AB013}"/>
  </bookViews>
  <sheets>
    <sheet name="two-way data tables" sheetId="4" r:id="rId1"/>
    <sheet name="complex data table" sheetId="6" r:id="rId2"/>
    <sheet name="Linear Programing" sheetId="8" r:id="rId3"/>
    <sheet name="LP 2" sheetId="9" r:id="rId4"/>
    <sheet name="Binary Ex." sheetId="12" r:id="rId5"/>
    <sheet name="NonLinear" sheetId="14" r:id="rId6"/>
  </sheets>
  <definedNames>
    <definedName name="solver_adj" localSheetId="4" hidden="1">'Binary Ex.'!$B$15:$H$15</definedName>
    <definedName name="solver_adj" localSheetId="2" hidden="1">'Linear Programing'!$B$5:$C$5</definedName>
    <definedName name="solver_adj" localSheetId="3" hidden="1">'LP 2'!$B$4:$F$4</definedName>
    <definedName name="solver_adj" localSheetId="5" hidden="1">NonLinear!$B$5:$C$5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eng" localSheetId="4" hidden="1">2</definedName>
    <definedName name="solver_eng" localSheetId="2" hidden="1">2</definedName>
    <definedName name="solver_eng" localSheetId="3" hidden="1">2</definedName>
    <definedName name="solver_eng" localSheetId="5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lhs1" localSheetId="4" hidden="1">'Binary Ex.'!$B$15:$H$15</definedName>
    <definedName name="solver_lhs1" localSheetId="2" hidden="1">'Linear Programing'!$D$14</definedName>
    <definedName name="solver_lhs1" localSheetId="3" hidden="1">'LP 2'!$G$13</definedName>
    <definedName name="solver_lhs1" localSheetId="5" hidden="1">NonLinear!$D$17</definedName>
    <definedName name="solver_lhs2" localSheetId="4" hidden="1">'Binary Ex.'!$I$23</definedName>
    <definedName name="solver_lhs2" localSheetId="2" hidden="1">'Linear Programing'!$D$15</definedName>
    <definedName name="solver_lhs2" localSheetId="3" hidden="1">'LP 2'!$G$14:$G$15</definedName>
    <definedName name="solver_lhs2" localSheetId="5" hidden="1">NonLinear!$D$18</definedName>
    <definedName name="solver_lhs3" localSheetId="4" hidden="1">'Binary Ex.'!$I$24</definedName>
    <definedName name="solver_lhs3" localSheetId="2" hidden="1">'Linear Programing'!$D$16</definedName>
    <definedName name="solver_lhs3" localSheetId="3" hidden="1">'LP 2'!$G$16</definedName>
    <definedName name="solver_lhs4" localSheetId="4" hidden="1">'Binary Ex.'!$I$25</definedName>
    <definedName name="solver_lhs4" localSheetId="2" hidden="1">'Linear Programing'!$D$17</definedName>
    <definedName name="solver_lhs5" localSheetId="4" hidden="1">'Binary Ex.'!$I$26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um" localSheetId="4" hidden="1">5</definedName>
    <definedName name="solver_num" localSheetId="2" hidden="1">4</definedName>
    <definedName name="solver_num" localSheetId="3" hidden="1">3</definedName>
    <definedName name="solver_num" localSheetId="5" hidden="1">2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opt" localSheetId="4" hidden="1">'Binary Ex.'!$B$19</definedName>
    <definedName name="solver_opt" localSheetId="2" hidden="1">'Linear Programing'!$B$10</definedName>
    <definedName name="solver_opt" localSheetId="3" hidden="1">'LP 2'!$B$9</definedName>
    <definedName name="solver_opt" localSheetId="5" hidden="1">NonLinear!$B$13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el1" localSheetId="4" hidden="1">5</definedName>
    <definedName name="solver_rel1" localSheetId="2" hidden="1">1</definedName>
    <definedName name="solver_rel1" localSheetId="3" hidden="1">1</definedName>
    <definedName name="solver_rel1" localSheetId="5" hidden="1">2</definedName>
    <definedName name="solver_rel2" localSheetId="4" hidden="1">3</definedName>
    <definedName name="solver_rel2" localSheetId="2" hidden="1">3</definedName>
    <definedName name="solver_rel2" localSheetId="3" hidden="1">3</definedName>
    <definedName name="solver_rel2" localSheetId="5" hidden="1">3</definedName>
    <definedName name="solver_rel3" localSheetId="4" hidden="1">1</definedName>
    <definedName name="solver_rel3" localSheetId="2" hidden="1">3</definedName>
    <definedName name="solver_rel3" localSheetId="3" hidden="1">1</definedName>
    <definedName name="solver_rel4" localSheetId="4" hidden="1">2</definedName>
    <definedName name="solver_rel4" localSheetId="2" hidden="1">3</definedName>
    <definedName name="solver_rel5" localSheetId="4" hidden="1">1</definedName>
    <definedName name="solver_rhs1" localSheetId="4" hidden="1">"binary"</definedName>
    <definedName name="solver_rhs1" localSheetId="2" hidden="1">'Linear Programing'!$F$14</definedName>
    <definedName name="solver_rhs1" localSheetId="3" hidden="1">'LP 2'!$I$13</definedName>
    <definedName name="solver_rhs1" localSheetId="5" hidden="1">NonLinear!$F$17</definedName>
    <definedName name="solver_rhs2" localSheetId="4" hidden="1">'Binary Ex.'!$K$23</definedName>
    <definedName name="solver_rhs2" localSheetId="2" hidden="1">'Linear Programing'!$F$15</definedName>
    <definedName name="solver_rhs2" localSheetId="3" hidden="1">'LP 2'!$I$14:$I$15</definedName>
    <definedName name="solver_rhs2" localSheetId="5" hidden="1">NonLinear!$F$18</definedName>
    <definedName name="solver_rhs3" localSheetId="4" hidden="1">'Binary Ex.'!$K$24</definedName>
    <definedName name="solver_rhs3" localSheetId="2" hidden="1">'Linear Programing'!$F$16</definedName>
    <definedName name="solver_rhs3" localSheetId="3" hidden="1">'LP 2'!$I$16</definedName>
    <definedName name="solver_rhs4" localSheetId="4" hidden="1">'Binary Ex.'!$K$25</definedName>
    <definedName name="solver_rhs4" localSheetId="2" hidden="1">'Linear Programing'!$F$17</definedName>
    <definedName name="solver_rhs5" localSheetId="4" hidden="1">'Binary Ex.'!$K$26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yp" localSheetId="4" hidden="1">1</definedName>
    <definedName name="solver_typ" localSheetId="2" hidden="1">1</definedName>
    <definedName name="solver_typ" localSheetId="3" hidden="1">1</definedName>
    <definedName name="solver_typ" localSheetId="5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4" l="1"/>
  <c r="D17" i="14"/>
  <c r="D8" i="14"/>
  <c r="E8" i="14"/>
  <c r="C8" i="14"/>
  <c r="I26" i="12"/>
  <c r="I25" i="12"/>
  <c r="I24" i="12"/>
  <c r="I23" i="12"/>
  <c r="B19" i="12"/>
  <c r="G16" i="9"/>
  <c r="G15" i="9"/>
  <c r="I15" i="9"/>
  <c r="I16" i="9"/>
  <c r="I14" i="9"/>
  <c r="G14" i="9"/>
  <c r="G13" i="9"/>
  <c r="B9" i="9"/>
  <c r="B10" i="8" a="1"/>
  <c r="B10" i="8" s="1"/>
  <c r="D15" i="8"/>
  <c r="D16" i="8"/>
  <c r="D17" i="8"/>
  <c r="D14" i="8"/>
  <c r="B42" i="6"/>
  <c r="B43" i="6" s="1"/>
  <c r="G28" i="6"/>
  <c r="F27" i="6"/>
  <c r="F31" i="6"/>
  <c r="F35" i="6"/>
  <c r="B26" i="6"/>
  <c r="F26" i="6" s="1"/>
  <c r="C26" i="6"/>
  <c r="G26" i="6" s="1"/>
  <c r="D26" i="6"/>
  <c r="H26" i="6" s="1"/>
  <c r="B27" i="6"/>
  <c r="C27" i="6"/>
  <c r="G27" i="6" s="1"/>
  <c r="D27" i="6"/>
  <c r="H27" i="6" s="1"/>
  <c r="B28" i="6"/>
  <c r="F28" i="6" s="1"/>
  <c r="C28" i="6"/>
  <c r="D28" i="6"/>
  <c r="H28" i="6" s="1"/>
  <c r="B29" i="6"/>
  <c r="F29" i="6" s="1"/>
  <c r="C29" i="6"/>
  <c r="G29" i="6" s="1"/>
  <c r="D29" i="6"/>
  <c r="H29" i="6" s="1"/>
  <c r="B30" i="6"/>
  <c r="F30" i="6" s="1"/>
  <c r="C30" i="6"/>
  <c r="G30" i="6" s="1"/>
  <c r="D30" i="6"/>
  <c r="H30" i="6" s="1"/>
  <c r="B31" i="6"/>
  <c r="C31" i="6"/>
  <c r="G31" i="6" s="1"/>
  <c r="D31" i="6"/>
  <c r="H31" i="6" s="1"/>
  <c r="B32" i="6"/>
  <c r="F32" i="6" s="1"/>
  <c r="C32" i="6"/>
  <c r="G32" i="6" s="1"/>
  <c r="D32" i="6"/>
  <c r="H32" i="6" s="1"/>
  <c r="B33" i="6"/>
  <c r="F33" i="6" s="1"/>
  <c r="C33" i="6"/>
  <c r="G33" i="6" s="1"/>
  <c r="D33" i="6"/>
  <c r="H33" i="6" s="1"/>
  <c r="B34" i="6"/>
  <c r="F34" i="6" s="1"/>
  <c r="C34" i="6"/>
  <c r="G34" i="6" s="1"/>
  <c r="D34" i="6"/>
  <c r="H34" i="6" s="1"/>
  <c r="B35" i="6"/>
  <c r="C35" i="6"/>
  <c r="G35" i="6" s="1"/>
  <c r="D35" i="6"/>
  <c r="H35" i="6" s="1"/>
  <c r="B36" i="6"/>
  <c r="F36" i="6" s="1"/>
  <c r="C36" i="6"/>
  <c r="G36" i="6" s="1"/>
  <c r="D36" i="6"/>
  <c r="H36" i="6" s="1"/>
  <c r="C25" i="6"/>
  <c r="G25" i="6" s="1"/>
  <c r="D25" i="6"/>
  <c r="H25" i="6" s="1"/>
  <c r="B25" i="6"/>
  <c r="F25" i="6" s="1"/>
  <c r="B13" i="4"/>
  <c r="B10" i="4"/>
  <c r="B15" i="4" s="1"/>
  <c r="B11" i="4"/>
  <c r="G18" i="14"/>
  <c r="G17" i="14"/>
  <c r="C13" i="14"/>
  <c r="D9" i="14"/>
  <c r="E9" i="14"/>
  <c r="C9" i="14"/>
  <c r="C19" i="12"/>
  <c r="G15" i="8"/>
  <c r="G16" i="8"/>
  <c r="G17" i="8"/>
  <c r="G14" i="8"/>
  <c r="E46" i="6"/>
  <c r="E47" i="6"/>
  <c r="E45" i="6"/>
  <c r="E42" i="6"/>
  <c r="C11" i="4"/>
  <c r="C10" i="4"/>
  <c r="F37" i="6" l="1"/>
  <c r="H37" i="6"/>
  <c r="G37" i="6"/>
  <c r="B13" i="14"/>
  <c r="B45" i="6"/>
  <c r="B17" i="4"/>
  <c r="D18" i="4" s="1"/>
  <c r="B46" i="6" l="1"/>
  <c r="B47" i="6" s="1"/>
  <c r="B53" i="6" l="1"/>
  <c r="F5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<sst xmlns="http://schemas.openxmlformats.org/spreadsheetml/2006/main" count="182" uniqueCount="125">
  <si>
    <t>reduced price</t>
  </si>
  <si>
    <t>profit</t>
  </si>
  <si>
    <t>B&amp;N SHIRTS CO.</t>
  </si>
  <si>
    <t>regular price</t>
  </si>
  <si>
    <t xml:space="preserve">Demand </t>
  </si>
  <si>
    <t>Ordered</t>
  </si>
  <si>
    <t>(500_4500)</t>
  </si>
  <si>
    <t>Surplus</t>
  </si>
  <si>
    <t>costs</t>
  </si>
  <si>
    <t>ordered</t>
  </si>
  <si>
    <t>revenue</t>
  </si>
  <si>
    <t>Demand</t>
  </si>
  <si>
    <t>THE 19TH HOLE</t>
  </si>
  <si>
    <t>Month</t>
  </si>
  <si>
    <t>Price</t>
  </si>
  <si>
    <t>Demand (00s)</t>
  </si>
  <si>
    <t>Linear  Y=mx+p</t>
  </si>
  <si>
    <t>intercipt(p)</t>
  </si>
  <si>
    <t>slope(m)</t>
  </si>
  <si>
    <t>Power y=ax^b</t>
  </si>
  <si>
    <t>constant(a)</t>
  </si>
  <si>
    <t>exponent(b)</t>
  </si>
  <si>
    <t>Exponential Y=ae^(bx)</t>
  </si>
  <si>
    <t>Prediction based on model</t>
  </si>
  <si>
    <t>Linear</t>
  </si>
  <si>
    <t>Power</t>
  </si>
  <si>
    <t>Exponential</t>
  </si>
  <si>
    <t>Absolute percent error</t>
  </si>
  <si>
    <t>Average</t>
  </si>
  <si>
    <t>Model the business</t>
  </si>
  <si>
    <t>Unit cost</t>
  </si>
  <si>
    <t>per set of clubs</t>
  </si>
  <si>
    <t>Sale price</t>
  </si>
  <si>
    <t>Demand(00s)</t>
  </si>
  <si>
    <t>From the power model</t>
  </si>
  <si>
    <t>Cost</t>
  </si>
  <si>
    <t>Revenue</t>
  </si>
  <si>
    <t>Profit</t>
  </si>
  <si>
    <t>Actual dimands</t>
  </si>
  <si>
    <t>Sale price study(Using Data Table)</t>
  </si>
  <si>
    <t>(any number multiple of 10)</t>
  </si>
  <si>
    <t>Unit cost study(Using Data Table)</t>
  </si>
  <si>
    <t>Must sell at price of 520$ with a profit of 1,042,188$</t>
  </si>
  <si>
    <t>Campaign Marketing</t>
  </si>
  <si>
    <t>Variables</t>
  </si>
  <si>
    <t>No. of Radio ads</t>
  </si>
  <si>
    <t>No. of TV ads</t>
  </si>
  <si>
    <t>Objective: (max)</t>
  </si>
  <si>
    <t>No of people reached</t>
  </si>
  <si>
    <t>people</t>
  </si>
  <si>
    <t xml:space="preserve">Constant table </t>
  </si>
  <si>
    <t>Budget</t>
  </si>
  <si>
    <t>LHS</t>
  </si>
  <si>
    <t>RHS</t>
  </si>
  <si>
    <t>Sign</t>
  </si>
  <si>
    <t>at least 10 Radio</t>
  </si>
  <si>
    <t>at least 10 TV</t>
  </si>
  <si>
    <t>Radio &gt;= TV</t>
  </si>
  <si>
    <t>(LHS formula)</t>
  </si>
  <si>
    <t>&lt;=</t>
  </si>
  <si>
    <t>&gt;=</t>
  </si>
  <si>
    <t>Summary Sentence</t>
  </si>
  <si>
    <t>Purchase 175 Radio ads, 10 TV to reach a maximum of 595,000 people.</t>
  </si>
  <si>
    <t>(using solver)</t>
  </si>
  <si>
    <t>Brokerage Firm</t>
  </si>
  <si>
    <t>X1</t>
  </si>
  <si>
    <t>X2</t>
  </si>
  <si>
    <t>X3</t>
  </si>
  <si>
    <t>X4</t>
  </si>
  <si>
    <t>X5</t>
  </si>
  <si>
    <t>&lt;-dummy numbers</t>
  </si>
  <si>
    <t>Objective(MAX)</t>
  </si>
  <si>
    <t>Actual return</t>
  </si>
  <si>
    <t>Constraints</t>
  </si>
  <si>
    <t>Muni 20%</t>
  </si>
  <si>
    <t>40% in tech</t>
  </si>
  <si>
    <t>no more 50% in high resk</t>
  </si>
  <si>
    <t>(tech)</t>
  </si>
  <si>
    <t>Invest 50K in L.A Municipal Bond and 125K in Palmer Technologies and 75K in HDN Stock.</t>
  </si>
  <si>
    <t>=</t>
  </si>
  <si>
    <t>Oil Stoks CO.</t>
  </si>
  <si>
    <t>Name</t>
  </si>
  <si>
    <t>Expected Annual Return ($1000)</t>
  </si>
  <si>
    <t>Cost for Block of Shares ($1000)</t>
  </si>
  <si>
    <t>Trans-Texas Oil</t>
  </si>
  <si>
    <t>British Petroleum (BP)</t>
  </si>
  <si>
    <t>Dutch Shell</t>
  </si>
  <si>
    <t>Houston Drilling</t>
  </si>
  <si>
    <t>Texas Petroleum</t>
  </si>
  <si>
    <t>San Diego Oil</t>
  </si>
  <si>
    <t>California Petro.</t>
  </si>
  <si>
    <t>0 = No</t>
  </si>
  <si>
    <t>1 = Yes</t>
  </si>
  <si>
    <t>&lt;-- Texas</t>
  </si>
  <si>
    <t>&lt;- Texas</t>
  </si>
  <si>
    <t>&lt;- California</t>
  </si>
  <si>
    <t>&lt;-- Foreign</t>
  </si>
  <si>
    <t>(0;1)</t>
  </si>
  <si>
    <t>X6</t>
  </si>
  <si>
    <t>X7</t>
  </si>
  <si>
    <t>(000s)</t>
  </si>
  <si>
    <t>Objective(Max)</t>
  </si>
  <si>
    <t>Return</t>
  </si>
  <si>
    <t>Cconstraints</t>
  </si>
  <si>
    <t xml:space="preserve">at lest 2 Texas </t>
  </si>
  <si>
    <t>no more than 1 foreign</t>
  </si>
  <si>
    <t xml:space="preserve">one of two California </t>
  </si>
  <si>
    <t xml:space="preserve">purchase "Dutch Shell,Houston Drilling,Texas Petrolrum,San Diego Oil" </t>
  </si>
  <si>
    <t>for return of $360,000</t>
  </si>
  <si>
    <t xml:space="preserve">nonlinear programming </t>
  </si>
  <si>
    <t>X</t>
  </si>
  <si>
    <t>Y</t>
  </si>
  <si>
    <t>X^2</t>
  </si>
  <si>
    <t>XY</t>
  </si>
  <si>
    <t>Y^2</t>
  </si>
  <si>
    <t>non linear variables:</t>
  </si>
  <si>
    <t>coefficient</t>
  </si>
  <si>
    <t>formulas</t>
  </si>
  <si>
    <t>objective(min)</t>
  </si>
  <si>
    <t>variance</t>
  </si>
  <si>
    <t>all funds invested</t>
  </si>
  <si>
    <t>expected return 9%</t>
  </si>
  <si>
    <t>Must invest 93% in Stock 1 and 7% in Stock 2</t>
  </si>
  <si>
    <t>to minimize variance to 15,6%</t>
  </si>
  <si>
    <t>Binary = 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</si>
</sst>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5" formatCode="_-[$$-409]* #,##0.00_ ;_-[$$-409]* \-#,##0.00\ ;_-[$$-409]* &quot;-&quot;??_ ;_-@_ "/>
    <numFmt numFmtId="166" formatCode="_-[$$-409]* #,##0.0_ ;_-[$$-409]* \-#,##0.0\ ;_-[$$-409]* &quot;-&quot;??_ ;_-@_ "/>
    <numFmt numFmtId="167" formatCode="_-[$$-409]* #,##0_ ;_-[$$-409]* \-#,##0\ ;_-[$$-409]* &quot;-&quot;??_ ;_-@_ "/>
    <numFmt numFmtId="168" formatCode="0.0%"/>
    <numFmt numFmtId="170" formatCode="_-* #,##0_-;\-* #,##0_-;_-* &quot;-&quot;??_-;_-@_-"/>
    <numFmt numFmtId="18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F1F1F"/>
      <name val="Var(--cds-font-family-source-sa"/>
    </font>
    <font>
      <sz val="11"/>
      <color rgb="FF1F1F1F"/>
      <name val="Var(--cds-font-family-source-sa"/>
    </font>
    <font>
      <b/>
      <sz val="8"/>
      <color rgb="FF1F1F1F"/>
      <name val="Var(--cds-font-family-source-sa"/>
    </font>
    <font>
      <sz val="11"/>
      <color theme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color rgb="FF1F1F1F"/>
      <name val="Source Sans Pro"/>
      <family val="2"/>
    </font>
    <font>
      <b/>
      <sz val="14"/>
      <color theme="3"/>
      <name val="Calibri"/>
      <family val="2"/>
      <scheme val="minor"/>
    </font>
    <font>
      <b/>
      <sz val="11"/>
      <color rgb="FF1F1F1F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0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2" borderId="0" xfId="0" applyFill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2" xfId="0" applyBorder="1"/>
    <xf numFmtId="165" fontId="0" fillId="0" borderId="2" xfId="0" applyNumberFormat="1" applyBorder="1"/>
    <xf numFmtId="168" fontId="0" fillId="0" borderId="0" xfId="0" applyNumberFormat="1"/>
    <xf numFmtId="0" fontId="2" fillId="0" borderId="0" xfId="3"/>
    <xf numFmtId="0" fontId="2" fillId="0" borderId="0" xfId="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167" fontId="6" fillId="0" borderId="0" xfId="0" applyNumberFormat="1" applyFont="1"/>
    <xf numFmtId="0" fontId="0" fillId="0" borderId="2" xfId="0" applyBorder="1" applyAlignment="1">
      <alignment horizontal="center"/>
    </xf>
    <xf numFmtId="166" fontId="0" fillId="0" borderId="2" xfId="0" applyNumberFormat="1" applyBorder="1"/>
    <xf numFmtId="167" fontId="0" fillId="2" borderId="0" xfId="0" applyNumberFormat="1" applyFill="1"/>
    <xf numFmtId="0" fontId="8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1" fontId="0" fillId="0" borderId="0" xfId="0" applyNumberFormat="1"/>
    <xf numFmtId="0" fontId="7" fillId="0" borderId="0" xfId="0" applyFont="1" applyAlignment="1">
      <alignment horizontal="center"/>
    </xf>
    <xf numFmtId="0" fontId="9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0" fillId="0" borderId="2" xfId="0" applyFont="1" applyBorder="1"/>
    <xf numFmtId="0" fontId="5" fillId="0" borderId="4" xfId="0" applyFont="1" applyBorder="1" applyAlignment="1">
      <alignment horizontal="center"/>
    </xf>
    <xf numFmtId="168" fontId="0" fillId="0" borderId="2" xfId="2" applyNumberFormat="1" applyFont="1" applyBorder="1"/>
    <xf numFmtId="168" fontId="0" fillId="2" borderId="0" xfId="0" applyNumberFormat="1" applyFill="1"/>
    <xf numFmtId="167" fontId="11" fillId="0" borderId="0" xfId="0" applyNumberFormat="1" applyFont="1"/>
    <xf numFmtId="167" fontId="12" fillId="0" borderId="0" xfId="0" applyNumberFormat="1" applyFont="1"/>
    <xf numFmtId="166" fontId="0" fillId="2" borderId="0" xfId="0" applyNumberFormat="1" applyFill="1"/>
    <xf numFmtId="0" fontId="13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0" fillId="0" borderId="5" xfId="0" applyFill="1" applyBorder="1"/>
    <xf numFmtId="0" fontId="0" fillId="0" borderId="2" xfId="0" applyBorder="1" applyAlignment="1">
      <alignment horizontal="center"/>
    </xf>
    <xf numFmtId="170" fontId="0" fillId="4" borderId="0" xfId="1" applyNumberFormat="1" applyFont="1" applyFill="1"/>
    <xf numFmtId="0" fontId="0" fillId="0" borderId="2" xfId="0" applyBorder="1" applyAlignment="1"/>
    <xf numFmtId="0" fontId="3" fillId="0" borderId="1" xfId="4" applyAlignment="1">
      <alignment horizontal="center"/>
    </xf>
    <xf numFmtId="10" fontId="0" fillId="0" borderId="0" xfId="0" applyNumberFormat="1" applyAlignment="1">
      <alignment horizontal="center"/>
    </xf>
    <xf numFmtId="165" fontId="0" fillId="4" borderId="0" xfId="0" applyNumberFormat="1" applyFill="1"/>
    <xf numFmtId="0" fontId="5" fillId="0" borderId="2" xfId="0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7" fillId="3" borderId="0" xfId="0" applyFont="1" applyFill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quotePrefix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14" fillId="0" borderId="0" xfId="5" applyFont="1" applyBorder="1" applyAlignment="1">
      <alignment horizontal="center"/>
    </xf>
    <xf numFmtId="184" fontId="0" fillId="4" borderId="0" xfId="0" applyNumberFormat="1" applyFill="1"/>
    <xf numFmtId="9" fontId="0" fillId="2" borderId="0" xfId="2" applyFont="1" applyFill="1" applyAlignment="1">
      <alignment horizontal="center"/>
    </xf>
  </cellXfs>
  <cellStyles count="6">
    <cellStyle name="Comma" xfId="1" builtinId="3"/>
    <cellStyle name="Heading 2" xfId="4" builtinId="17"/>
    <cellStyle name="Heading 4" xfId="5" builtinId="19"/>
    <cellStyle name="Normal" xfId="0" builtinId="0"/>
    <cellStyle name="Percent" xfId="2" builtinId="5"/>
    <cellStyle name="Title" xfId="3" builtinId="15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16E8D54F-2EB6-4212-AF53-5522CBECB0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711968503937007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'complex data table'!$C$3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11994750656168"/>
                  <c:y val="-0.643493365412656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8.6032808398950125E-2"/>
                  <c:y val="-0.54900918635170604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7.5977252843394572E-2"/>
                  <c:y val="-0.468848789734616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'complex data table'!$B$4:$B$15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'complex data table'!$C$4:$C$15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58-44E1-976E-DF8676594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031903"/>
        <c:axId val="1854033567"/>
      </c:scatterChart>
      <c:valAx>
        <c:axId val="185403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033567"/>
        <c:crosses val="autoZero"/>
        <c:crossBetween val="midCat"/>
      </c:valAx>
      <c:valAx>
        <c:axId val="18540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03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0</xdr:row>
      <xdr:rowOff>1</xdr:rowOff>
    </xdr:from>
    <xdr:to>
      <xdr:col>16</xdr:col>
      <xdr:colOff>466725</xdr:colOff>
      <xdr:row>15</xdr:row>
      <xdr:rowOff>28576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42E54A-A675-49A9-B9CA-1308A47C6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1"/>
          <a:ext cx="7934325" cy="2990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15</xdr:row>
      <xdr:rowOff>100012</xdr:rowOff>
    </xdr:from>
    <xdr:to>
      <xdr:col>13</xdr:col>
      <xdr:colOff>419100</xdr:colOff>
      <xdr:row>27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B32952-6124-42E9-B6B5-F89E77CFF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28575</xdr:colOff>
      <xdr:row>0</xdr:row>
      <xdr:rowOff>0</xdr:rowOff>
    </xdr:from>
    <xdr:to>
      <xdr:col>13</xdr:col>
      <xdr:colOff>495300</xdr:colOff>
      <xdr:row>9</xdr:row>
      <xdr:rowOff>48654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549B61-26D2-4C02-A268-E8D7B936C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0"/>
          <a:ext cx="7772400" cy="20393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781051</xdr:colOff>
      <xdr:row>0</xdr:row>
      <xdr:rowOff>0</xdr:rowOff>
    </xdr:from>
    <xdr:to>
      <xdr:col>18</xdr:col>
      <xdr:colOff>1</xdr:colOff>
      <xdr:row>11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0BAD83-3A5E-4521-B42C-25638FF82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6" y="0"/>
          <a:ext cx="6896100" cy="23621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0</xdr:row>
      <xdr:rowOff>0</xdr:rowOff>
    </xdr:from>
    <xdr:to>
      <xdr:col>19</xdr:col>
      <xdr:colOff>28573</xdr:colOff>
      <xdr:row>22</xdr:row>
      <xdr:rowOff>87111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C5218D-EE43-4C5C-9B3B-2AAED489D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5" y="0"/>
          <a:ext cx="5934073" cy="43257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0</xdr:row>
      <xdr:rowOff>285750</xdr:rowOff>
    </xdr:from>
    <xdr:to>
      <xdr:col>19</xdr:col>
      <xdr:colOff>581025</xdr:colOff>
      <xdr:row>14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7662F8-0B77-4D0D-BED0-F596AAF92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285750"/>
          <a:ext cx="6172200" cy="30194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0</xdr:row>
      <xdr:rowOff>57150</xdr:rowOff>
    </xdr:from>
    <xdr:to>
      <xdr:col>20</xdr:col>
      <xdr:colOff>57150</xdr:colOff>
      <xdr:row>14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BD9AA5-2859-4095-8700-0393152EA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57150"/>
          <a:ext cx="7086600" cy="277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D6F9-C027-4EA3-911D-9208DFED74A1}">
  <dimension ref="A1:Q27"/>
  <sheetViews>
    <sheetView tabSelected="1" workbookViewId="0">
      <selection sqref="A1:C1"/>
    </sheetView>
  </sheetViews>
  <sheetFormatPr defaultRowHeight="15"/>
  <cols>
    <col min="1" max="1" width="13.28515625" bestFit="1" customWidth="1"/>
    <col min="2" max="2" width="12.28515625" bestFit="1" customWidth="1"/>
    <col min="3" max="3" width="17.7109375" bestFit="1" customWidth="1"/>
    <col min="8" max="8" width="8.7109375" bestFit="1" customWidth="1"/>
    <col min="9" max="13" width="12" bestFit="1" customWidth="1"/>
    <col min="14" max="17" width="11.28515625" bestFit="1" customWidth="1"/>
  </cols>
  <sheetData>
    <row r="1" spans="1:17" ht="23.25">
      <c r="A1" s="13" t="s">
        <v>2</v>
      </c>
      <c r="B1" s="13"/>
      <c r="C1" s="13"/>
    </row>
    <row r="2" spans="1:17">
      <c r="G2" s="42"/>
      <c r="H2" s="9"/>
      <c r="I2" s="42"/>
      <c r="J2" s="42"/>
      <c r="K2" s="42"/>
      <c r="L2" s="42"/>
      <c r="M2" s="42"/>
      <c r="N2" s="42"/>
      <c r="O2" s="42"/>
      <c r="P2" s="42"/>
      <c r="Q2" s="42"/>
    </row>
    <row r="3" spans="1:17">
      <c r="A3" t="s">
        <v>3</v>
      </c>
      <c r="B3" s="3">
        <v>30</v>
      </c>
    </row>
    <row r="4" spans="1:17">
      <c r="A4" t="s">
        <v>0</v>
      </c>
      <c r="B4" s="3">
        <v>10</v>
      </c>
      <c r="D4" s="9" t="s">
        <v>9</v>
      </c>
      <c r="E4" s="9" t="s">
        <v>8</v>
      </c>
    </row>
    <row r="5" spans="1:17">
      <c r="D5" s="9">
        <v>0</v>
      </c>
      <c r="E5" s="10">
        <v>24</v>
      </c>
    </row>
    <row r="6" spans="1:17">
      <c r="D6" s="9">
        <v>1000</v>
      </c>
      <c r="E6" s="10">
        <v>23</v>
      </c>
    </row>
    <row r="7" spans="1:17">
      <c r="A7" t="s">
        <v>4</v>
      </c>
      <c r="B7" s="6">
        <v>4500</v>
      </c>
      <c r="C7" t="s">
        <v>6</v>
      </c>
      <c r="D7" s="9">
        <v>2000</v>
      </c>
      <c r="E7" s="10">
        <v>22.25</v>
      </c>
    </row>
    <row r="8" spans="1:17">
      <c r="A8" t="s">
        <v>5</v>
      </c>
      <c r="B8" s="6">
        <v>2500</v>
      </c>
      <c r="D8" s="9">
        <v>3000</v>
      </c>
      <c r="E8" s="10">
        <v>21.75</v>
      </c>
    </row>
    <row r="9" spans="1:17">
      <c r="D9" s="9">
        <v>4000</v>
      </c>
      <c r="E9" s="10">
        <v>21.3</v>
      </c>
    </row>
    <row r="10" spans="1:17">
      <c r="A10" t="s">
        <v>7</v>
      </c>
      <c r="B10">
        <f>MAX(B7-B8,0)</f>
        <v>2000</v>
      </c>
      <c r="C10" t="str">
        <f ca="1">_xlfn.FORMULATEXT(B10)</f>
        <v>=MAX(B7-B8;0)</v>
      </c>
    </row>
    <row r="11" spans="1:17">
      <c r="A11" t="s">
        <v>7</v>
      </c>
      <c r="B11">
        <f>IF(B7&gt;B8,0,B8-B7)</f>
        <v>0</v>
      </c>
      <c r="C11" t="str">
        <f ca="1">_xlfn.FORMULATEXT(B11)</f>
        <v>=IF(B7&gt;B8;0;B8-B7)</v>
      </c>
    </row>
    <row r="12" spans="1:17" ht="15" customHeight="1"/>
    <row r="13" spans="1:17">
      <c r="A13" t="s">
        <v>8</v>
      </c>
      <c r="B13" s="5">
        <f>VLOOKUP(B8,D4:E9,2,TRUE)*B8</f>
        <v>55625</v>
      </c>
    </row>
    <row r="15" spans="1:17">
      <c r="A15" t="s">
        <v>10</v>
      </c>
      <c r="B15" s="5">
        <f>MIN(B7:B8)*B3+B10*B4</f>
        <v>95000</v>
      </c>
    </row>
    <row r="17" spans="1:13">
      <c r="A17" s="1" t="s">
        <v>1</v>
      </c>
      <c r="B17" s="5">
        <f>B15-B13</f>
        <v>39375</v>
      </c>
    </row>
    <row r="18" spans="1:13">
      <c r="D18" s="16">
        <f>B17</f>
        <v>39375</v>
      </c>
      <c r="E18" s="9">
        <v>500</v>
      </c>
      <c r="F18" s="9">
        <v>1000</v>
      </c>
      <c r="G18" s="9">
        <v>1500</v>
      </c>
      <c r="H18" s="9">
        <v>2000</v>
      </c>
      <c r="I18" s="9">
        <v>2500</v>
      </c>
      <c r="J18" s="9">
        <v>3000</v>
      </c>
      <c r="K18" s="9">
        <v>3500</v>
      </c>
      <c r="L18" s="9">
        <v>4000</v>
      </c>
      <c r="M18" s="9">
        <v>4500</v>
      </c>
    </row>
    <row r="19" spans="1:13">
      <c r="D19" s="9">
        <v>500</v>
      </c>
      <c r="E19" s="9">
        <f t="dataTable" ref="E19:M27" dt2D="1" dtr="1" r1="B7" r2="B8"/>
        <v>3000</v>
      </c>
      <c r="F19" s="9">
        <v>8000</v>
      </c>
      <c r="G19" s="9">
        <v>13000</v>
      </c>
      <c r="H19" s="9">
        <v>18000</v>
      </c>
      <c r="I19" s="9">
        <v>23000</v>
      </c>
      <c r="J19" s="9">
        <v>28000</v>
      </c>
      <c r="K19" s="9">
        <v>33000</v>
      </c>
      <c r="L19" s="9">
        <v>38000</v>
      </c>
      <c r="M19" s="9">
        <v>43000</v>
      </c>
    </row>
    <row r="20" spans="1:13">
      <c r="D20" s="9">
        <v>1000</v>
      </c>
      <c r="E20" s="9">
        <v>-8000</v>
      </c>
      <c r="F20" s="9">
        <v>7000</v>
      </c>
      <c r="G20" s="9">
        <v>12000</v>
      </c>
      <c r="H20" s="9">
        <v>17000</v>
      </c>
      <c r="I20" s="9">
        <v>22000</v>
      </c>
      <c r="J20" s="9">
        <v>27000</v>
      </c>
      <c r="K20" s="9">
        <v>32000</v>
      </c>
      <c r="L20" s="9">
        <v>37000</v>
      </c>
      <c r="M20" s="9">
        <v>42000</v>
      </c>
    </row>
    <row r="21" spans="1:13">
      <c r="D21" s="9">
        <v>1500</v>
      </c>
      <c r="E21" s="9">
        <v>-19500</v>
      </c>
      <c r="F21" s="9">
        <v>-4500</v>
      </c>
      <c r="G21" s="9">
        <v>10500</v>
      </c>
      <c r="H21" s="9">
        <v>15500</v>
      </c>
      <c r="I21" s="9">
        <v>20500</v>
      </c>
      <c r="J21" s="9">
        <v>25500</v>
      </c>
      <c r="K21" s="9">
        <v>30500</v>
      </c>
      <c r="L21" s="9">
        <v>35500</v>
      </c>
      <c r="M21" s="9">
        <v>40500</v>
      </c>
    </row>
    <row r="22" spans="1:13">
      <c r="D22" s="9">
        <v>2000</v>
      </c>
      <c r="E22" s="9">
        <v>-29500</v>
      </c>
      <c r="F22" s="9">
        <v>-14500</v>
      </c>
      <c r="G22" s="9">
        <v>500</v>
      </c>
      <c r="H22" s="9">
        <v>15500</v>
      </c>
      <c r="I22" s="9">
        <v>20500</v>
      </c>
      <c r="J22" s="9">
        <v>25500</v>
      </c>
      <c r="K22" s="9">
        <v>30500</v>
      </c>
      <c r="L22" s="9">
        <v>35500</v>
      </c>
      <c r="M22" s="9">
        <v>40500</v>
      </c>
    </row>
    <row r="23" spans="1:13">
      <c r="D23" s="9">
        <v>2500</v>
      </c>
      <c r="E23" s="9">
        <v>-40625</v>
      </c>
      <c r="F23" s="9">
        <v>-25625</v>
      </c>
      <c r="G23" s="9">
        <v>-10625</v>
      </c>
      <c r="H23" s="9">
        <v>4375</v>
      </c>
      <c r="I23" s="9">
        <v>19375</v>
      </c>
      <c r="J23" s="9">
        <v>24375</v>
      </c>
      <c r="K23" s="9">
        <v>29375</v>
      </c>
      <c r="L23" s="9">
        <v>34375</v>
      </c>
      <c r="M23" s="9">
        <v>39375</v>
      </c>
    </row>
    <row r="24" spans="1:13">
      <c r="D24" s="9">
        <v>3000</v>
      </c>
      <c r="E24" s="9">
        <v>-50250</v>
      </c>
      <c r="F24" s="9">
        <v>-35250</v>
      </c>
      <c r="G24" s="9">
        <v>-20250</v>
      </c>
      <c r="H24" s="9">
        <v>-5250</v>
      </c>
      <c r="I24" s="9">
        <v>9750</v>
      </c>
      <c r="J24" s="9">
        <v>24750</v>
      </c>
      <c r="K24" s="9">
        <v>29750</v>
      </c>
      <c r="L24" s="9">
        <v>34750</v>
      </c>
      <c r="M24" s="9">
        <v>39750</v>
      </c>
    </row>
    <row r="25" spans="1:13">
      <c r="D25" s="9">
        <v>3500</v>
      </c>
      <c r="E25" s="9">
        <v>-61125</v>
      </c>
      <c r="F25" s="9">
        <v>-46125</v>
      </c>
      <c r="G25" s="9">
        <v>-31125</v>
      </c>
      <c r="H25" s="9">
        <v>-16125</v>
      </c>
      <c r="I25" s="9">
        <v>-1125</v>
      </c>
      <c r="J25" s="9">
        <v>13875</v>
      </c>
      <c r="K25" s="9">
        <v>28875</v>
      </c>
      <c r="L25" s="9">
        <v>33875</v>
      </c>
      <c r="M25" s="9">
        <v>38875</v>
      </c>
    </row>
    <row r="26" spans="1:13">
      <c r="D26" s="9">
        <v>4000</v>
      </c>
      <c r="E26" s="9">
        <v>-70200</v>
      </c>
      <c r="F26" s="9">
        <v>-55200</v>
      </c>
      <c r="G26" s="9">
        <v>-40200</v>
      </c>
      <c r="H26" s="9">
        <v>-25200</v>
      </c>
      <c r="I26" s="9">
        <v>-10200</v>
      </c>
      <c r="J26" s="9">
        <v>4800</v>
      </c>
      <c r="K26" s="9">
        <v>19800</v>
      </c>
      <c r="L26" s="9">
        <v>34800</v>
      </c>
      <c r="M26" s="9">
        <v>39800</v>
      </c>
    </row>
    <row r="27" spans="1:13">
      <c r="D27" s="9">
        <v>4500</v>
      </c>
      <c r="E27" s="9">
        <v>-80850</v>
      </c>
      <c r="F27" s="9">
        <v>-65850</v>
      </c>
      <c r="G27" s="9">
        <v>-50850</v>
      </c>
      <c r="H27" s="9">
        <v>-35850</v>
      </c>
      <c r="I27" s="9">
        <v>-20850</v>
      </c>
      <c r="J27" s="9">
        <v>-5850</v>
      </c>
      <c r="K27" s="9">
        <v>9150</v>
      </c>
      <c r="L27" s="9">
        <v>24150</v>
      </c>
      <c r="M27" s="9">
        <v>39150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EDF6-F394-4212-80F0-715968A8F887}">
  <dimension ref="A1:M96"/>
  <sheetViews>
    <sheetView workbookViewId="0">
      <selection activeCell="B77" sqref="B77"/>
    </sheetView>
  </sheetViews>
  <sheetFormatPr defaultRowHeight="15"/>
  <cols>
    <col min="1" max="1" width="15" bestFit="1" customWidth="1"/>
    <col min="2" max="2" width="16.140625" customWidth="1"/>
    <col min="3" max="3" width="14.85546875" bestFit="1" customWidth="1"/>
    <col min="4" max="4" width="12.140625" customWidth="1"/>
    <col min="5" max="5" width="12.140625" bestFit="1" customWidth="1"/>
    <col min="6" max="6" width="16.140625" customWidth="1"/>
    <col min="7" max="7" width="12.85546875" bestFit="1" customWidth="1"/>
    <col min="8" max="8" width="12" bestFit="1" customWidth="1"/>
    <col min="9" max="13" width="13.7109375" bestFit="1" customWidth="1"/>
  </cols>
  <sheetData>
    <row r="1" spans="1:5" ht="23.25">
      <c r="A1" s="13" t="s">
        <v>12</v>
      </c>
      <c r="B1" s="13"/>
      <c r="C1" s="13"/>
    </row>
    <row r="2" spans="1:5" ht="15.75" customHeight="1"/>
    <row r="3" spans="1:5" ht="27.75" customHeight="1">
      <c r="A3" s="20" t="s">
        <v>13</v>
      </c>
      <c r="B3" s="20" t="s">
        <v>14</v>
      </c>
      <c r="C3" s="20" t="s">
        <v>15</v>
      </c>
      <c r="E3" s="35"/>
    </row>
    <row r="4" spans="1:5">
      <c r="A4" s="21">
        <v>1</v>
      </c>
      <c r="B4" s="21">
        <v>450</v>
      </c>
      <c r="C4" s="21">
        <v>45</v>
      </c>
      <c r="E4" s="36"/>
    </row>
    <row r="5" spans="1:5">
      <c r="A5" s="21">
        <v>2</v>
      </c>
      <c r="B5" s="21">
        <v>300</v>
      </c>
      <c r="C5" s="21">
        <v>103</v>
      </c>
      <c r="E5" s="37"/>
    </row>
    <row r="6" spans="1:5">
      <c r="A6" s="21">
        <v>3</v>
      </c>
      <c r="B6" s="21">
        <v>440</v>
      </c>
      <c r="C6" s="21">
        <v>49</v>
      </c>
      <c r="E6" s="38"/>
    </row>
    <row r="7" spans="1:5">
      <c r="A7" s="21">
        <v>4</v>
      </c>
      <c r="B7" s="21">
        <v>360</v>
      </c>
      <c r="C7" s="21">
        <v>86</v>
      </c>
      <c r="E7" s="38"/>
    </row>
    <row r="8" spans="1:5">
      <c r="A8" s="21">
        <v>5</v>
      </c>
      <c r="B8" s="21">
        <v>290</v>
      </c>
      <c r="C8" s="21">
        <v>125</v>
      </c>
      <c r="E8" s="38"/>
    </row>
    <row r="9" spans="1:5">
      <c r="A9" s="21">
        <v>6</v>
      </c>
      <c r="B9" s="21">
        <v>450</v>
      </c>
      <c r="C9" s="21">
        <v>52</v>
      </c>
    </row>
    <row r="10" spans="1:5">
      <c r="A10" s="21">
        <v>7</v>
      </c>
      <c r="B10" s="21">
        <v>340</v>
      </c>
      <c r="C10" s="21">
        <v>87</v>
      </c>
    </row>
    <row r="11" spans="1:5">
      <c r="A11" s="21">
        <v>8</v>
      </c>
      <c r="B11" s="21">
        <v>370</v>
      </c>
      <c r="C11" s="21">
        <v>68</v>
      </c>
    </row>
    <row r="12" spans="1:5">
      <c r="A12" s="21">
        <v>9</v>
      </c>
      <c r="B12" s="21">
        <v>500</v>
      </c>
      <c r="C12" s="21">
        <v>45</v>
      </c>
    </row>
    <row r="13" spans="1:5">
      <c r="A13" s="21">
        <v>10</v>
      </c>
      <c r="B13" s="21">
        <v>490</v>
      </c>
      <c r="C13" s="21">
        <v>44</v>
      </c>
    </row>
    <row r="14" spans="1:5">
      <c r="A14" s="21">
        <v>11</v>
      </c>
      <c r="B14" s="21">
        <v>430</v>
      </c>
      <c r="C14" s="21">
        <v>58</v>
      </c>
    </row>
    <row r="15" spans="1:5">
      <c r="A15" s="21">
        <v>12</v>
      </c>
      <c r="B15" s="21">
        <v>390</v>
      </c>
      <c r="C15" s="21">
        <v>68</v>
      </c>
    </row>
    <row r="18" spans="1:8">
      <c r="A18" s="27" t="s">
        <v>16</v>
      </c>
      <c r="B18" s="27"/>
      <c r="C18" s="27" t="s">
        <v>19</v>
      </c>
      <c r="D18" s="27"/>
      <c r="E18" s="27" t="s">
        <v>22</v>
      </c>
      <c r="F18" s="27"/>
    </row>
    <row r="19" spans="1:8">
      <c r="A19" s="28" t="s">
        <v>17</v>
      </c>
      <c r="B19" s="9">
        <v>211.31</v>
      </c>
      <c r="C19" s="9" t="s">
        <v>20</v>
      </c>
      <c r="D19" s="9">
        <v>5871064</v>
      </c>
      <c r="E19" s="9" t="s">
        <v>20</v>
      </c>
      <c r="F19" s="9">
        <v>466.51</v>
      </c>
    </row>
    <row r="20" spans="1:8">
      <c r="A20" s="28" t="s">
        <v>18</v>
      </c>
      <c r="B20" s="9">
        <v>-0.35460000000000003</v>
      </c>
      <c r="C20" s="9" t="s">
        <v>21</v>
      </c>
      <c r="D20" s="9">
        <v>-1.9079999999999999</v>
      </c>
      <c r="E20" s="9" t="s">
        <v>21</v>
      </c>
      <c r="F20" s="9">
        <v>-5.0000000000000001E-3</v>
      </c>
    </row>
    <row r="23" spans="1:8" ht="15.75">
      <c r="A23" s="24" t="s">
        <v>23</v>
      </c>
      <c r="B23" s="24"/>
      <c r="C23" s="24"/>
      <c r="D23" s="24"/>
      <c r="F23" s="29" t="s">
        <v>27</v>
      </c>
      <c r="G23" s="29"/>
      <c r="H23" s="29"/>
    </row>
    <row r="24" spans="1:8">
      <c r="A24" s="25" t="s">
        <v>14</v>
      </c>
      <c r="B24" s="9" t="s">
        <v>24</v>
      </c>
      <c r="C24" s="9" t="s">
        <v>25</v>
      </c>
      <c r="D24" s="9" t="s">
        <v>26</v>
      </c>
      <c r="E24" s="26" t="s">
        <v>15</v>
      </c>
      <c r="F24" s="9" t="s">
        <v>24</v>
      </c>
      <c r="G24" s="9" t="s">
        <v>25</v>
      </c>
      <c r="H24" s="9" t="s">
        <v>26</v>
      </c>
    </row>
    <row r="25" spans="1:8">
      <c r="A25" s="25">
        <v>450</v>
      </c>
      <c r="B25" s="18">
        <f>$B$20*A25+$B$19</f>
        <v>51.739999999999981</v>
      </c>
      <c r="C25" s="18">
        <f>$D$19*A25^$D$20</f>
        <v>50.861286169919921</v>
      </c>
      <c r="D25" s="18">
        <f>$F$19*EXP($F$20*A25)</f>
        <v>49.169792250355329</v>
      </c>
      <c r="E25" s="25">
        <v>45</v>
      </c>
      <c r="F25" s="30">
        <f>ABS(B25-E25)/E25</f>
        <v>0.14977777777777734</v>
      </c>
      <c r="G25" s="30">
        <f>ABS(C25-E25)/E25</f>
        <v>0.13025080377599826</v>
      </c>
      <c r="H25" s="30">
        <f>ABS(D25-E25)/E25</f>
        <v>9.2662050007896193E-2</v>
      </c>
    </row>
    <row r="26" spans="1:8">
      <c r="A26" s="25">
        <v>300</v>
      </c>
      <c r="B26" s="18">
        <f t="shared" ref="B26:B36" si="0">$B$20*A26+$B$19</f>
        <v>104.92999999999999</v>
      </c>
      <c r="C26" s="18">
        <f t="shared" ref="C26:C36" si="1">$D$19*A26^$D$20</f>
        <v>110.2476803704582</v>
      </c>
      <c r="D26" s="18">
        <f t="shared" ref="D26:D36" si="2">$F$19*EXP($F$20*A26)</f>
        <v>104.09245101084399</v>
      </c>
      <c r="E26" s="25">
        <v>103</v>
      </c>
      <c r="F26" s="30">
        <f t="shared" ref="F26:F36" si="3">ABS(B26-E26)/E26</f>
        <v>1.8737864077669832E-2</v>
      </c>
      <c r="G26" s="30">
        <f>ABS(C26-E26)/E26</f>
        <v>7.0365828839399985E-2</v>
      </c>
      <c r="H26" s="30">
        <f t="shared" ref="H26:H36" si="4">ABS(D26-E26)/E26</f>
        <v>1.0606320493630948E-2</v>
      </c>
    </row>
    <row r="27" spans="1:8">
      <c r="A27" s="25">
        <v>440</v>
      </c>
      <c r="B27" s="18">
        <f t="shared" si="0"/>
        <v>55.286000000000001</v>
      </c>
      <c r="C27" s="18">
        <f t="shared" si="1"/>
        <v>53.089557787712614</v>
      </c>
      <c r="D27" s="18">
        <f t="shared" si="2"/>
        <v>51.69078140761237</v>
      </c>
      <c r="E27" s="25">
        <v>49</v>
      </c>
      <c r="F27" s="30">
        <f t="shared" si="3"/>
        <v>0.12828571428571431</v>
      </c>
      <c r="G27" s="30">
        <f t="shared" ref="G27:G36" si="5">ABS(C27-E27)/E27</f>
        <v>8.3460363014543154E-2</v>
      </c>
      <c r="H27" s="30">
        <f t="shared" si="4"/>
        <v>5.4913906277803466E-2</v>
      </c>
    </row>
    <row r="28" spans="1:8">
      <c r="A28" s="25">
        <v>360</v>
      </c>
      <c r="B28" s="18">
        <f t="shared" si="0"/>
        <v>83.653999999999996</v>
      </c>
      <c r="C28" s="18">
        <f t="shared" si="1"/>
        <v>77.85592038588905</v>
      </c>
      <c r="D28" s="18">
        <f t="shared" si="2"/>
        <v>77.113584344252331</v>
      </c>
      <c r="E28" s="25">
        <v>86</v>
      </c>
      <c r="F28" s="30">
        <f t="shared" si="3"/>
        <v>2.7279069767441901E-2</v>
      </c>
      <c r="G28" s="30">
        <f t="shared" si="5"/>
        <v>9.4698600164080812E-2</v>
      </c>
      <c r="H28" s="30">
        <f t="shared" si="4"/>
        <v>0.10333041460171709</v>
      </c>
    </row>
    <row r="29" spans="1:8">
      <c r="A29" s="25">
        <v>290</v>
      </c>
      <c r="B29" s="18">
        <f t="shared" si="0"/>
        <v>108.476</v>
      </c>
      <c r="C29" s="18">
        <f t="shared" si="1"/>
        <v>117.61465381582187</v>
      </c>
      <c r="D29" s="18">
        <f t="shared" si="2"/>
        <v>109.42938509863754</v>
      </c>
      <c r="E29" s="25">
        <v>125</v>
      </c>
      <c r="F29" s="30">
        <f t="shared" si="3"/>
        <v>0.132192</v>
      </c>
      <c r="G29" s="30">
        <f t="shared" si="5"/>
        <v>5.9082769473425063E-2</v>
      </c>
      <c r="H29" s="30">
        <f t="shared" si="4"/>
        <v>0.12456491921089968</v>
      </c>
    </row>
    <row r="30" spans="1:8">
      <c r="A30" s="25">
        <v>450</v>
      </c>
      <c r="B30" s="18">
        <f t="shared" si="0"/>
        <v>51.739999999999981</v>
      </c>
      <c r="C30" s="18">
        <f t="shared" si="1"/>
        <v>50.861286169919921</v>
      </c>
      <c r="D30" s="18">
        <f t="shared" si="2"/>
        <v>49.169792250355329</v>
      </c>
      <c r="E30" s="25">
        <v>52</v>
      </c>
      <c r="F30" s="30">
        <f t="shared" si="3"/>
        <v>5.0000000000003713E-3</v>
      </c>
      <c r="G30" s="30">
        <f t="shared" si="5"/>
        <v>2.1898342886155355E-2</v>
      </c>
      <c r="H30" s="30">
        <f t="shared" si="4"/>
        <v>5.4427072108551369E-2</v>
      </c>
    </row>
    <row r="31" spans="1:8">
      <c r="A31" s="25">
        <v>340</v>
      </c>
      <c r="B31" s="18">
        <f t="shared" si="0"/>
        <v>90.745999999999995</v>
      </c>
      <c r="C31" s="18">
        <f t="shared" si="1"/>
        <v>86.827049006961417</v>
      </c>
      <c r="D31" s="18">
        <f t="shared" si="2"/>
        <v>85.223690805841244</v>
      </c>
      <c r="E31" s="25">
        <v>87</v>
      </c>
      <c r="F31" s="30">
        <f t="shared" si="3"/>
        <v>4.3057471264367757E-2</v>
      </c>
      <c r="G31" s="30">
        <f t="shared" si="5"/>
        <v>1.9879424487193459E-3</v>
      </c>
      <c r="H31" s="30">
        <f t="shared" si="4"/>
        <v>2.0417347059296046E-2</v>
      </c>
    </row>
    <row r="32" spans="1:8">
      <c r="A32" s="25">
        <v>370</v>
      </c>
      <c r="B32" s="18">
        <f t="shared" si="0"/>
        <v>80.108000000000004</v>
      </c>
      <c r="C32" s="18">
        <f t="shared" si="1"/>
        <v>73.890384263545585</v>
      </c>
      <c r="D32" s="18">
        <f t="shared" si="2"/>
        <v>73.352710456970414</v>
      </c>
      <c r="E32" s="25">
        <v>68</v>
      </c>
      <c r="F32" s="30">
        <f t="shared" si="3"/>
        <v>0.17805882352941182</v>
      </c>
      <c r="G32" s="30">
        <f t="shared" si="5"/>
        <v>8.6623297993317416E-2</v>
      </c>
      <c r="H32" s="30">
        <f t="shared" si="4"/>
        <v>7.8716330249564911E-2</v>
      </c>
    </row>
    <row r="33" spans="1:8">
      <c r="A33" s="25">
        <v>500</v>
      </c>
      <c r="B33" s="18">
        <f t="shared" si="0"/>
        <v>34.009999999999991</v>
      </c>
      <c r="C33" s="18">
        <f t="shared" si="1"/>
        <v>41.59891911995917</v>
      </c>
      <c r="D33" s="18">
        <f t="shared" si="2"/>
        <v>38.293472708035026</v>
      </c>
      <c r="E33" s="25">
        <v>45</v>
      </c>
      <c r="F33" s="30">
        <f t="shared" si="3"/>
        <v>0.24422222222222242</v>
      </c>
      <c r="G33" s="30">
        <f t="shared" si="5"/>
        <v>7.5579575112018446E-2</v>
      </c>
      <c r="H33" s="30">
        <f t="shared" si="4"/>
        <v>0.14903393982144386</v>
      </c>
    </row>
    <row r="34" spans="1:8">
      <c r="A34" s="25">
        <v>490</v>
      </c>
      <c r="B34" s="18">
        <f t="shared" si="0"/>
        <v>37.555999999999983</v>
      </c>
      <c r="C34" s="18">
        <f t="shared" si="1"/>
        <v>43.233728796663705</v>
      </c>
      <c r="D34" s="18">
        <f t="shared" si="2"/>
        <v>40.256821037821332</v>
      </c>
      <c r="E34" s="25">
        <v>44</v>
      </c>
      <c r="F34" s="30">
        <f t="shared" si="3"/>
        <v>0.14645454545454584</v>
      </c>
      <c r="G34" s="30">
        <f t="shared" si="5"/>
        <v>1.7415254621279432E-2</v>
      </c>
      <c r="H34" s="30">
        <f t="shared" si="4"/>
        <v>8.5072249140424272E-2</v>
      </c>
    </row>
    <row r="35" spans="1:8">
      <c r="A35" s="25">
        <v>430</v>
      </c>
      <c r="B35" s="18">
        <f t="shared" si="0"/>
        <v>58.831999999999994</v>
      </c>
      <c r="C35" s="18">
        <f t="shared" si="1"/>
        <v>55.470106712335337</v>
      </c>
      <c r="D35" s="18">
        <f t="shared" si="2"/>
        <v>54.341024442914069</v>
      </c>
      <c r="E35" s="25">
        <v>58</v>
      </c>
      <c r="F35" s="30">
        <f t="shared" si="3"/>
        <v>1.4344827586206787E-2</v>
      </c>
      <c r="G35" s="30">
        <f t="shared" si="5"/>
        <v>4.3618849787321778E-2</v>
      </c>
      <c r="H35" s="30">
        <f t="shared" si="4"/>
        <v>6.3085785466998806E-2</v>
      </c>
    </row>
    <row r="36" spans="1:8">
      <c r="A36" s="25">
        <v>390</v>
      </c>
      <c r="B36" s="18">
        <f t="shared" si="0"/>
        <v>73.015999999999991</v>
      </c>
      <c r="C36" s="18">
        <f t="shared" si="1"/>
        <v>66.829089531318985</v>
      </c>
      <c r="D36" s="18">
        <f t="shared" si="2"/>
        <v>66.372277135824447</v>
      </c>
      <c r="E36" s="25">
        <v>68</v>
      </c>
      <c r="F36" s="30">
        <f t="shared" si="3"/>
        <v>7.3764705882352816E-2</v>
      </c>
      <c r="G36" s="30">
        <f t="shared" si="5"/>
        <v>1.7219271598250221E-2</v>
      </c>
      <c r="H36" s="30">
        <f t="shared" si="4"/>
        <v>2.393710094375813E-2</v>
      </c>
    </row>
    <row r="37" spans="1:8">
      <c r="E37" t="s">
        <v>28</v>
      </c>
      <c r="F37" s="11">
        <f>AVERAGE(F25:F36)</f>
        <v>9.6764585153975916E-2</v>
      </c>
      <c r="G37" s="31">
        <f t="shared" ref="G37:H37" si="6">AVERAGE(G25:G36)</f>
        <v>5.8516741642875771E-2</v>
      </c>
      <c r="H37" s="11">
        <f t="shared" si="6"/>
        <v>7.17306196151654E-2</v>
      </c>
    </row>
    <row r="39" spans="1:8">
      <c r="A39" s="22" t="s">
        <v>29</v>
      </c>
      <c r="B39" s="22"/>
    </row>
    <row r="40" spans="1:8">
      <c r="A40" t="s">
        <v>30</v>
      </c>
      <c r="B40" s="19">
        <v>250</v>
      </c>
      <c r="C40" t="s">
        <v>31</v>
      </c>
    </row>
    <row r="41" spans="1:8">
      <c r="A41" t="s">
        <v>32</v>
      </c>
      <c r="B41" s="6">
        <v>1000</v>
      </c>
      <c r="C41" t="s">
        <v>40</v>
      </c>
    </row>
    <row r="42" spans="1:8">
      <c r="A42" t="s">
        <v>33</v>
      </c>
      <c r="B42" s="23">
        <f>D19*B41^D20</f>
        <v>11.084518041990686</v>
      </c>
      <c r="C42" t="s">
        <v>34</v>
      </c>
      <c r="E42" t="str">
        <f ca="1">_xlfn.FORMULATEXT(B42)</f>
        <v>=D19*B41^D20</v>
      </c>
    </row>
    <row r="43" spans="1:8">
      <c r="A43" t="s">
        <v>38</v>
      </c>
      <c r="B43" s="23">
        <f>B42*100</f>
        <v>1108.4518041990686</v>
      </c>
    </row>
    <row r="45" spans="1:8">
      <c r="A45" s="7" t="s">
        <v>35</v>
      </c>
      <c r="B45" s="5">
        <f>B43*B40</f>
        <v>277112.95104976714</v>
      </c>
      <c r="E45" t="str">
        <f ca="1">_xlfn.FORMULATEXT(B45)</f>
        <v>=B43*B40</v>
      </c>
    </row>
    <row r="46" spans="1:8">
      <c r="A46" s="7" t="s">
        <v>36</v>
      </c>
      <c r="B46" s="5">
        <f>B43*B41</f>
        <v>1108451.8041990686</v>
      </c>
      <c r="E46" t="str">
        <f t="shared" ref="E46:E47" ca="1" si="7">_xlfn.FORMULATEXT(B46)</f>
        <v>=B43*B41</v>
      </c>
    </row>
    <row r="47" spans="1:8">
      <c r="A47" s="7" t="s">
        <v>37</v>
      </c>
      <c r="B47" s="5">
        <f>B46-B45</f>
        <v>831338.85314930137</v>
      </c>
      <c r="E47" t="str">
        <f t="shared" ca="1" si="7"/>
        <v>=B46-B45</v>
      </c>
    </row>
    <row r="50" spans="1:13">
      <c r="A50" s="22" t="s">
        <v>39</v>
      </c>
      <c r="B50" s="22"/>
      <c r="G50" s="22" t="s">
        <v>41</v>
      </c>
      <c r="H50" s="22"/>
      <c r="I50" s="22"/>
    </row>
    <row r="52" spans="1:13">
      <c r="A52" t="s">
        <v>14</v>
      </c>
      <c r="B52" t="s">
        <v>37</v>
      </c>
      <c r="G52" s="14" t="s">
        <v>30</v>
      </c>
      <c r="H52" s="14"/>
      <c r="I52" s="14"/>
      <c r="J52" s="14"/>
      <c r="K52" s="14"/>
      <c r="L52" s="14"/>
      <c r="M52" s="14"/>
    </row>
    <row r="53" spans="1:13">
      <c r="B53" s="16">
        <f>B47</f>
        <v>831338.85314930137</v>
      </c>
      <c r="F53" s="33">
        <f>B47</f>
        <v>831338.85314930137</v>
      </c>
      <c r="G53" s="3">
        <v>250</v>
      </c>
      <c r="H53" s="3">
        <v>300</v>
      </c>
      <c r="I53" s="3">
        <v>350</v>
      </c>
      <c r="J53" s="3">
        <v>400</v>
      </c>
      <c r="K53" s="3">
        <v>450</v>
      </c>
      <c r="L53" s="3">
        <v>500</v>
      </c>
      <c r="M53" s="3">
        <v>550</v>
      </c>
    </row>
    <row r="54" spans="1:13" ht="15" customHeight="1">
      <c r="A54" s="5">
        <v>260</v>
      </c>
      <c r="B54" s="5">
        <f t="dataTable" ref="B54:B71" dt2D="0" dtr="0" r1="B41" ca="1"/>
        <v>144859.72842847556</v>
      </c>
      <c r="E54" s="15" t="s">
        <v>11</v>
      </c>
      <c r="F54" s="3">
        <v>260</v>
      </c>
      <c r="G54" s="4">
        <f t="dataTable" ref="G54:M96" dt2D="1" dtr="1" r1="B40" r2="B41"/>
        <v>144859.72842847556</v>
      </c>
      <c r="H54" s="4">
        <v>-579438.91371390224</v>
      </c>
      <c r="I54" s="4">
        <v>-1303737.5558562791</v>
      </c>
      <c r="J54" s="4">
        <v>-2028036.1979986569</v>
      </c>
      <c r="K54" s="4">
        <v>-2752334.8401410338</v>
      </c>
      <c r="L54" s="4">
        <v>-3476633.4822834115</v>
      </c>
      <c r="M54" s="4">
        <v>-4200932.1244257884</v>
      </c>
    </row>
    <row r="55" spans="1:13">
      <c r="A55" s="5">
        <v>280</v>
      </c>
      <c r="B55" s="5">
        <v>377277.18719872413</v>
      </c>
      <c r="E55" s="15"/>
      <c r="F55" s="3">
        <v>280</v>
      </c>
      <c r="G55" s="4">
        <v>377277.18719872413</v>
      </c>
      <c r="H55" s="4">
        <v>-251518.12479914958</v>
      </c>
      <c r="I55" s="4">
        <v>-880313.43679702282</v>
      </c>
      <c r="J55" s="4">
        <v>-1509108.7487948965</v>
      </c>
      <c r="K55" s="4">
        <v>-2137904.0607927702</v>
      </c>
      <c r="L55" s="4">
        <v>-2766699.3727906439</v>
      </c>
      <c r="M55" s="4">
        <v>-3395494.6847885177</v>
      </c>
    </row>
    <row r="56" spans="1:13">
      <c r="A56" s="5">
        <v>300</v>
      </c>
      <c r="B56" s="5">
        <v>551238.40185229108</v>
      </c>
      <c r="E56" s="15"/>
      <c r="F56" s="3">
        <v>300</v>
      </c>
      <c r="G56" s="4">
        <v>551238.40185229108</v>
      </c>
      <c r="H56" s="4">
        <v>0</v>
      </c>
      <c r="I56" s="4">
        <v>-551238.40185229108</v>
      </c>
      <c r="J56" s="4">
        <v>-1102476.8037045817</v>
      </c>
      <c r="K56" s="4">
        <v>-1653715.2055568728</v>
      </c>
      <c r="L56" s="4">
        <v>-2204953.6074091638</v>
      </c>
      <c r="M56" s="4">
        <v>-2756192.0092614549</v>
      </c>
    </row>
    <row r="57" spans="1:13">
      <c r="A57" s="5">
        <v>320</v>
      </c>
      <c r="B57" s="5">
        <v>682320.93416212313</v>
      </c>
      <c r="E57" s="15"/>
      <c r="F57" s="3">
        <v>320</v>
      </c>
      <c r="G57" s="4">
        <v>682320.93416212313</v>
      </c>
      <c r="H57" s="4">
        <v>194948.83833203511</v>
      </c>
      <c r="I57" s="4">
        <v>-292423.2574980529</v>
      </c>
      <c r="J57" s="4">
        <v>-779795.35332814092</v>
      </c>
      <c r="K57" s="4">
        <v>-1267167.4491582289</v>
      </c>
      <c r="L57" s="4">
        <v>-1754539.5449883174</v>
      </c>
      <c r="M57" s="4">
        <v>-2241911.640818405</v>
      </c>
    </row>
    <row r="58" spans="1:13">
      <c r="A58" s="5">
        <v>340</v>
      </c>
      <c r="B58" s="5">
        <v>781443.44106265297</v>
      </c>
      <c r="E58" s="15"/>
      <c r="F58" s="3">
        <v>340</v>
      </c>
      <c r="G58" s="4">
        <v>781443.44106265297</v>
      </c>
      <c r="H58" s="4">
        <v>347308.19602784561</v>
      </c>
      <c r="I58" s="4">
        <v>-86827.049006961286</v>
      </c>
      <c r="J58" s="4">
        <v>-520962.29404176865</v>
      </c>
      <c r="K58" s="4">
        <v>-955097.53907657554</v>
      </c>
      <c r="L58" s="4">
        <v>-1389232.7841113824</v>
      </c>
      <c r="M58" s="4">
        <v>-1823368.0291461898</v>
      </c>
    </row>
    <row r="59" spans="1:13">
      <c r="A59" s="5">
        <v>360</v>
      </c>
      <c r="B59" s="5">
        <v>856415.12424477958</v>
      </c>
      <c r="E59" s="15"/>
      <c r="F59" s="3">
        <v>360</v>
      </c>
      <c r="G59" s="4">
        <v>856415.12424477958</v>
      </c>
      <c r="H59" s="4">
        <v>467135.52231533453</v>
      </c>
      <c r="I59" s="4">
        <v>77855.920385889243</v>
      </c>
      <c r="J59" s="4">
        <v>-311423.68154355604</v>
      </c>
      <c r="K59" s="4">
        <v>-700703.28347300133</v>
      </c>
      <c r="L59" s="4">
        <v>-1089982.8854024466</v>
      </c>
      <c r="M59" s="4">
        <v>-1479262.4873318919</v>
      </c>
    </row>
    <row r="60" spans="1:13">
      <c r="A60" s="5">
        <v>380</v>
      </c>
      <c r="B60" s="5">
        <v>912920.72098907013</v>
      </c>
      <c r="E60" s="15"/>
      <c r="F60" s="3">
        <v>380</v>
      </c>
      <c r="G60" s="4">
        <v>912920.72098907013</v>
      </c>
      <c r="H60" s="4">
        <v>561797.36676250491</v>
      </c>
      <c r="I60" s="4">
        <v>210674.01253593946</v>
      </c>
      <c r="J60" s="4">
        <v>-140449.341690626</v>
      </c>
      <c r="K60" s="4">
        <v>-491572.69591719145</v>
      </c>
      <c r="L60" s="4">
        <v>-842696.05014375644</v>
      </c>
      <c r="M60" s="4">
        <v>-1193819.4043703219</v>
      </c>
    </row>
    <row r="61" spans="1:13">
      <c r="A61" s="5">
        <v>400</v>
      </c>
      <c r="B61" s="5">
        <v>955163.26238462282</v>
      </c>
      <c r="E61" s="15"/>
      <c r="F61" s="3">
        <v>400</v>
      </c>
      <c r="G61" s="4">
        <v>955163.26238462282</v>
      </c>
      <c r="H61" s="4">
        <v>636775.50825641514</v>
      </c>
      <c r="I61" s="4">
        <v>318387.75412820745</v>
      </c>
      <c r="J61" s="4">
        <v>0</v>
      </c>
      <c r="K61" s="4">
        <v>-318387.75412820745</v>
      </c>
      <c r="L61" s="4">
        <v>-636775.50825641491</v>
      </c>
      <c r="M61" s="4">
        <v>-955163.26238462236</v>
      </c>
    </row>
    <row r="62" spans="1:13">
      <c r="A62" s="5">
        <v>420</v>
      </c>
      <c r="B62" s="5">
        <v>986293.31587235699</v>
      </c>
      <c r="E62" s="15"/>
      <c r="F62" s="3">
        <v>420</v>
      </c>
      <c r="G62" s="4">
        <v>986293.31587235699</v>
      </c>
      <c r="H62" s="4">
        <v>696207.04649813427</v>
      </c>
      <c r="I62" s="4">
        <v>406120.77712391177</v>
      </c>
      <c r="J62" s="4">
        <v>116034.50774968928</v>
      </c>
      <c r="K62" s="4">
        <v>-174051.76162453368</v>
      </c>
      <c r="L62" s="4">
        <v>-464138.03099875618</v>
      </c>
      <c r="M62" s="4">
        <v>-754224.30037297867</v>
      </c>
    </row>
    <row r="63" spans="1:13">
      <c r="A63" s="5">
        <v>440</v>
      </c>
      <c r="B63" s="5">
        <v>1008701.5979665397</v>
      </c>
      <c r="E63" s="15"/>
      <c r="F63" s="3">
        <v>440</v>
      </c>
      <c r="G63" s="4">
        <v>1008701.5979665397</v>
      </c>
      <c r="H63" s="4">
        <v>743253.80902797659</v>
      </c>
      <c r="I63" s="4">
        <v>477806.02008941351</v>
      </c>
      <c r="J63" s="4">
        <v>212358.23115085065</v>
      </c>
      <c r="K63" s="4">
        <v>-53089.557787712663</v>
      </c>
      <c r="L63" s="4">
        <v>-318537.34672627551</v>
      </c>
      <c r="M63" s="4">
        <v>-583985.13566483883</v>
      </c>
    </row>
    <row r="64" spans="1:13">
      <c r="A64" s="5">
        <v>460</v>
      </c>
      <c r="B64" s="5">
        <v>1024222.1565401531</v>
      </c>
      <c r="E64" s="15"/>
      <c r="F64" s="3">
        <v>460</v>
      </c>
      <c r="G64" s="4">
        <v>1024222.1565401531</v>
      </c>
      <c r="H64" s="4">
        <v>780359.73831630708</v>
      </c>
      <c r="I64" s="4">
        <v>536497.3200924613</v>
      </c>
      <c r="J64" s="4">
        <v>292634.9018686153</v>
      </c>
      <c r="K64" s="4">
        <v>48772.483644769527</v>
      </c>
      <c r="L64" s="4">
        <v>-195089.93457907671</v>
      </c>
      <c r="M64" s="4">
        <v>-438952.35280292248</v>
      </c>
    </row>
    <row r="65" spans="1:13">
      <c r="A65" s="5">
        <v>480</v>
      </c>
      <c r="B65" s="5">
        <v>1034275.8155834542</v>
      </c>
      <c r="E65" s="15"/>
      <c r="F65" s="3">
        <v>480</v>
      </c>
      <c r="G65" s="4">
        <v>1034275.8155834542</v>
      </c>
      <c r="H65" s="4">
        <v>809433.24697835557</v>
      </c>
      <c r="I65" s="4">
        <v>584590.67837325693</v>
      </c>
      <c r="J65" s="4">
        <v>359748.10976815806</v>
      </c>
      <c r="K65" s="4">
        <v>134905.54116305942</v>
      </c>
      <c r="L65" s="4">
        <v>-89937.027442039456</v>
      </c>
      <c r="M65" s="4">
        <v>-314779.59604713786</v>
      </c>
    </row>
    <row r="66" spans="1:13">
      <c r="A66" s="5">
        <v>500</v>
      </c>
      <c r="B66" s="5">
        <v>1039972.9779989794</v>
      </c>
      <c r="E66" s="15"/>
      <c r="F66" s="3">
        <v>500</v>
      </c>
      <c r="G66" s="4">
        <v>1039972.9779989794</v>
      </c>
      <c r="H66" s="4">
        <v>831978.3823991837</v>
      </c>
      <c r="I66" s="4">
        <v>623983.78679938777</v>
      </c>
      <c r="J66" s="4">
        <v>415989.19119959185</v>
      </c>
      <c r="K66" s="4">
        <v>207994.59559979592</v>
      </c>
      <c r="L66" s="4">
        <v>0</v>
      </c>
      <c r="M66" s="4">
        <v>-207994.59559979569</v>
      </c>
    </row>
    <row r="67" spans="1:13">
      <c r="A67" s="32">
        <v>520</v>
      </c>
      <c r="B67" s="32">
        <v>1042188.3139489595</v>
      </c>
      <c r="E67" s="15"/>
      <c r="F67" s="3">
        <v>520</v>
      </c>
      <c r="G67" s="34">
        <v>1042188.3139489595</v>
      </c>
      <c r="H67" s="4">
        <v>849190.47803248558</v>
      </c>
      <c r="I67" s="4">
        <v>656192.64211601159</v>
      </c>
      <c r="J67" s="4">
        <v>463194.80619953759</v>
      </c>
      <c r="K67" s="4">
        <v>270196.97028306359</v>
      </c>
      <c r="L67" s="4">
        <v>77199.134366589598</v>
      </c>
      <c r="M67" s="4">
        <v>-115798.70154988416</v>
      </c>
    </row>
    <row r="68" spans="1:13">
      <c r="A68" s="32">
        <v>540</v>
      </c>
      <c r="B68" s="32">
        <v>1041615.7035724644</v>
      </c>
      <c r="E68" s="15"/>
      <c r="F68" s="3">
        <v>540</v>
      </c>
      <c r="G68" s="4">
        <v>1041615.7035724644</v>
      </c>
      <c r="H68" s="4">
        <v>862026.78916341881</v>
      </c>
      <c r="I68" s="4">
        <v>682437.87475437322</v>
      </c>
      <c r="J68" s="4">
        <v>502848.96034532762</v>
      </c>
      <c r="K68" s="4">
        <v>323260.04593628203</v>
      </c>
      <c r="L68" s="4">
        <v>143671.13152723666</v>
      </c>
      <c r="M68" s="4">
        <v>-35917.782881808933</v>
      </c>
    </row>
    <row r="69" spans="1:13">
      <c r="A69" s="5">
        <v>560</v>
      </c>
      <c r="B69" s="5">
        <v>1038809.1179690239</v>
      </c>
      <c r="E69" s="15"/>
      <c r="F69" s="3">
        <v>560</v>
      </c>
      <c r="G69" s="4">
        <v>1038809.1179690239</v>
      </c>
      <c r="H69" s="4">
        <v>871259.26023208455</v>
      </c>
      <c r="I69" s="4">
        <v>703709.4024951451</v>
      </c>
      <c r="J69" s="4">
        <v>536159.544758206</v>
      </c>
      <c r="K69" s="4">
        <v>368609.68702126667</v>
      </c>
      <c r="L69" s="4">
        <v>201059.82928432734</v>
      </c>
      <c r="M69" s="4">
        <v>33509.971547388006</v>
      </c>
    </row>
    <row r="70" spans="1:13">
      <c r="A70" s="5">
        <v>580</v>
      </c>
      <c r="B70" s="5">
        <v>1034213.3577876764</v>
      </c>
      <c r="E70" s="15"/>
      <c r="F70" s="3">
        <v>580</v>
      </c>
      <c r="G70" s="4">
        <v>1034213.3577876764</v>
      </c>
      <c r="H70" s="4">
        <v>877514.36418348295</v>
      </c>
      <c r="I70" s="4">
        <v>720815.37057928951</v>
      </c>
      <c r="J70" s="4">
        <v>564116.37697509606</v>
      </c>
      <c r="K70" s="4">
        <v>407417.38337090285</v>
      </c>
      <c r="L70" s="4">
        <v>250718.38976670941</v>
      </c>
      <c r="M70" s="4">
        <v>94019.396162515972</v>
      </c>
    </row>
    <row r="71" spans="1:13">
      <c r="A71" s="5">
        <v>600</v>
      </c>
      <c r="B71" s="5">
        <v>1028187.3899667513</v>
      </c>
      <c r="E71" s="15"/>
      <c r="F71" s="3">
        <v>600</v>
      </c>
      <c r="G71" s="4">
        <v>1028187.3899667513</v>
      </c>
      <c r="H71" s="4">
        <v>881303.47711435833</v>
      </c>
      <c r="I71" s="4">
        <v>734419.56426196522</v>
      </c>
      <c r="J71" s="4">
        <v>587535.65140957222</v>
      </c>
      <c r="K71" s="4">
        <v>440651.73855717899</v>
      </c>
      <c r="L71" s="4">
        <v>293767.825704786</v>
      </c>
      <c r="M71" s="4">
        <v>146883.912852393</v>
      </c>
    </row>
    <row r="72" spans="1:13" ht="15" customHeight="1">
      <c r="E72" s="15"/>
      <c r="F72" s="3">
        <v>620</v>
      </c>
      <c r="G72" s="4">
        <v>1021022.2237432048</v>
      </c>
      <c r="H72" s="4">
        <v>883046.24756169063</v>
      </c>
      <c r="I72" s="4">
        <v>745070.27138017653</v>
      </c>
      <c r="J72" s="4">
        <v>607094.29519866221</v>
      </c>
      <c r="K72" s="4">
        <v>469118.31901714811</v>
      </c>
      <c r="L72" s="4">
        <v>331142.34283563402</v>
      </c>
      <c r="M72" s="4">
        <v>193166.36665411969</v>
      </c>
    </row>
    <row r="73" spans="1:13">
      <c r="A73" s="1" t="s">
        <v>61</v>
      </c>
      <c r="E73" s="15"/>
      <c r="F73" s="3">
        <v>640</v>
      </c>
      <c r="G73" s="4">
        <v>1012954.7173026291</v>
      </c>
      <c r="H73" s="34">
        <v>883088.7279048562</v>
      </c>
      <c r="I73" s="4">
        <v>753222.73850708327</v>
      </c>
      <c r="J73" s="4">
        <v>623356.74910931021</v>
      </c>
      <c r="K73" s="4">
        <v>493490.75971153728</v>
      </c>
      <c r="L73" s="4">
        <v>363624.77031376422</v>
      </c>
      <c r="M73" s="4">
        <v>233758.7809159914</v>
      </c>
    </row>
    <row r="74" spans="1:13">
      <c r="A74" s="51" t="s">
        <v>42</v>
      </c>
      <c r="E74" s="15"/>
      <c r="F74" s="3">
        <v>660</v>
      </c>
      <c r="G74" s="4">
        <v>1004178.3234829371</v>
      </c>
      <c r="H74" s="4">
        <v>881717.55232648132</v>
      </c>
      <c r="I74" s="4">
        <v>759256.78117002558</v>
      </c>
      <c r="J74" s="4">
        <v>636796.01001356984</v>
      </c>
      <c r="K74" s="4">
        <v>514335.23885711422</v>
      </c>
      <c r="L74" s="4">
        <v>391874.46770065837</v>
      </c>
      <c r="M74" s="4">
        <v>269413.69654420274</v>
      </c>
    </row>
    <row r="75" spans="1:13">
      <c r="E75" s="15"/>
      <c r="F75" s="3">
        <v>680</v>
      </c>
      <c r="G75" s="4">
        <v>994851.51295467373</v>
      </c>
      <c r="H75" s="4">
        <v>879171.10447157209</v>
      </c>
      <c r="I75" s="4">
        <v>763490.69598847057</v>
      </c>
      <c r="J75" s="4">
        <v>647810.28750536893</v>
      </c>
      <c r="K75" s="4">
        <v>532129.8790222673</v>
      </c>
      <c r="L75" s="4">
        <v>416449.47053916566</v>
      </c>
      <c r="M75" s="4">
        <v>300769.06205606414</v>
      </c>
    </row>
    <row r="76" spans="1:13">
      <c r="E76" s="15"/>
      <c r="F76" s="3">
        <v>700</v>
      </c>
      <c r="G76" s="4">
        <v>985104.42081539321</v>
      </c>
      <c r="H76" s="4">
        <v>875648.37405812729</v>
      </c>
      <c r="I76" s="4">
        <v>766192.32730086136</v>
      </c>
      <c r="J76" s="4">
        <v>656736.28054359555</v>
      </c>
      <c r="K76" s="4">
        <v>547280.23378632963</v>
      </c>
      <c r="L76" s="4">
        <v>437824.1870290637</v>
      </c>
      <c r="M76" s="4">
        <v>328368.14027179778</v>
      </c>
    </row>
    <row r="77" spans="1:13">
      <c r="E77" s="15"/>
      <c r="F77" s="3">
        <v>720</v>
      </c>
      <c r="G77" s="4">
        <v>975044.1238656675</v>
      </c>
      <c r="H77" s="4">
        <v>871316.02558208595</v>
      </c>
      <c r="I77" s="4">
        <v>767587.92729850428</v>
      </c>
      <c r="J77" s="4">
        <v>663859.82901492261</v>
      </c>
      <c r="K77" s="4">
        <v>560131.73073134094</v>
      </c>
      <c r="L77" s="4">
        <v>456403.63244775927</v>
      </c>
      <c r="M77" s="4">
        <v>352675.53416417772</v>
      </c>
    </row>
    <row r="78" spans="1:13">
      <c r="E78" s="15"/>
      <c r="F78" s="3">
        <v>740</v>
      </c>
      <c r="G78" s="4">
        <v>964758.8549528002</v>
      </c>
      <c r="H78" s="4">
        <v>866314.07383516757</v>
      </c>
      <c r="I78" s="4">
        <v>767869.29271753482</v>
      </c>
      <c r="J78" s="4">
        <v>669424.51159990218</v>
      </c>
      <c r="K78" s="4">
        <v>570979.73048226954</v>
      </c>
      <c r="L78" s="4">
        <v>472534.94936463679</v>
      </c>
      <c r="M78" s="4">
        <v>374090.16824700404</v>
      </c>
    </row>
    <row r="79" spans="1:13">
      <c r="E79" s="15"/>
      <c r="F79" s="3">
        <v>760</v>
      </c>
      <c r="G79" s="4">
        <v>954321.38670201262</v>
      </c>
      <c r="H79" s="4">
        <v>860760.4664371094</v>
      </c>
      <c r="I79" s="4">
        <v>767199.54617220617</v>
      </c>
      <c r="J79" s="4">
        <v>673638.62590730307</v>
      </c>
      <c r="K79" s="4">
        <v>580077.70564239984</v>
      </c>
      <c r="L79" s="4">
        <v>486516.78537749662</v>
      </c>
      <c r="M79" s="4">
        <v>392955.8651125934</v>
      </c>
    </row>
    <row r="80" spans="1:13">
      <c r="E80" s="15"/>
      <c r="F80" s="3">
        <v>780</v>
      </c>
      <c r="G80" s="4">
        <v>943791.76210536808</v>
      </c>
      <c r="H80" s="4">
        <v>854754.80341618229</v>
      </c>
      <c r="I80" s="34">
        <v>765717.84472699661</v>
      </c>
      <c r="J80" s="4">
        <v>676680.88603781094</v>
      </c>
      <c r="K80" s="4">
        <v>587643.92734862538</v>
      </c>
      <c r="L80" s="4">
        <v>498606.96865943971</v>
      </c>
      <c r="M80" s="4">
        <v>409570.00997025403</v>
      </c>
    </row>
    <row r="81" spans="5:13">
      <c r="E81" s="15"/>
      <c r="F81" s="3">
        <v>800</v>
      </c>
      <c r="G81" s="4">
        <v>933219.50848926988</v>
      </c>
      <c r="H81" s="4">
        <v>848381.37135388167</v>
      </c>
      <c r="I81" s="4">
        <v>763543.23421849345</v>
      </c>
      <c r="J81" s="4">
        <v>678705.09708310536</v>
      </c>
      <c r="K81" s="4">
        <v>593866.95994771714</v>
      </c>
      <c r="L81" s="4">
        <v>509028.82281232905</v>
      </c>
      <c r="M81" s="4">
        <v>424190.68567694083</v>
      </c>
    </row>
    <row r="82" spans="5:13">
      <c r="E82" s="15"/>
      <c r="F82" s="3">
        <v>820</v>
      </c>
      <c r="G82" s="4">
        <v>922645.44057495799</v>
      </c>
      <c r="H82" s="4">
        <v>841711.62999820733</v>
      </c>
      <c r="I82" s="4">
        <v>760777.81942145666</v>
      </c>
      <c r="J82" s="4">
        <v>679844.00884470588</v>
      </c>
      <c r="K82" s="4">
        <v>598910.19826795522</v>
      </c>
      <c r="L82" s="4">
        <v>517976.38769120455</v>
      </c>
      <c r="M82" s="4">
        <v>437042.57711445377</v>
      </c>
    </row>
    <row r="83" spans="5:13">
      <c r="E83" s="15"/>
      <c r="F83" s="3">
        <v>840</v>
      </c>
      <c r="G83" s="4">
        <v>912103.13500239153</v>
      </c>
      <c r="H83" s="4">
        <v>834806.25915473117</v>
      </c>
      <c r="I83" s="4">
        <v>757509.38330707094</v>
      </c>
      <c r="J83" s="34">
        <v>680212.50745941058</v>
      </c>
      <c r="K83" s="4">
        <v>602915.63161175034</v>
      </c>
      <c r="L83" s="4">
        <v>525618.75576408999</v>
      </c>
      <c r="M83" s="4">
        <v>448321.87991642975</v>
      </c>
    </row>
    <row r="84" spans="5:13">
      <c r="E84" s="15"/>
      <c r="F84" s="3">
        <v>860</v>
      </c>
      <c r="G84" s="4">
        <v>901620.14087741717</v>
      </c>
      <c r="H84" s="4">
        <v>827716.8506415633</v>
      </c>
      <c r="I84" s="4">
        <v>753813.56040570955</v>
      </c>
      <c r="J84" s="4">
        <v>679910.27016985556</v>
      </c>
      <c r="K84" s="4">
        <v>606006.97993400169</v>
      </c>
      <c r="L84" s="4">
        <v>532103.68969814782</v>
      </c>
      <c r="M84" s="4">
        <v>458200.39946229407</v>
      </c>
    </row>
    <row r="85" spans="5:13">
      <c r="E85" s="15"/>
      <c r="F85" s="3">
        <v>880</v>
      </c>
      <c r="G85" s="4">
        <v>891218.97722535138</v>
      </c>
      <c r="H85" s="4">
        <v>820487.31236619642</v>
      </c>
      <c r="I85" s="4">
        <v>749755.64750704158</v>
      </c>
      <c r="J85" s="4">
        <v>679023.98264788673</v>
      </c>
      <c r="K85" s="4">
        <v>608292.31778873189</v>
      </c>
      <c r="L85" s="4">
        <v>537560.65292957693</v>
      </c>
      <c r="M85" s="4">
        <v>466828.98807042209</v>
      </c>
    </row>
    <row r="86" spans="5:13">
      <c r="E86" s="15"/>
      <c r="F86" s="3">
        <v>900</v>
      </c>
      <c r="G86" s="4">
        <v>880917.95766693447</v>
      </c>
      <c r="H86" s="4">
        <v>813155.03784640098</v>
      </c>
      <c r="I86" s="4">
        <v>745392.11802586762</v>
      </c>
      <c r="J86" s="4">
        <v>677629.19820533413</v>
      </c>
      <c r="K86" s="4">
        <v>609866.27838480077</v>
      </c>
      <c r="L86" s="4">
        <v>542103.35856426728</v>
      </c>
      <c r="M86" s="4">
        <v>474340.43874373392</v>
      </c>
    </row>
    <row r="87" spans="5:13">
      <c r="E87" s="15"/>
      <c r="F87" s="3">
        <v>920</v>
      </c>
      <c r="G87" s="4">
        <v>870731.87442029815</v>
      </c>
      <c r="H87" s="4">
        <v>805751.8837919177</v>
      </c>
      <c r="I87" s="4">
        <v>740771.89316353726</v>
      </c>
      <c r="J87" s="4">
        <v>675791.90253515681</v>
      </c>
      <c r="K87" s="4">
        <v>610811.91190677637</v>
      </c>
      <c r="L87" s="4">
        <v>545831.92127839592</v>
      </c>
      <c r="M87" s="4">
        <v>480851.93065001548</v>
      </c>
    </row>
    <row r="88" spans="5:13">
      <c r="E88" s="15"/>
      <c r="F88" s="3">
        <v>940</v>
      </c>
      <c r="G88" s="4">
        <v>860672.56731504342</v>
      </c>
      <c r="H88" s="4">
        <v>798304.98997337348</v>
      </c>
      <c r="I88" s="4">
        <v>735937.41263170377</v>
      </c>
      <c r="J88" s="4">
        <v>673569.83529003384</v>
      </c>
      <c r="K88" s="34">
        <v>611202.25794836413</v>
      </c>
      <c r="L88" s="4">
        <v>548834.68060669431</v>
      </c>
      <c r="M88" s="4">
        <v>486467.10326502449</v>
      </c>
    </row>
    <row r="89" spans="5:13">
      <c r="E89" s="15"/>
      <c r="F89" s="3">
        <v>960</v>
      </c>
      <c r="G89" s="4">
        <v>850749.39846291335</v>
      </c>
      <c r="H89" s="4">
        <v>790837.46899369406</v>
      </c>
      <c r="I89" s="4">
        <v>730925.53952447488</v>
      </c>
      <c r="J89" s="4">
        <v>671013.61005525559</v>
      </c>
      <c r="K89" s="4">
        <v>611101.68058603629</v>
      </c>
      <c r="L89" s="4">
        <v>551189.75111681712</v>
      </c>
      <c r="M89" s="4">
        <v>491277.82164759783</v>
      </c>
    </row>
    <row r="90" spans="5:13" ht="15" customHeight="1">
      <c r="E90" s="15"/>
      <c r="F90" s="3">
        <v>980</v>
      </c>
      <c r="G90" s="4">
        <v>840969.6492489638</v>
      </c>
      <c r="H90" s="4">
        <v>783368.98834150052</v>
      </c>
      <c r="I90" s="4">
        <v>725768.32743403735</v>
      </c>
      <c r="J90" s="4">
        <v>668167.66652657394</v>
      </c>
      <c r="K90" s="4">
        <v>610567.00561911077</v>
      </c>
      <c r="L90" s="4">
        <v>552966.34471164737</v>
      </c>
      <c r="M90" s="4">
        <v>495365.68380418408</v>
      </c>
    </row>
    <row r="91" spans="5:13">
      <c r="E91" s="15"/>
      <c r="F91" s="3">
        <v>1000</v>
      </c>
      <c r="G91" s="4">
        <v>831338.85314930137</v>
      </c>
      <c r="H91" s="4">
        <v>775916.262939348</v>
      </c>
      <c r="I91" s="4">
        <v>720493.67272939463</v>
      </c>
      <c r="J91" s="4">
        <v>665071.08251944114</v>
      </c>
      <c r="K91" s="4">
        <v>609648.49230948766</v>
      </c>
      <c r="L91" s="4">
        <v>554225.90209953429</v>
      </c>
      <c r="M91" s="4">
        <v>498803.3118895808</v>
      </c>
    </row>
    <row r="92" spans="5:13">
      <c r="E92" s="15"/>
      <c r="F92" s="3">
        <v>1020</v>
      </c>
      <c r="G92" s="4">
        <v>821861.07536470343</v>
      </c>
      <c r="H92" s="4">
        <v>768493.47306829412</v>
      </c>
      <c r="I92" s="4">
        <v>715125.8707718848</v>
      </c>
      <c r="J92" s="4">
        <v>661758.26847547549</v>
      </c>
      <c r="K92" s="4">
        <v>608390.66617906617</v>
      </c>
      <c r="L92" s="4">
        <v>555023.06388265686</v>
      </c>
      <c r="M92" s="4">
        <v>501655.46158624755</v>
      </c>
    </row>
    <row r="93" spans="5:13">
      <c r="E93" s="15"/>
      <c r="F93" s="3">
        <v>1040</v>
      </c>
      <c r="G93" s="4">
        <v>812539.14824501297</v>
      </c>
      <c r="H93" s="4">
        <v>761112.61987507541</v>
      </c>
      <c r="I93" s="4">
        <v>709686.09150513797</v>
      </c>
      <c r="J93" s="4">
        <v>658259.56313520041</v>
      </c>
      <c r="K93" s="4">
        <v>606833.03476526286</v>
      </c>
      <c r="L93" s="4">
        <v>555406.5063953253</v>
      </c>
      <c r="M93" s="4">
        <v>503979.97802538774</v>
      </c>
    </row>
    <row r="94" spans="5:13">
      <c r="E94" s="15"/>
      <c r="F94" s="3">
        <v>1060</v>
      </c>
      <c r="G94" s="4">
        <v>803374.86986003921</v>
      </c>
      <c r="H94" s="4">
        <v>753783.82851065416</v>
      </c>
      <c r="I94" s="4">
        <v>704192.78716126899</v>
      </c>
      <c r="J94" s="4">
        <v>654601.74581188383</v>
      </c>
      <c r="K94" s="4">
        <v>605010.70446249866</v>
      </c>
      <c r="L94" s="34">
        <v>555419.66311311349</v>
      </c>
      <c r="M94" s="4">
        <v>505828.62176372844</v>
      </c>
    </row>
    <row r="95" spans="5:13">
      <c r="E95" s="15"/>
      <c r="F95" s="3">
        <v>1080</v>
      </c>
      <c r="G95" s="4">
        <v>794369.17176599521</v>
      </c>
      <c r="H95" s="4">
        <v>746515.60720177856</v>
      </c>
      <c r="I95" s="4">
        <v>698662.04263756215</v>
      </c>
      <c r="J95" s="4">
        <v>650808.4780733455</v>
      </c>
      <c r="K95" s="4">
        <v>602954.91350912885</v>
      </c>
      <c r="L95" s="4">
        <v>555101.34894491232</v>
      </c>
      <c r="M95" s="4">
        <v>507247.78438069578</v>
      </c>
    </row>
    <row r="96" spans="5:13">
      <c r="E96" s="15"/>
      <c r="F96" s="3">
        <v>1100</v>
      </c>
      <c r="G96" s="4">
        <v>785522.26095810602</v>
      </c>
      <c r="H96" s="4">
        <v>739315.06913704099</v>
      </c>
      <c r="I96" s="4">
        <v>693107.87731597596</v>
      </c>
      <c r="J96" s="4">
        <v>646900.68549491081</v>
      </c>
      <c r="K96" s="4">
        <v>600693.49367384578</v>
      </c>
      <c r="L96" s="4">
        <v>554486.30185278063</v>
      </c>
      <c r="M96" s="34">
        <v>508279.11003171565</v>
      </c>
    </row>
  </sheetData>
  <mergeCells count="11">
    <mergeCell ref="E54:E96"/>
    <mergeCell ref="G50:I50"/>
    <mergeCell ref="A39:B39"/>
    <mergeCell ref="A50:B50"/>
    <mergeCell ref="G52:M52"/>
    <mergeCell ref="A1:C1"/>
    <mergeCell ref="A18:B18"/>
    <mergeCell ref="C18:D18"/>
    <mergeCell ref="E18:F18"/>
    <mergeCell ref="A23:D23"/>
    <mergeCell ref="F23:H23"/>
  </mergeCells>
  <conditionalFormatting sqref="G54:G96">
    <cfRule type="cellIs" dxfId="0" priority="1" operator="equal">
      <formula>"MAX($G$54:$G$96)"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729A-5826-4D2B-B276-02C4C5B01E41}">
  <dimension ref="A1:G21"/>
  <sheetViews>
    <sheetView workbookViewId="0">
      <selection activeCell="A20" sqref="A20"/>
    </sheetView>
  </sheetViews>
  <sheetFormatPr defaultRowHeight="15"/>
  <cols>
    <col min="1" max="1" width="20.42578125" customWidth="1"/>
    <col min="2" max="2" width="15.42578125" bestFit="1" customWidth="1"/>
    <col min="3" max="3" width="12.5703125" bestFit="1" customWidth="1"/>
    <col min="7" max="7" width="14.5703125" customWidth="1"/>
  </cols>
  <sheetData>
    <row r="1" spans="1:7" ht="23.25">
      <c r="A1" s="12" t="s">
        <v>43</v>
      </c>
    </row>
    <row r="2" spans="1:7" ht="23.25">
      <c r="A2" s="12"/>
    </row>
    <row r="4" spans="1:7">
      <c r="B4" t="s">
        <v>45</v>
      </c>
      <c r="C4" t="s">
        <v>46</v>
      </c>
    </row>
    <row r="5" spans="1:7">
      <c r="A5" t="s">
        <v>44</v>
      </c>
      <c r="B5" s="6">
        <v>175</v>
      </c>
      <c r="C5" s="6">
        <v>10.000000000000007</v>
      </c>
    </row>
    <row r="6" spans="1:7">
      <c r="A6" t="s">
        <v>49</v>
      </c>
      <c r="B6">
        <v>3000</v>
      </c>
      <c r="C6">
        <v>7000</v>
      </c>
    </row>
    <row r="9" spans="1:7">
      <c r="A9" t="s">
        <v>47</v>
      </c>
    </row>
    <row r="10" spans="1:7">
      <c r="A10" t="s">
        <v>48</v>
      </c>
      <c r="B10" s="41" cm="1">
        <f t="array" ref="B10">SUMPRODUCT(B5:C5*B6:C6)</f>
        <v>595000</v>
      </c>
      <c r="C10" t="s">
        <v>63</v>
      </c>
    </row>
    <row r="13" spans="1:7">
      <c r="A13" s="9" t="s">
        <v>50</v>
      </c>
      <c r="B13" s="9"/>
      <c r="C13" s="9"/>
      <c r="D13" s="40" t="s">
        <v>52</v>
      </c>
      <c r="E13" s="40" t="s">
        <v>54</v>
      </c>
      <c r="F13" s="40" t="s">
        <v>53</v>
      </c>
      <c r="G13" s="39" t="s">
        <v>58</v>
      </c>
    </row>
    <row r="14" spans="1:7">
      <c r="A14" s="9" t="s">
        <v>51</v>
      </c>
      <c r="B14" s="40">
        <v>200</v>
      </c>
      <c r="C14" s="40">
        <v>500</v>
      </c>
      <c r="D14" s="40">
        <f>SUMPRODUCT($B$5:$C$5,B14:C14)</f>
        <v>40000</v>
      </c>
      <c r="E14" s="40" t="s">
        <v>59</v>
      </c>
      <c r="F14" s="40">
        <v>40000</v>
      </c>
      <c r="G14" t="str">
        <f ca="1">_xlfn.FORMULATEXT(D14)</f>
        <v>=SUMPRODUCT($B$5:$C$5;B14:C14)</v>
      </c>
    </row>
    <row r="15" spans="1:7">
      <c r="A15" s="9" t="s">
        <v>55</v>
      </c>
      <c r="B15" s="40">
        <v>1</v>
      </c>
      <c r="C15" s="40"/>
      <c r="D15" s="40">
        <f t="shared" ref="D15:D17" si="0">SUMPRODUCT($B$5:$C$5,B15:C15)</f>
        <v>175</v>
      </c>
      <c r="E15" s="40" t="s">
        <v>60</v>
      </c>
      <c r="F15" s="40">
        <v>10</v>
      </c>
      <c r="G15" t="str">
        <f t="shared" ref="G15:G17" ca="1" si="1">_xlfn.FORMULATEXT(D15)</f>
        <v>=SUMPRODUCT($B$5:$C$5;B15:C15)</v>
      </c>
    </row>
    <row r="16" spans="1:7">
      <c r="A16" s="9" t="s">
        <v>56</v>
      </c>
      <c r="B16" s="40"/>
      <c r="C16" s="40">
        <v>1</v>
      </c>
      <c r="D16" s="40">
        <f t="shared" si="0"/>
        <v>10.000000000000007</v>
      </c>
      <c r="E16" s="40" t="s">
        <v>60</v>
      </c>
      <c r="F16" s="40">
        <v>10</v>
      </c>
      <c r="G16" t="str">
        <f t="shared" ca="1" si="1"/>
        <v>=SUMPRODUCT($B$5:$C$5;B16:C16)</v>
      </c>
    </row>
    <row r="17" spans="1:7">
      <c r="A17" s="9" t="s">
        <v>57</v>
      </c>
      <c r="B17" s="40">
        <v>1</v>
      </c>
      <c r="C17" s="40">
        <v>-1</v>
      </c>
      <c r="D17" s="40">
        <f t="shared" si="0"/>
        <v>165</v>
      </c>
      <c r="E17" s="40" t="s">
        <v>60</v>
      </c>
      <c r="F17" s="40">
        <v>0</v>
      </c>
      <c r="G17" t="str">
        <f t="shared" ca="1" si="1"/>
        <v>=SUMPRODUCT($B$5:$C$5;B17:C17)</v>
      </c>
    </row>
    <row r="20" spans="1:7">
      <c r="A20" s="1" t="s">
        <v>61</v>
      </c>
    </row>
    <row r="21" spans="1:7">
      <c r="A21" t="s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0F92-D13A-4E69-A164-E3F9B2C34627}">
  <dimension ref="A1:I21"/>
  <sheetViews>
    <sheetView workbookViewId="0">
      <selection activeCell="A20" sqref="A20"/>
    </sheetView>
  </sheetViews>
  <sheetFormatPr defaultRowHeight="15"/>
  <cols>
    <col min="1" max="1" width="23.42578125" bestFit="1" customWidth="1"/>
    <col min="2" max="2" width="11.28515625" bestFit="1" customWidth="1"/>
    <col min="5" max="5" width="9.7109375" bestFit="1" customWidth="1"/>
  </cols>
  <sheetData>
    <row r="1" spans="1:9" ht="18" thickBot="1">
      <c r="A1" s="43" t="s">
        <v>64</v>
      </c>
      <c r="B1" s="43"/>
    </row>
    <row r="2" spans="1:9" ht="15.75" thickTop="1"/>
    <row r="3" spans="1:9">
      <c r="A3" s="1" t="s">
        <v>44</v>
      </c>
      <c r="B3" s="8" t="s">
        <v>65</v>
      </c>
      <c r="C3" s="8" t="s">
        <v>66</v>
      </c>
      <c r="D3" s="8" t="s">
        <v>67</v>
      </c>
      <c r="E3" s="8" t="s">
        <v>68</v>
      </c>
      <c r="F3" s="8" t="s">
        <v>69</v>
      </c>
    </row>
    <row r="4" spans="1:9">
      <c r="B4" s="48">
        <v>50000</v>
      </c>
      <c r="C4" s="48">
        <v>0</v>
      </c>
      <c r="D4" s="48">
        <v>0</v>
      </c>
      <c r="E4" s="48">
        <v>125000</v>
      </c>
      <c r="F4" s="48">
        <v>75000</v>
      </c>
      <c r="G4" t="s">
        <v>70</v>
      </c>
    </row>
    <row r="5" spans="1:9">
      <c r="B5" s="44">
        <v>5.2999999999999999E-2</v>
      </c>
      <c r="C5" s="44">
        <v>6.8000000000000005E-2</v>
      </c>
      <c r="D5" s="44">
        <v>4.9000000000000002E-2</v>
      </c>
      <c r="E5" s="44">
        <v>8.4000000000000005E-2</v>
      </c>
      <c r="F5" s="44">
        <v>0.11799999999999999</v>
      </c>
    </row>
    <row r="6" spans="1:9">
      <c r="C6" s="2" t="s">
        <v>77</v>
      </c>
      <c r="D6" s="2" t="s">
        <v>77</v>
      </c>
      <c r="E6" s="2" t="s">
        <v>77</v>
      </c>
    </row>
    <row r="8" spans="1:9">
      <c r="A8" s="1" t="s">
        <v>71</v>
      </c>
    </row>
    <row r="9" spans="1:9">
      <c r="A9" t="s">
        <v>72</v>
      </c>
      <c r="B9" s="45">
        <f>SUMPRODUCT(B4:F4,B5:F5)</f>
        <v>22000</v>
      </c>
      <c r="C9" t="s">
        <v>63</v>
      </c>
    </row>
    <row r="12" spans="1:9">
      <c r="A12" s="9" t="s">
        <v>73</v>
      </c>
      <c r="B12" s="46" t="s">
        <v>65</v>
      </c>
      <c r="C12" s="46" t="s">
        <v>66</v>
      </c>
      <c r="D12" s="46" t="s">
        <v>67</v>
      </c>
      <c r="E12" s="46" t="s">
        <v>68</v>
      </c>
      <c r="F12" s="46" t="s">
        <v>69</v>
      </c>
      <c r="G12" s="40" t="s">
        <v>52</v>
      </c>
      <c r="H12" s="40" t="s">
        <v>54</v>
      </c>
      <c r="I12" s="40" t="s">
        <v>53</v>
      </c>
    </row>
    <row r="13" spans="1:9">
      <c r="A13" s="9" t="s">
        <v>51</v>
      </c>
      <c r="B13" s="40">
        <v>1</v>
      </c>
      <c r="C13" s="40">
        <v>1</v>
      </c>
      <c r="D13" s="40">
        <v>1</v>
      </c>
      <c r="E13" s="40">
        <v>1</v>
      </c>
      <c r="F13" s="40">
        <v>1</v>
      </c>
      <c r="G13" s="40">
        <f>SUMPRODUCT($B$4:$F$4,B13:F13)</f>
        <v>250000</v>
      </c>
      <c r="H13" s="40" t="s">
        <v>59</v>
      </c>
      <c r="I13" s="40">
        <v>250000</v>
      </c>
    </row>
    <row r="14" spans="1:9">
      <c r="A14" s="9" t="s">
        <v>74</v>
      </c>
      <c r="B14" s="40">
        <v>1</v>
      </c>
      <c r="C14" s="40"/>
      <c r="D14" s="40"/>
      <c r="E14" s="40"/>
      <c r="F14" s="40"/>
      <c r="G14" s="40">
        <f t="shared" ref="G14:G16" si="0">SUMPRODUCT($B$4:$F$4,B14:F14)</f>
        <v>50000</v>
      </c>
      <c r="H14" s="40" t="s">
        <v>60</v>
      </c>
      <c r="I14" s="40">
        <f>20%*$I$13</f>
        <v>50000</v>
      </c>
    </row>
    <row r="15" spans="1:9">
      <c r="A15" s="9" t="s">
        <v>75</v>
      </c>
      <c r="B15" s="40"/>
      <c r="C15" s="40">
        <v>1</v>
      </c>
      <c r="D15" s="40">
        <v>1</v>
      </c>
      <c r="E15" s="40">
        <v>1</v>
      </c>
      <c r="F15" s="40"/>
      <c r="G15" s="40">
        <f t="shared" si="0"/>
        <v>125000</v>
      </c>
      <c r="H15" s="40" t="s">
        <v>60</v>
      </c>
      <c r="I15" s="40">
        <f t="shared" ref="I15:I16" si="1">20%*$I$13</f>
        <v>50000</v>
      </c>
    </row>
    <row r="16" spans="1:9">
      <c r="A16" s="9" t="s">
        <v>76</v>
      </c>
      <c r="B16" s="47">
        <v>-0.5</v>
      </c>
      <c r="C16" s="40"/>
      <c r="D16" s="40"/>
      <c r="E16" s="40"/>
      <c r="F16" s="40">
        <v>1</v>
      </c>
      <c r="G16" s="40">
        <f>SUMPRODUCT($B$4:$F$4,B16:F16)</f>
        <v>50000</v>
      </c>
      <c r="H16" s="40" t="s">
        <v>59</v>
      </c>
      <c r="I16" s="40">
        <f t="shared" si="1"/>
        <v>50000</v>
      </c>
    </row>
    <row r="20" spans="1:1">
      <c r="A20" s="1" t="s">
        <v>61</v>
      </c>
    </row>
    <row r="21" spans="1:1">
      <c r="A21" t="s">
        <v>78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6539-3015-4F26-B092-D72310FF6F50}">
  <dimension ref="A1:K31"/>
  <sheetViews>
    <sheetView workbookViewId="0">
      <selection activeCell="N17" sqref="N17"/>
    </sheetView>
  </sheetViews>
  <sheetFormatPr defaultRowHeight="15"/>
  <cols>
    <col min="1" max="1" width="21" bestFit="1" customWidth="1"/>
    <col min="2" max="3" width="9.5703125" customWidth="1"/>
    <col min="4" max="4" width="8.140625" customWidth="1"/>
    <col min="5" max="5" width="7.5703125" customWidth="1"/>
    <col min="6" max="6" width="7.140625" customWidth="1"/>
    <col min="7" max="8" width="7.85546875" customWidth="1"/>
  </cols>
  <sheetData>
    <row r="1" spans="1:9" ht="23.25">
      <c r="A1" s="12" t="s">
        <v>80</v>
      </c>
      <c r="G1" s="53" t="s">
        <v>124</v>
      </c>
      <c r="H1" s="54"/>
    </row>
    <row r="2" spans="1:9">
      <c r="G2" s="52" t="s">
        <v>91</v>
      </c>
      <c r="H2" s="55" t="s">
        <v>92</v>
      </c>
    </row>
    <row r="3" spans="1:9">
      <c r="F3" s="51"/>
    </row>
    <row r="4" spans="1:9" ht="51">
      <c r="A4" s="49" t="s">
        <v>81</v>
      </c>
      <c r="B4" s="56" t="s">
        <v>82</v>
      </c>
      <c r="C4" s="56" t="s">
        <v>83</v>
      </c>
    </row>
    <row r="5" spans="1:9">
      <c r="A5" s="50" t="s">
        <v>84</v>
      </c>
      <c r="B5" s="50">
        <v>50</v>
      </c>
      <c r="C5" s="50">
        <v>480</v>
      </c>
      <c r="D5" t="s">
        <v>93</v>
      </c>
    </row>
    <row r="6" spans="1:9">
      <c r="A6" s="50" t="s">
        <v>85</v>
      </c>
      <c r="B6" s="50">
        <v>80</v>
      </c>
      <c r="C6" s="50">
        <v>540</v>
      </c>
      <c r="D6" t="s">
        <v>96</v>
      </c>
    </row>
    <row r="7" spans="1:9">
      <c r="A7" s="50" t="s">
        <v>86</v>
      </c>
      <c r="B7" s="50">
        <v>90</v>
      </c>
      <c r="C7" s="50">
        <v>680</v>
      </c>
      <c r="D7" t="s">
        <v>96</v>
      </c>
    </row>
    <row r="8" spans="1:9">
      <c r="A8" s="50" t="s">
        <v>87</v>
      </c>
      <c r="B8" s="50">
        <v>120</v>
      </c>
      <c r="C8" s="50">
        <v>1000</v>
      </c>
      <c r="D8" t="s">
        <v>93</v>
      </c>
    </row>
    <row r="9" spans="1:9">
      <c r="A9" s="50" t="s">
        <v>88</v>
      </c>
      <c r="B9" s="50">
        <v>110</v>
      </c>
      <c r="C9" s="50">
        <v>700</v>
      </c>
      <c r="D9" t="s">
        <v>94</v>
      </c>
    </row>
    <row r="10" spans="1:9">
      <c r="A10" s="50" t="s">
        <v>89</v>
      </c>
      <c r="B10" s="50">
        <v>40</v>
      </c>
      <c r="C10" s="50">
        <v>510</v>
      </c>
      <c r="D10" t="s">
        <v>95</v>
      </c>
    </row>
    <row r="11" spans="1:9">
      <c r="A11" s="50" t="s">
        <v>90</v>
      </c>
      <c r="B11" s="50">
        <v>75</v>
      </c>
      <c r="C11" s="50">
        <v>900</v>
      </c>
      <c r="D11" t="s">
        <v>95</v>
      </c>
    </row>
    <row r="14" spans="1:9">
      <c r="A14" s="57" t="s">
        <v>44</v>
      </c>
      <c r="B14" s="46" t="s">
        <v>65</v>
      </c>
      <c r="C14" s="46" t="s">
        <v>66</v>
      </c>
      <c r="D14" s="46" t="s">
        <v>67</v>
      </c>
      <c r="E14" s="46" t="s">
        <v>68</v>
      </c>
      <c r="F14" s="46" t="s">
        <v>69</v>
      </c>
      <c r="G14" s="46" t="s">
        <v>98</v>
      </c>
      <c r="H14" s="46" t="s">
        <v>99</v>
      </c>
    </row>
    <row r="15" spans="1:9">
      <c r="A15" s="40" t="s">
        <v>97</v>
      </c>
      <c r="B15" s="58">
        <v>0</v>
      </c>
      <c r="C15" s="58">
        <v>0</v>
      </c>
      <c r="D15" s="58">
        <v>1</v>
      </c>
      <c r="E15" s="58">
        <v>1</v>
      </c>
      <c r="F15" s="58">
        <v>1</v>
      </c>
      <c r="G15" s="58">
        <v>1</v>
      </c>
      <c r="H15" s="58">
        <v>0</v>
      </c>
    </row>
    <row r="16" spans="1:9">
      <c r="B16">
        <v>50</v>
      </c>
      <c r="C16">
        <v>80</v>
      </c>
      <c r="D16">
        <v>90</v>
      </c>
      <c r="E16">
        <v>120</v>
      </c>
      <c r="F16">
        <v>110</v>
      </c>
      <c r="G16">
        <v>40</v>
      </c>
      <c r="H16">
        <v>75</v>
      </c>
      <c r="I16" t="s">
        <v>100</v>
      </c>
    </row>
    <row r="18" spans="1:11">
      <c r="A18" s="8" t="s">
        <v>101</v>
      </c>
    </row>
    <row r="19" spans="1:11">
      <c r="A19" s="8" t="s">
        <v>102</v>
      </c>
      <c r="B19" s="60">
        <f>SUMPRODUCT(B15:H15,B16:H16)</f>
        <v>360</v>
      </c>
      <c r="C19" t="str">
        <f ca="1">_xlfn.FORMULATEXT(B19)</f>
        <v>=SUMPRODUCT(B15:H15;B16:H16)</v>
      </c>
    </row>
    <row r="22" spans="1:11">
      <c r="A22" s="46" t="s">
        <v>103</v>
      </c>
      <c r="B22" s="40"/>
      <c r="C22" s="40"/>
      <c r="D22" s="40"/>
      <c r="E22" s="40"/>
      <c r="F22" s="40"/>
      <c r="G22" s="40"/>
      <c r="H22" s="40"/>
      <c r="I22" s="40" t="s">
        <v>52</v>
      </c>
      <c r="J22" s="40" t="s">
        <v>54</v>
      </c>
      <c r="K22" s="40" t="s">
        <v>53</v>
      </c>
    </row>
    <row r="23" spans="1:11">
      <c r="A23" s="46" t="s">
        <v>104</v>
      </c>
      <c r="B23" s="40">
        <v>1</v>
      </c>
      <c r="C23" s="40"/>
      <c r="D23" s="40"/>
      <c r="E23" s="40">
        <v>1</v>
      </c>
      <c r="F23" s="40">
        <v>1</v>
      </c>
      <c r="G23" s="40"/>
      <c r="H23" s="40"/>
      <c r="I23" s="40">
        <f>SUMPRODUCT($B$15:$H$15,B23:H23)</f>
        <v>2</v>
      </c>
      <c r="J23" s="40" t="s">
        <v>60</v>
      </c>
      <c r="K23" s="40">
        <v>2</v>
      </c>
    </row>
    <row r="24" spans="1:11">
      <c r="A24" s="46" t="s">
        <v>105</v>
      </c>
      <c r="B24" s="40"/>
      <c r="C24" s="40">
        <v>1</v>
      </c>
      <c r="D24" s="40">
        <v>1</v>
      </c>
      <c r="E24" s="40"/>
      <c r="F24" s="40"/>
      <c r="G24" s="40"/>
      <c r="H24" s="40"/>
      <c r="I24" s="40">
        <f>SUMPRODUCT($B$15:$H$15,B24:H24)</f>
        <v>1</v>
      </c>
      <c r="J24" s="40" t="s">
        <v>59</v>
      </c>
      <c r="K24" s="40">
        <v>1</v>
      </c>
    </row>
    <row r="25" spans="1:11">
      <c r="A25" s="46" t="s">
        <v>106</v>
      </c>
      <c r="B25" s="40"/>
      <c r="C25" s="40"/>
      <c r="D25" s="40"/>
      <c r="E25" s="40"/>
      <c r="F25" s="40"/>
      <c r="G25" s="40">
        <v>1</v>
      </c>
      <c r="H25" s="40">
        <v>1</v>
      </c>
      <c r="I25" s="40">
        <f>SUMPRODUCT($B$15:$H$15,B25:H25)</f>
        <v>1</v>
      </c>
      <c r="J25" s="59" t="s">
        <v>79</v>
      </c>
      <c r="K25" s="40">
        <v>1</v>
      </c>
    </row>
    <row r="26" spans="1:11">
      <c r="A26" s="46" t="s">
        <v>51</v>
      </c>
      <c r="B26" s="40">
        <v>480</v>
      </c>
      <c r="C26" s="40">
        <v>540</v>
      </c>
      <c r="D26" s="40">
        <v>680</v>
      </c>
      <c r="E26" s="40">
        <v>1000</v>
      </c>
      <c r="F26" s="40">
        <v>700</v>
      </c>
      <c r="G26" s="40">
        <v>510</v>
      </c>
      <c r="H26" s="40">
        <v>900</v>
      </c>
      <c r="I26" s="40">
        <f>SUMPRODUCT($B$15:$H$15,B26:H26)</f>
        <v>2890</v>
      </c>
      <c r="J26" s="40" t="s">
        <v>59</v>
      </c>
      <c r="K26" s="40">
        <v>3000</v>
      </c>
    </row>
    <row r="29" spans="1:11">
      <c r="A29" s="1" t="s">
        <v>61</v>
      </c>
    </row>
    <row r="30" spans="1:11">
      <c r="A30" t="s">
        <v>107</v>
      </c>
    </row>
    <row r="31" spans="1:11">
      <c r="A31" t="s">
        <v>108</v>
      </c>
    </row>
  </sheetData>
  <mergeCells count="1">
    <mergeCell ref="G1:H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086A-A6AF-45B5-948A-4AEAB3107C41}">
  <dimension ref="A1:G22"/>
  <sheetViews>
    <sheetView workbookViewId="0">
      <selection activeCell="O18" sqref="O18"/>
    </sheetView>
  </sheetViews>
  <sheetFormatPr defaultRowHeight="15"/>
  <cols>
    <col min="1" max="1" width="18.5703125" bestFit="1" customWidth="1"/>
    <col min="2" max="2" width="10.42578125" customWidth="1"/>
  </cols>
  <sheetData>
    <row r="1" spans="1:6" ht="18.75">
      <c r="A1" s="62" t="s">
        <v>109</v>
      </c>
      <c r="B1" s="62"/>
      <c r="C1" s="62"/>
    </row>
    <row r="4" spans="1:6">
      <c r="B4" s="2" t="s">
        <v>110</v>
      </c>
      <c r="C4" s="2" t="s">
        <v>111</v>
      </c>
    </row>
    <row r="5" spans="1:6">
      <c r="B5" s="64">
        <v>0.9302325575996957</v>
      </c>
      <c r="C5" s="64">
        <v>6.9767446398665375E-2</v>
      </c>
    </row>
    <row r="7" spans="1:6">
      <c r="A7" s="61" t="s">
        <v>115</v>
      </c>
      <c r="B7" s="61"/>
      <c r="C7" s="40" t="s">
        <v>112</v>
      </c>
      <c r="D7" s="40" t="s">
        <v>113</v>
      </c>
      <c r="E7" s="40" t="s">
        <v>114</v>
      </c>
    </row>
    <row r="8" spans="1:6">
      <c r="A8" s="61"/>
      <c r="B8" s="61"/>
      <c r="C8" s="40">
        <f>B5^2</f>
        <v>0.86533261121847116</v>
      </c>
      <c r="D8" s="40">
        <f>B5*C5</f>
        <v>6.4899950100630169E-2</v>
      </c>
      <c r="E8" s="40">
        <f>C5^2</f>
        <v>4.867496576990646E-3</v>
      </c>
    </row>
    <row r="9" spans="1:6">
      <c r="A9" s="17" t="s">
        <v>117</v>
      </c>
      <c r="B9" s="17"/>
      <c r="C9" s="40" t="str">
        <f ca="1">_xlfn.FORMULATEXT(C8)</f>
        <v>=B5^2</v>
      </c>
      <c r="D9" s="40" t="str">
        <f t="shared" ref="D9:E9" ca="1" si="0">_xlfn.FORMULATEXT(D8)</f>
        <v>=B5*C5</v>
      </c>
      <c r="E9" s="40" t="str">
        <f t="shared" ca="1" si="0"/>
        <v>=C5^2</v>
      </c>
    </row>
    <row r="10" spans="1:6">
      <c r="A10" s="17" t="s">
        <v>116</v>
      </c>
      <c r="B10" s="17"/>
      <c r="C10" s="40">
        <v>0.16</v>
      </c>
      <c r="D10" s="40">
        <v>0.2</v>
      </c>
      <c r="E10" s="40">
        <v>0.9</v>
      </c>
    </row>
    <row r="12" spans="1:6">
      <c r="A12" t="s">
        <v>118</v>
      </c>
    </row>
    <row r="13" spans="1:6">
      <c r="A13" t="s">
        <v>119</v>
      </c>
      <c r="B13" s="63">
        <f>SUMPRODUCT(C8:E8,C10:E10)</f>
        <v>0.15581395473437301</v>
      </c>
      <c r="C13" t="str">
        <f ca="1">_xlfn.FORMULATEXT(B13)</f>
        <v>=SUMPRODUCT(C8:E8;C10:E10)</v>
      </c>
    </row>
    <row r="16" spans="1:6">
      <c r="A16" s="9" t="s">
        <v>73</v>
      </c>
      <c r="B16" s="40"/>
      <c r="C16" s="40"/>
      <c r="D16" s="40" t="s">
        <v>52</v>
      </c>
      <c r="E16" s="40" t="s">
        <v>54</v>
      </c>
      <c r="F16" s="40" t="s">
        <v>53</v>
      </c>
    </row>
    <row r="17" spans="1:7">
      <c r="A17" s="9" t="s">
        <v>120</v>
      </c>
      <c r="B17" s="40">
        <v>1</v>
      </c>
      <c r="C17" s="40">
        <v>1</v>
      </c>
      <c r="D17" s="40">
        <f>SUMPRODUCT($B$5:$C$5,B17:C17)</f>
        <v>1.000000003998361</v>
      </c>
      <c r="E17" s="59" t="s">
        <v>79</v>
      </c>
      <c r="F17" s="47">
        <v>1</v>
      </c>
      <c r="G17" t="str">
        <f ca="1">_xlfn.FORMULATEXT(D17)</f>
        <v>=SUMPRODUCT($B$5:$C$5;B17:C17)</v>
      </c>
    </row>
    <row r="18" spans="1:7">
      <c r="A18" s="9" t="s">
        <v>121</v>
      </c>
      <c r="B18" s="47">
        <v>0.11</v>
      </c>
      <c r="C18" s="47">
        <v>0.08</v>
      </c>
      <c r="D18" s="40">
        <f>SUMPRODUCT($B$5:$C$5,B18:C18)</f>
        <v>0.10790697704785976</v>
      </c>
      <c r="E18" s="40" t="s">
        <v>60</v>
      </c>
      <c r="F18" s="47">
        <v>0.09</v>
      </c>
      <c r="G18" t="str">
        <f ca="1">_xlfn.FORMULATEXT(D18)</f>
        <v>=SUMPRODUCT($B$5:$C$5;B18:C18)</v>
      </c>
    </row>
    <row r="20" spans="1:7">
      <c r="A20" s="1" t="s">
        <v>61</v>
      </c>
    </row>
    <row r="21" spans="1:7">
      <c r="A21" t="s">
        <v>122</v>
      </c>
    </row>
    <row r="22" spans="1:7">
      <c r="A22" t="s">
        <v>123</v>
      </c>
    </row>
  </sheetData>
  <mergeCells count="4">
    <mergeCell ref="A1:C1"/>
    <mergeCell ref="A9:B9"/>
    <mergeCell ref="A10:B10"/>
    <mergeCell ref="A7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two-way data tables</vt:lpstr>
      <vt:lpstr>complex data table</vt:lpstr>
      <vt:lpstr>Linear Programing</vt:lpstr>
      <vt:lpstr>LP 2</vt:lpstr>
      <vt:lpstr>Binary Ex.</vt:lpstr>
      <vt:lpstr>NonLinear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2024-11-30T13:16:22Z</dcterms:created>
  <dcterms:modified xsi:type="dcterms:W3CDTF">2024-12-15T01:04:50Z</dcterms:modified>
</cp:coreProperties>
</file>