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D:\TRABAJO DE OMAR\ESPECTRO DE RESPUESTA\"/>
    </mc:Choice>
  </mc:AlternateContent>
  <xr:revisionPtr revIDLastSave="0" documentId="8_{8DDEE748-5892-4046-B8EB-DE6667D4268F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ESPECTRO E030-2018" sheetId="1" r:id="rId1"/>
    <sheet name="Hoja2" sheetId="5" state="hidden" r:id="rId2"/>
    <sheet name="DATOS TXT." sheetId="2" r:id="rId3"/>
    <sheet name="ESPECTRO VERTICAL" sheetId="6" r:id="rId4"/>
    <sheet name="Hoja1" sheetId="4" state="hidden" r:id="rId5"/>
    <sheet name="DATOS E030-2018" sheetId="3" state="hidden" r:id="rId6"/>
  </sheets>
  <externalReferences>
    <externalReference r:id="rId7"/>
  </externalReferences>
  <definedNames>
    <definedName name="_xlnm.Print_Area" localSheetId="0">'ESPECTRO E030-2018'!$A$1:$T$57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6" l="1"/>
  <c r="B71" i="6" s="1"/>
  <c r="F69" i="6"/>
  <c r="B69" i="6"/>
  <c r="F68" i="6"/>
  <c r="B63" i="6"/>
  <c r="F62" i="6"/>
  <c r="B62" i="6"/>
  <c r="F61" i="6"/>
  <c r="B22" i="6"/>
  <c r="F22" i="6" s="1"/>
  <c r="F21" i="6"/>
  <c r="B23" i="6" l="1"/>
  <c r="B24" i="6" s="1"/>
  <c r="B25" i="6"/>
  <c r="F24" i="6"/>
  <c r="B72" i="6"/>
  <c r="F71" i="6"/>
  <c r="F63" i="6"/>
  <c r="B64" i="6"/>
  <c r="F70" i="6"/>
  <c r="F23" i="6"/>
  <c r="B26" i="6" l="1"/>
  <c r="F25" i="6"/>
  <c r="B65" i="6"/>
  <c r="F64" i="6"/>
  <c r="B73" i="6"/>
  <c r="F72" i="6"/>
  <c r="B74" i="6" l="1"/>
  <c r="F73" i="6"/>
  <c r="F65" i="6"/>
  <c r="B66" i="6"/>
  <c r="F26" i="6"/>
  <c r="B27" i="6"/>
  <c r="B28" i="6" l="1"/>
  <c r="F27" i="6"/>
  <c r="B67" i="6"/>
  <c r="F66" i="6"/>
  <c r="B75" i="6"/>
  <c r="F74" i="6"/>
  <c r="F75" i="6" l="1"/>
  <c r="B76" i="6"/>
  <c r="F67" i="6"/>
  <c r="B29" i="6"/>
  <c r="F28" i="6"/>
  <c r="B77" i="6" l="1"/>
  <c r="F76" i="6"/>
  <c r="B30" i="6"/>
  <c r="F29" i="6"/>
  <c r="B31" i="6" l="1"/>
  <c r="F30" i="6"/>
  <c r="B78" i="6"/>
  <c r="F77" i="6"/>
  <c r="F31" i="6" l="1"/>
  <c r="B32" i="6"/>
  <c r="F78" i="6"/>
  <c r="B79" i="6"/>
  <c r="F79" i="6" l="1"/>
  <c r="B80" i="6"/>
  <c r="B33" i="6"/>
  <c r="F32" i="6"/>
  <c r="F33" i="6" l="1"/>
  <c r="B34" i="6"/>
  <c r="B81" i="6"/>
  <c r="F80" i="6"/>
  <c r="F81" i="6" l="1"/>
  <c r="B82" i="6"/>
  <c r="B35" i="6"/>
  <c r="F34" i="6"/>
  <c r="B36" i="6" l="1"/>
  <c r="F35" i="6"/>
  <c r="B83" i="6"/>
  <c r="F82" i="6"/>
  <c r="B84" i="6" l="1"/>
  <c r="F83" i="6"/>
  <c r="B37" i="6"/>
  <c r="F36" i="6"/>
  <c r="B38" i="6" l="1"/>
  <c r="F37" i="6"/>
  <c r="B85" i="6"/>
  <c r="F84" i="6"/>
  <c r="B86" i="6" l="1"/>
  <c r="F85" i="6"/>
  <c r="B39" i="6"/>
  <c r="F38" i="6"/>
  <c r="B87" i="6" l="1"/>
  <c r="F86" i="6"/>
  <c r="B40" i="6"/>
  <c r="F39" i="6"/>
  <c r="B41" i="6" l="1"/>
  <c r="F40" i="6"/>
  <c r="B88" i="6"/>
  <c r="F87" i="6"/>
  <c r="B89" i="6" l="1"/>
  <c r="F88" i="6"/>
  <c r="B42" i="6"/>
  <c r="F41" i="6"/>
  <c r="F42" i="6" l="1"/>
  <c r="B43" i="6"/>
  <c r="B90" i="6"/>
  <c r="F89" i="6"/>
  <c r="B91" i="6" l="1"/>
  <c r="F90" i="6"/>
  <c r="F43" i="6"/>
  <c r="B44" i="6"/>
  <c r="B45" i="6" l="1"/>
  <c r="F44" i="6"/>
  <c r="F91" i="6"/>
  <c r="B92" i="6"/>
  <c r="B93" i="6" l="1"/>
  <c r="F92" i="6"/>
  <c r="B46" i="6"/>
  <c r="F45" i="6"/>
  <c r="B47" i="6" l="1"/>
  <c r="F46" i="6"/>
  <c r="B94" i="6"/>
  <c r="F93" i="6"/>
  <c r="F47" i="6" l="1"/>
  <c r="B48" i="6"/>
  <c r="F94" i="6"/>
  <c r="B95" i="6"/>
  <c r="B96" i="6" l="1"/>
  <c r="F95" i="6"/>
  <c r="B49" i="6"/>
  <c r="F48" i="6"/>
  <c r="F49" i="6" l="1"/>
  <c r="B50" i="6"/>
  <c r="B97" i="6"/>
  <c r="F96" i="6"/>
  <c r="F97" i="6" l="1"/>
  <c r="B51" i="6"/>
  <c r="F50" i="6"/>
  <c r="B52" i="6" l="1"/>
  <c r="F51" i="6"/>
  <c r="F52" i="6" l="1"/>
  <c r="B53" i="6"/>
  <c r="B54" i="6" l="1"/>
  <c r="F53" i="6"/>
  <c r="B55" i="6" l="1"/>
  <c r="F54" i="6"/>
  <c r="B56" i="6" l="1"/>
  <c r="F55" i="6"/>
  <c r="B57" i="6" l="1"/>
  <c r="F56" i="6"/>
  <c r="F57" i="6" l="1"/>
  <c r="E20" i="5" l="1"/>
  <c r="L3" i="1"/>
  <c r="F13" i="1" l="1"/>
  <c r="G13" i="1"/>
  <c r="O12" i="1" l="1"/>
  <c r="D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A1" i="2"/>
  <c r="B1" i="2"/>
  <c r="E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2" i="2"/>
  <c r="H35" i="1" l="1"/>
  <c r="G35" i="1"/>
  <c r="H34" i="1"/>
  <c r="G34" i="1"/>
  <c r="H33" i="1"/>
  <c r="G33" i="1"/>
  <c r="H32" i="1"/>
  <c r="G32" i="1"/>
  <c r="H31" i="1"/>
  <c r="G31" i="1"/>
  <c r="H27" i="1"/>
  <c r="H26" i="1"/>
  <c r="G27" i="1"/>
  <c r="G26" i="1"/>
  <c r="H25" i="1"/>
  <c r="G25" i="1"/>
  <c r="H24" i="1"/>
  <c r="G24" i="1"/>
  <c r="G23" i="1"/>
  <c r="H23" i="1"/>
  <c r="H22" i="1"/>
  <c r="G22" i="1"/>
  <c r="H21" i="1"/>
  <c r="G21" i="1"/>
  <c r="H20" i="1"/>
  <c r="G20" i="1"/>
  <c r="H36" i="1" l="1"/>
  <c r="O10" i="1" s="1"/>
  <c r="G36" i="1"/>
  <c r="N10" i="1" s="1"/>
  <c r="D13" i="6" s="1"/>
  <c r="H28" i="1"/>
  <c r="O9" i="1" s="1"/>
  <c r="G28" i="1"/>
  <c r="N9" i="1" s="1"/>
  <c r="D12" i="6" s="1"/>
  <c r="I17" i="1"/>
  <c r="O8" i="1" s="1"/>
  <c r="I16" i="1"/>
  <c r="N8" i="1" s="1"/>
  <c r="D11" i="6" s="1"/>
  <c r="D17" i="6" l="1"/>
  <c r="N11" i="1"/>
  <c r="O11" i="1"/>
  <c r="L9" i="1"/>
  <c r="D10" i="6" s="1"/>
  <c r="I10" i="1"/>
  <c r="L12" i="1" s="1"/>
  <c r="D9" i="6" s="1"/>
  <c r="H10" i="1"/>
  <c r="L11" i="1" s="1"/>
  <c r="D8" i="6" s="1"/>
  <c r="G10" i="1"/>
  <c r="L10" i="1" s="1"/>
  <c r="D7" i="6" s="1"/>
  <c r="D10" i="1"/>
  <c r="D7" i="1"/>
  <c r="L8" i="1" s="1"/>
  <c r="D6" i="6" s="1"/>
  <c r="C21" i="6" l="1"/>
  <c r="C69" i="6"/>
  <c r="C70" i="6"/>
  <c r="C23" i="6"/>
  <c r="D23" i="6" s="1"/>
  <c r="G23" i="6" s="1"/>
  <c r="C68" i="6"/>
  <c r="C22" i="6"/>
  <c r="C63" i="6"/>
  <c r="D63" i="6" s="1"/>
  <c r="G63" i="6" s="1"/>
  <c r="C62" i="6"/>
  <c r="D62" i="6" s="1"/>
  <c r="G62" i="6" s="1"/>
  <c r="C61" i="6"/>
  <c r="D61" i="6" s="1"/>
  <c r="G61" i="6" s="1"/>
  <c r="C24" i="6"/>
  <c r="D24" i="6" s="1"/>
  <c r="G24" i="6" s="1"/>
  <c r="C71" i="6"/>
  <c r="C25" i="6"/>
  <c r="D25" i="6" s="1"/>
  <c r="G25" i="6" s="1"/>
  <c r="C64" i="6"/>
  <c r="D64" i="6" s="1"/>
  <c r="G64" i="6" s="1"/>
  <c r="C72" i="6"/>
  <c r="D72" i="6" s="1"/>
  <c r="G72" i="6" s="1"/>
  <c r="C73" i="6"/>
  <c r="C65" i="6"/>
  <c r="D65" i="6" s="1"/>
  <c r="G65" i="6" s="1"/>
  <c r="C26" i="6"/>
  <c r="D26" i="6" s="1"/>
  <c r="G26" i="6" s="1"/>
  <c r="C27" i="6"/>
  <c r="C66" i="6"/>
  <c r="C74" i="6"/>
  <c r="C75" i="6"/>
  <c r="D75" i="6" s="1"/>
  <c r="G75" i="6" s="1"/>
  <c r="C67" i="6"/>
  <c r="D67" i="6" s="1"/>
  <c r="G67" i="6" s="1"/>
  <c r="C28" i="6"/>
  <c r="C76" i="6"/>
  <c r="D76" i="6" s="1"/>
  <c r="G76" i="6" s="1"/>
  <c r="C29" i="6"/>
  <c r="C30" i="6"/>
  <c r="D30" i="6" s="1"/>
  <c r="G30" i="6" s="1"/>
  <c r="C77" i="6"/>
  <c r="D77" i="6" s="1"/>
  <c r="G77" i="6" s="1"/>
  <c r="C31" i="6"/>
  <c r="D31" i="6" s="1"/>
  <c r="G31" i="6" s="1"/>
  <c r="C78" i="6"/>
  <c r="D78" i="6" s="1"/>
  <c r="G78" i="6" s="1"/>
  <c r="C79" i="6"/>
  <c r="D79" i="6" s="1"/>
  <c r="G79" i="6" s="1"/>
  <c r="C32" i="6"/>
  <c r="D32" i="6" s="1"/>
  <c r="G32" i="6" s="1"/>
  <c r="C33" i="6"/>
  <c r="D33" i="6" s="1"/>
  <c r="G33" i="6" s="1"/>
  <c r="C80" i="6"/>
  <c r="D80" i="6" s="1"/>
  <c r="G80" i="6" s="1"/>
  <c r="C81" i="6"/>
  <c r="D81" i="6" s="1"/>
  <c r="G81" i="6" s="1"/>
  <c r="C34" i="6"/>
  <c r="C35" i="6"/>
  <c r="D35" i="6" s="1"/>
  <c r="G35" i="6" s="1"/>
  <c r="C82" i="6"/>
  <c r="C83" i="6"/>
  <c r="D83" i="6" s="1"/>
  <c r="G83" i="6" s="1"/>
  <c r="C36" i="6"/>
  <c r="C37" i="6"/>
  <c r="C84" i="6"/>
  <c r="D84" i="6" s="1"/>
  <c r="G84" i="6" s="1"/>
  <c r="C85" i="6"/>
  <c r="D85" i="6" s="1"/>
  <c r="G85" i="6" s="1"/>
  <c r="C38" i="6"/>
  <c r="C86" i="6"/>
  <c r="D86" i="6" s="1"/>
  <c r="G86" i="6" s="1"/>
  <c r="C39" i="6"/>
  <c r="D39" i="6" s="1"/>
  <c r="G39" i="6" s="1"/>
  <c r="C40" i="6"/>
  <c r="D40" i="6" s="1"/>
  <c r="G40" i="6" s="1"/>
  <c r="C87" i="6"/>
  <c r="D87" i="6" s="1"/>
  <c r="G87" i="6" s="1"/>
  <c r="C88" i="6"/>
  <c r="D88" i="6" s="1"/>
  <c r="G88" i="6" s="1"/>
  <c r="C41" i="6"/>
  <c r="C42" i="6"/>
  <c r="D42" i="6" s="1"/>
  <c r="G42" i="6" s="1"/>
  <c r="C89" i="6"/>
  <c r="C90" i="6"/>
  <c r="D90" i="6" s="1"/>
  <c r="G90" i="6" s="1"/>
  <c r="C43" i="6"/>
  <c r="D43" i="6" s="1"/>
  <c r="G43" i="6" s="1"/>
  <c r="C44" i="6"/>
  <c r="D44" i="6" s="1"/>
  <c r="G44" i="6" s="1"/>
  <c r="C91" i="6"/>
  <c r="D91" i="6" s="1"/>
  <c r="G91" i="6" s="1"/>
  <c r="C92" i="6"/>
  <c r="D92" i="6" s="1"/>
  <c r="G92" i="6" s="1"/>
  <c r="C45" i="6"/>
  <c r="D45" i="6" s="1"/>
  <c r="G45" i="6" s="1"/>
  <c r="C46" i="6"/>
  <c r="D46" i="6" s="1"/>
  <c r="G46" i="6" s="1"/>
  <c r="C93" i="6"/>
  <c r="D93" i="6" s="1"/>
  <c r="G93" i="6" s="1"/>
  <c r="C47" i="6"/>
  <c r="D47" i="6" s="1"/>
  <c r="G47" i="6" s="1"/>
  <c r="C94" i="6"/>
  <c r="D94" i="6" s="1"/>
  <c r="G94" i="6" s="1"/>
  <c r="C95" i="6"/>
  <c r="D95" i="6" s="1"/>
  <c r="G95" i="6" s="1"/>
  <c r="C48" i="6"/>
  <c r="D48" i="6" s="1"/>
  <c r="G48" i="6" s="1"/>
  <c r="C49" i="6"/>
  <c r="D49" i="6" s="1"/>
  <c r="G49" i="6" s="1"/>
  <c r="C96" i="6"/>
  <c r="D96" i="6" s="1"/>
  <c r="G96" i="6" s="1"/>
  <c r="C97" i="6"/>
  <c r="D97" i="6" s="1"/>
  <c r="G97" i="6" s="1"/>
  <c r="C50" i="6"/>
  <c r="D50" i="6" s="1"/>
  <c r="G50" i="6" s="1"/>
  <c r="C51" i="6"/>
  <c r="D51" i="6" s="1"/>
  <c r="G51" i="6" s="1"/>
  <c r="C52" i="6"/>
  <c r="D52" i="6" s="1"/>
  <c r="G52" i="6" s="1"/>
  <c r="C53" i="6"/>
  <c r="D53" i="6" s="1"/>
  <c r="G53" i="6" s="1"/>
  <c r="C54" i="6"/>
  <c r="D54" i="6" s="1"/>
  <c r="G54" i="6" s="1"/>
  <c r="C55" i="6"/>
  <c r="D55" i="6" s="1"/>
  <c r="G55" i="6" s="1"/>
  <c r="C56" i="6"/>
  <c r="C57" i="6"/>
  <c r="D22" i="6"/>
  <c r="G22" i="6" s="1"/>
  <c r="D56" i="6"/>
  <c r="G56" i="6" s="1"/>
  <c r="D27" i="6"/>
  <c r="G27" i="6" s="1"/>
  <c r="D66" i="6"/>
  <c r="G66" i="6" s="1"/>
  <c r="D57" i="6"/>
  <c r="G57" i="6" s="1"/>
  <c r="D38" i="6"/>
  <c r="G38" i="6" s="1"/>
  <c r="D37" i="6"/>
  <c r="G37" i="6" s="1"/>
  <c r="D70" i="6"/>
  <c r="G70" i="6" s="1"/>
  <c r="D71" i="6"/>
  <c r="G71" i="6" s="1"/>
  <c r="D82" i="6"/>
  <c r="G82" i="6" s="1"/>
  <c r="D29" i="6"/>
  <c r="G29" i="6" s="1"/>
  <c r="D36" i="6"/>
  <c r="G36" i="6" s="1"/>
  <c r="D28" i="6"/>
  <c r="G28" i="6" s="1"/>
  <c r="D68" i="6"/>
  <c r="G68" i="6" s="1"/>
  <c r="D21" i="6"/>
  <c r="G21" i="6" s="1"/>
  <c r="D69" i="6"/>
  <c r="G69" i="6" s="1"/>
  <c r="D89" i="6"/>
  <c r="G89" i="6" s="1"/>
  <c r="D34" i="6"/>
  <c r="G34" i="6" s="1"/>
  <c r="D74" i="6"/>
  <c r="G74" i="6" s="1"/>
  <c r="D73" i="6"/>
  <c r="G73" i="6" s="1"/>
  <c r="D41" i="6"/>
  <c r="G41" i="6" s="1"/>
  <c r="AA41" i="1"/>
  <c r="AA42" i="1"/>
  <c r="AA43" i="1"/>
  <c r="AA44" i="1"/>
  <c r="AA18" i="1"/>
  <c r="AA19" i="1"/>
  <c r="AA20" i="1"/>
  <c r="AA21" i="1"/>
  <c r="Q11" i="1"/>
  <c r="S11" i="1" s="1"/>
  <c r="Q19" i="1"/>
  <c r="T19" i="1" s="1"/>
  <c r="Q27" i="1"/>
  <c r="T27" i="1" s="1"/>
  <c r="Q35" i="1"/>
  <c r="T35" i="1" s="1"/>
  <c r="Q43" i="1"/>
  <c r="T43" i="1" s="1"/>
  <c r="Q51" i="1"/>
  <c r="S51" i="1" s="1"/>
  <c r="Q44" i="1"/>
  <c r="S44" i="1" s="1"/>
  <c r="Q10" i="1"/>
  <c r="T10" i="1" s="1"/>
  <c r="Q12" i="1"/>
  <c r="T12" i="1" s="1"/>
  <c r="Q20" i="1"/>
  <c r="S20" i="1" s="1"/>
  <c r="Q28" i="1"/>
  <c r="T28" i="1" s="1"/>
  <c r="Q36" i="1"/>
  <c r="T36" i="1" s="1"/>
  <c r="Q52" i="1"/>
  <c r="T52" i="1" s="1"/>
  <c r="Q13" i="1"/>
  <c r="T13" i="1" s="1"/>
  <c r="E7" i="2" s="1"/>
  <c r="Q21" i="1"/>
  <c r="S21" i="1" s="1"/>
  <c r="Q29" i="1"/>
  <c r="T29" i="1" s="1"/>
  <c r="Q37" i="1"/>
  <c r="T37" i="1" s="1"/>
  <c r="Q45" i="1"/>
  <c r="T45" i="1" s="1"/>
  <c r="Q53" i="1"/>
  <c r="T53" i="1" s="1"/>
  <c r="Q17" i="1"/>
  <c r="S17" i="1" s="1"/>
  <c r="Q34" i="1"/>
  <c r="T34" i="1" s="1"/>
  <c r="Q14" i="1"/>
  <c r="S14" i="1" s="1"/>
  <c r="Q22" i="1"/>
  <c r="S22" i="1" s="1"/>
  <c r="Q30" i="1"/>
  <c r="Q38" i="1"/>
  <c r="T38" i="1" s="1"/>
  <c r="Q46" i="1"/>
  <c r="S46" i="1" s="1"/>
  <c r="Q54" i="1"/>
  <c r="T54" i="1" s="1"/>
  <c r="Q25" i="1"/>
  <c r="T25" i="1" s="1"/>
  <c r="Q49" i="1"/>
  <c r="T49" i="1" s="1"/>
  <c r="Q42" i="1"/>
  <c r="S42" i="1" s="1"/>
  <c r="Q15" i="1"/>
  <c r="T15" i="1" s="1"/>
  <c r="Q23" i="1"/>
  <c r="Q31" i="1"/>
  <c r="T31" i="1" s="1"/>
  <c r="Q39" i="1"/>
  <c r="Q47" i="1"/>
  <c r="T47" i="1" s="1"/>
  <c r="Q55" i="1"/>
  <c r="T55" i="1" s="1"/>
  <c r="Q40" i="1"/>
  <c r="S40" i="1" s="1"/>
  <c r="Q8" i="1"/>
  <c r="T8" i="1" s="1"/>
  <c r="Q41" i="1"/>
  <c r="S41" i="1" s="1"/>
  <c r="Q18" i="1"/>
  <c r="Q50" i="1"/>
  <c r="T50" i="1" s="1"/>
  <c r="Q16" i="1"/>
  <c r="S16" i="1" s="1"/>
  <c r="Q24" i="1"/>
  <c r="T24" i="1" s="1"/>
  <c r="Q32" i="1"/>
  <c r="S32" i="1" s="1"/>
  <c r="Q48" i="1"/>
  <c r="T48" i="1" s="1"/>
  <c r="Q33" i="1"/>
  <c r="Q26" i="1"/>
  <c r="T26" i="1" s="1"/>
  <c r="Q9" i="1"/>
  <c r="S53" i="1" l="1"/>
  <c r="B47" i="2" s="1"/>
  <c r="S15" i="1"/>
  <c r="B9" i="2" s="1"/>
  <c r="S26" i="1"/>
  <c r="B20" i="2" s="1"/>
  <c r="T41" i="1"/>
  <c r="E35" i="2" s="1"/>
  <c r="T51" i="1"/>
  <c r="E45" i="2" s="1"/>
  <c r="S8" i="1"/>
  <c r="B2" i="2" s="1"/>
  <c r="S13" i="1"/>
  <c r="B7" i="2" s="1"/>
  <c r="S47" i="1"/>
  <c r="B41" i="2" s="1"/>
  <c r="S27" i="1"/>
  <c r="B21" i="2" s="1"/>
  <c r="T44" i="1"/>
  <c r="E38" i="2" s="1"/>
  <c r="S28" i="1"/>
  <c r="B22" i="2" s="1"/>
  <c r="T22" i="1"/>
  <c r="E16" i="2" s="1"/>
  <c r="S54" i="1"/>
  <c r="B48" i="2" s="1"/>
  <c r="S24" i="1"/>
  <c r="B18" i="2" s="1"/>
  <c r="S36" i="1"/>
  <c r="B30" i="2" s="1"/>
  <c r="S45" i="1"/>
  <c r="B39" i="2" s="1"/>
  <c r="T46" i="1"/>
  <c r="E40" i="2" s="1"/>
  <c r="T20" i="1"/>
  <c r="E14" i="2" s="1"/>
  <c r="T11" i="1"/>
  <c r="E5" i="2" s="1"/>
  <c r="T17" i="1"/>
  <c r="E11" i="2" s="1"/>
  <c r="E9" i="2"/>
  <c r="B15" i="2"/>
  <c r="S35" i="1"/>
  <c r="B29" i="2" s="1"/>
  <c r="S52" i="1"/>
  <c r="B46" i="2" s="1"/>
  <c r="S18" i="1"/>
  <c r="B12" i="2" s="1"/>
  <c r="S43" i="1"/>
  <c r="B37" i="2" s="1"/>
  <c r="S38" i="1"/>
  <c r="B32" i="2" s="1"/>
  <c r="T32" i="1"/>
  <c r="E26" i="2" s="1"/>
  <c r="B8" i="2"/>
  <c r="S29" i="1"/>
  <c r="B23" i="2" s="1"/>
  <c r="S12" i="1"/>
  <c r="B6" i="2" s="1"/>
  <c r="S25" i="1"/>
  <c r="B19" i="2" s="1"/>
  <c r="S48" i="1"/>
  <c r="B42" i="2" s="1"/>
  <c r="S31" i="1"/>
  <c r="B25" i="2" s="1"/>
  <c r="T16" i="1"/>
  <c r="E10" i="2" s="1"/>
  <c r="T33" i="1"/>
  <c r="E27" i="2" s="1"/>
  <c r="T40" i="1"/>
  <c r="E34" i="2" s="1"/>
  <c r="T9" i="1"/>
  <c r="E3" i="2" s="1"/>
  <c r="S19" i="1"/>
  <c r="B13" i="2" s="1"/>
  <c r="S34" i="1"/>
  <c r="B28" i="2" s="1"/>
  <c r="S23" i="1"/>
  <c r="B17" i="2" s="1"/>
  <c r="T42" i="1"/>
  <c r="E36" i="2" s="1"/>
  <c r="T18" i="1"/>
  <c r="E12" i="2" s="1"/>
  <c r="T30" i="1"/>
  <c r="E24" i="2" s="1"/>
  <c r="B34" i="2"/>
  <c r="S9" i="1"/>
  <c r="B3" i="2" s="1"/>
  <c r="S55" i="1"/>
  <c r="B49" i="2" s="1"/>
  <c r="S39" i="1"/>
  <c r="B33" i="2" s="1"/>
  <c r="S49" i="1"/>
  <c r="B43" i="2" s="1"/>
  <c r="S50" i="1"/>
  <c r="B44" i="2" s="1"/>
  <c r="S33" i="1"/>
  <c r="B27" i="2" s="1"/>
  <c r="T39" i="1"/>
  <c r="E33" i="2" s="1"/>
  <c r="T23" i="1"/>
  <c r="E17" i="2" s="1"/>
  <c r="T21" i="1"/>
  <c r="E15" i="2" s="1"/>
  <c r="S30" i="1"/>
  <c r="B24" i="2" s="1"/>
  <c r="T14" i="1"/>
  <c r="E8" i="2" s="1"/>
  <c r="S10" i="1"/>
  <c r="B4" i="2" s="1"/>
  <c r="S37" i="1"/>
  <c r="B31" i="2" s="1"/>
  <c r="B16" i="2"/>
  <c r="B36" i="2"/>
  <c r="B45" i="2"/>
  <c r="B38" i="2"/>
  <c r="B26" i="2"/>
  <c r="B11" i="2"/>
  <c r="B35" i="2"/>
  <c r="E18" i="2"/>
  <c r="B40" i="2"/>
  <c r="AB21" i="1"/>
  <c r="E29" i="2"/>
  <c r="E13" i="2"/>
  <c r="E47" i="2"/>
  <c r="E31" i="2"/>
  <c r="E44" i="2"/>
  <c r="E2" i="2"/>
  <c r="E30" i="2"/>
  <c r="E25" i="2"/>
  <c r="B10" i="2"/>
  <c r="E32" i="2"/>
  <c r="E46" i="2"/>
  <c r="E28" i="2"/>
  <c r="B5" i="2"/>
  <c r="E42" i="2"/>
  <c r="E39" i="2"/>
  <c r="E37" i="2"/>
  <c r="E20" i="2"/>
  <c r="B14" i="2"/>
  <c r="E43" i="2"/>
  <c r="E48" i="2"/>
  <c r="E23" i="2"/>
  <c r="E22" i="2"/>
  <c r="E4" i="2"/>
  <c r="E49" i="2"/>
  <c r="E6" i="2"/>
  <c r="E19" i="2"/>
  <c r="E41" i="2"/>
  <c r="E21" i="2"/>
  <c r="AB19" i="1" l="1"/>
  <c r="AB44" i="1"/>
  <c r="AB42" i="1"/>
</calcChain>
</file>

<file path=xl/sharedStrings.xml><?xml version="1.0" encoding="utf-8"?>
<sst xmlns="http://schemas.openxmlformats.org/spreadsheetml/2006/main" count="188" uniqueCount="139">
  <si>
    <t>FACTORES DE ZONA</t>
  </si>
  <si>
    <t>ZONA</t>
  </si>
  <si>
    <t>"Z"</t>
  </si>
  <si>
    <t>ITEM</t>
  </si>
  <si>
    <t>FACTOR DE ZONA "Z"</t>
  </si>
  <si>
    <t>Z</t>
  </si>
  <si>
    <t>FACTOR DE SUELO "S"</t>
  </si>
  <si>
    <t>TIPO</t>
  </si>
  <si>
    <t>S</t>
  </si>
  <si>
    <t>Z4</t>
  </si>
  <si>
    <t>Z3</t>
  </si>
  <si>
    <t>Z2</t>
  </si>
  <si>
    <t>Z1</t>
  </si>
  <si>
    <t>S0</t>
  </si>
  <si>
    <t>S1</t>
  </si>
  <si>
    <t>S2</t>
  </si>
  <si>
    <t>S3</t>
  </si>
  <si>
    <t>ZONA 4</t>
  </si>
  <si>
    <t>ZONA 3</t>
  </si>
  <si>
    <t>ZONA 2</t>
  </si>
  <si>
    <t>ZONA 1</t>
  </si>
  <si>
    <t>TL</t>
  </si>
  <si>
    <r>
      <t>T</t>
    </r>
    <r>
      <rPr>
        <b/>
        <sz val="8"/>
        <rFont val="Calibri"/>
        <family val="2"/>
        <scheme val="minor"/>
      </rPr>
      <t>L</t>
    </r>
  </si>
  <si>
    <r>
      <t>T</t>
    </r>
    <r>
      <rPr>
        <b/>
        <sz val="8"/>
        <rFont val="Calibri"/>
        <family val="2"/>
        <scheme val="minor"/>
      </rPr>
      <t>P</t>
    </r>
  </si>
  <si>
    <t>DESCRIPCION</t>
  </si>
  <si>
    <t>Roca Dura</t>
  </si>
  <si>
    <t>Suelos Blandos</t>
  </si>
  <si>
    <t>Suelos Intermedios</t>
  </si>
  <si>
    <t>Roca o Suelos Muy Rigidos</t>
  </si>
  <si>
    <t>TP</t>
  </si>
  <si>
    <t>FACTOR DE USO "U"</t>
  </si>
  <si>
    <t>CATEGORIA</t>
  </si>
  <si>
    <t>FACTOR DE SISTEMA ESTRUCTURAL"R"</t>
  </si>
  <si>
    <t>A1</t>
  </si>
  <si>
    <t>A2</t>
  </si>
  <si>
    <t>B</t>
  </si>
  <si>
    <t>C</t>
  </si>
  <si>
    <t>"A2" Edificaciones Esenciales</t>
  </si>
  <si>
    <t>"B" Edificaciones Importantes</t>
  </si>
  <si>
    <t>"C" Edificaciones Comunes</t>
  </si>
  <si>
    <t>"A1" Edificaciones Esenciales</t>
  </si>
  <si>
    <t>Edificio con aislamiento sismico</t>
  </si>
  <si>
    <t>U</t>
  </si>
  <si>
    <t>Pórticos Especiales Resistentes a Momentos (SMF)</t>
  </si>
  <si>
    <t>Pórticos Intermedios Resistentes a Momentos (IMF)</t>
  </si>
  <si>
    <t>Pórticos Ordinarios Resistentes a Momentos (OMF)</t>
  </si>
  <si>
    <t>Pórticos Especiales Concéntricamente Arriostrados (SCBF)</t>
  </si>
  <si>
    <t>Pórticos Ordinarios Concéntricamente Arriostrados (OCBF)</t>
  </si>
  <si>
    <t>Pórticos Excéntricamente Arriostrados (EBF)</t>
  </si>
  <si>
    <t>Pórticos de Concreto Armado</t>
  </si>
  <si>
    <t>Sistema Dual</t>
  </si>
  <si>
    <t>Muros Estructurales</t>
  </si>
  <si>
    <t>Muros de ductilidad limitada</t>
  </si>
  <si>
    <t>Albañilería Armada o Confinada</t>
  </si>
  <si>
    <t>Madera (Por esfuerzos admisibles)</t>
  </si>
  <si>
    <r>
      <t>R</t>
    </r>
    <r>
      <rPr>
        <sz val="8"/>
        <color theme="1"/>
        <rFont val="Calibri"/>
        <family val="2"/>
        <scheme val="minor"/>
      </rPr>
      <t>O</t>
    </r>
  </si>
  <si>
    <t>DIR X-X</t>
  </si>
  <si>
    <t>DIR Y-Y</t>
  </si>
  <si>
    <t>SISTEMA ESTRUCTURAL</t>
  </si>
  <si>
    <t>DIRECCION</t>
  </si>
  <si>
    <t>Irregularidad de Rigidez – Piso Blando</t>
  </si>
  <si>
    <t>Irregularidades de Resistencia – Piso Débil</t>
  </si>
  <si>
    <t>Irregularidad Extrema de Rigidez</t>
  </si>
  <si>
    <t>Irregularidad Extrema de Resistencia</t>
  </si>
  <si>
    <t>Irregularidad de Masa o Peso</t>
  </si>
  <si>
    <t>Irregularidad Geométrica Vertical</t>
  </si>
  <si>
    <t>Discontinuidad en los Sistemas Resistentes</t>
  </si>
  <si>
    <t>Discontinuidad extrema de los Sistemas Resistentes</t>
  </si>
  <si>
    <t>Irregularidad Torsional</t>
  </si>
  <si>
    <t>Irregularidad Torsional Extrema</t>
  </si>
  <si>
    <t>Esquinas Entrantes</t>
  </si>
  <si>
    <t>Discontinuidad del Diafragma</t>
  </si>
  <si>
    <t>Sistemas no Paralelos</t>
  </si>
  <si>
    <t>IRREGULARIDADES ESTRUCTURALES EN PLANTA</t>
  </si>
  <si>
    <t>IRREGULARIDADES ESTRUCTURALES EN ALTURA</t>
  </si>
  <si>
    <r>
      <t>I</t>
    </r>
    <r>
      <rPr>
        <b/>
        <sz val="10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Dir X-X</t>
    </r>
  </si>
  <si>
    <r>
      <t>I</t>
    </r>
    <r>
      <rPr>
        <b/>
        <sz val="10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Dir Y-Y</t>
    </r>
  </si>
  <si>
    <r>
      <t>I</t>
    </r>
    <r>
      <rPr>
        <b/>
        <sz val="10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Dir X-X</t>
    </r>
  </si>
  <si>
    <r>
      <t>I</t>
    </r>
    <r>
      <rPr>
        <b/>
        <sz val="10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Dir Y-Y</t>
    </r>
  </si>
  <si>
    <t>RESUMEN</t>
  </si>
  <si>
    <t>DATOS</t>
  </si>
  <si>
    <t>R</t>
  </si>
  <si>
    <t>Ia</t>
  </si>
  <si>
    <t>Ip</t>
  </si>
  <si>
    <t>T</t>
  </si>
  <si>
    <t>Sa Dir X-X</t>
  </si>
  <si>
    <t>Sa Dir Y-Y</t>
  </si>
  <si>
    <t>x</t>
  </si>
  <si>
    <t>Y</t>
  </si>
  <si>
    <t>FACTORES</t>
  </si>
  <si>
    <t>OBSERVACIONES</t>
  </si>
  <si>
    <t>9.81 m/s2</t>
  </si>
  <si>
    <t>1 m/s2</t>
  </si>
  <si>
    <t>Se toma el valor mas critico</t>
  </si>
  <si>
    <t>Zona 4 y 3 aislamiento sismico obligatorio</t>
  </si>
  <si>
    <t>Tener en cuenta las restricciones de la tabla N° 10</t>
  </si>
  <si>
    <r>
      <rPr>
        <b/>
        <sz val="8"/>
        <color theme="1"/>
        <rFont val="Calibri"/>
        <family val="2"/>
        <scheme val="minor"/>
      </rPr>
      <t>Ia:</t>
    </r>
    <r>
      <rPr>
        <sz val="8"/>
        <color theme="1"/>
        <rFont val="Calibri"/>
        <family val="2"/>
        <scheme val="minor"/>
      </rPr>
      <t xml:space="preserve"> Factor de irregularidad en altura.</t>
    </r>
  </si>
  <si>
    <r>
      <rPr>
        <b/>
        <sz val="8"/>
        <color theme="1"/>
        <rFont val="Calibri"/>
        <family val="2"/>
        <scheme val="minor"/>
      </rPr>
      <t>Ip:</t>
    </r>
    <r>
      <rPr>
        <sz val="8"/>
        <color theme="1"/>
        <rFont val="Calibri"/>
        <family val="2"/>
        <scheme val="minor"/>
      </rPr>
      <t xml:space="preserve"> Factor de irregularidad en planta.</t>
    </r>
  </si>
  <si>
    <r>
      <rPr>
        <b/>
        <sz val="8"/>
        <color theme="1"/>
        <rFont val="Calibri"/>
        <family val="2"/>
        <scheme val="minor"/>
      </rPr>
      <t>g:</t>
    </r>
    <r>
      <rPr>
        <sz val="8"/>
        <color theme="1"/>
        <rFont val="Calibri"/>
        <family val="2"/>
        <scheme val="minor"/>
      </rPr>
      <t xml:space="preserve"> Aceleración de la gravedad.</t>
    </r>
  </si>
  <si>
    <t>FACTORES DE SUELO</t>
  </si>
  <si>
    <t>FACTORES DE USO</t>
  </si>
  <si>
    <t>SISTEMAS ESTRUCTURALES</t>
  </si>
  <si>
    <r>
      <rPr>
        <b/>
        <sz val="8"/>
        <color theme="1"/>
        <rFont val="Calibri"/>
        <family val="2"/>
        <scheme val="minor"/>
      </rPr>
      <t>C:</t>
    </r>
    <r>
      <rPr>
        <sz val="8"/>
        <color theme="1"/>
        <rFont val="Calibri"/>
        <family val="2"/>
        <scheme val="minor"/>
      </rPr>
      <t xml:space="preserve"> Factor de amplificación sísmica.</t>
    </r>
  </si>
  <si>
    <r>
      <rPr>
        <b/>
        <sz val="8"/>
        <color theme="1"/>
        <rFont val="Calibri"/>
        <family val="2"/>
        <scheme val="minor"/>
      </rPr>
      <t xml:space="preserve">Tp: </t>
    </r>
    <r>
      <rPr>
        <sz val="8"/>
        <color theme="1"/>
        <rFont val="Calibri"/>
        <family val="2"/>
        <scheme val="minor"/>
      </rPr>
      <t>Período que define la plataforma del factor C.</t>
    </r>
  </si>
  <si>
    <r>
      <rPr>
        <b/>
        <sz val="8"/>
        <color theme="1"/>
        <rFont val="Calibri"/>
        <family val="2"/>
        <scheme val="minor"/>
      </rPr>
      <t>T:</t>
    </r>
    <r>
      <rPr>
        <sz val="8"/>
        <color theme="1"/>
        <rFont val="Calibri"/>
        <family val="2"/>
        <scheme val="minor"/>
      </rPr>
      <t xml:space="preserve"> Período fundamental de la estructura para el análisis estático o período de un modo en el análisis dinámico.</t>
    </r>
  </si>
  <si>
    <r>
      <rPr>
        <b/>
        <sz val="8"/>
        <color theme="1"/>
        <rFont val="Calibri"/>
        <family val="2"/>
        <scheme val="minor"/>
      </rPr>
      <t>Ro:</t>
    </r>
    <r>
      <rPr>
        <sz val="8"/>
        <color theme="1"/>
        <rFont val="Calibri"/>
        <family val="2"/>
        <scheme val="minor"/>
      </rPr>
      <t xml:space="preserve"> Coeficiente básico de reducción de las fuerzas sísmicas.</t>
    </r>
  </si>
  <si>
    <r>
      <rPr>
        <b/>
        <sz val="8"/>
        <color theme="1"/>
        <rFont val="Calibri"/>
        <family val="2"/>
        <scheme val="minor"/>
      </rPr>
      <t>T</t>
    </r>
    <r>
      <rPr>
        <b/>
        <sz val="6"/>
        <color theme="1"/>
        <rFont val="Calibri"/>
        <family val="2"/>
        <scheme val="minor"/>
      </rPr>
      <t>L</t>
    </r>
    <r>
      <rPr>
        <b/>
        <sz val="8"/>
        <color theme="1"/>
        <rFont val="Calibri"/>
        <family val="2"/>
        <scheme val="minor"/>
      </rPr>
      <t>:</t>
    </r>
    <r>
      <rPr>
        <sz val="8"/>
        <color theme="1"/>
        <rFont val="Calibri"/>
        <family val="2"/>
        <scheme val="minor"/>
      </rPr>
      <t xml:space="preserve"> Período que define el inicio de la zona del factor C con desplazamiento constante.</t>
    </r>
  </si>
  <si>
    <t>Ro</t>
  </si>
  <si>
    <t>g</t>
  </si>
  <si>
    <t>Proyecto:</t>
  </si>
  <si>
    <t>Revisar tabla N°5 E030-2018</t>
  </si>
  <si>
    <t>Tabla N°1 (NORMA E030-2018)</t>
  </si>
  <si>
    <t>Tabla N°3 y  N°4 (NORMA E030-2018)</t>
  </si>
  <si>
    <t>Tabla N°5 (NORMA E030-2018)</t>
  </si>
  <si>
    <t>Tabla N°7 (NORMA E030-2018)</t>
  </si>
  <si>
    <t>Tabla N°8 (NORMA E030-2018)</t>
  </si>
  <si>
    <t>Tabla N°9 (NORMA E030-2018)</t>
  </si>
  <si>
    <t>ANEXO 2: CALCULO DE ESPECTRO DE PSEUDO - ACELERACIONES (NORMA E030-2018)</t>
  </si>
  <si>
    <t>ANEXO 2: CALCULO DE ESPECTRO DE PSEUDO - ACELERACIONES (NORMA E030-2014/DS-003-2016)</t>
  </si>
  <si>
    <t>PROYECTO CONSTRUCCIÓN EDIFICIO DE 15 PISOS</t>
  </si>
  <si>
    <t>ESPECTRO DE DISEÑO (Análisis dinámico modal espectral)</t>
  </si>
  <si>
    <t>Datos</t>
  </si>
  <si>
    <t>Valor</t>
  </si>
  <si>
    <t>=</t>
  </si>
  <si>
    <t xml:space="preserve">*Cuando en la dirección de análisis, la ediﬁcación </t>
  </si>
  <si>
    <t xml:space="preserve">presente más de un sistema estructural, se tomará </t>
  </si>
  <si>
    <t>Tp</t>
  </si>
  <si>
    <t>el menor coeﬁciente R_0 que corresponda</t>
  </si>
  <si>
    <t>Tl</t>
  </si>
  <si>
    <t>**Los factores de irregularidad (Ia e Ip) son los</t>
  </si>
  <si>
    <t xml:space="preserve"> menores de los factores estimados en cada caso</t>
  </si>
  <si>
    <t>R_0 *</t>
  </si>
  <si>
    <t>Ia **</t>
  </si>
  <si>
    <t>Ip **</t>
  </si>
  <si>
    <t>Cálculos previos</t>
  </si>
  <si>
    <t>Espectro de diseño horizontal</t>
  </si>
  <si>
    <t>Para Exportar</t>
  </si>
  <si>
    <t>ZUCS/R</t>
  </si>
  <si>
    <t>Espectro de diseño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</si>
</sst>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theme="0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8"/>
      <color rgb="FFC00000"/>
      <name val="Calibri"/>
      <family val="2"/>
      <scheme val="minor"/>
    </font>
    <font>
      <sz val="9"/>
      <color theme="6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entury Gothic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1"/>
      <name val="Arial Narrow"/>
      <family val="2"/>
    </font>
    <font>
      <b/>
      <sz val="9"/>
      <color indexed="9"/>
      <name val="Arial Narrow"/>
      <family val="2"/>
    </font>
    <font>
      <b/>
      <sz val="9"/>
      <color theme="0"/>
      <name val="Arial Narrow"/>
      <family val="2"/>
    </font>
    <font>
      <sz val="11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0" fillId="4" borderId="0" xfId="0" applyFill="1"/>
    <xf numFmtId="0" fontId="0" fillId="0" borderId="1" xfId="0" applyBorder="1"/>
    <xf numFmtId="164" fontId="0" fillId="0" borderId="4" xfId="0" applyNumberFormat="1" applyBorder="1" applyAlignment="1">
      <alignment horizontal="center"/>
    </xf>
    <xf numFmtId="0" fontId="13" fillId="0" borderId="4" xfId="0" applyFont="1" applyBorder="1" applyProtection="1">
      <protection locked="0" hidden="1"/>
    </xf>
    <xf numFmtId="0" fontId="13" fillId="0" borderId="0" xfId="0" applyFont="1" applyProtection="1">
      <protection locked="0" hidden="1"/>
    </xf>
    <xf numFmtId="2" fontId="0" fillId="0" borderId="0" xfId="0" applyNumberFormat="1"/>
    <xf numFmtId="2" fontId="0" fillId="4" borderId="4" xfId="0" applyNumberFormat="1" applyFill="1" applyBorder="1" applyAlignment="1" applyProtection="1">
      <alignment horizontal="center"/>
      <protection hidden="1"/>
    </xf>
    <xf numFmtId="164" fontId="0" fillId="4" borderId="4" xfId="0" applyNumberFormat="1" applyFill="1" applyBorder="1" applyAlignment="1" applyProtection="1">
      <alignment horizontal="center"/>
      <protection hidden="1"/>
    </xf>
    <xf numFmtId="0" fontId="0" fillId="4" borderId="0" xfId="0" applyFill="1" applyProtection="1">
      <protection hidden="1"/>
    </xf>
    <xf numFmtId="0" fontId="9" fillId="4" borderId="0" xfId="0" applyFont="1" applyFill="1" applyAlignment="1" applyProtection="1">
      <alignment horizontal="left" indent="2"/>
      <protection hidden="1"/>
    </xf>
    <xf numFmtId="2" fontId="0" fillId="0" borderId="0" xfId="0" applyNumberFormat="1" applyAlignment="1" applyProtection="1">
      <alignment horizontal="center"/>
      <protection hidden="1"/>
    </xf>
    <xf numFmtId="0" fontId="0" fillId="5" borderId="0" xfId="0" applyFill="1" applyProtection="1">
      <protection hidden="1"/>
    </xf>
    <xf numFmtId="2" fontId="0" fillId="0" borderId="0" xfId="0" applyNumberFormat="1" applyProtection="1">
      <protection hidden="1"/>
    </xf>
    <xf numFmtId="2" fontId="20" fillId="0" borderId="0" xfId="0" applyNumberFormat="1" applyFont="1" applyAlignment="1" applyProtection="1">
      <alignment horizontal="center"/>
      <protection hidden="1"/>
    </xf>
    <xf numFmtId="164" fontId="20" fillId="0" borderId="0" xfId="0" applyNumberFormat="1" applyFont="1" applyAlignment="1" applyProtection="1">
      <alignment horizontal="center"/>
      <protection hidden="1"/>
    </xf>
    <xf numFmtId="0" fontId="6" fillId="3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6" fillId="0" borderId="0" xfId="0" applyFont="1" applyProtection="1">
      <protection hidden="1"/>
    </xf>
    <xf numFmtId="0" fontId="0" fillId="0" borderId="0" xfId="0" applyProtection="1"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3" fillId="0" borderId="4" xfId="0" applyFont="1" applyBorder="1" applyProtection="1">
      <protection locked="0" hidden="1"/>
    </xf>
    <xf numFmtId="2" fontId="0" fillId="0" borderId="4" xfId="0" applyNumberFormat="1" applyBorder="1" applyAlignment="1" applyProtection="1">
      <alignment horizontal="center"/>
      <protection hidden="1"/>
    </xf>
    <xf numFmtId="0" fontId="7" fillId="0" borderId="4" xfId="0" applyFont="1" applyBorder="1" applyAlignment="1" applyProtection="1">
      <alignment horizontal="center" vertical="center" wrapText="1"/>
      <protection hidden="1"/>
    </xf>
    <xf numFmtId="0" fontId="3" fillId="0" borderId="1" xfId="0" applyFont="1" applyBorder="1" applyProtection="1">
      <protection locked="0" hidden="1"/>
    </xf>
    <xf numFmtId="0" fontId="3" fillId="0" borderId="2" xfId="0" applyFont="1" applyBorder="1" applyProtection="1">
      <protection locked="0" hidden="1"/>
    </xf>
    <xf numFmtId="0" fontId="3" fillId="0" borderId="3" xfId="0" applyFont="1" applyBorder="1" applyProtection="1">
      <protection locked="0" hidden="1"/>
    </xf>
    <xf numFmtId="1" fontId="2" fillId="0" borderId="4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locked="0" hidden="1"/>
    </xf>
    <xf numFmtId="0" fontId="0" fillId="0" borderId="2" xfId="0" applyBorder="1" applyProtection="1">
      <protection locked="0" hidden="1"/>
    </xf>
    <xf numFmtId="1" fontId="0" fillId="0" borderId="4" xfId="0" applyNumberFormat="1" applyBorder="1" applyAlignment="1" applyProtection="1">
      <alignment horizontal="center"/>
      <protection hidden="1"/>
    </xf>
    <xf numFmtId="2" fontId="2" fillId="0" borderId="4" xfId="0" applyNumberFormat="1" applyFont="1" applyBorder="1" applyAlignment="1" applyProtection="1">
      <alignment horizontal="center"/>
      <protection hidden="1"/>
    </xf>
    <xf numFmtId="0" fontId="2" fillId="0" borderId="5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3" fillId="0" borderId="4" xfId="0" applyFont="1" applyBorder="1" applyAlignment="1" applyProtection="1">
      <alignment horizontal="center"/>
      <protection locked="0" hidden="1"/>
    </xf>
    <xf numFmtId="0" fontId="3" fillId="0" borderId="0" xfId="0" applyFont="1" applyAlignment="1" applyProtection="1">
      <alignment horizontal="center"/>
      <protection hidden="1"/>
    </xf>
    <xf numFmtId="0" fontId="21" fillId="0" borderId="0" xfId="0" applyFont="1"/>
    <xf numFmtId="0" fontId="22" fillId="4" borderId="4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justify"/>
      <protection hidden="1"/>
    </xf>
    <xf numFmtId="0" fontId="25" fillId="0" borderId="4" xfId="0" applyFont="1" applyBorder="1"/>
    <xf numFmtId="165" fontId="0" fillId="0" borderId="0" xfId="0" applyNumberFormat="1" applyAlignment="1" applyProtection="1">
      <alignment horizontal="center"/>
      <protection hidden="1"/>
    </xf>
    <xf numFmtId="0" fontId="28" fillId="6" borderId="7" xfId="0" applyFont="1" applyFill="1" applyBorder="1"/>
    <xf numFmtId="0" fontId="28" fillId="6" borderId="7" xfId="0" applyFont="1" applyFill="1" applyBorder="1" applyAlignment="1">
      <alignment horizontal="center"/>
    </xf>
    <xf numFmtId="0" fontId="29" fillId="6" borderId="7" xfId="0" applyFont="1" applyFill="1" applyBorder="1"/>
    <xf numFmtId="0" fontId="30" fillId="6" borderId="7" xfId="0" applyFont="1" applyFill="1" applyBorder="1" applyProtection="1">
      <protection locked="0"/>
    </xf>
    <xf numFmtId="0" fontId="29" fillId="6" borderId="7" xfId="0" applyFont="1" applyFill="1" applyBorder="1" applyProtection="1">
      <protection locked="0"/>
    </xf>
    <xf numFmtId="0" fontId="30" fillId="6" borderId="8" xfId="0" applyFont="1" applyFill="1" applyBorder="1" applyProtection="1">
      <protection locked="0"/>
    </xf>
    <xf numFmtId="0" fontId="30" fillId="6" borderId="9" xfId="0" applyFont="1" applyFill="1" applyBorder="1" applyProtection="1">
      <protection locked="0"/>
    </xf>
    <xf numFmtId="0" fontId="29" fillId="6" borderId="7" xfId="0" applyFont="1" applyFill="1" applyBorder="1" applyAlignment="1" applyProtection="1">
      <alignment horizontal="center"/>
      <protection locked="0"/>
    </xf>
    <xf numFmtId="0" fontId="31" fillId="0" borderId="7" xfId="0" applyFont="1" applyBorder="1"/>
    <xf numFmtId="0" fontId="33" fillId="7" borderId="12" xfId="0" applyFont="1" applyFill="1" applyBorder="1" applyAlignment="1" applyProtection="1">
      <alignment horizontal="center"/>
      <protection locked="0"/>
    </xf>
    <xf numFmtId="0" fontId="31" fillId="0" borderId="13" xfId="0" applyFont="1" applyBorder="1" applyProtection="1">
      <protection locked="0"/>
    </xf>
    <xf numFmtId="0" fontId="31" fillId="0" borderId="7" xfId="0" applyFont="1" applyBorder="1" applyProtection="1">
      <protection locked="0"/>
    </xf>
    <xf numFmtId="0" fontId="31" fillId="0" borderId="14" xfId="0" applyFont="1" applyBorder="1"/>
    <xf numFmtId="0" fontId="31" fillId="0" borderId="15" xfId="0" applyFont="1" applyBorder="1" applyAlignment="1" applyProtection="1">
      <alignment horizontal="left"/>
      <protection locked="0"/>
    </xf>
    <xf numFmtId="0" fontId="31" fillId="0" borderId="16" xfId="0" applyFont="1" applyBorder="1" applyAlignment="1" applyProtection="1">
      <alignment horizontal="center"/>
      <protection locked="0"/>
    </xf>
    <xf numFmtId="0" fontId="31" fillId="0" borderId="18" xfId="0" applyFont="1" applyBorder="1" applyProtection="1">
      <protection locked="0"/>
    </xf>
    <xf numFmtId="0" fontId="31" fillId="0" borderId="13" xfId="0" applyFont="1" applyBorder="1" applyAlignment="1" applyProtection="1">
      <alignment horizontal="left"/>
      <protection locked="0"/>
    </xf>
    <xf numFmtId="0" fontId="31" fillId="0" borderId="7" xfId="0" applyFont="1" applyBorder="1" applyAlignment="1" applyProtection="1">
      <alignment horizontal="center"/>
      <protection locked="0"/>
    </xf>
    <xf numFmtId="0" fontId="31" fillId="0" borderId="20" xfId="0" applyFont="1" applyBorder="1" applyAlignment="1" applyProtection="1">
      <alignment horizontal="left"/>
      <protection locked="0"/>
    </xf>
    <xf numFmtId="0" fontId="31" fillId="0" borderId="9" xfId="0" applyFont="1" applyBorder="1" applyAlignment="1" applyProtection="1">
      <alignment horizontal="center"/>
      <protection locked="0"/>
    </xf>
    <xf numFmtId="0" fontId="31" fillId="0" borderId="16" xfId="0" applyFont="1" applyBorder="1" applyProtection="1">
      <protection locked="0"/>
    </xf>
    <xf numFmtId="0" fontId="31" fillId="0" borderId="22" xfId="0" applyFont="1" applyBorder="1" applyProtection="1">
      <protection locked="0"/>
    </xf>
    <xf numFmtId="0" fontId="33" fillId="7" borderId="23" xfId="0" applyFont="1" applyFill="1" applyBorder="1" applyAlignment="1" applyProtection="1">
      <alignment horizontal="center"/>
      <protection locked="0"/>
    </xf>
    <xf numFmtId="0" fontId="31" fillId="0" borderId="24" xfId="0" applyFont="1" applyBorder="1" applyAlignment="1" applyProtection="1">
      <alignment horizontal="left"/>
      <protection locked="0"/>
    </xf>
    <xf numFmtId="0" fontId="31" fillId="0" borderId="25" xfId="0" applyFont="1" applyBorder="1" applyAlignment="1" applyProtection="1">
      <alignment horizontal="center"/>
      <protection locked="0"/>
    </xf>
    <xf numFmtId="0" fontId="31" fillId="8" borderId="23" xfId="0" applyFont="1" applyFill="1" applyBorder="1" applyAlignment="1" applyProtection="1">
      <alignment horizontal="left"/>
      <protection locked="0"/>
    </xf>
    <xf numFmtId="0" fontId="31" fillId="0" borderId="8" xfId="0" applyFont="1" applyBorder="1" applyProtection="1">
      <protection locked="0"/>
    </xf>
    <xf numFmtId="0" fontId="31" fillId="9" borderId="15" xfId="0" applyFont="1" applyFill="1" applyBorder="1" applyAlignment="1" applyProtection="1">
      <alignment horizontal="center"/>
      <protection locked="0"/>
    </xf>
    <xf numFmtId="0" fontId="31" fillId="9" borderId="26" xfId="0" applyFont="1" applyFill="1" applyBorder="1" applyAlignment="1" applyProtection="1">
      <alignment horizontal="center"/>
      <protection locked="0"/>
    </xf>
    <xf numFmtId="0" fontId="31" fillId="9" borderId="17" xfId="0" applyFont="1" applyFill="1" applyBorder="1" applyAlignment="1" applyProtection="1">
      <alignment horizontal="center"/>
      <protection locked="0"/>
    </xf>
    <xf numFmtId="0" fontId="31" fillId="0" borderId="13" xfId="0" applyFont="1" applyBorder="1" applyAlignment="1" applyProtection="1">
      <alignment horizontal="center"/>
      <protection locked="0"/>
    </xf>
    <xf numFmtId="0" fontId="31" fillId="0" borderId="19" xfId="0" applyFont="1" applyBorder="1" applyAlignment="1" applyProtection="1">
      <alignment horizontal="center"/>
      <protection locked="0"/>
    </xf>
    <xf numFmtId="0" fontId="31" fillId="0" borderId="20" xfId="0" applyFont="1" applyBorder="1" applyAlignment="1" applyProtection="1">
      <alignment horizontal="center"/>
      <protection locked="0"/>
    </xf>
    <xf numFmtId="0" fontId="31" fillId="0" borderId="21" xfId="0" applyFont="1" applyBorder="1" applyAlignment="1" applyProtection="1">
      <alignment horizontal="center"/>
      <protection locked="0"/>
    </xf>
    <xf numFmtId="0" fontId="31" fillId="0" borderId="16" xfId="0" applyFont="1" applyBorder="1"/>
    <xf numFmtId="0" fontId="34" fillId="0" borderId="7" xfId="0" applyFont="1" applyBorder="1"/>
    <xf numFmtId="2" fontId="31" fillId="8" borderId="17" xfId="0" applyNumberFormat="1" applyFont="1" applyFill="1" applyBorder="1" applyAlignment="1" applyProtection="1">
      <alignment horizontal="left"/>
      <protection locked="0"/>
    </xf>
    <xf numFmtId="2" fontId="31" fillId="8" borderId="19" xfId="0" applyNumberFormat="1" applyFont="1" applyFill="1" applyBorder="1" applyAlignment="1" applyProtection="1">
      <alignment horizontal="left"/>
      <protection locked="0"/>
    </xf>
    <xf numFmtId="1" fontId="31" fillId="8" borderId="19" xfId="0" applyNumberFormat="1" applyFont="1" applyFill="1" applyBorder="1" applyAlignment="1" applyProtection="1">
      <alignment horizontal="left"/>
      <protection locked="0"/>
    </xf>
    <xf numFmtId="2" fontId="31" fillId="8" borderId="21" xfId="0" applyNumberFormat="1" applyFont="1" applyFill="1" applyBorder="1" applyAlignment="1" applyProtection="1">
      <alignment horizontal="left"/>
      <protection locked="0"/>
    </xf>
    <xf numFmtId="0" fontId="26" fillId="0" borderId="0" xfId="0" applyFont="1" applyAlignment="1" applyProtection="1">
      <alignment horizontal="center" vertical="center"/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center"/>
      <protection locked="0" hidden="1"/>
    </xf>
    <xf numFmtId="0" fontId="13" fillId="0" borderId="3" xfId="0" applyFont="1" applyBorder="1" applyAlignment="1" applyProtection="1">
      <alignment horizontal="center"/>
      <protection locked="0" hidden="1"/>
    </xf>
    <xf numFmtId="2" fontId="10" fillId="0" borderId="1" xfId="0" applyNumberFormat="1" applyFont="1" applyBorder="1" applyAlignment="1" applyProtection="1">
      <alignment horizontal="left" indent="1"/>
      <protection hidden="1"/>
    </xf>
    <xf numFmtId="2" fontId="10" fillId="0" borderId="2" xfId="0" applyNumberFormat="1" applyFont="1" applyBorder="1" applyAlignment="1" applyProtection="1">
      <alignment horizontal="left" indent="1"/>
      <protection hidden="1"/>
    </xf>
    <xf numFmtId="2" fontId="10" fillId="0" borderId="3" xfId="0" applyNumberFormat="1" applyFont="1" applyBorder="1" applyAlignment="1" applyProtection="1">
      <alignment horizontal="left" indent="1"/>
      <protection hidden="1"/>
    </xf>
    <xf numFmtId="0" fontId="14" fillId="0" borderId="0" xfId="0" applyFont="1" applyAlignment="1" applyProtection="1">
      <alignment horizontal="left" indent="7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7" fillId="0" borderId="2" xfId="0" applyFont="1" applyBorder="1" applyAlignment="1" applyProtection="1">
      <alignment horizontal="center"/>
      <protection hidden="1"/>
    </xf>
    <xf numFmtId="0" fontId="17" fillId="0" borderId="3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2" fontId="4" fillId="0" borderId="4" xfId="0" applyNumberFormat="1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6" xfId="0" applyFont="1" applyBorder="1" applyAlignment="1" applyProtection="1">
      <alignment horizontal="center" vertical="center"/>
      <protection hidden="1"/>
    </xf>
    <xf numFmtId="2" fontId="0" fillId="0" borderId="4" xfId="0" applyNumberFormat="1" applyBorder="1" applyAlignment="1" applyProtection="1">
      <alignment horizontal="center"/>
      <protection hidden="1"/>
    </xf>
    <xf numFmtId="0" fontId="32" fillId="7" borderId="10" xfId="0" applyFont="1" applyFill="1" applyBorder="1" applyAlignment="1" applyProtection="1">
      <alignment horizontal="center"/>
      <protection locked="0"/>
    </xf>
    <xf numFmtId="0" fontId="32" fillId="7" borderId="11" xfId="0" applyFont="1" applyFill="1" applyBorder="1" applyAlignment="1" applyProtection="1">
      <alignment horizontal="center"/>
      <protection locked="0"/>
    </xf>
    <xf numFmtId="0" fontId="32" fillId="7" borderId="1" xfId="0" applyFont="1" applyFill="1" applyBorder="1" applyAlignment="1" applyProtection="1">
      <alignment horizontal="center"/>
      <protection locked="0"/>
    </xf>
    <xf numFmtId="0" fontId="32" fillId="7" borderId="2" xfId="0" applyFont="1" applyFill="1" applyBorder="1" applyAlignment="1" applyProtection="1">
      <alignment horizontal="center"/>
      <protection locked="0"/>
    </xf>
    <xf numFmtId="0" fontId="32" fillId="7" borderId="3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ESPECTRO DE PSEUDO - ACELERACIONES X-X</a:t>
            </a:r>
          </a:p>
        </c:rich>
      </c:tx>
      <c:layout>
        <c:manualLayout>
          <c:xMode val="edge"/>
          <c:yMode val="edge"/>
          <c:x val="0.15942826373596028"/>
          <c:y val="3.0975097701636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'ESPECTRO E030-2018'!$S$7</c:f>
              <c:strCache>
                <c:ptCount val="1"/>
                <c:pt idx="0">
                  <c:v>Sa Dir X-X</c:v>
                </c:pt>
              </c:strCache>
            </c:strRef>
          </c:tx>
          <c:spPr>
            <a:ln w="25400" cap="flat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'ESPECTRO E030-2018'!$R$8:$R$55</c:f>
              <c:numCache>
                <c:formatCode>0.00</c:formatCode>
                <c:ptCount val="4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0.25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  <c:pt idx="15">
                  <c:v>0.44999999999999996</c:v>
                </c:pt>
                <c:pt idx="16">
                  <c:v>0.49999999999999994</c:v>
                </c:pt>
                <c:pt idx="17">
                  <c:v>0.54999999999999993</c:v>
                </c:pt>
                <c:pt idx="18">
                  <c:v>0.6</c:v>
                </c:pt>
                <c:pt idx="19">
                  <c:v>0.65</c:v>
                </c:pt>
                <c:pt idx="20">
                  <c:v>0.7</c:v>
                </c:pt>
                <c:pt idx="21">
                  <c:v>0.75000000000000011</c:v>
                </c:pt>
                <c:pt idx="22">
                  <c:v>0.8</c:v>
                </c:pt>
                <c:pt idx="23">
                  <c:v>0.8500000000000002</c:v>
                </c:pt>
                <c:pt idx="24">
                  <c:v>0.9</c:v>
                </c:pt>
                <c:pt idx="25">
                  <c:v>0.95000000000000029</c:v>
                </c:pt>
                <c:pt idx="26">
                  <c:v>1</c:v>
                </c:pt>
                <c:pt idx="27">
                  <c:v>1.1000000000000003</c:v>
                </c:pt>
                <c:pt idx="28">
                  <c:v>1.2000000000000004</c:v>
                </c:pt>
                <c:pt idx="29">
                  <c:v>1.3000000000000005</c:v>
                </c:pt>
                <c:pt idx="30">
                  <c:v>1.4000000000000006</c:v>
                </c:pt>
                <c:pt idx="31">
                  <c:v>1.5000000000000007</c:v>
                </c:pt>
                <c:pt idx="32">
                  <c:v>1.6</c:v>
                </c:pt>
                <c:pt idx="33">
                  <c:v>1.7000000000000008</c:v>
                </c:pt>
                <c:pt idx="34">
                  <c:v>1.8000000000000009</c:v>
                </c:pt>
                <c:pt idx="35">
                  <c:v>1.900000000000001</c:v>
                </c:pt>
                <c:pt idx="36">
                  <c:v>2</c:v>
                </c:pt>
                <c:pt idx="37">
                  <c:v>2.25</c:v>
                </c:pt>
                <c:pt idx="38">
                  <c:v>2.5</c:v>
                </c:pt>
                <c:pt idx="39">
                  <c:v>2.75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</c:numCache>
            </c:numRef>
          </c:xVal>
          <c:yVal>
            <c:numRef>
              <c:f>'ESPECTRO E030-2018'!$S$8:$S$55</c:f>
              <c:numCache>
                <c:formatCode>0.000</c:formatCode>
                <c:ptCount val="48"/>
                <c:pt idx="0">
                  <c:v>1.19559375</c:v>
                </c:pt>
                <c:pt idx="1">
                  <c:v>1.19559375</c:v>
                </c:pt>
                <c:pt idx="2">
                  <c:v>1.19559375</c:v>
                </c:pt>
                <c:pt idx="3">
                  <c:v>1.19559375</c:v>
                </c:pt>
                <c:pt idx="4">
                  <c:v>1.19559375</c:v>
                </c:pt>
                <c:pt idx="5">
                  <c:v>1.19559375</c:v>
                </c:pt>
                <c:pt idx="6">
                  <c:v>1.19559375</c:v>
                </c:pt>
                <c:pt idx="7">
                  <c:v>1.19559375</c:v>
                </c:pt>
                <c:pt idx="8">
                  <c:v>1.19559375</c:v>
                </c:pt>
                <c:pt idx="9">
                  <c:v>1.19559375</c:v>
                </c:pt>
                <c:pt idx="10">
                  <c:v>1.19559375</c:v>
                </c:pt>
                <c:pt idx="11">
                  <c:v>1.19559375</c:v>
                </c:pt>
                <c:pt idx="12">
                  <c:v>1.19559375</c:v>
                </c:pt>
                <c:pt idx="13">
                  <c:v>1.19559375</c:v>
                </c:pt>
                <c:pt idx="14">
                  <c:v>1.19559375</c:v>
                </c:pt>
                <c:pt idx="15">
                  <c:v>1.19559375</c:v>
                </c:pt>
                <c:pt idx="16">
                  <c:v>1.19559375</c:v>
                </c:pt>
                <c:pt idx="17">
                  <c:v>1.19559375</c:v>
                </c:pt>
                <c:pt idx="18">
                  <c:v>1.19559375</c:v>
                </c:pt>
                <c:pt idx="19">
                  <c:v>1.1036249999999999</c:v>
                </c:pt>
                <c:pt idx="20">
                  <c:v>1.0247946428571428</c:v>
                </c:pt>
                <c:pt idx="21">
                  <c:v>0.95647499999999996</c:v>
                </c:pt>
                <c:pt idx="22">
                  <c:v>0.89669531250000001</c:v>
                </c:pt>
                <c:pt idx="23">
                  <c:v>0.84394852941176446</c:v>
                </c:pt>
                <c:pt idx="24">
                  <c:v>0.7970624999999999</c:v>
                </c:pt>
                <c:pt idx="25">
                  <c:v>0.75511184210526305</c:v>
                </c:pt>
                <c:pt idx="26">
                  <c:v>0.71735625000000014</c:v>
                </c:pt>
                <c:pt idx="27">
                  <c:v>0.65214204545454524</c:v>
                </c:pt>
                <c:pt idx="28">
                  <c:v>0.59779687499999978</c:v>
                </c:pt>
                <c:pt idx="29">
                  <c:v>0.55181249999999982</c:v>
                </c:pt>
                <c:pt idx="30">
                  <c:v>0.51239732142857131</c:v>
                </c:pt>
                <c:pt idx="31">
                  <c:v>0.47823749999999976</c:v>
                </c:pt>
                <c:pt idx="32">
                  <c:v>0.44834765625</c:v>
                </c:pt>
                <c:pt idx="33">
                  <c:v>0.42197426470588217</c:v>
                </c:pt>
                <c:pt idx="34">
                  <c:v>0.39853124999999984</c:v>
                </c:pt>
                <c:pt idx="35">
                  <c:v>0.37755592105263136</c:v>
                </c:pt>
                <c:pt idx="36">
                  <c:v>0.35867812500000007</c:v>
                </c:pt>
                <c:pt idx="37">
                  <c:v>0.28339999999999999</c:v>
                </c:pt>
                <c:pt idx="38">
                  <c:v>0.22955400000000001</c:v>
                </c:pt>
                <c:pt idx="39">
                  <c:v>0.1897140495867769</c:v>
                </c:pt>
                <c:pt idx="40">
                  <c:v>0.15941250000000001</c:v>
                </c:pt>
                <c:pt idx="41">
                  <c:v>8.9669531250000017E-2</c:v>
                </c:pt>
                <c:pt idx="42">
                  <c:v>5.7388500000000002E-2</c:v>
                </c:pt>
                <c:pt idx="43">
                  <c:v>3.9853125000000003E-2</c:v>
                </c:pt>
                <c:pt idx="44">
                  <c:v>2.927984693877551E-2</c:v>
                </c:pt>
                <c:pt idx="45">
                  <c:v>2.2417382812500004E-2</c:v>
                </c:pt>
                <c:pt idx="46">
                  <c:v>1.7712499999999999E-2</c:v>
                </c:pt>
                <c:pt idx="47">
                  <c:v>1.4347125000000001E-2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A-40E5-8AF7-593FD4A56BC8}"/>
            </c:ext>
          </c:extLst>
        </c:ser>
        <c:ser>
          <c:idx val="1"/>
          <c:order val="1"/>
          <c:tx>
            <c:strRef>
              <c:f>'ESPECTRO E030-2018'!$K$11</c:f>
              <c:strCache>
                <c:ptCount val="1"/>
                <c:pt idx="0">
                  <c:v>TP</c:v>
                </c:pt>
              </c:strCache>
            </c:strRef>
          </c:tx>
          <c:spPr>
            <a:ln w="15875" cap="flat" cmpd="sng" algn="ctr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'ESPECTRO E030-2018'!$AA$18:$AA$19</c:f>
              <c:numCache>
                <c:formatCode>0.00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xVal>
          <c:yVal>
            <c:numRef>
              <c:f>'ESPECTRO E030-2018'!$AB$18:$AB$19</c:f>
              <c:numCache>
                <c:formatCode>0.000</c:formatCode>
                <c:ptCount val="2"/>
                <c:pt idx="0">
                  <c:v>0</c:v>
                </c:pt>
                <c:pt idx="1">
                  <c:v>1.19559375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A-40E5-8AF7-593FD4A56BC8}"/>
            </c:ext>
          </c:extLst>
        </c:ser>
        <c:ser>
          <c:idx val="2"/>
          <c:order val="2"/>
          <c:tx>
            <c:strRef>
              <c:f>'ESPECTRO E030-2018'!$K$12</c:f>
              <c:strCache>
                <c:ptCount val="1"/>
                <c:pt idx="0">
                  <c:v>TL</c:v>
                </c:pt>
              </c:strCache>
            </c:strRef>
          </c:tx>
          <c:spPr>
            <a:ln w="15875" cap="flat" cmpd="sng" algn="ctr">
              <a:solidFill>
                <a:srgbClr val="00B05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'ESPECTRO E030-2018'!$AA$20:$AA$21</c:f>
              <c:numCache>
                <c:formatCode>0.00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'ESPECTRO E030-2018'!$AB$20:$AB$21</c:f>
              <c:numCache>
                <c:formatCode>0.000</c:formatCode>
                <c:ptCount val="2"/>
                <c:pt idx="0">
                  <c:v>0</c:v>
                </c:pt>
                <c:pt idx="1">
                  <c:v>0.35867812500000007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A-40E5-8AF7-593FD4A56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68016"/>
        <c:axId val="346053648"/>
      </c:scatterChart>
      <c:valAx>
        <c:axId val="34406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PERIODO 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6053648"/>
        <c:crosses val="autoZero"/>
        <c:crossBetween val="midCat"/>
      </c:valAx>
      <c:valAx>
        <c:axId val="3460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SA DIR x-x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40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77732273831667"/>
          <c:y val="0.23751124981402746"/>
          <c:w val="0.19098099044805106"/>
          <c:h val="0.17423614406374313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ESPECTRO DE PSEUDO - ACELERACIONES Y-Y</a:t>
            </a:r>
          </a:p>
        </c:rich>
      </c:tx>
      <c:layout>
        <c:manualLayout>
          <c:xMode val="edge"/>
          <c:yMode val="edge"/>
          <c:x val="0.15668118673358322"/>
          <c:y val="2.0650065134424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'ESPECTRO E030-2018'!$T$7</c:f>
              <c:strCache>
                <c:ptCount val="1"/>
                <c:pt idx="0">
                  <c:v>Sa Dir Y-Y</c:v>
                </c:pt>
              </c:strCache>
            </c:strRef>
          </c:tx>
          <c:spPr>
            <a:ln w="25400" cap="flat" cmpd="sng" algn="ctr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'ESPECTRO E030-2018'!$R$8:$R$55</c:f>
              <c:numCache>
                <c:formatCode>0.00</c:formatCode>
                <c:ptCount val="4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0.25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  <c:pt idx="15">
                  <c:v>0.44999999999999996</c:v>
                </c:pt>
                <c:pt idx="16">
                  <c:v>0.49999999999999994</c:v>
                </c:pt>
                <c:pt idx="17">
                  <c:v>0.54999999999999993</c:v>
                </c:pt>
                <c:pt idx="18">
                  <c:v>0.6</c:v>
                </c:pt>
                <c:pt idx="19">
                  <c:v>0.65</c:v>
                </c:pt>
                <c:pt idx="20">
                  <c:v>0.7</c:v>
                </c:pt>
                <c:pt idx="21">
                  <c:v>0.75000000000000011</c:v>
                </c:pt>
                <c:pt idx="22">
                  <c:v>0.8</c:v>
                </c:pt>
                <c:pt idx="23">
                  <c:v>0.8500000000000002</c:v>
                </c:pt>
                <c:pt idx="24">
                  <c:v>0.9</c:v>
                </c:pt>
                <c:pt idx="25">
                  <c:v>0.95000000000000029</c:v>
                </c:pt>
                <c:pt idx="26">
                  <c:v>1</c:v>
                </c:pt>
                <c:pt idx="27">
                  <c:v>1.1000000000000003</c:v>
                </c:pt>
                <c:pt idx="28">
                  <c:v>1.2000000000000004</c:v>
                </c:pt>
                <c:pt idx="29">
                  <c:v>1.3000000000000005</c:v>
                </c:pt>
                <c:pt idx="30">
                  <c:v>1.4000000000000006</c:v>
                </c:pt>
                <c:pt idx="31">
                  <c:v>1.5000000000000007</c:v>
                </c:pt>
                <c:pt idx="32">
                  <c:v>1.6</c:v>
                </c:pt>
                <c:pt idx="33">
                  <c:v>1.7000000000000008</c:v>
                </c:pt>
                <c:pt idx="34">
                  <c:v>1.8000000000000009</c:v>
                </c:pt>
                <c:pt idx="35">
                  <c:v>1.900000000000001</c:v>
                </c:pt>
                <c:pt idx="36">
                  <c:v>2</c:v>
                </c:pt>
                <c:pt idx="37">
                  <c:v>2.25</c:v>
                </c:pt>
                <c:pt idx="38">
                  <c:v>2.5</c:v>
                </c:pt>
                <c:pt idx="39">
                  <c:v>2.75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</c:numCache>
            </c:numRef>
          </c:xVal>
          <c:yVal>
            <c:numRef>
              <c:f>'ESPECTRO E030-2018'!$T$8:$T$55</c:f>
              <c:numCache>
                <c:formatCode>0.000</c:formatCode>
                <c:ptCount val="48"/>
                <c:pt idx="0">
                  <c:v>1.19559375</c:v>
                </c:pt>
                <c:pt idx="1">
                  <c:v>1.19559375</c:v>
                </c:pt>
                <c:pt idx="2">
                  <c:v>1.19559375</c:v>
                </c:pt>
                <c:pt idx="3">
                  <c:v>1.19559375</c:v>
                </c:pt>
                <c:pt idx="4">
                  <c:v>1.19559375</c:v>
                </c:pt>
                <c:pt idx="5">
                  <c:v>1.19559375</c:v>
                </c:pt>
                <c:pt idx="6">
                  <c:v>1.19559375</c:v>
                </c:pt>
                <c:pt idx="7">
                  <c:v>1.19559375</c:v>
                </c:pt>
                <c:pt idx="8">
                  <c:v>1.19559375</c:v>
                </c:pt>
                <c:pt idx="9">
                  <c:v>1.19559375</c:v>
                </c:pt>
                <c:pt idx="10">
                  <c:v>1.19559375</c:v>
                </c:pt>
                <c:pt idx="11">
                  <c:v>1.19559375</c:v>
                </c:pt>
                <c:pt idx="12">
                  <c:v>1.19559375</c:v>
                </c:pt>
                <c:pt idx="13">
                  <c:v>1.19559375</c:v>
                </c:pt>
                <c:pt idx="14">
                  <c:v>1.19559375</c:v>
                </c:pt>
                <c:pt idx="15">
                  <c:v>1.19559375</c:v>
                </c:pt>
                <c:pt idx="16">
                  <c:v>1.19559375</c:v>
                </c:pt>
                <c:pt idx="17">
                  <c:v>1.19559375</c:v>
                </c:pt>
                <c:pt idx="18">
                  <c:v>1.19559375</c:v>
                </c:pt>
                <c:pt idx="19">
                  <c:v>1.1036249999999999</c:v>
                </c:pt>
                <c:pt idx="20">
                  <c:v>1.0247946428571428</c:v>
                </c:pt>
                <c:pt idx="21">
                  <c:v>0.95647499999999996</c:v>
                </c:pt>
                <c:pt idx="22">
                  <c:v>0.89669531250000001</c:v>
                </c:pt>
                <c:pt idx="23">
                  <c:v>0.84394852941176446</c:v>
                </c:pt>
                <c:pt idx="24">
                  <c:v>0.7970624999999999</c:v>
                </c:pt>
                <c:pt idx="25">
                  <c:v>0.75511184210526305</c:v>
                </c:pt>
                <c:pt idx="26">
                  <c:v>0.71735625000000014</c:v>
                </c:pt>
                <c:pt idx="27">
                  <c:v>0.65214204545454524</c:v>
                </c:pt>
                <c:pt idx="28">
                  <c:v>0.59779687499999978</c:v>
                </c:pt>
                <c:pt idx="29">
                  <c:v>0.55181249999999982</c:v>
                </c:pt>
                <c:pt idx="30">
                  <c:v>0.51239732142857131</c:v>
                </c:pt>
                <c:pt idx="31">
                  <c:v>0.47823749999999976</c:v>
                </c:pt>
                <c:pt idx="32">
                  <c:v>0.44834765625</c:v>
                </c:pt>
                <c:pt idx="33">
                  <c:v>0.42197426470588217</c:v>
                </c:pt>
                <c:pt idx="34">
                  <c:v>0.39853124999999984</c:v>
                </c:pt>
                <c:pt idx="35">
                  <c:v>0.37755592105263136</c:v>
                </c:pt>
                <c:pt idx="36">
                  <c:v>0.35867812500000007</c:v>
                </c:pt>
                <c:pt idx="37">
                  <c:v>0.28339999999999999</c:v>
                </c:pt>
                <c:pt idx="38">
                  <c:v>0.22955400000000001</c:v>
                </c:pt>
                <c:pt idx="39">
                  <c:v>0.1897140495867769</c:v>
                </c:pt>
                <c:pt idx="40">
                  <c:v>0.15941250000000001</c:v>
                </c:pt>
                <c:pt idx="41">
                  <c:v>8.9669531250000017E-2</c:v>
                </c:pt>
                <c:pt idx="42">
                  <c:v>5.7388500000000002E-2</c:v>
                </c:pt>
                <c:pt idx="43">
                  <c:v>3.9853125000000003E-2</c:v>
                </c:pt>
                <c:pt idx="44">
                  <c:v>2.927984693877551E-2</c:v>
                </c:pt>
                <c:pt idx="45">
                  <c:v>2.2417382812500004E-2</c:v>
                </c:pt>
                <c:pt idx="46">
                  <c:v>1.7712499999999999E-2</c:v>
                </c:pt>
                <c:pt idx="47">
                  <c:v>1.4347125000000001E-2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DB-47F8-A93B-8F370AF676E4}"/>
            </c:ext>
          </c:extLst>
        </c:ser>
        <c:ser>
          <c:idx val="1"/>
          <c:order val="1"/>
          <c:tx>
            <c:strRef>
              <c:f>'ESPECTRO E030-2018'!$K$11</c:f>
              <c:strCache>
                <c:ptCount val="1"/>
                <c:pt idx="0">
                  <c:v>TP</c:v>
                </c:pt>
              </c:strCache>
            </c:strRef>
          </c:tx>
          <c:spPr>
            <a:ln w="15875" cap="flat" cmpd="sng" algn="ctr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'ESPECTRO E030-2018'!$AA$41:$AA$42</c:f>
              <c:numCache>
                <c:formatCode>0.00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xVal>
          <c:yVal>
            <c:numRef>
              <c:f>'ESPECTRO E030-2018'!$AB$41:$AB$42</c:f>
              <c:numCache>
                <c:formatCode>0.000</c:formatCode>
                <c:ptCount val="2"/>
                <c:pt idx="0">
                  <c:v>0</c:v>
                </c:pt>
                <c:pt idx="1">
                  <c:v>1.19559375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DB-47F8-A93B-8F370AF676E4}"/>
            </c:ext>
          </c:extLst>
        </c:ser>
        <c:ser>
          <c:idx val="2"/>
          <c:order val="2"/>
          <c:tx>
            <c:strRef>
              <c:f>'ESPECTRO E030-2018'!$K$12</c:f>
              <c:strCache>
                <c:ptCount val="1"/>
                <c:pt idx="0">
                  <c:v>TL</c:v>
                </c:pt>
              </c:strCache>
            </c:strRef>
          </c:tx>
          <c:spPr>
            <a:ln w="15875" cap="flat" cmpd="sng" algn="ctr">
              <a:solidFill>
                <a:srgbClr val="00B05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'ESPECTRO E030-2018'!$AA$43:$AA$44</c:f>
              <c:numCache>
                <c:formatCode>0.00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'ESPECTRO E030-2018'!$AB$43:$AB$44</c:f>
              <c:numCache>
                <c:formatCode>0.000</c:formatCode>
                <c:ptCount val="2"/>
                <c:pt idx="0">
                  <c:v>0</c:v>
                </c:pt>
                <c:pt idx="1">
                  <c:v>0.35867812500000007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DB-47F8-A93B-8F370AF67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68016"/>
        <c:axId val="346053648"/>
      </c:scatterChart>
      <c:valAx>
        <c:axId val="34406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PERIODO 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6053648"/>
        <c:crosses val="autoZero"/>
        <c:crossBetween val="midCat"/>
      </c:valAx>
      <c:valAx>
        <c:axId val="3460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SA dir y-y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40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77732273831667"/>
          <c:y val="0.23751124981402746"/>
          <c:w val="0.18872469822053295"/>
          <c:h val="0.17423614406374313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Coeficiente sísmico horizontal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[1]Espectro!$B$20:$B$56</c:f>
              <c:numCache>
                <c:formatCode>General</c:formatCode>
                <c:ptCount val="37"/>
                <c:pt idx="0">
                  <c:v>0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0.60000000000000009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1.5999999999999999</c:v>
                </c:pt>
                <c:pt idx="10">
                  <c:v>1.7999999999999998</c:v>
                </c:pt>
                <c:pt idx="11">
                  <c:v>1.9999999999999998</c:v>
                </c:pt>
                <c:pt idx="12">
                  <c:v>2.1999999999999997</c:v>
                </c:pt>
                <c:pt idx="13">
                  <c:v>2.4</c:v>
                </c:pt>
                <c:pt idx="14">
                  <c:v>2.6</c:v>
                </c:pt>
                <c:pt idx="15">
                  <c:v>2.8000000000000003</c:v>
                </c:pt>
                <c:pt idx="16">
                  <c:v>3.0000000000000004</c:v>
                </c:pt>
                <c:pt idx="17">
                  <c:v>3.2000000000000006</c:v>
                </c:pt>
                <c:pt idx="18">
                  <c:v>3.4000000000000008</c:v>
                </c:pt>
                <c:pt idx="19">
                  <c:v>3.600000000000001</c:v>
                </c:pt>
                <c:pt idx="20">
                  <c:v>3.8000000000000012</c:v>
                </c:pt>
                <c:pt idx="21">
                  <c:v>4.0000000000000009</c:v>
                </c:pt>
                <c:pt idx="22">
                  <c:v>4.2000000000000011</c:v>
                </c:pt>
                <c:pt idx="23">
                  <c:v>4.4000000000000012</c:v>
                </c:pt>
                <c:pt idx="24">
                  <c:v>4.6000000000000014</c:v>
                </c:pt>
                <c:pt idx="25">
                  <c:v>4.8000000000000016</c:v>
                </c:pt>
                <c:pt idx="26">
                  <c:v>5.0000000000000018</c:v>
                </c:pt>
                <c:pt idx="27">
                  <c:v>5.200000000000002</c:v>
                </c:pt>
                <c:pt idx="28">
                  <c:v>5.4000000000000021</c:v>
                </c:pt>
                <c:pt idx="29">
                  <c:v>5.6000000000000023</c:v>
                </c:pt>
                <c:pt idx="30">
                  <c:v>5.8000000000000025</c:v>
                </c:pt>
                <c:pt idx="31">
                  <c:v>6.0000000000000027</c:v>
                </c:pt>
                <c:pt idx="32">
                  <c:v>6.2000000000000028</c:v>
                </c:pt>
                <c:pt idx="33">
                  <c:v>6.400000000000003</c:v>
                </c:pt>
                <c:pt idx="34">
                  <c:v>6.6000000000000032</c:v>
                </c:pt>
                <c:pt idx="35">
                  <c:v>6.8000000000000034</c:v>
                </c:pt>
                <c:pt idx="36">
                  <c:v>7.0000000000000036</c:v>
                </c:pt>
              </c:numCache>
            </c:numRef>
          </c:xVal>
          <c:yVal>
            <c:numRef>
              <c:f>[1]Espectro!$D$20:$D$56</c:f>
              <c:numCache>
                <c:formatCode>General</c:formatCode>
                <c:ptCount val="37"/>
                <c:pt idx="0">
                  <c:v>0.2232142857142857</c:v>
                </c:pt>
                <c:pt idx="1">
                  <c:v>0.2232142857142857</c:v>
                </c:pt>
                <c:pt idx="2">
                  <c:v>0.2232142857142857</c:v>
                </c:pt>
                <c:pt idx="3">
                  <c:v>0.2232142857142857</c:v>
                </c:pt>
                <c:pt idx="4">
                  <c:v>0.14880952380952381</c:v>
                </c:pt>
                <c:pt idx="5">
                  <c:v>0.11160714285714285</c:v>
                </c:pt>
                <c:pt idx="6">
                  <c:v>8.9285714285714288E-2</c:v>
                </c:pt>
                <c:pt idx="7">
                  <c:v>7.4404761904761904E-2</c:v>
                </c:pt>
                <c:pt idx="8">
                  <c:v>6.3775510204081634E-2</c:v>
                </c:pt>
                <c:pt idx="9">
                  <c:v>5.5803571428571425E-2</c:v>
                </c:pt>
                <c:pt idx="10">
                  <c:v>4.96031746031746E-2</c:v>
                </c:pt>
                <c:pt idx="11">
                  <c:v>4.4642857142857144E-2</c:v>
                </c:pt>
                <c:pt idx="12">
                  <c:v>4.0584415584415584E-2</c:v>
                </c:pt>
                <c:pt idx="13">
                  <c:v>3.7202380952380952E-2</c:v>
                </c:pt>
                <c:pt idx="14">
                  <c:v>3.3019864750633975E-2</c:v>
                </c:pt>
                <c:pt idx="15">
                  <c:v>2.847120991253644E-2</c:v>
                </c:pt>
                <c:pt idx="16">
                  <c:v>2.4801587301587293E-2</c:v>
                </c:pt>
                <c:pt idx="17">
                  <c:v>2.1798270089285705E-2</c:v>
                </c:pt>
                <c:pt idx="18">
                  <c:v>1.9309194265941663E-2</c:v>
                </c:pt>
                <c:pt idx="19">
                  <c:v>1.7223324514991176E-2</c:v>
                </c:pt>
                <c:pt idx="20">
                  <c:v>1.5458053027305095E-2</c:v>
                </c:pt>
                <c:pt idx="21">
                  <c:v>1.3950892857142851E-2</c:v>
                </c:pt>
                <c:pt idx="22">
                  <c:v>1.2653871072238414E-2</c:v>
                </c:pt>
                <c:pt idx="23">
                  <c:v>1.1529663518299876E-2</c:v>
                </c:pt>
                <c:pt idx="24">
                  <c:v>1.0548879287064536E-2</c:v>
                </c:pt>
                <c:pt idx="25">
                  <c:v>9.6881200396825313E-3</c:v>
                </c:pt>
                <c:pt idx="26">
                  <c:v>8.9285714285714211E-3</c:v>
                </c:pt>
                <c:pt idx="27">
                  <c:v>8.2549661876584884E-3</c:v>
                </c:pt>
                <c:pt idx="28">
                  <c:v>7.6548108955516291E-3</c:v>
                </c:pt>
                <c:pt idx="29">
                  <c:v>7.1178024781341056E-3</c:v>
                </c:pt>
                <c:pt idx="30">
                  <c:v>6.6353830473925533E-3</c:v>
                </c:pt>
                <c:pt idx="31">
                  <c:v>6.2003968253968207E-3</c:v>
                </c:pt>
                <c:pt idx="32">
                  <c:v>5.8068232495911941E-3</c:v>
                </c:pt>
                <c:pt idx="33">
                  <c:v>5.4495675223214237E-3</c:v>
                </c:pt>
                <c:pt idx="34">
                  <c:v>5.1242948970221646E-3</c:v>
                </c:pt>
                <c:pt idx="35">
                  <c:v>4.8272985664854131E-3</c:v>
                </c:pt>
                <c:pt idx="36">
                  <c:v>4.5553935860058259E-3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A-4003-AB5B-3804C084B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23264"/>
        <c:axId val="1254822720"/>
      </c:scatterChart>
      <c:valAx>
        <c:axId val="1254823264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54822720"/>
        <c:crosses val="autoZero"/>
        <c:crossBetween val="midCat"/>
      </c:valAx>
      <c:valAx>
        <c:axId val="12548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5482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Coeficiente sísmico vertical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'ESPECTRO VERTICAL'!$B$61:$B$97</c:f>
              <c:numCache>
                <c:formatCode>General</c:formatCode>
                <c:ptCount val="3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0.2</c:v>
                </c:pt>
                <c:pt idx="8">
                  <c:v>0.4</c:v>
                </c:pt>
                <c:pt idx="9">
                  <c:v>0.60000000000000009</c:v>
                </c:pt>
                <c:pt idx="10">
                  <c:v>0.8</c:v>
                </c:pt>
                <c:pt idx="11">
                  <c:v>1</c:v>
                </c:pt>
                <c:pt idx="12">
                  <c:v>1.2</c:v>
                </c:pt>
                <c:pt idx="13">
                  <c:v>1.4</c:v>
                </c:pt>
                <c:pt idx="14">
                  <c:v>1.5999999999999999</c:v>
                </c:pt>
                <c:pt idx="15">
                  <c:v>1.7999999999999998</c:v>
                </c:pt>
                <c:pt idx="16">
                  <c:v>1.9999999999999998</c:v>
                </c:pt>
                <c:pt idx="17">
                  <c:v>2.1999999999999997</c:v>
                </c:pt>
                <c:pt idx="18">
                  <c:v>2.4</c:v>
                </c:pt>
                <c:pt idx="19">
                  <c:v>2.6</c:v>
                </c:pt>
                <c:pt idx="20">
                  <c:v>2.8000000000000003</c:v>
                </c:pt>
                <c:pt idx="21">
                  <c:v>3.0000000000000004</c:v>
                </c:pt>
                <c:pt idx="22">
                  <c:v>3.2000000000000006</c:v>
                </c:pt>
                <c:pt idx="23">
                  <c:v>3.4000000000000008</c:v>
                </c:pt>
                <c:pt idx="24">
                  <c:v>3.600000000000001</c:v>
                </c:pt>
                <c:pt idx="25">
                  <c:v>3.8000000000000012</c:v>
                </c:pt>
                <c:pt idx="26">
                  <c:v>4.0000000000000009</c:v>
                </c:pt>
                <c:pt idx="27">
                  <c:v>4.2000000000000011</c:v>
                </c:pt>
                <c:pt idx="28">
                  <c:v>4.4000000000000012</c:v>
                </c:pt>
                <c:pt idx="29">
                  <c:v>4.6000000000000014</c:v>
                </c:pt>
                <c:pt idx="30">
                  <c:v>4.8000000000000016</c:v>
                </c:pt>
                <c:pt idx="31">
                  <c:v>5.0000000000000018</c:v>
                </c:pt>
                <c:pt idx="32">
                  <c:v>5.200000000000002</c:v>
                </c:pt>
                <c:pt idx="33">
                  <c:v>5.4000000000000021</c:v>
                </c:pt>
                <c:pt idx="34">
                  <c:v>5.6000000000000023</c:v>
                </c:pt>
                <c:pt idx="35">
                  <c:v>5.8000000000000025</c:v>
                </c:pt>
                <c:pt idx="36">
                  <c:v>6.0000000000000027</c:v>
                </c:pt>
              </c:numCache>
            </c:numRef>
          </c:xVal>
          <c:yVal>
            <c:numRef>
              <c:f>'ESPECTRO VERTICAL'!$G$61:$G$97</c:f>
              <c:numCache>
                <c:formatCode>General</c:formatCode>
                <c:ptCount val="37"/>
                <c:pt idx="0">
                  <c:v>0.31882500000000003</c:v>
                </c:pt>
                <c:pt idx="1">
                  <c:v>0.39853125000000006</c:v>
                </c:pt>
                <c:pt idx="2">
                  <c:v>0.47823750000000009</c:v>
                </c:pt>
                <c:pt idx="3">
                  <c:v>0.55794375000000007</c:v>
                </c:pt>
                <c:pt idx="4">
                  <c:v>0.63765000000000005</c:v>
                </c:pt>
                <c:pt idx="5">
                  <c:v>0.71735625000000014</c:v>
                </c:pt>
                <c:pt idx="6">
                  <c:v>0.79706250000000012</c:v>
                </c:pt>
                <c:pt idx="7">
                  <c:v>0.79706250000000012</c:v>
                </c:pt>
                <c:pt idx="8">
                  <c:v>0.79706250000000012</c:v>
                </c:pt>
                <c:pt idx="9">
                  <c:v>0.7970624999999999</c:v>
                </c:pt>
                <c:pt idx="10">
                  <c:v>0.59779687500000001</c:v>
                </c:pt>
                <c:pt idx="11">
                  <c:v>0.47823750000000009</c:v>
                </c:pt>
                <c:pt idx="12">
                  <c:v>0.39853125000000006</c:v>
                </c:pt>
                <c:pt idx="13">
                  <c:v>0.34159821428571424</c:v>
                </c:pt>
                <c:pt idx="14">
                  <c:v>0.29889843750000006</c:v>
                </c:pt>
                <c:pt idx="15">
                  <c:v>0.26568750000000002</c:v>
                </c:pt>
                <c:pt idx="16">
                  <c:v>0.2391187500000001</c:v>
                </c:pt>
                <c:pt idx="17">
                  <c:v>0.19761880165289264</c:v>
                </c:pt>
                <c:pt idx="18">
                  <c:v>0.16605468749999999</c:v>
                </c:pt>
                <c:pt idx="19">
                  <c:v>0.1414903846153846</c:v>
                </c:pt>
                <c:pt idx="20">
                  <c:v>0.12199936224489794</c:v>
                </c:pt>
                <c:pt idx="21">
                  <c:v>0.10627499999999995</c:v>
                </c:pt>
                <c:pt idx="22">
                  <c:v>9.3405761718749966E-2</c:v>
                </c:pt>
                <c:pt idx="23">
                  <c:v>8.2740051903114148E-2</c:v>
                </c:pt>
                <c:pt idx="24">
                  <c:v>7.380208333333331E-2</c:v>
                </c:pt>
                <c:pt idx="25">
                  <c:v>6.623788088642657E-2</c:v>
                </c:pt>
                <c:pt idx="26">
                  <c:v>5.9779687499999977E-2</c:v>
                </c:pt>
                <c:pt idx="27">
                  <c:v>5.4221938775510188E-2</c:v>
                </c:pt>
                <c:pt idx="28">
                  <c:v>4.9404700413223125E-2</c:v>
                </c:pt>
                <c:pt idx="29">
                  <c:v>4.5202032136105831E-2</c:v>
                </c:pt>
                <c:pt idx="30">
                  <c:v>4.1513671874999963E-2</c:v>
                </c:pt>
                <c:pt idx="31">
                  <c:v>3.8258999999999974E-2</c:v>
                </c:pt>
                <c:pt idx="32">
                  <c:v>3.5372596153846129E-2</c:v>
                </c:pt>
                <c:pt idx="33">
                  <c:v>3.28009259259259E-2</c:v>
                </c:pt>
                <c:pt idx="34">
                  <c:v>3.0499840561224466E-2</c:v>
                </c:pt>
                <c:pt idx="35">
                  <c:v>2.8432669441141482E-2</c:v>
                </c:pt>
                <c:pt idx="36">
                  <c:v>2.6568749999999981E-2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7-4A3D-8DA2-33B235C8D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23808"/>
        <c:axId val="1254824352"/>
      </c:scatterChart>
      <c:valAx>
        <c:axId val="12548238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54824352"/>
        <c:crosses val="autoZero"/>
        <c:crossBetween val="midCat"/>
      </c:valAx>
      <c:valAx>
        <c:axId val="1254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548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C$7" fmlaRange="'DATOS E030-2018'!$C$5:$C$8" noThreeD="1" sel="3" val="0"/>
</file>

<file path=xl/ctrlProps/ctrlProp10.xml><?xml version="1.0" encoding="utf-8"?>
<formControlPr xmlns="http://schemas.microsoft.com/office/spreadsheetml/2009/9/main" objectType="CheckBox" fmlaLink="$E$22" lockText="1" noThreeD="1"/>
</file>

<file path=xl/ctrlProps/ctrlProp11.xml><?xml version="1.0" encoding="utf-8"?>
<formControlPr xmlns="http://schemas.microsoft.com/office/spreadsheetml/2009/9/main" objectType="CheckBox" fmlaLink="$F$22" lockText="1" noThreeD="1"/>
</file>

<file path=xl/ctrlProps/ctrlProp12.xml><?xml version="1.0" encoding="utf-8"?>
<formControlPr xmlns="http://schemas.microsoft.com/office/spreadsheetml/2009/9/main" objectType="CheckBox" fmlaLink="$E$23" lockText="1" noThreeD="1"/>
</file>

<file path=xl/ctrlProps/ctrlProp13.xml><?xml version="1.0" encoding="utf-8"?>
<formControlPr xmlns="http://schemas.microsoft.com/office/spreadsheetml/2009/9/main" objectType="CheckBox" fmlaLink="$F$23" lockText="1" noThreeD="1"/>
</file>

<file path=xl/ctrlProps/ctrlProp14.xml><?xml version="1.0" encoding="utf-8"?>
<formControlPr xmlns="http://schemas.microsoft.com/office/spreadsheetml/2009/9/main" objectType="CheckBox" fmlaLink="$E$25" lockText="1" noThreeD="1"/>
</file>

<file path=xl/ctrlProps/ctrlProp15.xml><?xml version="1.0" encoding="utf-8"?>
<formControlPr xmlns="http://schemas.microsoft.com/office/spreadsheetml/2009/9/main" objectType="CheckBox" fmlaLink="$F$25" lockText="1" noThreeD="1"/>
</file>

<file path=xl/ctrlProps/ctrlProp16.xml><?xml version="1.0" encoding="utf-8"?>
<formControlPr xmlns="http://schemas.microsoft.com/office/spreadsheetml/2009/9/main" objectType="CheckBox" fmlaLink="$E$24" lockText="1" noThreeD="1"/>
</file>

<file path=xl/ctrlProps/ctrlProp17.xml><?xml version="1.0" encoding="utf-8"?>
<formControlPr xmlns="http://schemas.microsoft.com/office/spreadsheetml/2009/9/main" objectType="CheckBox" fmlaLink="$E$26" lockText="1" noThreeD="1"/>
</file>

<file path=xl/ctrlProps/ctrlProp18.xml><?xml version="1.0" encoding="utf-8"?>
<formControlPr xmlns="http://schemas.microsoft.com/office/spreadsheetml/2009/9/main" objectType="CheckBox" fmlaLink="$E$27" lockText="1" noThreeD="1"/>
</file>

<file path=xl/ctrlProps/ctrlProp19.xml><?xml version="1.0" encoding="utf-8"?>
<formControlPr xmlns="http://schemas.microsoft.com/office/spreadsheetml/2009/9/main" objectType="CheckBox" fmlaLink="$E$31" lockText="1" noThreeD="1"/>
</file>

<file path=xl/ctrlProps/ctrlProp2.xml><?xml version="1.0" encoding="utf-8"?>
<formControlPr xmlns="http://schemas.microsoft.com/office/spreadsheetml/2009/9/main" objectType="Drop" dropStyle="combo" dx="16" fmlaLink="$C$10" fmlaRange="'DATOS E030-2018'!$C$13:$C$16" noThreeD="1" sel="3" val="0"/>
</file>

<file path=xl/ctrlProps/ctrlProp20.xml><?xml version="1.0" encoding="utf-8"?>
<formControlPr xmlns="http://schemas.microsoft.com/office/spreadsheetml/2009/9/main" objectType="CheckBox" fmlaLink="$F$31" lockText="1" noThreeD="1"/>
</file>

<file path=xl/ctrlProps/ctrlProp21.xml><?xml version="1.0" encoding="utf-8"?>
<formControlPr xmlns="http://schemas.microsoft.com/office/spreadsheetml/2009/9/main" objectType="CheckBox" fmlaLink="$E$32" lockText="1" noThreeD="1"/>
</file>

<file path=xl/ctrlProps/ctrlProp22.xml><?xml version="1.0" encoding="utf-8"?>
<formControlPr xmlns="http://schemas.microsoft.com/office/spreadsheetml/2009/9/main" objectType="CheckBox" fmlaLink="$F$32" lockText="1" noThreeD="1"/>
</file>

<file path=xl/ctrlProps/ctrlProp23.xml><?xml version="1.0" encoding="utf-8"?>
<formControlPr xmlns="http://schemas.microsoft.com/office/spreadsheetml/2009/9/main" objectType="CheckBox" fmlaLink="$E$33" lockText="1" noThreeD="1"/>
</file>

<file path=xl/ctrlProps/ctrlProp24.xml><?xml version="1.0" encoding="utf-8"?>
<formControlPr xmlns="http://schemas.microsoft.com/office/spreadsheetml/2009/9/main" objectType="CheckBox" fmlaLink="$F$33" lockText="1" noThreeD="1"/>
</file>

<file path=xl/ctrlProps/ctrlProp25.xml><?xml version="1.0" encoding="utf-8"?>
<formControlPr xmlns="http://schemas.microsoft.com/office/spreadsheetml/2009/9/main" objectType="CheckBox" fmlaLink="$E$35" lockText="1" noThreeD="1"/>
</file>

<file path=xl/ctrlProps/ctrlProp26.xml><?xml version="1.0" encoding="utf-8"?>
<formControlPr xmlns="http://schemas.microsoft.com/office/spreadsheetml/2009/9/main" objectType="CheckBox" fmlaLink="$F$35" lockText="1" noThreeD="1"/>
</file>

<file path=xl/ctrlProps/ctrlProp27.xml><?xml version="1.0" encoding="utf-8"?>
<formControlPr xmlns="http://schemas.microsoft.com/office/spreadsheetml/2009/9/main" objectType="CheckBox" fmlaLink="$E$34" lockText="1" noThreeD="1"/>
</file>

<file path=xl/ctrlProps/ctrlProp28.xml><?xml version="1.0" encoding="utf-8"?>
<formControlPr xmlns="http://schemas.microsoft.com/office/spreadsheetml/2009/9/main" objectType="Drop" dropStyle="combo" dx="16" fmlaLink="$N$12" fmlaRange="'DATOS E030-2018'!$C$42:$C$43" noThreeD="1" sel="1" val="0"/>
</file>

<file path=xl/ctrlProps/ctrlProp3.xml><?xml version="1.0" encoding="utf-8"?>
<formControlPr xmlns="http://schemas.microsoft.com/office/spreadsheetml/2009/9/main" objectType="Drop" dropStyle="combo" dx="16" fmlaLink="$E$13" fmlaRange="'DATOS E030-2018'!$D$20:$D$24" noThreeD="1" sel="3" val="0"/>
</file>

<file path=xl/ctrlProps/ctrlProp4.xml><?xml version="1.0" encoding="utf-8"?>
<formControlPr xmlns="http://schemas.microsoft.com/office/spreadsheetml/2009/9/main" objectType="Drop" dropStyle="combo" dx="16" fmlaLink="$H$16" fmlaRange="'DATOS E030-2018'!$D$28:$D$39" noThreeD="1" sel="7" val="4"/>
</file>

<file path=xl/ctrlProps/ctrlProp5.xml><?xml version="1.0" encoding="utf-8"?>
<formControlPr xmlns="http://schemas.microsoft.com/office/spreadsheetml/2009/9/main" objectType="Drop" dropStyle="combo" dx="16" fmlaLink="$H$17" fmlaRange="'DATOS E030-2018'!$D$28:$D$39" noThreeD="1" sel="7" val="4"/>
</file>

<file path=xl/ctrlProps/ctrlProp6.xml><?xml version="1.0" encoding="utf-8"?>
<formControlPr xmlns="http://schemas.microsoft.com/office/spreadsheetml/2009/9/main" objectType="CheckBox" fmlaLink="$E$20" lockText="1" noThreeD="1"/>
</file>

<file path=xl/ctrlProps/ctrlProp7.xml><?xml version="1.0" encoding="utf-8"?>
<formControlPr xmlns="http://schemas.microsoft.com/office/spreadsheetml/2009/9/main" objectType="CheckBox" fmlaLink="$F$20" lockText="1" noThreeD="1"/>
</file>

<file path=xl/ctrlProps/ctrlProp8.xml><?xml version="1.0" encoding="utf-8"?>
<formControlPr xmlns="http://schemas.microsoft.com/office/spreadsheetml/2009/9/main" objectType="CheckBox" fmlaLink="$E$21" lockText="1" noThreeD="1"/>
</file>

<file path=xl/ctrlProps/ctrlProp9.xml><?xml version="1.0" encoding="utf-8"?>
<formControlPr xmlns="http://schemas.microsoft.com/office/spreadsheetml/2009/9/main" objectType="CheckBox" fmlaLink="$F$21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microsoft.com/office/2007/relationships/hdphoto" Target="../media/hdphoto1.wdp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6</xdr:row>
          <xdr:rowOff>7620</xdr:rowOff>
        </xdr:from>
        <xdr:to>
          <xdr:col>2</xdr:col>
          <xdr:colOff>754380</xdr:colOff>
          <xdr:row>6</xdr:row>
          <xdr:rowOff>182880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9</xdr:row>
          <xdr:rowOff>7620</xdr:rowOff>
        </xdr:from>
        <xdr:to>
          <xdr:col>2</xdr:col>
          <xdr:colOff>754380</xdr:colOff>
          <xdr:row>9</xdr:row>
          <xdr:rowOff>182880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12</xdr:row>
          <xdr:rowOff>7620</xdr:rowOff>
        </xdr:from>
        <xdr:to>
          <xdr:col>4</xdr:col>
          <xdr:colOff>769620</xdr:colOff>
          <xdr:row>12</xdr:row>
          <xdr:rowOff>182880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15</xdr:row>
          <xdr:rowOff>7620</xdr:rowOff>
        </xdr:from>
        <xdr:to>
          <xdr:col>7</xdr:col>
          <xdr:colOff>685800</xdr:colOff>
          <xdr:row>15</xdr:row>
          <xdr:rowOff>182880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16</xdr:row>
          <xdr:rowOff>7620</xdr:rowOff>
        </xdr:from>
        <xdr:to>
          <xdr:col>7</xdr:col>
          <xdr:colOff>685800</xdr:colOff>
          <xdr:row>16</xdr:row>
          <xdr:rowOff>182880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22860</xdr:rowOff>
        </xdr:from>
        <xdr:to>
          <xdr:col>4</xdr:col>
          <xdr:colOff>723900</xdr:colOff>
          <xdr:row>20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X-X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19</xdr:row>
          <xdr:rowOff>22860</xdr:rowOff>
        </xdr:from>
        <xdr:to>
          <xdr:col>5</xdr:col>
          <xdr:colOff>723900</xdr:colOff>
          <xdr:row>20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Y-Y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22860</xdr:rowOff>
        </xdr:from>
        <xdr:to>
          <xdr:col>4</xdr:col>
          <xdr:colOff>723900</xdr:colOff>
          <xdr:row>21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X-X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</xdr:row>
          <xdr:rowOff>22860</xdr:rowOff>
        </xdr:from>
        <xdr:to>
          <xdr:col>5</xdr:col>
          <xdr:colOff>723900</xdr:colOff>
          <xdr:row>21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Y-Y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22860</xdr:rowOff>
        </xdr:from>
        <xdr:to>
          <xdr:col>4</xdr:col>
          <xdr:colOff>723900</xdr:colOff>
          <xdr:row>22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X-X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21</xdr:row>
          <xdr:rowOff>22860</xdr:rowOff>
        </xdr:from>
        <xdr:to>
          <xdr:col>5</xdr:col>
          <xdr:colOff>723900</xdr:colOff>
          <xdr:row>22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Y-Y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22860</xdr:rowOff>
        </xdr:from>
        <xdr:to>
          <xdr:col>4</xdr:col>
          <xdr:colOff>723900</xdr:colOff>
          <xdr:row>23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X-X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22</xdr:row>
          <xdr:rowOff>22860</xdr:rowOff>
        </xdr:from>
        <xdr:to>
          <xdr:col>5</xdr:col>
          <xdr:colOff>723900</xdr:colOff>
          <xdr:row>23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Y-Y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22860</xdr:rowOff>
        </xdr:from>
        <xdr:to>
          <xdr:col>4</xdr:col>
          <xdr:colOff>716280</xdr:colOff>
          <xdr:row>25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X-X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24</xdr:row>
          <xdr:rowOff>22860</xdr:rowOff>
        </xdr:from>
        <xdr:to>
          <xdr:col>5</xdr:col>
          <xdr:colOff>716280</xdr:colOff>
          <xdr:row>25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Y-Y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22860</xdr:rowOff>
        </xdr:from>
        <xdr:to>
          <xdr:col>5</xdr:col>
          <xdr:colOff>518160</xdr:colOff>
          <xdr:row>24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AMBAS DIRECCIONES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22860</xdr:rowOff>
        </xdr:from>
        <xdr:to>
          <xdr:col>5</xdr:col>
          <xdr:colOff>518160</xdr:colOff>
          <xdr:row>26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AMBAS DIRECCIONES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22860</xdr:rowOff>
        </xdr:from>
        <xdr:to>
          <xdr:col>5</xdr:col>
          <xdr:colOff>518160</xdr:colOff>
          <xdr:row>27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AMBAS DIRECCIONES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30</xdr:row>
          <xdr:rowOff>22860</xdr:rowOff>
        </xdr:from>
        <xdr:to>
          <xdr:col>4</xdr:col>
          <xdr:colOff>716280</xdr:colOff>
          <xdr:row>31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X-X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30</xdr:row>
          <xdr:rowOff>22860</xdr:rowOff>
        </xdr:from>
        <xdr:to>
          <xdr:col>5</xdr:col>
          <xdr:colOff>716280</xdr:colOff>
          <xdr:row>31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Y-Y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31</xdr:row>
          <xdr:rowOff>22860</xdr:rowOff>
        </xdr:from>
        <xdr:to>
          <xdr:col>4</xdr:col>
          <xdr:colOff>716280</xdr:colOff>
          <xdr:row>32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X-X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22860</xdr:rowOff>
        </xdr:from>
        <xdr:to>
          <xdr:col>5</xdr:col>
          <xdr:colOff>716280</xdr:colOff>
          <xdr:row>32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Y-Y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32</xdr:row>
          <xdr:rowOff>22860</xdr:rowOff>
        </xdr:from>
        <xdr:to>
          <xdr:col>4</xdr:col>
          <xdr:colOff>716280</xdr:colOff>
          <xdr:row>33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X-X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32</xdr:row>
          <xdr:rowOff>22860</xdr:rowOff>
        </xdr:from>
        <xdr:to>
          <xdr:col>5</xdr:col>
          <xdr:colOff>716280</xdr:colOff>
          <xdr:row>33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Y-Y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34</xdr:row>
          <xdr:rowOff>22860</xdr:rowOff>
        </xdr:from>
        <xdr:to>
          <xdr:col>4</xdr:col>
          <xdr:colOff>716280</xdr:colOff>
          <xdr:row>35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X-X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34</xdr:row>
          <xdr:rowOff>22860</xdr:rowOff>
        </xdr:from>
        <xdr:to>
          <xdr:col>5</xdr:col>
          <xdr:colOff>716280</xdr:colOff>
          <xdr:row>35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 Y-Y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33</xdr:row>
          <xdr:rowOff>22860</xdr:rowOff>
        </xdr:from>
        <xdr:to>
          <xdr:col>5</xdr:col>
          <xdr:colOff>518160</xdr:colOff>
          <xdr:row>34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AMBAS DIRECCIONES</a:t>
              </a:r>
            </a:p>
          </xdr:txBody>
        </xdr:sp>
        <xdr:clientData/>
      </xdr:twoCellAnchor>
    </mc:Choice>
    <mc:Fallback/>
  </mc:AlternateContent>
  <xdr:twoCellAnchor editAs="oneCell">
    <xdr:from>
      <xdr:col>12</xdr:col>
      <xdr:colOff>106964</xdr:colOff>
      <xdr:row>13</xdr:row>
      <xdr:rowOff>80676</xdr:rowOff>
    </xdr:from>
    <xdr:to>
      <xdr:col>13</xdr:col>
      <xdr:colOff>340557</xdr:colOff>
      <xdr:row>14</xdr:row>
      <xdr:rowOff>147205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8989" y="2176176"/>
          <a:ext cx="995593" cy="257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135023</xdr:colOff>
      <xdr:row>12</xdr:row>
      <xdr:rowOff>149622</xdr:rowOff>
    </xdr:from>
    <xdr:to>
      <xdr:col>12</xdr:col>
      <xdr:colOff>4424</xdr:colOff>
      <xdr:row>15</xdr:row>
      <xdr:rowOff>34635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3048" y="2054622"/>
          <a:ext cx="1393401" cy="456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87786</xdr:colOff>
      <xdr:row>16</xdr:row>
      <xdr:rowOff>77518</xdr:rowOff>
    </xdr:from>
    <xdr:to>
      <xdr:col>15</xdr:col>
      <xdr:colOff>623496</xdr:colOff>
      <xdr:row>35</xdr:row>
      <xdr:rowOff>148079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94384</xdr:colOff>
      <xdr:row>35</xdr:row>
      <xdr:rowOff>171450</xdr:rowOff>
    </xdr:from>
    <xdr:to>
      <xdr:col>15</xdr:col>
      <xdr:colOff>630094</xdr:colOff>
      <xdr:row>55</xdr:row>
      <xdr:rowOff>51511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321732</xdr:colOff>
      <xdr:row>36</xdr:row>
      <xdr:rowOff>98256</xdr:rowOff>
    </xdr:from>
    <xdr:to>
      <xdr:col>3</xdr:col>
      <xdr:colOff>508001</xdr:colOff>
      <xdr:row>48</xdr:row>
      <xdr:rowOff>49277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1732" y="6575256"/>
          <a:ext cx="2472269" cy="2237021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581025</xdr:colOff>
      <xdr:row>12</xdr:row>
      <xdr:rowOff>69943</xdr:rowOff>
    </xdr:from>
    <xdr:to>
      <xdr:col>15</xdr:col>
      <xdr:colOff>571500</xdr:colOff>
      <xdr:row>16</xdr:row>
      <xdr:rowOff>25539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31400" y="1974943"/>
          <a:ext cx="1514475" cy="71759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</xdr:colOff>
          <xdr:row>11</xdr:row>
          <xdr:rowOff>7620</xdr:rowOff>
        </xdr:from>
        <xdr:to>
          <xdr:col>13</xdr:col>
          <xdr:colOff>754380</xdr:colOff>
          <xdr:row>12</xdr:row>
          <xdr:rowOff>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581026</xdr:colOff>
      <xdr:row>36</xdr:row>
      <xdr:rowOff>123825</xdr:rowOff>
    </xdr:from>
    <xdr:to>
      <xdr:col>8</xdr:col>
      <xdr:colOff>467996</xdr:colOff>
      <xdr:row>49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7026" y="7181850"/>
          <a:ext cx="3754120" cy="2533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18</xdr:row>
      <xdr:rowOff>195262</xdr:rowOff>
    </xdr:from>
    <xdr:to>
      <xdr:col>13</xdr:col>
      <xdr:colOff>209550</xdr:colOff>
      <xdr:row>34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58</xdr:row>
      <xdr:rowOff>195262</xdr:rowOff>
    </xdr:from>
    <xdr:to>
      <xdr:col>13</xdr:col>
      <xdr:colOff>209550</xdr:colOff>
      <xdr:row>74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</xdr:colOff>
      <xdr:row>1</xdr:row>
      <xdr:rowOff>28575</xdr:rowOff>
    </xdr:from>
    <xdr:to>
      <xdr:col>15</xdr:col>
      <xdr:colOff>649502</xdr:colOff>
      <xdr:row>28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19075"/>
          <a:ext cx="3649877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60%20UDEMY/40%20CONCRETO%20ARMADO/00%204TA%20EDICION/50%20CLASE%205/Espectro%20VERTICAL%20E.030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ectro"/>
      <sheetName val="Formulario"/>
    </sheetNames>
    <sheetDataSet>
      <sheetData sheetId="0">
        <row r="20">
          <cell r="B20">
            <v>0</v>
          </cell>
          <cell r="D20">
            <v>0.2232142857142857</v>
          </cell>
        </row>
        <row r="21">
          <cell r="B21">
            <v>0.2</v>
          </cell>
          <cell r="D21">
            <v>0.2232142857142857</v>
          </cell>
        </row>
        <row r="22">
          <cell r="B22">
            <v>0.30000000000000004</v>
          </cell>
          <cell r="D22">
            <v>0.2232142857142857</v>
          </cell>
        </row>
        <row r="23">
          <cell r="B23">
            <v>0.4</v>
          </cell>
          <cell r="D23">
            <v>0.2232142857142857</v>
          </cell>
        </row>
        <row r="24">
          <cell r="B24">
            <v>0.60000000000000009</v>
          </cell>
          <cell r="D24">
            <v>0.14880952380952381</v>
          </cell>
        </row>
        <row r="25">
          <cell r="B25">
            <v>0.8</v>
          </cell>
          <cell r="D25">
            <v>0.11160714285714285</v>
          </cell>
        </row>
        <row r="26">
          <cell r="B26">
            <v>1</v>
          </cell>
          <cell r="D26">
            <v>8.9285714285714288E-2</v>
          </cell>
        </row>
        <row r="27">
          <cell r="B27">
            <v>1.2</v>
          </cell>
          <cell r="D27">
            <v>7.4404761904761904E-2</v>
          </cell>
        </row>
        <row r="28">
          <cell r="B28">
            <v>1.4</v>
          </cell>
          <cell r="D28">
            <v>6.3775510204081634E-2</v>
          </cell>
        </row>
        <row r="29">
          <cell r="B29">
            <v>1.5999999999999999</v>
          </cell>
          <cell r="D29">
            <v>5.5803571428571425E-2</v>
          </cell>
        </row>
        <row r="30">
          <cell r="B30">
            <v>1.7999999999999998</v>
          </cell>
          <cell r="D30">
            <v>4.96031746031746E-2</v>
          </cell>
        </row>
        <row r="31">
          <cell r="B31">
            <v>1.9999999999999998</v>
          </cell>
          <cell r="D31">
            <v>4.4642857142857144E-2</v>
          </cell>
        </row>
        <row r="32">
          <cell r="B32">
            <v>2.1999999999999997</v>
          </cell>
          <cell r="D32">
            <v>4.0584415584415584E-2</v>
          </cell>
        </row>
        <row r="33">
          <cell r="B33">
            <v>2.4</v>
          </cell>
          <cell r="D33">
            <v>3.7202380952380952E-2</v>
          </cell>
        </row>
        <row r="34">
          <cell r="B34">
            <v>2.6</v>
          </cell>
          <cell r="D34">
            <v>3.3019864750633975E-2</v>
          </cell>
        </row>
        <row r="35">
          <cell r="B35">
            <v>2.8000000000000003</v>
          </cell>
          <cell r="D35">
            <v>2.847120991253644E-2</v>
          </cell>
        </row>
        <row r="36">
          <cell r="B36">
            <v>3.0000000000000004</v>
          </cell>
          <cell r="D36">
            <v>2.4801587301587293E-2</v>
          </cell>
        </row>
        <row r="37">
          <cell r="B37">
            <v>3.2000000000000006</v>
          </cell>
          <cell r="D37">
            <v>2.1798270089285705E-2</v>
          </cell>
        </row>
        <row r="38">
          <cell r="B38">
            <v>3.4000000000000008</v>
          </cell>
          <cell r="D38">
            <v>1.9309194265941663E-2</v>
          </cell>
        </row>
        <row r="39">
          <cell r="B39">
            <v>3.600000000000001</v>
          </cell>
          <cell r="D39">
            <v>1.7223324514991176E-2</v>
          </cell>
        </row>
        <row r="40">
          <cell r="B40">
            <v>3.8000000000000012</v>
          </cell>
          <cell r="D40">
            <v>1.5458053027305095E-2</v>
          </cell>
        </row>
        <row r="41">
          <cell r="B41">
            <v>4.0000000000000009</v>
          </cell>
          <cell r="D41">
            <v>1.3950892857142851E-2</v>
          </cell>
        </row>
        <row r="42">
          <cell r="B42">
            <v>4.2000000000000011</v>
          </cell>
          <cell r="D42">
            <v>1.2653871072238414E-2</v>
          </cell>
        </row>
        <row r="43">
          <cell r="B43">
            <v>4.4000000000000012</v>
          </cell>
          <cell r="D43">
            <v>1.1529663518299876E-2</v>
          </cell>
        </row>
        <row r="44">
          <cell r="B44">
            <v>4.6000000000000014</v>
          </cell>
          <cell r="D44">
            <v>1.0548879287064536E-2</v>
          </cell>
        </row>
        <row r="45">
          <cell r="B45">
            <v>4.8000000000000016</v>
          </cell>
          <cell r="D45">
            <v>9.6881200396825313E-3</v>
          </cell>
        </row>
        <row r="46">
          <cell r="B46">
            <v>5.0000000000000018</v>
          </cell>
          <cell r="D46">
            <v>8.9285714285714211E-3</v>
          </cell>
        </row>
        <row r="47">
          <cell r="B47">
            <v>5.200000000000002</v>
          </cell>
          <cell r="D47">
            <v>8.2549661876584884E-3</v>
          </cell>
        </row>
        <row r="48">
          <cell r="B48">
            <v>5.4000000000000021</v>
          </cell>
          <cell r="D48">
            <v>7.6548108955516291E-3</v>
          </cell>
        </row>
        <row r="49">
          <cell r="B49">
            <v>5.6000000000000023</v>
          </cell>
          <cell r="D49">
            <v>7.1178024781341056E-3</v>
          </cell>
        </row>
        <row r="50">
          <cell r="B50">
            <v>5.8000000000000025</v>
          </cell>
          <cell r="D50">
            <v>6.6353830473925533E-3</v>
          </cell>
        </row>
        <row r="51">
          <cell r="B51">
            <v>6.0000000000000027</v>
          </cell>
          <cell r="D51">
            <v>6.2003968253968207E-3</v>
          </cell>
        </row>
        <row r="52">
          <cell r="B52">
            <v>6.2000000000000028</v>
          </cell>
          <cell r="D52">
            <v>5.8068232495911941E-3</v>
          </cell>
        </row>
        <row r="53">
          <cell r="B53">
            <v>6.400000000000003</v>
          </cell>
          <cell r="D53">
            <v>5.4495675223214237E-3</v>
          </cell>
        </row>
        <row r="54">
          <cell r="B54">
            <v>6.6000000000000032</v>
          </cell>
          <cell r="D54">
            <v>5.1242948970221646E-3</v>
          </cell>
        </row>
        <row r="55">
          <cell r="B55">
            <v>6.8000000000000034</v>
          </cell>
          <cell r="D55">
            <v>4.8272985664854131E-3</v>
          </cell>
        </row>
        <row r="56">
          <cell r="B56">
            <v>7.0000000000000036</v>
          </cell>
          <cell r="D56">
            <v>4.5553935860058259E-3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/>
  </sheetPr>
  <dimension ref="A1:AB57"/>
  <sheetViews>
    <sheetView view="pageBreakPreview" topLeftCell="A16" zoomScale="130" zoomScaleNormal="100" zoomScaleSheetLayoutView="130" workbookViewId="0">
      <selection activeCell="F11" sqref="F11"/>
    </sheetView>
  </sheetViews>
  <sheetFormatPr baseColWidth="10" defaultRowHeight="14.4" x14ac:dyDescent="0.3"/>
  <cols>
    <col min="5" max="6" width="11.88671875" bestFit="1" customWidth="1"/>
    <col min="10" max="10" width="2.109375" customWidth="1"/>
    <col min="17" max="17" width="7.44140625" customWidth="1"/>
    <col min="18" max="18" width="7.6640625" customWidth="1"/>
    <col min="19" max="19" width="10.109375" customWidth="1"/>
    <col min="20" max="20" width="10.33203125" customWidth="1"/>
  </cols>
  <sheetData>
    <row r="1" spans="1:20" x14ac:dyDescent="0.3">
      <c r="A1" s="102" t="s">
        <v>117</v>
      </c>
      <c r="B1" s="102"/>
      <c r="C1" s="102"/>
      <c r="D1" s="102"/>
      <c r="E1" s="102"/>
      <c r="F1" s="102"/>
      <c r="G1" s="102"/>
      <c r="H1" s="102"/>
      <c r="I1" s="102"/>
      <c r="J1" s="15"/>
      <c r="K1" s="102" t="s">
        <v>118</v>
      </c>
      <c r="L1" s="102"/>
      <c r="M1" s="102"/>
      <c r="N1" s="102"/>
      <c r="O1" s="102"/>
      <c r="P1" s="102"/>
      <c r="Q1" s="102"/>
      <c r="R1" s="102"/>
      <c r="S1" s="102"/>
      <c r="T1" s="102"/>
    </row>
    <row r="2" spans="1:20" ht="6" customHeight="1" x14ac:dyDescent="0.3">
      <c r="A2" s="48"/>
      <c r="B2" s="48"/>
      <c r="C2" s="48"/>
      <c r="D2" s="48"/>
      <c r="E2" s="48"/>
      <c r="F2" s="48"/>
      <c r="G2" s="48"/>
      <c r="H2" s="48"/>
      <c r="I2" s="48"/>
      <c r="J2" s="15"/>
      <c r="K2" s="48"/>
      <c r="L2" s="48"/>
      <c r="M2" s="48"/>
      <c r="N2" s="48"/>
      <c r="O2" s="48"/>
      <c r="P2" s="48"/>
      <c r="Q2" s="48"/>
      <c r="R2" s="48"/>
      <c r="S2" s="48"/>
      <c r="T2" s="48"/>
    </row>
    <row r="3" spans="1:20" ht="39.75" customHeight="1" x14ac:dyDescent="0.3">
      <c r="A3" s="49" t="s">
        <v>109</v>
      </c>
      <c r="B3" s="93" t="s">
        <v>119</v>
      </c>
      <c r="C3" s="93"/>
      <c r="D3" s="93"/>
      <c r="E3" s="93"/>
      <c r="F3" s="93"/>
      <c r="G3" s="93"/>
      <c r="H3" s="93"/>
      <c r="I3" s="93"/>
      <c r="J3" s="15"/>
      <c r="K3" s="49" t="s">
        <v>109</v>
      </c>
      <c r="L3" s="94" t="str">
        <f>+B3</f>
        <v>PROYECTO CONSTRUCCIÓN EDIFICIO DE 15 PISOS</v>
      </c>
      <c r="M3" s="94"/>
      <c r="N3" s="94"/>
      <c r="O3" s="94"/>
      <c r="P3" s="94"/>
      <c r="Q3" s="94"/>
      <c r="R3" s="94"/>
      <c r="S3" s="94"/>
      <c r="T3" s="50"/>
    </row>
    <row r="4" spans="1:20" x14ac:dyDescent="0.3">
      <c r="A4" s="115"/>
      <c r="B4" s="115"/>
      <c r="C4" s="115"/>
      <c r="D4" s="115"/>
      <c r="E4" s="115"/>
      <c r="F4" s="115"/>
      <c r="G4" s="115"/>
      <c r="H4" s="115"/>
      <c r="I4" s="115"/>
      <c r="J4" s="15"/>
      <c r="K4" s="114"/>
      <c r="L4" s="114"/>
      <c r="M4" s="114"/>
      <c r="N4" s="114"/>
      <c r="O4" s="114"/>
      <c r="P4" s="114"/>
      <c r="Q4" s="114"/>
      <c r="R4" s="114"/>
      <c r="S4" s="114"/>
      <c r="T4" s="114"/>
    </row>
    <row r="5" spans="1:20" ht="15" customHeight="1" x14ac:dyDescent="0.35">
      <c r="A5" s="24" t="s">
        <v>111</v>
      </c>
      <c r="B5" s="25"/>
      <c r="C5" s="25"/>
      <c r="D5" s="25"/>
      <c r="E5" s="25"/>
      <c r="F5" s="25"/>
      <c r="G5" s="100"/>
      <c r="H5" s="100"/>
      <c r="I5" s="100"/>
      <c r="J5" s="15"/>
      <c r="K5" s="113" t="s">
        <v>79</v>
      </c>
      <c r="L5" s="113"/>
      <c r="M5" s="113"/>
      <c r="N5" s="113"/>
      <c r="O5" s="113"/>
      <c r="P5" s="113"/>
      <c r="Q5" s="113"/>
      <c r="R5" s="113"/>
      <c r="S5" s="113"/>
      <c r="T5" s="113"/>
    </row>
    <row r="6" spans="1:20" ht="15" customHeight="1" x14ac:dyDescent="0.3">
      <c r="A6" s="101" t="s">
        <v>4</v>
      </c>
      <c r="B6" s="101"/>
      <c r="C6" s="26" t="s">
        <v>1</v>
      </c>
      <c r="D6" s="26" t="s">
        <v>5</v>
      </c>
      <c r="E6" s="46"/>
      <c r="G6" s="100"/>
      <c r="H6" s="100"/>
      <c r="I6" s="100"/>
      <c r="J6" s="7"/>
    </row>
    <row r="7" spans="1:20" ht="15" customHeight="1" x14ac:dyDescent="0.3">
      <c r="A7" s="101"/>
      <c r="B7" s="101"/>
      <c r="C7" s="27">
        <v>3</v>
      </c>
      <c r="D7" s="28">
        <f>+VLOOKUP(C7,'DATOS E030-2018'!$B$5:$D$8,3,FALSE)</f>
        <v>0.25</v>
      </c>
      <c r="G7" t="s">
        <v>35</v>
      </c>
      <c r="J7" s="7"/>
      <c r="K7" s="38" t="s">
        <v>80</v>
      </c>
      <c r="L7" s="39" t="s">
        <v>89</v>
      </c>
      <c r="M7" s="40" t="s">
        <v>80</v>
      </c>
      <c r="N7" s="38" t="s">
        <v>56</v>
      </c>
      <c r="O7" s="38" t="s">
        <v>57</v>
      </c>
      <c r="Q7" s="40" t="s">
        <v>36</v>
      </c>
      <c r="R7" s="41" t="s">
        <v>84</v>
      </c>
      <c r="S7" s="40" t="s">
        <v>85</v>
      </c>
      <c r="T7" s="40" t="s">
        <v>86</v>
      </c>
    </row>
    <row r="8" spans="1:20" ht="15" customHeight="1" x14ac:dyDescent="0.3">
      <c r="A8" s="24" t="s">
        <v>112</v>
      </c>
      <c r="J8" s="7"/>
      <c r="K8" s="37" t="s">
        <v>5</v>
      </c>
      <c r="L8" s="28">
        <f>+D7</f>
        <v>0.25</v>
      </c>
      <c r="M8" s="37" t="s">
        <v>107</v>
      </c>
      <c r="N8" s="36">
        <f>+I16</f>
        <v>8</v>
      </c>
      <c r="O8" s="36">
        <f>+I17</f>
        <v>8</v>
      </c>
      <c r="Q8" s="28">
        <f t="shared" ref="Q8:Q55" si="0">+IF(R8&lt;$L$11,2.5,IF(R8&gt;$L$12,2.5*$L$11*$L$12/(POWER(R8,2)),2.5*$L$11/R8))</f>
        <v>2.5</v>
      </c>
      <c r="R8" s="28">
        <v>0</v>
      </c>
      <c r="S8" s="42">
        <f>+$L$8*$L$9*Q8*$L$10*$O$12/$N$11</f>
        <v>1.19559375</v>
      </c>
      <c r="T8" s="42">
        <f>+$L$8*$L$9*Q8*$L$10*$O$12/$O$11</f>
        <v>1.19559375</v>
      </c>
    </row>
    <row r="9" spans="1:20" ht="15" customHeight="1" x14ac:dyDescent="0.3">
      <c r="A9" s="101" t="s">
        <v>6</v>
      </c>
      <c r="B9" s="101"/>
      <c r="C9" s="26" t="s">
        <v>7</v>
      </c>
      <c r="D9" s="107" t="s">
        <v>24</v>
      </c>
      <c r="E9" s="108"/>
      <c r="F9" s="109"/>
      <c r="G9" s="26" t="s">
        <v>8</v>
      </c>
      <c r="H9" s="26" t="s">
        <v>23</v>
      </c>
      <c r="I9" s="26" t="s">
        <v>22</v>
      </c>
      <c r="J9" s="7"/>
      <c r="K9" s="37" t="s">
        <v>42</v>
      </c>
      <c r="L9" s="28">
        <f>+F13</f>
        <v>1.3</v>
      </c>
      <c r="M9" s="37" t="s">
        <v>82</v>
      </c>
      <c r="N9" s="28">
        <f>+G28</f>
        <v>1</v>
      </c>
      <c r="O9" s="28">
        <f>+H28</f>
        <v>1</v>
      </c>
      <c r="Q9" s="28">
        <f t="shared" si="0"/>
        <v>2.5</v>
      </c>
      <c r="R9" s="28">
        <v>0.02</v>
      </c>
      <c r="S9" s="42">
        <f t="shared" ref="S9:S55" si="1">+$L$8*$L$9*Q9*$L$10*$O$12/$N$11</f>
        <v>1.19559375</v>
      </c>
      <c r="T9" s="42">
        <f t="shared" ref="T9:T55" si="2">+$L$8*$L$9*Q9*$L$10*$O$12/$O$11</f>
        <v>1.19559375</v>
      </c>
    </row>
    <row r="10" spans="1:20" ht="15" customHeight="1" x14ac:dyDescent="0.3">
      <c r="A10" s="101"/>
      <c r="B10" s="101"/>
      <c r="C10" s="27">
        <v>3</v>
      </c>
      <c r="D10" s="116" t="str">
        <f>+VLOOKUP(C10,'DATOS E030-2018'!$B$13:$H$16,3,FALSE)</f>
        <v>Suelos Intermedios</v>
      </c>
      <c r="E10" s="116"/>
      <c r="F10" s="116"/>
      <c r="G10" s="28">
        <f>+VLOOKUP(C10,'DATOS E030-2018'!$B$13:$H$16,'ESPECTRO E030-2018'!C7+3,FALSE)</f>
        <v>1.2</v>
      </c>
      <c r="H10" s="28">
        <f>+VLOOKUP(C10,'DATOS E030-2018'!B13:J16,8,FALSE)</f>
        <v>0.6</v>
      </c>
      <c r="I10" s="28">
        <f>+VLOOKUP(C10,'DATOS E030-2018'!B13:J16,9,FALSE)</f>
        <v>2</v>
      </c>
      <c r="J10" s="7"/>
      <c r="K10" s="37" t="s">
        <v>8</v>
      </c>
      <c r="L10" s="28">
        <f>+G10</f>
        <v>1.2</v>
      </c>
      <c r="M10" s="37" t="s">
        <v>83</v>
      </c>
      <c r="N10" s="28">
        <f>+G36</f>
        <v>1</v>
      </c>
      <c r="O10" s="28">
        <f>+H36</f>
        <v>1</v>
      </c>
      <c r="Q10" s="28">
        <f t="shared" si="0"/>
        <v>2.5</v>
      </c>
      <c r="R10" s="28">
        <v>0.04</v>
      </c>
      <c r="S10" s="42">
        <f t="shared" si="1"/>
        <v>1.19559375</v>
      </c>
      <c r="T10" s="42">
        <f>+$L$8*$L$9*Q10*$L$10*$O$12/$O$11</f>
        <v>1.19559375</v>
      </c>
    </row>
    <row r="11" spans="1:20" ht="15" customHeight="1" x14ac:dyDescent="0.3">
      <c r="A11" s="24" t="s">
        <v>113</v>
      </c>
      <c r="J11" s="7"/>
      <c r="K11" s="37" t="s">
        <v>23</v>
      </c>
      <c r="L11" s="28">
        <f>+H10</f>
        <v>0.6</v>
      </c>
      <c r="M11" s="37" t="s">
        <v>81</v>
      </c>
      <c r="N11" s="43">
        <f>+N8*N9*N10</f>
        <v>8</v>
      </c>
      <c r="O11" s="43">
        <f>+O8*O9*O10</f>
        <v>8</v>
      </c>
      <c r="Q11" s="28">
        <f t="shared" si="0"/>
        <v>2.5</v>
      </c>
      <c r="R11" s="28">
        <v>0.06</v>
      </c>
      <c r="S11" s="42">
        <f t="shared" si="1"/>
        <v>1.19559375</v>
      </c>
      <c r="T11" s="42">
        <f t="shared" si="2"/>
        <v>1.19559375</v>
      </c>
    </row>
    <row r="12" spans="1:20" ht="15" customHeight="1" x14ac:dyDescent="0.3">
      <c r="A12" s="101" t="s">
        <v>30</v>
      </c>
      <c r="B12" s="101"/>
      <c r="C12" s="112" t="s">
        <v>31</v>
      </c>
      <c r="D12" s="112"/>
      <c r="E12" s="112"/>
      <c r="F12" s="29" t="s">
        <v>42</v>
      </c>
      <c r="G12" s="110" t="s">
        <v>90</v>
      </c>
      <c r="H12" s="110"/>
      <c r="I12" s="110"/>
      <c r="J12" s="7"/>
      <c r="K12" s="37" t="s">
        <v>22</v>
      </c>
      <c r="L12" s="28">
        <f>+I10</f>
        <v>2</v>
      </c>
      <c r="M12" s="26" t="s">
        <v>108</v>
      </c>
      <c r="N12" s="44">
        <v>1</v>
      </c>
      <c r="O12" s="45">
        <f>+IF(N12=1,9.81,1)</f>
        <v>9.81</v>
      </c>
      <c r="Q12" s="28">
        <f t="shared" si="0"/>
        <v>2.5</v>
      </c>
      <c r="R12" s="28">
        <v>0.08</v>
      </c>
      <c r="S12" s="42">
        <f>+$L$8*$L$9*Q12*$L$10*$O$12/$N$11</f>
        <v>1.19559375</v>
      </c>
      <c r="T12" s="42">
        <f t="shared" si="2"/>
        <v>1.19559375</v>
      </c>
    </row>
    <row r="13" spans="1:20" ht="15" customHeight="1" x14ac:dyDescent="0.3">
      <c r="A13" s="101"/>
      <c r="B13" s="101"/>
      <c r="C13" s="30"/>
      <c r="D13" s="31"/>
      <c r="E13" s="32">
        <v>3</v>
      </c>
      <c r="F13" s="28">
        <f>+VLOOKUP(E13,'DATOS E030-2018'!B20:E24,4,FALSE)</f>
        <v>1.3</v>
      </c>
      <c r="G13" s="111" t="str">
        <f>+VLOOKUP(E13,'DATOS E030-2018'!B20:F24,5,FALSE)</f>
        <v>Revisar tabla N°5 E030-2018</v>
      </c>
      <c r="H13" s="111"/>
      <c r="I13" s="111"/>
      <c r="J13" s="7"/>
      <c r="Q13" s="28">
        <f t="shared" si="0"/>
        <v>2.5</v>
      </c>
      <c r="R13" s="28">
        <v>0.1</v>
      </c>
      <c r="S13" s="42">
        <f t="shared" si="1"/>
        <v>1.19559375</v>
      </c>
      <c r="T13" s="42">
        <f t="shared" si="2"/>
        <v>1.19559375</v>
      </c>
    </row>
    <row r="14" spans="1:20" ht="15" customHeight="1" x14ac:dyDescent="0.3">
      <c r="A14" s="24" t="s">
        <v>114</v>
      </c>
      <c r="B14" s="25"/>
      <c r="C14" s="25"/>
      <c r="J14" s="7"/>
      <c r="K14" s="7"/>
      <c r="L14" s="7"/>
      <c r="M14" s="7"/>
      <c r="N14" s="7"/>
      <c r="O14" s="7"/>
      <c r="P14" s="7"/>
      <c r="Q14" s="13">
        <f t="shared" si="0"/>
        <v>2.5</v>
      </c>
      <c r="R14" s="13">
        <v>0.12000000000000001</v>
      </c>
      <c r="S14" s="14">
        <f t="shared" si="1"/>
        <v>1.19559375</v>
      </c>
      <c r="T14" s="14">
        <f t="shared" si="2"/>
        <v>1.19559375</v>
      </c>
    </row>
    <row r="15" spans="1:20" ht="15" customHeight="1" x14ac:dyDescent="0.3">
      <c r="A15" s="101" t="s">
        <v>32</v>
      </c>
      <c r="B15" s="101"/>
      <c r="C15" s="26" t="s">
        <v>59</v>
      </c>
      <c r="D15" s="108" t="s">
        <v>58</v>
      </c>
      <c r="E15" s="108"/>
      <c r="F15" s="108"/>
      <c r="G15" s="108"/>
      <c r="H15" s="109"/>
      <c r="I15" s="26" t="s">
        <v>55</v>
      </c>
      <c r="J15" s="7"/>
      <c r="K15" s="7"/>
      <c r="L15" s="7"/>
      <c r="M15" s="7"/>
      <c r="N15" s="7"/>
      <c r="O15" s="7"/>
      <c r="P15" s="7"/>
      <c r="Q15" s="13">
        <f t="shared" si="0"/>
        <v>2.5</v>
      </c>
      <c r="R15" s="13">
        <v>0.14000000000000001</v>
      </c>
      <c r="S15" s="14">
        <f t="shared" si="1"/>
        <v>1.19559375</v>
      </c>
      <c r="T15" s="14">
        <f t="shared" si="2"/>
        <v>1.19559375</v>
      </c>
    </row>
    <row r="16" spans="1:20" ht="15" customHeight="1" x14ac:dyDescent="0.3">
      <c r="A16" s="101"/>
      <c r="B16" s="101"/>
      <c r="C16" s="33" t="s">
        <v>56</v>
      </c>
      <c r="D16" s="34"/>
      <c r="E16" s="35"/>
      <c r="F16" s="35"/>
      <c r="G16" s="35"/>
      <c r="H16" s="32">
        <v>7</v>
      </c>
      <c r="I16" s="36">
        <f>+VLOOKUP('ESPECTRO E030-2018'!H16,'DATOS E030-2018'!B28:G39,6,FALSE)</f>
        <v>8</v>
      </c>
      <c r="J16" s="7"/>
      <c r="K16" s="7"/>
      <c r="L16" s="7"/>
      <c r="M16" s="7"/>
      <c r="N16" s="7"/>
      <c r="O16" s="7"/>
      <c r="P16" s="7"/>
      <c r="Q16" s="13">
        <f t="shared" si="0"/>
        <v>2.5</v>
      </c>
      <c r="R16" s="13">
        <v>0.16</v>
      </c>
      <c r="S16" s="14">
        <f t="shared" si="1"/>
        <v>1.19559375</v>
      </c>
      <c r="T16" s="14">
        <f t="shared" si="2"/>
        <v>1.19559375</v>
      </c>
    </row>
    <row r="17" spans="1:28" ht="15" customHeight="1" x14ac:dyDescent="0.3">
      <c r="A17" s="101"/>
      <c r="B17" s="101"/>
      <c r="C17" s="33" t="s">
        <v>57</v>
      </c>
      <c r="D17" s="34"/>
      <c r="E17" s="35"/>
      <c r="F17" s="35"/>
      <c r="G17" s="35"/>
      <c r="H17" s="32">
        <v>7</v>
      </c>
      <c r="I17" s="36">
        <f>+VLOOKUP('ESPECTRO E030-2018'!H17,'DATOS E030-2018'!B28:G39,6,FALSE)</f>
        <v>8</v>
      </c>
      <c r="J17" s="7"/>
      <c r="K17" s="7"/>
      <c r="L17" s="7"/>
      <c r="M17" s="7"/>
      <c r="N17" s="7"/>
      <c r="O17" s="7"/>
      <c r="P17" s="7"/>
      <c r="Q17" s="13">
        <f t="shared" si="0"/>
        <v>2.5</v>
      </c>
      <c r="R17" s="13">
        <v>0.18</v>
      </c>
      <c r="S17" s="14">
        <f t="shared" si="1"/>
        <v>1.19559375</v>
      </c>
      <c r="T17" s="14">
        <f t="shared" si="2"/>
        <v>1.19559375</v>
      </c>
      <c r="AA17" s="4" t="s">
        <v>87</v>
      </c>
      <c r="AB17" s="4" t="s">
        <v>88</v>
      </c>
    </row>
    <row r="18" spans="1:28" ht="15" customHeight="1" x14ac:dyDescent="0.3">
      <c r="A18" s="24" t="s">
        <v>115</v>
      </c>
      <c r="B18" s="25"/>
      <c r="C18" s="25"/>
      <c r="D18" s="25"/>
      <c r="E18" s="25"/>
      <c r="F18" s="25"/>
      <c r="G18" s="25"/>
      <c r="H18" s="25"/>
      <c r="J18" s="7"/>
      <c r="K18" s="7"/>
      <c r="L18" s="7"/>
      <c r="M18" s="7"/>
      <c r="N18" s="7"/>
      <c r="O18" s="7"/>
      <c r="P18" s="7"/>
      <c r="Q18" s="13">
        <f t="shared" si="0"/>
        <v>2.5</v>
      </c>
      <c r="R18" s="13">
        <v>0.19999999999999998</v>
      </c>
      <c r="S18" s="14">
        <f t="shared" si="1"/>
        <v>1.19559375</v>
      </c>
      <c r="T18" s="14">
        <f t="shared" si="2"/>
        <v>1.19559375</v>
      </c>
      <c r="AA18" s="5">
        <f>+L11</f>
        <v>0.6</v>
      </c>
      <c r="AB18" s="9">
        <v>0</v>
      </c>
    </row>
    <row r="19" spans="1:28" ht="15" customHeight="1" x14ac:dyDescent="0.3">
      <c r="A19" s="107" t="s">
        <v>74</v>
      </c>
      <c r="B19" s="108"/>
      <c r="C19" s="108"/>
      <c r="D19" s="108"/>
      <c r="E19" s="108"/>
      <c r="F19" s="109"/>
      <c r="G19" s="26" t="s">
        <v>75</v>
      </c>
      <c r="H19" s="26" t="s">
        <v>76</v>
      </c>
      <c r="J19" s="7"/>
      <c r="K19" s="7"/>
      <c r="L19" s="7"/>
      <c r="M19" s="7"/>
      <c r="N19" s="7"/>
      <c r="O19" s="7"/>
      <c r="P19" s="7"/>
      <c r="Q19" s="13">
        <f t="shared" si="0"/>
        <v>2.5</v>
      </c>
      <c r="R19" s="13">
        <v>0.25</v>
      </c>
      <c r="S19" s="14">
        <f t="shared" si="1"/>
        <v>1.19559375</v>
      </c>
      <c r="T19" s="14">
        <f t="shared" si="2"/>
        <v>1.19559375</v>
      </c>
      <c r="AA19" s="5">
        <f>+L11</f>
        <v>0.6</v>
      </c>
      <c r="AB19" s="9">
        <f>+VLOOKUP(AA19,R8:S55,2,FALSE)</f>
        <v>1.19559375</v>
      </c>
    </row>
    <row r="20" spans="1:28" ht="15" customHeight="1" x14ac:dyDescent="0.3">
      <c r="A20" s="97" t="s">
        <v>60</v>
      </c>
      <c r="B20" s="98"/>
      <c r="C20" s="98"/>
      <c r="D20" s="99"/>
      <c r="E20" s="10" t="b">
        <v>0</v>
      </c>
      <c r="F20" s="10" t="b">
        <v>0</v>
      </c>
      <c r="G20" s="28">
        <f>+IF(E20,0.75,1)</f>
        <v>1</v>
      </c>
      <c r="H20" s="28">
        <f>+IF(F20,0.75,1)</f>
        <v>1</v>
      </c>
      <c r="J20" s="7"/>
      <c r="K20" s="7"/>
      <c r="L20" s="7"/>
      <c r="M20" s="7"/>
      <c r="N20" s="7"/>
      <c r="O20" s="7"/>
      <c r="P20" s="7"/>
      <c r="Q20" s="13">
        <f t="shared" si="0"/>
        <v>2.5</v>
      </c>
      <c r="R20" s="13">
        <v>0.3</v>
      </c>
      <c r="S20" s="14">
        <f t="shared" si="1"/>
        <v>1.19559375</v>
      </c>
      <c r="T20" s="14">
        <f t="shared" si="2"/>
        <v>1.19559375</v>
      </c>
      <c r="AA20" s="5">
        <f>+L12</f>
        <v>2</v>
      </c>
      <c r="AB20" s="9">
        <v>0</v>
      </c>
    </row>
    <row r="21" spans="1:28" x14ac:dyDescent="0.3">
      <c r="A21" s="97" t="s">
        <v>61</v>
      </c>
      <c r="B21" s="98"/>
      <c r="C21" s="98"/>
      <c r="D21" s="99"/>
      <c r="E21" s="11" t="b">
        <v>0</v>
      </c>
      <c r="F21" s="10" t="b">
        <v>0</v>
      </c>
      <c r="G21" s="28">
        <f>+IF(E21,0.75,1)</f>
        <v>1</v>
      </c>
      <c r="H21" s="28">
        <f>+IF(F21,0.75,1)</f>
        <v>1</v>
      </c>
      <c r="J21" s="7"/>
      <c r="K21" s="7"/>
      <c r="L21" s="7"/>
      <c r="M21" s="7"/>
      <c r="N21" s="7"/>
      <c r="O21" s="7"/>
      <c r="P21" s="7"/>
      <c r="Q21" s="13">
        <f t="shared" si="0"/>
        <v>2.5</v>
      </c>
      <c r="R21" s="13">
        <v>0.35</v>
      </c>
      <c r="S21" s="14">
        <f t="shared" si="1"/>
        <v>1.19559375</v>
      </c>
      <c r="T21" s="14">
        <f t="shared" si="2"/>
        <v>1.19559375</v>
      </c>
      <c r="AA21" s="5">
        <f>+L12</f>
        <v>2</v>
      </c>
      <c r="AB21" s="9">
        <f>+VLOOKUP(AA21,R10:S55,2,FALSE)</f>
        <v>0.35867812500000007</v>
      </c>
    </row>
    <row r="22" spans="1:28" x14ac:dyDescent="0.3">
      <c r="A22" s="97" t="s">
        <v>62</v>
      </c>
      <c r="B22" s="98"/>
      <c r="C22" s="98"/>
      <c r="D22" s="99"/>
      <c r="E22" s="10" t="b">
        <v>0</v>
      </c>
      <c r="F22" s="10" t="b">
        <v>0</v>
      </c>
      <c r="G22" s="28">
        <f>+IF(E22,0.5,1)</f>
        <v>1</v>
      </c>
      <c r="H22" s="28">
        <f>+IF(F22,0.5,1)</f>
        <v>1</v>
      </c>
      <c r="J22" s="7"/>
      <c r="K22" s="7"/>
      <c r="L22" s="7"/>
      <c r="M22" s="7"/>
      <c r="N22" s="7"/>
      <c r="O22" s="7"/>
      <c r="P22" s="7"/>
      <c r="Q22" s="13">
        <f t="shared" si="0"/>
        <v>2.5</v>
      </c>
      <c r="R22" s="13">
        <v>0.4</v>
      </c>
      <c r="S22" s="14">
        <f t="shared" si="1"/>
        <v>1.19559375</v>
      </c>
      <c r="T22" s="14">
        <f t="shared" si="2"/>
        <v>1.19559375</v>
      </c>
    </row>
    <row r="23" spans="1:28" x14ac:dyDescent="0.3">
      <c r="A23" s="97" t="s">
        <v>63</v>
      </c>
      <c r="B23" s="98"/>
      <c r="C23" s="98"/>
      <c r="D23" s="99"/>
      <c r="E23" s="10" t="b">
        <v>0</v>
      </c>
      <c r="F23" s="10" t="b">
        <v>0</v>
      </c>
      <c r="G23" s="28">
        <f>+IF(E23,0.5,1)</f>
        <v>1</v>
      </c>
      <c r="H23" s="28">
        <f>+IF(F23,0.5,1)</f>
        <v>1</v>
      </c>
      <c r="J23" s="7"/>
      <c r="K23" s="7"/>
      <c r="L23" s="7"/>
      <c r="M23" s="7"/>
      <c r="N23" s="7"/>
      <c r="O23" s="7"/>
      <c r="P23" s="7"/>
      <c r="Q23" s="13">
        <f t="shared" si="0"/>
        <v>2.5</v>
      </c>
      <c r="R23" s="13">
        <v>0.44999999999999996</v>
      </c>
      <c r="S23" s="14">
        <f t="shared" si="1"/>
        <v>1.19559375</v>
      </c>
      <c r="T23" s="14">
        <f t="shared" si="2"/>
        <v>1.19559375</v>
      </c>
    </row>
    <row r="24" spans="1:28" x14ac:dyDescent="0.3">
      <c r="A24" s="97" t="s">
        <v>64</v>
      </c>
      <c r="B24" s="98"/>
      <c r="C24" s="98"/>
      <c r="D24" s="99"/>
      <c r="E24" s="95" t="b">
        <v>0</v>
      </c>
      <c r="F24" s="96"/>
      <c r="G24" s="28">
        <f>+IF(E24,0.9,1)</f>
        <v>1</v>
      </c>
      <c r="H24" s="28">
        <f>+IF(E24,0.9,1)</f>
        <v>1</v>
      </c>
      <c r="J24" s="7"/>
      <c r="K24" s="7"/>
      <c r="L24" s="7"/>
      <c r="M24" s="7"/>
      <c r="N24" s="7"/>
      <c r="O24" s="7"/>
      <c r="P24" s="7"/>
      <c r="Q24" s="13">
        <f t="shared" si="0"/>
        <v>2.5</v>
      </c>
      <c r="R24" s="13">
        <v>0.49999999999999994</v>
      </c>
      <c r="S24" s="14">
        <f t="shared" si="1"/>
        <v>1.19559375</v>
      </c>
      <c r="T24" s="14">
        <f t="shared" si="2"/>
        <v>1.19559375</v>
      </c>
    </row>
    <row r="25" spans="1:28" x14ac:dyDescent="0.3">
      <c r="A25" s="97" t="s">
        <v>65</v>
      </c>
      <c r="B25" s="98"/>
      <c r="C25" s="98"/>
      <c r="D25" s="99"/>
      <c r="E25" s="10" t="b">
        <v>0</v>
      </c>
      <c r="F25" s="10" t="b">
        <v>0</v>
      </c>
      <c r="G25" s="28">
        <f>+IF(E25,0.9,1)</f>
        <v>1</v>
      </c>
      <c r="H25" s="28">
        <f>+IF(F25,0.9,1)</f>
        <v>1</v>
      </c>
      <c r="J25" s="7"/>
      <c r="K25" s="7"/>
      <c r="L25" s="7"/>
      <c r="M25" s="7"/>
      <c r="N25" s="7"/>
      <c r="O25" s="7"/>
      <c r="P25" s="7"/>
      <c r="Q25" s="13">
        <f t="shared" si="0"/>
        <v>2.5</v>
      </c>
      <c r="R25" s="13">
        <v>0.54999999999999993</v>
      </c>
      <c r="S25" s="14">
        <f t="shared" si="1"/>
        <v>1.19559375</v>
      </c>
      <c r="T25" s="14">
        <f t="shared" si="2"/>
        <v>1.19559375</v>
      </c>
    </row>
    <row r="26" spans="1:28" x14ac:dyDescent="0.3">
      <c r="A26" s="97" t="s">
        <v>66</v>
      </c>
      <c r="B26" s="98"/>
      <c r="C26" s="98"/>
      <c r="D26" s="99"/>
      <c r="E26" s="95" t="b">
        <v>0</v>
      </c>
      <c r="F26" s="96"/>
      <c r="G26" s="28">
        <f>+IF(E26,0.8,1)</f>
        <v>1</v>
      </c>
      <c r="H26" s="28">
        <f>+IF(E26,0.8,1)</f>
        <v>1</v>
      </c>
      <c r="J26" s="7"/>
      <c r="K26" s="7"/>
      <c r="L26" s="7"/>
      <c r="M26" s="7"/>
      <c r="N26" s="7"/>
      <c r="O26" s="7"/>
      <c r="P26" s="7"/>
      <c r="Q26" s="13">
        <f t="shared" si="0"/>
        <v>2.5</v>
      </c>
      <c r="R26" s="13">
        <v>0.6</v>
      </c>
      <c r="S26" s="14">
        <f t="shared" si="1"/>
        <v>1.19559375</v>
      </c>
      <c r="T26" s="14">
        <f t="shared" si="2"/>
        <v>1.19559375</v>
      </c>
    </row>
    <row r="27" spans="1:28" x14ac:dyDescent="0.3">
      <c r="A27" s="97" t="s">
        <v>67</v>
      </c>
      <c r="B27" s="98"/>
      <c r="C27" s="98"/>
      <c r="D27" s="99"/>
      <c r="E27" s="95" t="b">
        <v>0</v>
      </c>
      <c r="F27" s="96"/>
      <c r="G27" s="28">
        <f>+IF(E27,0.6,1)</f>
        <v>1</v>
      </c>
      <c r="H27" s="28">
        <f>+IF(E27,0.6,1)</f>
        <v>1</v>
      </c>
      <c r="J27" s="7"/>
      <c r="K27" s="7"/>
      <c r="L27" s="7"/>
      <c r="M27" s="7"/>
      <c r="N27" s="7"/>
      <c r="O27" s="7"/>
      <c r="P27" s="7"/>
      <c r="Q27" s="13">
        <f t="shared" si="0"/>
        <v>2.3076923076923075</v>
      </c>
      <c r="R27" s="13">
        <v>0.65</v>
      </c>
      <c r="S27" s="14">
        <f t="shared" si="1"/>
        <v>1.1036249999999999</v>
      </c>
      <c r="T27" s="14">
        <f t="shared" si="2"/>
        <v>1.1036249999999999</v>
      </c>
    </row>
    <row r="28" spans="1:28" x14ac:dyDescent="0.3">
      <c r="A28" s="104" t="s">
        <v>95</v>
      </c>
      <c r="B28" s="105"/>
      <c r="C28" s="105"/>
      <c r="D28" s="106"/>
      <c r="E28" s="103" t="s">
        <v>93</v>
      </c>
      <c r="F28" s="103"/>
      <c r="G28" s="37">
        <f>+MIN(G20:G27)</f>
        <v>1</v>
      </c>
      <c r="H28" s="37">
        <f>+MIN(H20:H27)</f>
        <v>1</v>
      </c>
      <c r="J28" s="7"/>
      <c r="K28" s="7"/>
      <c r="L28" s="7"/>
      <c r="M28" s="7"/>
      <c r="N28" s="7"/>
      <c r="O28" s="7"/>
      <c r="P28" s="7"/>
      <c r="Q28" s="13">
        <f t="shared" si="0"/>
        <v>2.1428571428571428</v>
      </c>
      <c r="R28" s="13">
        <v>0.7</v>
      </c>
      <c r="S28" s="14">
        <f t="shared" si="1"/>
        <v>1.0247946428571428</v>
      </c>
      <c r="T28" s="14">
        <f t="shared" si="2"/>
        <v>1.0247946428571428</v>
      </c>
    </row>
    <row r="29" spans="1:28" x14ac:dyDescent="0.3">
      <c r="A29" s="24" t="s">
        <v>116</v>
      </c>
      <c r="B29" s="25"/>
      <c r="C29" s="25"/>
      <c r="D29" s="25"/>
      <c r="E29" s="25"/>
      <c r="F29" s="25"/>
      <c r="G29" s="17"/>
      <c r="H29" s="17"/>
      <c r="J29" s="7"/>
      <c r="K29" s="7"/>
      <c r="L29" s="7"/>
      <c r="M29" s="7"/>
      <c r="N29" s="7"/>
      <c r="O29" s="7"/>
      <c r="P29" s="7"/>
      <c r="Q29" s="13">
        <f t="shared" si="0"/>
        <v>1.9999999999999998</v>
      </c>
      <c r="R29" s="13">
        <v>0.75000000000000011</v>
      </c>
      <c r="S29" s="14">
        <f t="shared" si="1"/>
        <v>0.95647499999999996</v>
      </c>
      <c r="T29" s="14">
        <f t="shared" si="2"/>
        <v>0.95647499999999996</v>
      </c>
    </row>
    <row r="30" spans="1:28" x14ac:dyDescent="0.3">
      <c r="A30" s="107" t="s">
        <v>73</v>
      </c>
      <c r="B30" s="108"/>
      <c r="C30" s="108"/>
      <c r="D30" s="108"/>
      <c r="E30" s="108"/>
      <c r="F30" s="109"/>
      <c r="G30" s="26" t="s">
        <v>77</v>
      </c>
      <c r="H30" s="26" t="s">
        <v>78</v>
      </c>
      <c r="J30" s="7"/>
      <c r="K30" s="7"/>
      <c r="L30" s="7"/>
      <c r="M30" s="7"/>
      <c r="N30" s="7"/>
      <c r="O30" s="7"/>
      <c r="P30" s="7"/>
      <c r="Q30" s="13">
        <f t="shared" si="0"/>
        <v>1.875</v>
      </c>
      <c r="R30" s="13">
        <v>0.8</v>
      </c>
      <c r="S30" s="14">
        <f t="shared" si="1"/>
        <v>0.89669531250000001</v>
      </c>
      <c r="T30" s="14">
        <f t="shared" si="2"/>
        <v>0.89669531250000001</v>
      </c>
    </row>
    <row r="31" spans="1:28" x14ac:dyDescent="0.3">
      <c r="A31" s="97" t="s">
        <v>68</v>
      </c>
      <c r="B31" s="98"/>
      <c r="C31" s="98"/>
      <c r="D31" s="99"/>
      <c r="E31" s="10" t="b">
        <v>0</v>
      </c>
      <c r="F31" s="10" t="b">
        <v>0</v>
      </c>
      <c r="G31" s="28">
        <f>+IF(E31,0.75,1)</f>
        <v>1</v>
      </c>
      <c r="H31" s="28">
        <f>+IF(F31,0.75,1)</f>
        <v>1</v>
      </c>
      <c r="J31" s="7"/>
      <c r="K31" s="7"/>
      <c r="L31" s="7"/>
      <c r="M31" s="7"/>
      <c r="N31" s="7"/>
      <c r="O31" s="7"/>
      <c r="P31" s="7"/>
      <c r="Q31" s="13">
        <f t="shared" si="0"/>
        <v>1.7647058823529407</v>
      </c>
      <c r="R31" s="13">
        <v>0.8500000000000002</v>
      </c>
      <c r="S31" s="14">
        <f t="shared" si="1"/>
        <v>0.84394852941176446</v>
      </c>
      <c r="T31" s="14">
        <f t="shared" si="2"/>
        <v>0.84394852941176446</v>
      </c>
    </row>
    <row r="32" spans="1:28" x14ac:dyDescent="0.3">
      <c r="A32" s="97" t="s">
        <v>69</v>
      </c>
      <c r="B32" s="98"/>
      <c r="C32" s="98"/>
      <c r="D32" s="99"/>
      <c r="E32" s="10" t="b">
        <v>0</v>
      </c>
      <c r="F32" s="10" t="b">
        <v>0</v>
      </c>
      <c r="G32" s="28">
        <f>+IF(E32,0.6,1)</f>
        <v>1</v>
      </c>
      <c r="H32" s="28">
        <f>+IF(F32,0.6,1)</f>
        <v>1</v>
      </c>
      <c r="J32" s="7"/>
      <c r="K32" s="7"/>
      <c r="L32" s="7"/>
      <c r="M32" s="7"/>
      <c r="N32" s="7"/>
      <c r="O32" s="7"/>
      <c r="P32" s="7"/>
      <c r="Q32" s="13">
        <f t="shared" si="0"/>
        <v>1.6666666666666665</v>
      </c>
      <c r="R32" s="13">
        <v>0.9</v>
      </c>
      <c r="S32" s="14">
        <f t="shared" si="1"/>
        <v>0.7970624999999999</v>
      </c>
      <c r="T32" s="14">
        <f t="shared" si="2"/>
        <v>0.7970624999999999</v>
      </c>
    </row>
    <row r="33" spans="1:28" x14ac:dyDescent="0.3">
      <c r="A33" s="97" t="s">
        <v>70</v>
      </c>
      <c r="B33" s="98"/>
      <c r="C33" s="98"/>
      <c r="D33" s="99"/>
      <c r="E33" s="10" t="b">
        <v>0</v>
      </c>
      <c r="F33" s="10" t="b">
        <v>0</v>
      </c>
      <c r="G33" s="28">
        <f>+IF(E33,0.9,1)</f>
        <v>1</v>
      </c>
      <c r="H33" s="28">
        <f>+IF(F33,0.9,1)</f>
        <v>1</v>
      </c>
      <c r="J33" s="7"/>
      <c r="K33" s="7"/>
      <c r="L33" s="7"/>
      <c r="M33" s="7"/>
      <c r="N33" s="7"/>
      <c r="O33" s="7"/>
      <c r="P33" s="7"/>
      <c r="Q33" s="13">
        <f t="shared" si="0"/>
        <v>1.5789473684210522</v>
      </c>
      <c r="R33" s="13">
        <v>0.95000000000000029</v>
      </c>
      <c r="S33" s="14">
        <f t="shared" si="1"/>
        <v>0.75511184210526305</v>
      </c>
      <c r="T33" s="14">
        <f t="shared" si="2"/>
        <v>0.75511184210526305</v>
      </c>
    </row>
    <row r="34" spans="1:28" x14ac:dyDescent="0.3">
      <c r="A34" s="97" t="s">
        <v>71</v>
      </c>
      <c r="B34" s="98"/>
      <c r="C34" s="98"/>
      <c r="D34" s="99"/>
      <c r="E34" s="95" t="b">
        <v>0</v>
      </c>
      <c r="F34" s="96"/>
      <c r="G34" s="28">
        <f>+IF(E34,0.85,1)</f>
        <v>1</v>
      </c>
      <c r="H34" s="28">
        <f>+IF(E34,0.85,1)</f>
        <v>1</v>
      </c>
      <c r="J34" s="7"/>
      <c r="K34" s="7"/>
      <c r="L34" s="7"/>
      <c r="M34" s="7"/>
      <c r="N34" s="7"/>
      <c r="O34" s="7"/>
      <c r="P34" s="7"/>
      <c r="Q34" s="13">
        <f t="shared" si="0"/>
        <v>1.5</v>
      </c>
      <c r="R34" s="13">
        <v>1</v>
      </c>
      <c r="S34" s="14">
        <f t="shared" si="1"/>
        <v>0.71735625000000014</v>
      </c>
      <c r="T34" s="14">
        <f t="shared" si="2"/>
        <v>0.71735625000000014</v>
      </c>
    </row>
    <row r="35" spans="1:28" x14ac:dyDescent="0.3">
      <c r="A35" s="97" t="s">
        <v>72</v>
      </c>
      <c r="B35" s="98"/>
      <c r="C35" s="98"/>
      <c r="D35" s="99"/>
      <c r="E35" s="10" t="b">
        <v>0</v>
      </c>
      <c r="F35" s="10" t="b">
        <v>0</v>
      </c>
      <c r="G35" s="28">
        <f>+IF(E35,0.9,1)</f>
        <v>1</v>
      </c>
      <c r="H35" s="28">
        <f>+IF(F35,0.9,1)</f>
        <v>1</v>
      </c>
      <c r="J35" s="7"/>
      <c r="K35" s="7"/>
      <c r="L35" s="7"/>
      <c r="M35" s="7"/>
      <c r="N35" s="7"/>
      <c r="O35" s="7"/>
      <c r="P35" s="7"/>
      <c r="Q35" s="13">
        <f t="shared" si="0"/>
        <v>1.3636363636363633</v>
      </c>
      <c r="R35" s="13">
        <v>1.1000000000000003</v>
      </c>
      <c r="S35" s="14">
        <f t="shared" si="1"/>
        <v>0.65214204545454524</v>
      </c>
      <c r="T35" s="14">
        <f t="shared" si="2"/>
        <v>0.65214204545454524</v>
      </c>
    </row>
    <row r="36" spans="1:28" x14ac:dyDescent="0.3">
      <c r="A36" s="104" t="s">
        <v>95</v>
      </c>
      <c r="B36" s="105"/>
      <c r="C36" s="105"/>
      <c r="D36" s="106"/>
      <c r="E36" s="103" t="s">
        <v>93</v>
      </c>
      <c r="F36" s="103"/>
      <c r="G36" s="37">
        <f>+MIN(G31:G35)</f>
        <v>1</v>
      </c>
      <c r="H36" s="37">
        <f>+MIN(H31:H35)</f>
        <v>1</v>
      </c>
      <c r="J36" s="7"/>
      <c r="K36" s="7"/>
      <c r="L36" s="7"/>
      <c r="M36" s="7"/>
      <c r="N36" s="7"/>
      <c r="O36" s="7"/>
      <c r="P36" s="7"/>
      <c r="Q36" s="13">
        <f t="shared" si="0"/>
        <v>1.2499999999999996</v>
      </c>
      <c r="R36" s="13">
        <v>1.2000000000000004</v>
      </c>
      <c r="S36" s="14">
        <f t="shared" si="1"/>
        <v>0.59779687499999978</v>
      </c>
      <c r="T36" s="14">
        <f t="shared" si="2"/>
        <v>0.59779687499999978</v>
      </c>
    </row>
    <row r="37" spans="1:28" x14ac:dyDescent="0.3">
      <c r="J37" s="7"/>
      <c r="K37" s="7"/>
      <c r="L37" s="7"/>
      <c r="M37" s="7"/>
      <c r="N37" s="7"/>
      <c r="O37" s="7"/>
      <c r="P37" s="7"/>
      <c r="Q37" s="13">
        <f t="shared" si="0"/>
        <v>1.1538461538461535</v>
      </c>
      <c r="R37" s="13">
        <v>1.3000000000000005</v>
      </c>
      <c r="S37" s="14">
        <f t="shared" si="1"/>
        <v>0.55181249999999982</v>
      </c>
      <c r="T37" s="14">
        <f t="shared" si="2"/>
        <v>0.55181249999999982</v>
      </c>
    </row>
    <row r="38" spans="1:28" x14ac:dyDescent="0.3">
      <c r="J38" s="7"/>
      <c r="K38" s="7"/>
      <c r="L38" s="7"/>
      <c r="M38" s="7"/>
      <c r="N38" s="7"/>
      <c r="O38" s="7"/>
      <c r="P38" s="7"/>
      <c r="Q38" s="13">
        <f t="shared" si="0"/>
        <v>1.071428571428571</v>
      </c>
      <c r="R38" s="13">
        <v>1.4000000000000006</v>
      </c>
      <c r="S38" s="14">
        <f t="shared" si="1"/>
        <v>0.51239732142857131</v>
      </c>
      <c r="T38" s="14">
        <f t="shared" si="2"/>
        <v>0.51239732142857131</v>
      </c>
    </row>
    <row r="39" spans="1:28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3">
        <f t="shared" si="0"/>
        <v>0.99999999999999956</v>
      </c>
      <c r="R39" s="13">
        <v>1.5000000000000007</v>
      </c>
      <c r="S39" s="14">
        <f t="shared" si="1"/>
        <v>0.47823749999999976</v>
      </c>
      <c r="T39" s="14">
        <f t="shared" si="2"/>
        <v>0.47823749999999976</v>
      </c>
    </row>
    <row r="40" spans="1:28" ht="1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3">
        <f t="shared" si="0"/>
        <v>0.9375</v>
      </c>
      <c r="R40" s="13">
        <v>1.6</v>
      </c>
      <c r="S40" s="14">
        <f t="shared" si="1"/>
        <v>0.44834765625</v>
      </c>
      <c r="T40" s="14">
        <f t="shared" si="2"/>
        <v>0.44834765625</v>
      </c>
      <c r="AA40" s="4" t="s">
        <v>87</v>
      </c>
      <c r="AB40" s="4" t="s">
        <v>88</v>
      </c>
    </row>
    <row r="41" spans="1:28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3">
        <f t="shared" si="0"/>
        <v>0.88235294117647012</v>
      </c>
      <c r="R41" s="13">
        <v>1.7000000000000008</v>
      </c>
      <c r="S41" s="14">
        <f t="shared" si="1"/>
        <v>0.42197426470588217</v>
      </c>
      <c r="T41" s="14">
        <f t="shared" si="2"/>
        <v>0.42197426470588217</v>
      </c>
      <c r="AA41" s="5">
        <f>+L11</f>
        <v>0.6</v>
      </c>
      <c r="AB41" s="9">
        <v>0</v>
      </c>
    </row>
    <row r="42" spans="1:28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13">
        <f t="shared" si="0"/>
        <v>0.83333333333333293</v>
      </c>
      <c r="R42" s="13">
        <v>1.8000000000000009</v>
      </c>
      <c r="S42" s="14">
        <f t="shared" si="1"/>
        <v>0.39853124999999984</v>
      </c>
      <c r="T42" s="14">
        <f t="shared" si="2"/>
        <v>0.39853124999999984</v>
      </c>
      <c r="AA42" s="5">
        <f>+L11</f>
        <v>0.6</v>
      </c>
      <c r="AB42" s="9">
        <f>+VLOOKUP(AA42,R8:T55,3,FALSE)</f>
        <v>1.19559375</v>
      </c>
    </row>
    <row r="43" spans="1:28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3">
        <f t="shared" si="0"/>
        <v>0.78947368421052588</v>
      </c>
      <c r="R43" s="13">
        <v>1.900000000000001</v>
      </c>
      <c r="S43" s="14">
        <f t="shared" si="1"/>
        <v>0.37755592105263136</v>
      </c>
      <c r="T43" s="14">
        <f t="shared" si="2"/>
        <v>0.37755592105263136</v>
      </c>
      <c r="AA43" s="5">
        <f>+L12</f>
        <v>2</v>
      </c>
      <c r="AB43" s="9">
        <v>0</v>
      </c>
    </row>
    <row r="44" spans="1:28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3">
        <f t="shared" si="0"/>
        <v>0.75</v>
      </c>
      <c r="R44" s="13">
        <v>2</v>
      </c>
      <c r="S44" s="14">
        <f t="shared" si="1"/>
        <v>0.35867812500000007</v>
      </c>
      <c r="T44" s="14">
        <f t="shared" si="2"/>
        <v>0.35867812500000007</v>
      </c>
      <c r="AA44" s="5">
        <f>+L12</f>
        <v>2</v>
      </c>
      <c r="AB44" s="9">
        <f>+VLOOKUP(AA44,R8:T53,3,FALSE)</f>
        <v>0.35867812500000007</v>
      </c>
    </row>
    <row r="45" spans="1:28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3">
        <f t="shared" si="0"/>
        <v>0.59259259259259256</v>
      </c>
      <c r="R45" s="13">
        <v>2.25</v>
      </c>
      <c r="S45" s="14">
        <f t="shared" si="1"/>
        <v>0.28339999999999999</v>
      </c>
      <c r="T45" s="14">
        <f t="shared" si="2"/>
        <v>0.28339999999999999</v>
      </c>
    </row>
    <row r="46" spans="1:28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3">
        <f t="shared" si="0"/>
        <v>0.48</v>
      </c>
      <c r="R46" s="13">
        <v>2.5</v>
      </c>
      <c r="S46" s="14">
        <f t="shared" si="1"/>
        <v>0.22955400000000001</v>
      </c>
      <c r="T46" s="14">
        <f t="shared" si="2"/>
        <v>0.22955400000000001</v>
      </c>
    </row>
    <row r="47" spans="1:28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3">
        <f t="shared" si="0"/>
        <v>0.39669421487603307</v>
      </c>
      <c r="R47" s="13">
        <v>2.75</v>
      </c>
      <c r="S47" s="14">
        <f t="shared" si="1"/>
        <v>0.1897140495867769</v>
      </c>
      <c r="T47" s="14">
        <f t="shared" si="2"/>
        <v>0.1897140495867769</v>
      </c>
    </row>
    <row r="48" spans="1:28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3">
        <f t="shared" si="0"/>
        <v>0.33333333333333331</v>
      </c>
      <c r="R48" s="13">
        <v>3</v>
      </c>
      <c r="S48" s="14">
        <f t="shared" si="1"/>
        <v>0.15941250000000001</v>
      </c>
      <c r="T48" s="14">
        <f t="shared" si="2"/>
        <v>0.15941250000000001</v>
      </c>
    </row>
    <row r="49" spans="1:20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3">
        <f t="shared" si="0"/>
        <v>0.1875</v>
      </c>
      <c r="R49" s="13">
        <v>4</v>
      </c>
      <c r="S49" s="14">
        <f t="shared" si="1"/>
        <v>8.9669531250000017E-2</v>
      </c>
      <c r="T49" s="14">
        <f t="shared" si="2"/>
        <v>8.9669531250000017E-2</v>
      </c>
    </row>
    <row r="50" spans="1:20" x14ac:dyDescent="0.3">
      <c r="A50" s="16" t="s">
        <v>96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3">
        <f t="shared" si="0"/>
        <v>0.12</v>
      </c>
      <c r="R50" s="13">
        <v>5</v>
      </c>
      <c r="S50" s="14">
        <f t="shared" si="1"/>
        <v>5.7388500000000002E-2</v>
      </c>
      <c r="T50" s="14">
        <f t="shared" si="2"/>
        <v>5.7388500000000002E-2</v>
      </c>
    </row>
    <row r="51" spans="1:20" x14ac:dyDescent="0.3">
      <c r="A51" s="16" t="s">
        <v>97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13">
        <f t="shared" si="0"/>
        <v>8.3333333333333329E-2</v>
      </c>
      <c r="R51" s="13">
        <v>6</v>
      </c>
      <c r="S51" s="14">
        <f t="shared" si="1"/>
        <v>3.9853125000000003E-2</v>
      </c>
      <c r="T51" s="14">
        <f t="shared" si="2"/>
        <v>3.9853125000000003E-2</v>
      </c>
    </row>
    <row r="52" spans="1:20" x14ac:dyDescent="0.3">
      <c r="A52" s="16" t="s">
        <v>105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13">
        <f t="shared" si="0"/>
        <v>6.1224489795918366E-2</v>
      </c>
      <c r="R52" s="13">
        <v>7</v>
      </c>
      <c r="S52" s="14">
        <f t="shared" si="1"/>
        <v>2.927984693877551E-2</v>
      </c>
      <c r="T52" s="14">
        <f t="shared" si="2"/>
        <v>2.927984693877551E-2</v>
      </c>
    </row>
    <row r="53" spans="1:20" x14ac:dyDescent="0.3">
      <c r="A53" s="16" t="s">
        <v>98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13">
        <f t="shared" si="0"/>
        <v>4.6875E-2</v>
      </c>
      <c r="R53" s="13">
        <v>8</v>
      </c>
      <c r="S53" s="14">
        <f t="shared" si="1"/>
        <v>2.2417382812500004E-2</v>
      </c>
      <c r="T53" s="14">
        <f t="shared" si="2"/>
        <v>2.2417382812500004E-2</v>
      </c>
    </row>
    <row r="54" spans="1:20" x14ac:dyDescent="0.3">
      <c r="A54" s="16" t="s">
        <v>104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13">
        <f t="shared" si="0"/>
        <v>3.7037037037037035E-2</v>
      </c>
      <c r="R54" s="13">
        <v>9</v>
      </c>
      <c r="S54" s="14">
        <f t="shared" si="1"/>
        <v>1.7712499999999999E-2</v>
      </c>
      <c r="T54" s="14">
        <f t="shared" si="2"/>
        <v>1.7712499999999999E-2</v>
      </c>
    </row>
    <row r="55" spans="1:20" x14ac:dyDescent="0.3">
      <c r="A55" s="16" t="s">
        <v>103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13">
        <f t="shared" si="0"/>
        <v>0.03</v>
      </c>
      <c r="R55" s="13">
        <v>10</v>
      </c>
      <c r="S55" s="14">
        <f t="shared" si="1"/>
        <v>1.4347125000000001E-2</v>
      </c>
      <c r="T55" s="14">
        <f t="shared" si="2"/>
        <v>1.4347125000000001E-2</v>
      </c>
    </row>
    <row r="56" spans="1:20" x14ac:dyDescent="0.3">
      <c r="A56" s="16" t="s">
        <v>106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x14ac:dyDescent="0.3">
      <c r="A57" s="16" t="s">
        <v>102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</sheetData>
  <mergeCells count="42">
    <mergeCell ref="A1:I1"/>
    <mergeCell ref="G5:I5"/>
    <mergeCell ref="A4:I4"/>
    <mergeCell ref="E36:F36"/>
    <mergeCell ref="D10:F10"/>
    <mergeCell ref="A22:D22"/>
    <mergeCell ref="A21:D21"/>
    <mergeCell ref="A20:D20"/>
    <mergeCell ref="A27:D27"/>
    <mergeCell ref="A26:D26"/>
    <mergeCell ref="A25:D25"/>
    <mergeCell ref="A24:D24"/>
    <mergeCell ref="A23:D23"/>
    <mergeCell ref="A35:D35"/>
    <mergeCell ref="E26:F26"/>
    <mergeCell ref="A32:D32"/>
    <mergeCell ref="K1:T1"/>
    <mergeCell ref="E28:F28"/>
    <mergeCell ref="A36:D36"/>
    <mergeCell ref="A9:B10"/>
    <mergeCell ref="D9:F9"/>
    <mergeCell ref="G12:I12"/>
    <mergeCell ref="G13:I13"/>
    <mergeCell ref="A19:F19"/>
    <mergeCell ref="A30:F30"/>
    <mergeCell ref="A12:B13"/>
    <mergeCell ref="C12:E12"/>
    <mergeCell ref="D15:H15"/>
    <mergeCell ref="A15:B17"/>
    <mergeCell ref="A28:D28"/>
    <mergeCell ref="K5:T5"/>
    <mergeCell ref="K4:T4"/>
    <mergeCell ref="B3:I3"/>
    <mergeCell ref="L3:S3"/>
    <mergeCell ref="E34:F34"/>
    <mergeCell ref="E24:F24"/>
    <mergeCell ref="A31:D31"/>
    <mergeCell ref="G6:I6"/>
    <mergeCell ref="A6:B7"/>
    <mergeCell ref="A33:D33"/>
    <mergeCell ref="A34:D34"/>
    <mergeCell ref="E27:F27"/>
  </mergeCells>
  <conditionalFormatting sqref="G20:H27">
    <cfRule type="cellIs" dxfId="3" priority="19" operator="equal">
      <formula>1</formula>
    </cfRule>
    <cfRule type="cellIs" dxfId="2" priority="20" operator="lessThan">
      <formula>1</formula>
    </cfRule>
  </conditionalFormatting>
  <conditionalFormatting sqref="G31:H35">
    <cfRule type="cellIs" dxfId="1" priority="1" operator="equal">
      <formula>1</formula>
    </cfRule>
    <cfRule type="cellIs" dxfId="0" priority="2" operator="lessThan">
      <formula>1</formula>
    </cfRule>
  </conditionalFormatting>
  <pageMargins left="1.1023622047244095" right="0.70866141732283472" top="0.74803149606299213" bottom="0.74803149606299213" header="0.31496062992125984" footer="0.31496062992125984"/>
  <pageSetup paperSize="9" scale="76" orientation="portrait" r:id="rId1"/>
  <colBreaks count="2" manualBreakCount="2">
    <brk id="9" max="54" man="1"/>
    <brk id="20" max="53" man="1"/>
  </colBreaks>
  <ignoredErrors>
    <ignoredError sqref="G34:H34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2</xdr:col>
                    <xdr:colOff>7620</xdr:colOff>
                    <xdr:row>6</xdr:row>
                    <xdr:rowOff>7620</xdr:rowOff>
                  </from>
                  <to>
                    <xdr:col>2</xdr:col>
                    <xdr:colOff>754380</xdr:colOff>
                    <xdr:row>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2</xdr:col>
                    <xdr:colOff>7620</xdr:colOff>
                    <xdr:row>9</xdr:row>
                    <xdr:rowOff>7620</xdr:rowOff>
                  </from>
                  <to>
                    <xdr:col>2</xdr:col>
                    <xdr:colOff>754380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Drop Down 5">
              <controlPr defaultSize="0" autoLine="0" autoPict="0">
                <anchor moveWithCells="1">
                  <from>
                    <xdr:col>2</xdr:col>
                    <xdr:colOff>22860</xdr:colOff>
                    <xdr:row>12</xdr:row>
                    <xdr:rowOff>7620</xdr:rowOff>
                  </from>
                  <to>
                    <xdr:col>4</xdr:col>
                    <xdr:colOff>769620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Drop Down 6">
              <controlPr defaultSize="0" autoLine="0" autoPict="0">
                <anchor moveWithCells="1">
                  <from>
                    <xdr:col>3</xdr:col>
                    <xdr:colOff>7620</xdr:colOff>
                    <xdr:row>15</xdr:row>
                    <xdr:rowOff>7620</xdr:rowOff>
                  </from>
                  <to>
                    <xdr:col>7</xdr:col>
                    <xdr:colOff>685800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Drop Down 7">
              <controlPr defaultSize="0" autoLine="0" autoPict="0">
                <anchor moveWithCells="1">
                  <from>
                    <xdr:col>3</xdr:col>
                    <xdr:colOff>7620</xdr:colOff>
                    <xdr:row>16</xdr:row>
                    <xdr:rowOff>7620</xdr:rowOff>
                  </from>
                  <to>
                    <xdr:col>7</xdr:col>
                    <xdr:colOff>685800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22860</xdr:rowOff>
                  </from>
                  <to>
                    <xdr:col>4</xdr:col>
                    <xdr:colOff>723900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38100</xdr:colOff>
                    <xdr:row>19</xdr:row>
                    <xdr:rowOff>22860</xdr:rowOff>
                  </from>
                  <to>
                    <xdr:col>5</xdr:col>
                    <xdr:colOff>723900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22860</xdr:rowOff>
                  </from>
                  <to>
                    <xdr:col>4</xdr:col>
                    <xdr:colOff>723900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38100</xdr:colOff>
                    <xdr:row>20</xdr:row>
                    <xdr:rowOff>22860</xdr:rowOff>
                  </from>
                  <to>
                    <xdr:col>5</xdr:col>
                    <xdr:colOff>723900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22860</xdr:rowOff>
                  </from>
                  <to>
                    <xdr:col>4</xdr:col>
                    <xdr:colOff>723900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5</xdr:col>
                    <xdr:colOff>38100</xdr:colOff>
                    <xdr:row>21</xdr:row>
                    <xdr:rowOff>22860</xdr:rowOff>
                  </from>
                  <to>
                    <xdr:col>5</xdr:col>
                    <xdr:colOff>723900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22860</xdr:rowOff>
                  </from>
                  <to>
                    <xdr:col>4</xdr:col>
                    <xdr:colOff>723900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5</xdr:col>
                    <xdr:colOff>38100</xdr:colOff>
                    <xdr:row>22</xdr:row>
                    <xdr:rowOff>22860</xdr:rowOff>
                  </from>
                  <to>
                    <xdr:col>5</xdr:col>
                    <xdr:colOff>723900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22860</xdr:rowOff>
                  </from>
                  <to>
                    <xdr:col>4</xdr:col>
                    <xdr:colOff>716280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5</xdr:col>
                    <xdr:colOff>38100</xdr:colOff>
                    <xdr:row>24</xdr:row>
                    <xdr:rowOff>22860</xdr:rowOff>
                  </from>
                  <to>
                    <xdr:col>5</xdr:col>
                    <xdr:colOff>716280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22860</xdr:rowOff>
                  </from>
                  <to>
                    <xdr:col>5</xdr:col>
                    <xdr:colOff>518160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22860</xdr:rowOff>
                  </from>
                  <to>
                    <xdr:col>5</xdr:col>
                    <xdr:colOff>518160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22860</xdr:rowOff>
                  </from>
                  <to>
                    <xdr:col>5</xdr:col>
                    <xdr:colOff>518160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30</xdr:row>
                    <xdr:rowOff>22860</xdr:rowOff>
                  </from>
                  <to>
                    <xdr:col>4</xdr:col>
                    <xdr:colOff>716280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3" name="Check Box 26">
              <controlPr defaultSize="0" autoFill="0" autoLine="0" autoPict="0">
                <anchor moveWithCells="1">
                  <from>
                    <xdr:col>5</xdr:col>
                    <xdr:colOff>38100</xdr:colOff>
                    <xdr:row>30</xdr:row>
                    <xdr:rowOff>22860</xdr:rowOff>
                  </from>
                  <to>
                    <xdr:col>5</xdr:col>
                    <xdr:colOff>716280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4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31</xdr:row>
                    <xdr:rowOff>22860</xdr:rowOff>
                  </from>
                  <to>
                    <xdr:col>4</xdr:col>
                    <xdr:colOff>716280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5" name="Check Box 28">
              <controlPr defaultSize="0" autoFill="0" autoLine="0" autoPict="0">
                <anchor moveWithCells="1">
                  <from>
                    <xdr:col>5</xdr:col>
                    <xdr:colOff>38100</xdr:colOff>
                    <xdr:row>31</xdr:row>
                    <xdr:rowOff>22860</xdr:rowOff>
                  </from>
                  <to>
                    <xdr:col>5</xdr:col>
                    <xdr:colOff>716280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32</xdr:row>
                    <xdr:rowOff>22860</xdr:rowOff>
                  </from>
                  <to>
                    <xdr:col>4</xdr:col>
                    <xdr:colOff>716280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7" name="Check Box 30">
              <controlPr defaultSize="0" autoFill="0" autoLine="0" autoPict="0">
                <anchor moveWithCells="1">
                  <from>
                    <xdr:col>5</xdr:col>
                    <xdr:colOff>38100</xdr:colOff>
                    <xdr:row>32</xdr:row>
                    <xdr:rowOff>22860</xdr:rowOff>
                  </from>
                  <to>
                    <xdr:col>5</xdr:col>
                    <xdr:colOff>716280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8" name="Check Box 31">
              <controlPr defaultSize="0" autoFill="0" autoLine="0" autoPict="0">
                <anchor moveWithCells="1">
                  <from>
                    <xdr:col>4</xdr:col>
                    <xdr:colOff>38100</xdr:colOff>
                    <xdr:row>34</xdr:row>
                    <xdr:rowOff>22860</xdr:rowOff>
                  </from>
                  <to>
                    <xdr:col>4</xdr:col>
                    <xdr:colOff>716280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9" name="Check Box 32">
              <controlPr defaultSize="0" autoFill="0" autoLine="0" autoPict="0">
                <anchor moveWithCells="1">
                  <from>
                    <xdr:col>5</xdr:col>
                    <xdr:colOff>38100</xdr:colOff>
                    <xdr:row>34</xdr:row>
                    <xdr:rowOff>22860</xdr:rowOff>
                  </from>
                  <to>
                    <xdr:col>5</xdr:col>
                    <xdr:colOff>716280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4</xdr:col>
                    <xdr:colOff>38100</xdr:colOff>
                    <xdr:row>33</xdr:row>
                    <xdr:rowOff>22860</xdr:rowOff>
                  </from>
                  <to>
                    <xdr:col>5</xdr:col>
                    <xdr:colOff>518160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1" name="Drop Down 38">
              <controlPr defaultSize="0" autoLine="0" autoPict="0">
                <anchor moveWithCells="1">
                  <from>
                    <xdr:col>13</xdr:col>
                    <xdr:colOff>22860</xdr:colOff>
                    <xdr:row>11</xdr:row>
                    <xdr:rowOff>7620</xdr:rowOff>
                  </from>
                  <to>
                    <xdr:col>13</xdr:col>
                    <xdr:colOff>754380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6BA3-CCC7-40A1-9138-BBA40EDAD0D0}">
  <dimension ref="E18:E20"/>
  <sheetViews>
    <sheetView workbookViewId="0">
      <selection activeCell="E27" sqref="E27"/>
    </sheetView>
  </sheetViews>
  <sheetFormatPr baseColWidth="10" defaultRowHeight="14.4" x14ac:dyDescent="0.3"/>
  <sheetData>
    <row r="18" spans="5:5" x14ac:dyDescent="0.3">
      <c r="E18">
        <v>3690</v>
      </c>
    </row>
    <row r="19" spans="5:5" x14ac:dyDescent="0.3">
      <c r="E19">
        <v>5610</v>
      </c>
    </row>
    <row r="20" spans="5:5" x14ac:dyDescent="0.3">
      <c r="E20">
        <f>+E18+E19</f>
        <v>9300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E78"/>
  <sheetViews>
    <sheetView workbookViewId="0">
      <selection activeCell="A2" sqref="A2:B49"/>
    </sheetView>
  </sheetViews>
  <sheetFormatPr baseColWidth="10" defaultRowHeight="14.4" x14ac:dyDescent="0.3"/>
  <cols>
    <col min="2" max="2" width="15.109375" customWidth="1"/>
    <col min="3" max="3" width="2.88671875" customWidth="1"/>
  </cols>
  <sheetData>
    <row r="1" spans="1:5" x14ac:dyDescent="0.3">
      <c r="A1" s="20" t="str">
        <f>+'ESPECTRO E030-2018'!R7</f>
        <v>T</v>
      </c>
      <c r="B1" s="21" t="str">
        <f>+'ESPECTRO E030-2018'!S7</f>
        <v>Sa Dir X-X</v>
      </c>
      <c r="C1" s="18"/>
      <c r="D1" s="20" t="str">
        <f>+'ESPECTRO E030-2018'!R7</f>
        <v>T</v>
      </c>
      <c r="E1" s="21" t="str">
        <f>+'ESPECTRO E030-2018'!T7</f>
        <v>Sa Dir Y-Y</v>
      </c>
    </row>
    <row r="2" spans="1:5" x14ac:dyDescent="0.3">
      <c r="A2" s="19">
        <f>+'ESPECTRO E030-2018'!R8</f>
        <v>0</v>
      </c>
      <c r="B2" s="52">
        <f>+'ESPECTRO E030-2018'!S8</f>
        <v>1.19559375</v>
      </c>
      <c r="C2" s="18"/>
      <c r="D2" s="17">
        <f>+'ESPECTRO E030-2018'!R8</f>
        <v>0</v>
      </c>
      <c r="E2" s="52">
        <f>+'ESPECTRO E030-2018'!T8</f>
        <v>1.19559375</v>
      </c>
    </row>
    <row r="3" spans="1:5" x14ac:dyDescent="0.3">
      <c r="A3" s="19">
        <f>+'ESPECTRO E030-2018'!R9</f>
        <v>0.02</v>
      </c>
      <c r="B3" s="52">
        <f>+'ESPECTRO E030-2018'!S9</f>
        <v>1.19559375</v>
      </c>
      <c r="C3" s="18"/>
      <c r="D3" s="17">
        <f>+'ESPECTRO E030-2018'!R9</f>
        <v>0.02</v>
      </c>
      <c r="E3" s="52">
        <f>+'ESPECTRO E030-2018'!T9</f>
        <v>1.19559375</v>
      </c>
    </row>
    <row r="4" spans="1:5" x14ac:dyDescent="0.3">
      <c r="A4" s="19">
        <f>+'ESPECTRO E030-2018'!R10</f>
        <v>0.04</v>
      </c>
      <c r="B4" s="52">
        <f>+'ESPECTRO E030-2018'!S10</f>
        <v>1.19559375</v>
      </c>
      <c r="C4" s="18"/>
      <c r="D4" s="17">
        <f>+'ESPECTRO E030-2018'!R10</f>
        <v>0.04</v>
      </c>
      <c r="E4" s="52">
        <f>+'ESPECTRO E030-2018'!T10</f>
        <v>1.19559375</v>
      </c>
    </row>
    <row r="5" spans="1:5" x14ac:dyDescent="0.3">
      <c r="A5" s="19">
        <f>+'ESPECTRO E030-2018'!R11</f>
        <v>0.06</v>
      </c>
      <c r="B5" s="52">
        <f>+'ESPECTRO E030-2018'!S11</f>
        <v>1.19559375</v>
      </c>
      <c r="C5" s="18"/>
      <c r="D5" s="17">
        <f>+'ESPECTRO E030-2018'!R11</f>
        <v>0.06</v>
      </c>
      <c r="E5" s="52">
        <f>+'ESPECTRO E030-2018'!T11</f>
        <v>1.19559375</v>
      </c>
    </row>
    <row r="6" spans="1:5" x14ac:dyDescent="0.3">
      <c r="A6" s="19">
        <f>+'ESPECTRO E030-2018'!R12</f>
        <v>0.08</v>
      </c>
      <c r="B6" s="52">
        <f>+'ESPECTRO E030-2018'!S12</f>
        <v>1.19559375</v>
      </c>
      <c r="C6" s="18"/>
      <c r="D6" s="17">
        <f>+'ESPECTRO E030-2018'!R12</f>
        <v>0.08</v>
      </c>
      <c r="E6" s="52">
        <f>+'ESPECTRO E030-2018'!T12</f>
        <v>1.19559375</v>
      </c>
    </row>
    <row r="7" spans="1:5" x14ac:dyDescent="0.3">
      <c r="A7" s="19">
        <f>+'ESPECTRO E030-2018'!R13</f>
        <v>0.1</v>
      </c>
      <c r="B7" s="52">
        <f>+'ESPECTRO E030-2018'!S13</f>
        <v>1.19559375</v>
      </c>
      <c r="C7" s="18"/>
      <c r="D7" s="17">
        <f>+'ESPECTRO E030-2018'!R13</f>
        <v>0.1</v>
      </c>
      <c r="E7" s="52">
        <f>+'ESPECTRO E030-2018'!T13</f>
        <v>1.19559375</v>
      </c>
    </row>
    <row r="8" spans="1:5" x14ac:dyDescent="0.3">
      <c r="A8" s="19">
        <f>+'ESPECTRO E030-2018'!R14</f>
        <v>0.12000000000000001</v>
      </c>
      <c r="B8" s="52">
        <f>+'ESPECTRO E030-2018'!S14</f>
        <v>1.19559375</v>
      </c>
      <c r="C8" s="18"/>
      <c r="D8" s="17">
        <f>+'ESPECTRO E030-2018'!R14</f>
        <v>0.12000000000000001</v>
      </c>
      <c r="E8" s="52">
        <f>+'ESPECTRO E030-2018'!T14</f>
        <v>1.19559375</v>
      </c>
    </row>
    <row r="9" spans="1:5" x14ac:dyDescent="0.3">
      <c r="A9" s="19">
        <f>+'ESPECTRO E030-2018'!R15</f>
        <v>0.14000000000000001</v>
      </c>
      <c r="B9" s="52">
        <f>+'ESPECTRO E030-2018'!S15</f>
        <v>1.19559375</v>
      </c>
      <c r="C9" s="18"/>
      <c r="D9" s="17">
        <f>+'ESPECTRO E030-2018'!R15</f>
        <v>0.14000000000000001</v>
      </c>
      <c r="E9" s="52">
        <f>+'ESPECTRO E030-2018'!T15</f>
        <v>1.19559375</v>
      </c>
    </row>
    <row r="10" spans="1:5" x14ac:dyDescent="0.3">
      <c r="A10" s="19">
        <f>+'ESPECTRO E030-2018'!R16</f>
        <v>0.16</v>
      </c>
      <c r="B10" s="52">
        <f>+'ESPECTRO E030-2018'!S16</f>
        <v>1.19559375</v>
      </c>
      <c r="C10" s="18"/>
      <c r="D10" s="17">
        <f>+'ESPECTRO E030-2018'!R16</f>
        <v>0.16</v>
      </c>
      <c r="E10" s="52">
        <f>+'ESPECTRO E030-2018'!T16</f>
        <v>1.19559375</v>
      </c>
    </row>
    <row r="11" spans="1:5" x14ac:dyDescent="0.3">
      <c r="A11" s="19">
        <f>+'ESPECTRO E030-2018'!R17</f>
        <v>0.18</v>
      </c>
      <c r="B11" s="52">
        <f>+'ESPECTRO E030-2018'!S17</f>
        <v>1.19559375</v>
      </c>
      <c r="C11" s="18"/>
      <c r="D11" s="17">
        <f>+'ESPECTRO E030-2018'!R17</f>
        <v>0.18</v>
      </c>
      <c r="E11" s="52">
        <f>+'ESPECTRO E030-2018'!T17</f>
        <v>1.19559375</v>
      </c>
    </row>
    <row r="12" spans="1:5" x14ac:dyDescent="0.3">
      <c r="A12" s="19">
        <f>+'ESPECTRO E030-2018'!R18</f>
        <v>0.19999999999999998</v>
      </c>
      <c r="B12" s="52">
        <f>+'ESPECTRO E030-2018'!S18</f>
        <v>1.19559375</v>
      </c>
      <c r="C12" s="18"/>
      <c r="D12" s="17">
        <f>+'ESPECTRO E030-2018'!R18</f>
        <v>0.19999999999999998</v>
      </c>
      <c r="E12" s="52">
        <f>+'ESPECTRO E030-2018'!T18</f>
        <v>1.19559375</v>
      </c>
    </row>
    <row r="13" spans="1:5" x14ac:dyDescent="0.3">
      <c r="A13" s="19">
        <f>+'ESPECTRO E030-2018'!R19</f>
        <v>0.25</v>
      </c>
      <c r="B13" s="52">
        <f>+'ESPECTRO E030-2018'!S19</f>
        <v>1.19559375</v>
      </c>
      <c r="C13" s="18"/>
      <c r="D13" s="17">
        <f>+'ESPECTRO E030-2018'!R19</f>
        <v>0.25</v>
      </c>
      <c r="E13" s="52">
        <f>+'ESPECTRO E030-2018'!T19</f>
        <v>1.19559375</v>
      </c>
    </row>
    <row r="14" spans="1:5" x14ac:dyDescent="0.3">
      <c r="A14" s="19">
        <f>+'ESPECTRO E030-2018'!R20</f>
        <v>0.3</v>
      </c>
      <c r="B14" s="52">
        <f>+'ESPECTRO E030-2018'!S20</f>
        <v>1.19559375</v>
      </c>
      <c r="C14" s="18"/>
      <c r="D14" s="17">
        <f>+'ESPECTRO E030-2018'!R20</f>
        <v>0.3</v>
      </c>
      <c r="E14" s="52">
        <f>+'ESPECTRO E030-2018'!T20</f>
        <v>1.19559375</v>
      </c>
    </row>
    <row r="15" spans="1:5" x14ac:dyDescent="0.3">
      <c r="A15" s="19">
        <f>+'ESPECTRO E030-2018'!R21</f>
        <v>0.35</v>
      </c>
      <c r="B15" s="52">
        <f>+'ESPECTRO E030-2018'!S21</f>
        <v>1.19559375</v>
      </c>
      <c r="C15" s="18"/>
      <c r="D15" s="17">
        <f>+'ESPECTRO E030-2018'!R21</f>
        <v>0.35</v>
      </c>
      <c r="E15" s="52">
        <f>+'ESPECTRO E030-2018'!T21</f>
        <v>1.19559375</v>
      </c>
    </row>
    <row r="16" spans="1:5" x14ac:dyDescent="0.3">
      <c r="A16" s="19">
        <f>+'ESPECTRO E030-2018'!R22</f>
        <v>0.4</v>
      </c>
      <c r="B16" s="52">
        <f>+'ESPECTRO E030-2018'!S22</f>
        <v>1.19559375</v>
      </c>
      <c r="C16" s="18"/>
      <c r="D16" s="17">
        <f>+'ESPECTRO E030-2018'!R22</f>
        <v>0.4</v>
      </c>
      <c r="E16" s="52">
        <f>+'ESPECTRO E030-2018'!T22</f>
        <v>1.19559375</v>
      </c>
    </row>
    <row r="17" spans="1:5" x14ac:dyDescent="0.3">
      <c r="A17" s="19">
        <f>+'ESPECTRO E030-2018'!R23</f>
        <v>0.44999999999999996</v>
      </c>
      <c r="B17" s="52">
        <f>+'ESPECTRO E030-2018'!S23</f>
        <v>1.19559375</v>
      </c>
      <c r="C17" s="18"/>
      <c r="D17" s="17">
        <f>+'ESPECTRO E030-2018'!R23</f>
        <v>0.44999999999999996</v>
      </c>
      <c r="E17" s="52">
        <f>+'ESPECTRO E030-2018'!T23</f>
        <v>1.19559375</v>
      </c>
    </row>
    <row r="18" spans="1:5" x14ac:dyDescent="0.3">
      <c r="A18" s="19">
        <f>+'ESPECTRO E030-2018'!R24</f>
        <v>0.49999999999999994</v>
      </c>
      <c r="B18" s="52">
        <f>+'ESPECTRO E030-2018'!S24</f>
        <v>1.19559375</v>
      </c>
      <c r="C18" s="18"/>
      <c r="D18" s="17">
        <f>+'ESPECTRO E030-2018'!R24</f>
        <v>0.49999999999999994</v>
      </c>
      <c r="E18" s="52">
        <f>+'ESPECTRO E030-2018'!T24</f>
        <v>1.19559375</v>
      </c>
    </row>
    <row r="19" spans="1:5" x14ac:dyDescent="0.3">
      <c r="A19" s="19">
        <f>+'ESPECTRO E030-2018'!R25</f>
        <v>0.54999999999999993</v>
      </c>
      <c r="B19" s="52">
        <f>+'ESPECTRO E030-2018'!S25</f>
        <v>1.19559375</v>
      </c>
      <c r="C19" s="18"/>
      <c r="D19" s="17">
        <f>+'ESPECTRO E030-2018'!R25</f>
        <v>0.54999999999999993</v>
      </c>
      <c r="E19" s="52">
        <f>+'ESPECTRO E030-2018'!T25</f>
        <v>1.19559375</v>
      </c>
    </row>
    <row r="20" spans="1:5" x14ac:dyDescent="0.3">
      <c r="A20" s="19">
        <f>+'ESPECTRO E030-2018'!R26</f>
        <v>0.6</v>
      </c>
      <c r="B20" s="52">
        <f>+'ESPECTRO E030-2018'!S26</f>
        <v>1.19559375</v>
      </c>
      <c r="C20" s="18"/>
      <c r="D20" s="17">
        <f>+'ESPECTRO E030-2018'!R26</f>
        <v>0.6</v>
      </c>
      <c r="E20" s="52">
        <f>+'ESPECTRO E030-2018'!T26</f>
        <v>1.19559375</v>
      </c>
    </row>
    <row r="21" spans="1:5" x14ac:dyDescent="0.3">
      <c r="A21" s="19">
        <f>+'ESPECTRO E030-2018'!R27</f>
        <v>0.65</v>
      </c>
      <c r="B21" s="52">
        <f>+'ESPECTRO E030-2018'!S27</f>
        <v>1.1036249999999999</v>
      </c>
      <c r="C21" s="18"/>
      <c r="D21" s="17">
        <f>+'ESPECTRO E030-2018'!R27</f>
        <v>0.65</v>
      </c>
      <c r="E21" s="52">
        <f>+'ESPECTRO E030-2018'!T27</f>
        <v>1.1036249999999999</v>
      </c>
    </row>
    <row r="22" spans="1:5" x14ac:dyDescent="0.3">
      <c r="A22" s="19">
        <f>+'ESPECTRO E030-2018'!R28</f>
        <v>0.7</v>
      </c>
      <c r="B22" s="52">
        <f>+'ESPECTRO E030-2018'!S28</f>
        <v>1.0247946428571428</v>
      </c>
      <c r="C22" s="18"/>
      <c r="D22" s="17">
        <f>+'ESPECTRO E030-2018'!R28</f>
        <v>0.7</v>
      </c>
      <c r="E22" s="52">
        <f>+'ESPECTRO E030-2018'!T28</f>
        <v>1.0247946428571428</v>
      </c>
    </row>
    <row r="23" spans="1:5" x14ac:dyDescent="0.3">
      <c r="A23" s="19">
        <f>+'ESPECTRO E030-2018'!R29</f>
        <v>0.75000000000000011</v>
      </c>
      <c r="B23" s="52">
        <f>+'ESPECTRO E030-2018'!S29</f>
        <v>0.95647499999999996</v>
      </c>
      <c r="C23" s="18"/>
      <c r="D23" s="17">
        <f>+'ESPECTRO E030-2018'!R29</f>
        <v>0.75000000000000011</v>
      </c>
      <c r="E23" s="52">
        <f>+'ESPECTRO E030-2018'!T29</f>
        <v>0.95647499999999996</v>
      </c>
    </row>
    <row r="24" spans="1:5" x14ac:dyDescent="0.3">
      <c r="A24" s="19">
        <f>+'ESPECTRO E030-2018'!R30</f>
        <v>0.8</v>
      </c>
      <c r="B24" s="52">
        <f>+'ESPECTRO E030-2018'!S30</f>
        <v>0.89669531250000001</v>
      </c>
      <c r="C24" s="18"/>
      <c r="D24" s="17">
        <f>+'ESPECTRO E030-2018'!R30</f>
        <v>0.8</v>
      </c>
      <c r="E24" s="52">
        <f>+'ESPECTRO E030-2018'!T30</f>
        <v>0.89669531250000001</v>
      </c>
    </row>
    <row r="25" spans="1:5" x14ac:dyDescent="0.3">
      <c r="A25" s="19">
        <f>+'ESPECTRO E030-2018'!R31</f>
        <v>0.8500000000000002</v>
      </c>
      <c r="B25" s="52">
        <f>+'ESPECTRO E030-2018'!S31</f>
        <v>0.84394852941176446</v>
      </c>
      <c r="C25" s="18"/>
      <c r="D25" s="17">
        <f>+'ESPECTRO E030-2018'!R31</f>
        <v>0.8500000000000002</v>
      </c>
      <c r="E25" s="52">
        <f>+'ESPECTRO E030-2018'!T31</f>
        <v>0.84394852941176446</v>
      </c>
    </row>
    <row r="26" spans="1:5" x14ac:dyDescent="0.3">
      <c r="A26" s="19">
        <f>+'ESPECTRO E030-2018'!R32</f>
        <v>0.9</v>
      </c>
      <c r="B26" s="52">
        <f>+'ESPECTRO E030-2018'!S32</f>
        <v>0.7970624999999999</v>
      </c>
      <c r="C26" s="18"/>
      <c r="D26" s="17">
        <f>+'ESPECTRO E030-2018'!R32</f>
        <v>0.9</v>
      </c>
      <c r="E26" s="52">
        <f>+'ESPECTRO E030-2018'!T32</f>
        <v>0.7970624999999999</v>
      </c>
    </row>
    <row r="27" spans="1:5" x14ac:dyDescent="0.3">
      <c r="A27" s="19">
        <f>+'ESPECTRO E030-2018'!R33</f>
        <v>0.95000000000000029</v>
      </c>
      <c r="B27" s="52">
        <f>+'ESPECTRO E030-2018'!S33</f>
        <v>0.75511184210526305</v>
      </c>
      <c r="C27" s="18"/>
      <c r="D27" s="17">
        <f>+'ESPECTRO E030-2018'!R33</f>
        <v>0.95000000000000029</v>
      </c>
      <c r="E27" s="52">
        <f>+'ESPECTRO E030-2018'!T33</f>
        <v>0.75511184210526305</v>
      </c>
    </row>
    <row r="28" spans="1:5" x14ac:dyDescent="0.3">
      <c r="A28" s="19">
        <f>+'ESPECTRO E030-2018'!R34</f>
        <v>1</v>
      </c>
      <c r="B28" s="52">
        <f>+'ESPECTRO E030-2018'!S34</f>
        <v>0.71735625000000014</v>
      </c>
      <c r="C28" s="18"/>
      <c r="D28" s="17">
        <f>+'ESPECTRO E030-2018'!R34</f>
        <v>1</v>
      </c>
      <c r="E28" s="52">
        <f>+'ESPECTRO E030-2018'!T34</f>
        <v>0.71735625000000014</v>
      </c>
    </row>
    <row r="29" spans="1:5" x14ac:dyDescent="0.3">
      <c r="A29" s="19">
        <f>+'ESPECTRO E030-2018'!R35</f>
        <v>1.1000000000000003</v>
      </c>
      <c r="B29" s="52">
        <f>+'ESPECTRO E030-2018'!S35</f>
        <v>0.65214204545454524</v>
      </c>
      <c r="C29" s="18"/>
      <c r="D29" s="17">
        <f>+'ESPECTRO E030-2018'!R35</f>
        <v>1.1000000000000003</v>
      </c>
      <c r="E29" s="52">
        <f>+'ESPECTRO E030-2018'!T35</f>
        <v>0.65214204545454524</v>
      </c>
    </row>
    <row r="30" spans="1:5" x14ac:dyDescent="0.3">
      <c r="A30" s="19">
        <f>+'ESPECTRO E030-2018'!R36</f>
        <v>1.2000000000000004</v>
      </c>
      <c r="B30" s="52">
        <f>+'ESPECTRO E030-2018'!S36</f>
        <v>0.59779687499999978</v>
      </c>
      <c r="C30" s="18"/>
      <c r="D30" s="17">
        <f>+'ESPECTRO E030-2018'!R36</f>
        <v>1.2000000000000004</v>
      </c>
      <c r="E30" s="52">
        <f>+'ESPECTRO E030-2018'!T36</f>
        <v>0.59779687499999978</v>
      </c>
    </row>
    <row r="31" spans="1:5" x14ac:dyDescent="0.3">
      <c r="A31" s="19">
        <f>+'ESPECTRO E030-2018'!R37</f>
        <v>1.3000000000000005</v>
      </c>
      <c r="B31" s="52">
        <f>+'ESPECTRO E030-2018'!S37</f>
        <v>0.55181249999999982</v>
      </c>
      <c r="C31" s="18"/>
      <c r="D31" s="17">
        <f>+'ESPECTRO E030-2018'!R37</f>
        <v>1.3000000000000005</v>
      </c>
      <c r="E31" s="52">
        <f>+'ESPECTRO E030-2018'!T37</f>
        <v>0.55181249999999982</v>
      </c>
    </row>
    <row r="32" spans="1:5" x14ac:dyDescent="0.3">
      <c r="A32" s="19">
        <f>+'ESPECTRO E030-2018'!R38</f>
        <v>1.4000000000000006</v>
      </c>
      <c r="B32" s="52">
        <f>+'ESPECTRO E030-2018'!S38</f>
        <v>0.51239732142857131</v>
      </c>
      <c r="C32" s="18"/>
      <c r="D32" s="17">
        <f>+'ESPECTRO E030-2018'!R38</f>
        <v>1.4000000000000006</v>
      </c>
      <c r="E32" s="52">
        <f>+'ESPECTRO E030-2018'!T38</f>
        <v>0.51239732142857131</v>
      </c>
    </row>
    <row r="33" spans="1:5" x14ac:dyDescent="0.3">
      <c r="A33" s="19">
        <f>+'ESPECTRO E030-2018'!R39</f>
        <v>1.5000000000000007</v>
      </c>
      <c r="B33" s="52">
        <f>+'ESPECTRO E030-2018'!S39</f>
        <v>0.47823749999999976</v>
      </c>
      <c r="C33" s="18"/>
      <c r="D33" s="17">
        <f>+'ESPECTRO E030-2018'!R39</f>
        <v>1.5000000000000007</v>
      </c>
      <c r="E33" s="52">
        <f>+'ESPECTRO E030-2018'!T39</f>
        <v>0.47823749999999976</v>
      </c>
    </row>
    <row r="34" spans="1:5" x14ac:dyDescent="0.3">
      <c r="A34" s="19">
        <f>+'ESPECTRO E030-2018'!R40</f>
        <v>1.6</v>
      </c>
      <c r="B34" s="52">
        <f>+'ESPECTRO E030-2018'!S40</f>
        <v>0.44834765625</v>
      </c>
      <c r="C34" s="18"/>
      <c r="D34" s="17">
        <f>+'ESPECTRO E030-2018'!R40</f>
        <v>1.6</v>
      </c>
      <c r="E34" s="52">
        <f>+'ESPECTRO E030-2018'!T40</f>
        <v>0.44834765625</v>
      </c>
    </row>
    <row r="35" spans="1:5" x14ac:dyDescent="0.3">
      <c r="A35" s="19">
        <f>+'ESPECTRO E030-2018'!R41</f>
        <v>1.7000000000000008</v>
      </c>
      <c r="B35" s="52">
        <f>+'ESPECTRO E030-2018'!S41</f>
        <v>0.42197426470588217</v>
      </c>
      <c r="C35" s="18"/>
      <c r="D35" s="17">
        <f>+'ESPECTRO E030-2018'!R41</f>
        <v>1.7000000000000008</v>
      </c>
      <c r="E35" s="52">
        <f>+'ESPECTRO E030-2018'!T41</f>
        <v>0.42197426470588217</v>
      </c>
    </row>
    <row r="36" spans="1:5" x14ac:dyDescent="0.3">
      <c r="A36" s="19">
        <f>+'ESPECTRO E030-2018'!R42</f>
        <v>1.8000000000000009</v>
      </c>
      <c r="B36" s="52">
        <f>+'ESPECTRO E030-2018'!S42</f>
        <v>0.39853124999999984</v>
      </c>
      <c r="C36" s="18"/>
      <c r="D36" s="17">
        <f>+'ESPECTRO E030-2018'!R42</f>
        <v>1.8000000000000009</v>
      </c>
      <c r="E36" s="52">
        <f>+'ESPECTRO E030-2018'!T42</f>
        <v>0.39853124999999984</v>
      </c>
    </row>
    <row r="37" spans="1:5" x14ac:dyDescent="0.3">
      <c r="A37" s="19">
        <f>+'ESPECTRO E030-2018'!R43</f>
        <v>1.900000000000001</v>
      </c>
      <c r="B37" s="52">
        <f>+'ESPECTRO E030-2018'!S43</f>
        <v>0.37755592105263136</v>
      </c>
      <c r="C37" s="18"/>
      <c r="D37" s="17">
        <f>+'ESPECTRO E030-2018'!R43</f>
        <v>1.900000000000001</v>
      </c>
      <c r="E37" s="52">
        <f>+'ESPECTRO E030-2018'!T43</f>
        <v>0.37755592105263136</v>
      </c>
    </row>
    <row r="38" spans="1:5" x14ac:dyDescent="0.3">
      <c r="A38" s="19">
        <f>+'ESPECTRO E030-2018'!R44</f>
        <v>2</v>
      </c>
      <c r="B38" s="52">
        <f>+'ESPECTRO E030-2018'!S44</f>
        <v>0.35867812500000007</v>
      </c>
      <c r="C38" s="18"/>
      <c r="D38" s="17">
        <f>+'ESPECTRO E030-2018'!R44</f>
        <v>2</v>
      </c>
      <c r="E38" s="52">
        <f>+'ESPECTRO E030-2018'!T44</f>
        <v>0.35867812500000007</v>
      </c>
    </row>
    <row r="39" spans="1:5" x14ac:dyDescent="0.3">
      <c r="A39" s="19">
        <f>+'ESPECTRO E030-2018'!R45</f>
        <v>2.25</v>
      </c>
      <c r="B39" s="52">
        <f>+'ESPECTRO E030-2018'!S45</f>
        <v>0.28339999999999999</v>
      </c>
      <c r="C39" s="18"/>
      <c r="D39" s="17">
        <f>+'ESPECTRO E030-2018'!R45</f>
        <v>2.25</v>
      </c>
      <c r="E39" s="52">
        <f>+'ESPECTRO E030-2018'!T45</f>
        <v>0.28339999999999999</v>
      </c>
    </row>
    <row r="40" spans="1:5" x14ac:dyDescent="0.3">
      <c r="A40" s="19">
        <f>+'ESPECTRO E030-2018'!R46</f>
        <v>2.5</v>
      </c>
      <c r="B40" s="52">
        <f>+'ESPECTRO E030-2018'!S46</f>
        <v>0.22955400000000001</v>
      </c>
      <c r="C40" s="18"/>
      <c r="D40" s="17">
        <f>+'ESPECTRO E030-2018'!R46</f>
        <v>2.5</v>
      </c>
      <c r="E40" s="52">
        <f>+'ESPECTRO E030-2018'!T46</f>
        <v>0.22955400000000001</v>
      </c>
    </row>
    <row r="41" spans="1:5" x14ac:dyDescent="0.3">
      <c r="A41" s="19">
        <f>+'ESPECTRO E030-2018'!R47</f>
        <v>2.75</v>
      </c>
      <c r="B41" s="52">
        <f>+'ESPECTRO E030-2018'!S47</f>
        <v>0.1897140495867769</v>
      </c>
      <c r="C41" s="18"/>
      <c r="D41" s="17">
        <f>+'ESPECTRO E030-2018'!R47</f>
        <v>2.75</v>
      </c>
      <c r="E41" s="52">
        <f>+'ESPECTRO E030-2018'!T47</f>
        <v>0.1897140495867769</v>
      </c>
    </row>
    <row r="42" spans="1:5" x14ac:dyDescent="0.3">
      <c r="A42" s="19">
        <f>+'ESPECTRO E030-2018'!R48</f>
        <v>3</v>
      </c>
      <c r="B42" s="52">
        <f>+'ESPECTRO E030-2018'!S48</f>
        <v>0.15941250000000001</v>
      </c>
      <c r="C42" s="18"/>
      <c r="D42" s="17">
        <f>+'ESPECTRO E030-2018'!R48</f>
        <v>3</v>
      </c>
      <c r="E42" s="52">
        <f>+'ESPECTRO E030-2018'!T48</f>
        <v>0.15941250000000001</v>
      </c>
    </row>
    <row r="43" spans="1:5" x14ac:dyDescent="0.3">
      <c r="A43" s="19">
        <f>+'ESPECTRO E030-2018'!R49</f>
        <v>4</v>
      </c>
      <c r="B43" s="52">
        <f>+'ESPECTRO E030-2018'!S49</f>
        <v>8.9669531250000017E-2</v>
      </c>
      <c r="C43" s="18"/>
      <c r="D43" s="17">
        <f>+'ESPECTRO E030-2018'!R49</f>
        <v>4</v>
      </c>
      <c r="E43" s="52">
        <f>+'ESPECTRO E030-2018'!T49</f>
        <v>8.9669531250000017E-2</v>
      </c>
    </row>
    <row r="44" spans="1:5" x14ac:dyDescent="0.3">
      <c r="A44" s="19">
        <f>+'ESPECTRO E030-2018'!R50</f>
        <v>5</v>
      </c>
      <c r="B44" s="52">
        <f>+'ESPECTRO E030-2018'!S50</f>
        <v>5.7388500000000002E-2</v>
      </c>
      <c r="C44" s="18"/>
      <c r="D44" s="17">
        <f>+'ESPECTRO E030-2018'!R50</f>
        <v>5</v>
      </c>
      <c r="E44" s="52">
        <f>+'ESPECTRO E030-2018'!T50</f>
        <v>5.7388500000000002E-2</v>
      </c>
    </row>
    <row r="45" spans="1:5" x14ac:dyDescent="0.3">
      <c r="A45" s="19">
        <f>+'ESPECTRO E030-2018'!R51</f>
        <v>6</v>
      </c>
      <c r="B45" s="52">
        <f>+'ESPECTRO E030-2018'!S51</f>
        <v>3.9853125000000003E-2</v>
      </c>
      <c r="C45" s="18"/>
      <c r="D45" s="17">
        <f>+'ESPECTRO E030-2018'!R51</f>
        <v>6</v>
      </c>
      <c r="E45" s="52">
        <f>+'ESPECTRO E030-2018'!T51</f>
        <v>3.9853125000000003E-2</v>
      </c>
    </row>
    <row r="46" spans="1:5" x14ac:dyDescent="0.3">
      <c r="A46" s="19">
        <f>+'ESPECTRO E030-2018'!R52</f>
        <v>7</v>
      </c>
      <c r="B46" s="52">
        <f>+'ESPECTRO E030-2018'!S52</f>
        <v>2.927984693877551E-2</v>
      </c>
      <c r="C46" s="18"/>
      <c r="D46" s="17">
        <f>+'ESPECTRO E030-2018'!R52</f>
        <v>7</v>
      </c>
      <c r="E46" s="52">
        <f>+'ESPECTRO E030-2018'!T52</f>
        <v>2.927984693877551E-2</v>
      </c>
    </row>
    <row r="47" spans="1:5" x14ac:dyDescent="0.3">
      <c r="A47" s="19">
        <f>+'ESPECTRO E030-2018'!R53</f>
        <v>8</v>
      </c>
      <c r="B47" s="52">
        <f>+'ESPECTRO E030-2018'!S53</f>
        <v>2.2417382812500004E-2</v>
      </c>
      <c r="C47" s="18"/>
      <c r="D47" s="17">
        <f>+'ESPECTRO E030-2018'!R53</f>
        <v>8</v>
      </c>
      <c r="E47" s="52">
        <f>+'ESPECTRO E030-2018'!T53</f>
        <v>2.2417382812500004E-2</v>
      </c>
    </row>
    <row r="48" spans="1:5" x14ac:dyDescent="0.3">
      <c r="A48" s="19">
        <f>+'ESPECTRO E030-2018'!R54</f>
        <v>9</v>
      </c>
      <c r="B48" s="52">
        <f>+'ESPECTRO E030-2018'!S54</f>
        <v>1.7712499999999999E-2</v>
      </c>
      <c r="C48" s="18"/>
      <c r="D48" s="17">
        <f>+'ESPECTRO E030-2018'!R54</f>
        <v>9</v>
      </c>
      <c r="E48" s="52">
        <f>+'ESPECTRO E030-2018'!T54</f>
        <v>1.7712499999999999E-2</v>
      </c>
    </row>
    <row r="49" spans="1:5" x14ac:dyDescent="0.3">
      <c r="A49" s="19">
        <f>+'ESPECTRO E030-2018'!R55</f>
        <v>10</v>
      </c>
      <c r="B49" s="52">
        <f>+'ESPECTRO E030-2018'!S55</f>
        <v>1.4347125000000001E-2</v>
      </c>
      <c r="C49" s="18"/>
      <c r="D49" s="17">
        <f>+'ESPECTRO E030-2018'!R55</f>
        <v>10</v>
      </c>
      <c r="E49" s="52">
        <f>+'ESPECTRO E030-2018'!T55</f>
        <v>1.4347125000000001E-2</v>
      </c>
    </row>
    <row r="50" spans="1:5" x14ac:dyDescent="0.3">
      <c r="A50" s="12"/>
    </row>
    <row r="51" spans="1:5" x14ac:dyDescent="0.3">
      <c r="A51" s="12"/>
    </row>
    <row r="52" spans="1:5" x14ac:dyDescent="0.3">
      <c r="A52" s="12"/>
    </row>
    <row r="53" spans="1:5" x14ac:dyDescent="0.3">
      <c r="A53" s="12"/>
    </row>
    <row r="54" spans="1:5" x14ac:dyDescent="0.3">
      <c r="A54" s="12"/>
    </row>
    <row r="55" spans="1:5" x14ac:dyDescent="0.3">
      <c r="A55" s="12"/>
    </row>
    <row r="56" spans="1:5" x14ac:dyDescent="0.3">
      <c r="A56" s="12"/>
    </row>
    <row r="57" spans="1:5" x14ac:dyDescent="0.3">
      <c r="A57" s="12"/>
    </row>
    <row r="58" spans="1:5" x14ac:dyDescent="0.3">
      <c r="A58" s="12"/>
    </row>
    <row r="59" spans="1:5" x14ac:dyDescent="0.3">
      <c r="A59" s="12"/>
    </row>
    <row r="60" spans="1:5" x14ac:dyDescent="0.3">
      <c r="A60" s="12"/>
    </row>
    <row r="61" spans="1:5" x14ac:dyDescent="0.3">
      <c r="A61" s="12"/>
    </row>
    <row r="62" spans="1:5" x14ac:dyDescent="0.3">
      <c r="A62" s="12"/>
    </row>
    <row r="63" spans="1:5" x14ac:dyDescent="0.3">
      <c r="A63" s="12"/>
    </row>
    <row r="64" spans="1:5" x14ac:dyDescent="0.3">
      <c r="A64" s="12"/>
    </row>
    <row r="65" spans="1:1" x14ac:dyDescent="0.3">
      <c r="A65" s="12"/>
    </row>
    <row r="66" spans="1:1" x14ac:dyDescent="0.3">
      <c r="A66" s="12"/>
    </row>
    <row r="67" spans="1:1" x14ac:dyDescent="0.3">
      <c r="A67" s="12"/>
    </row>
    <row r="68" spans="1:1" x14ac:dyDescent="0.3">
      <c r="A68" s="12"/>
    </row>
    <row r="69" spans="1:1" x14ac:dyDescent="0.3">
      <c r="A69" s="12"/>
    </row>
    <row r="70" spans="1:1" x14ac:dyDescent="0.3">
      <c r="A70" s="12"/>
    </row>
    <row r="71" spans="1:1" x14ac:dyDescent="0.3">
      <c r="A71" s="12"/>
    </row>
    <row r="72" spans="1:1" x14ac:dyDescent="0.3">
      <c r="A72" s="12"/>
    </row>
    <row r="73" spans="1:1" x14ac:dyDescent="0.3">
      <c r="A73" s="12"/>
    </row>
    <row r="74" spans="1:1" x14ac:dyDescent="0.3">
      <c r="A74" s="12"/>
    </row>
    <row r="75" spans="1:1" x14ac:dyDescent="0.3">
      <c r="A75" s="12"/>
    </row>
    <row r="76" spans="1:1" x14ac:dyDescent="0.3">
      <c r="A76" s="12"/>
    </row>
    <row r="77" spans="1:1" x14ac:dyDescent="0.3">
      <c r="A77" s="12"/>
    </row>
    <row r="78" spans="1:1" x14ac:dyDescent="0.3">
      <c r="A78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EA6B-DD9B-4091-9DDE-9C6E7B5DB948}">
  <dimension ref="A1:G100"/>
  <sheetViews>
    <sheetView tabSelected="1" topLeftCell="A7" zoomScale="145" zoomScaleNormal="145" workbookViewId="0">
      <selection activeCell="F61" sqref="F61:G97"/>
    </sheetView>
  </sheetViews>
  <sheetFormatPr baseColWidth="10" defaultColWidth="11.44140625" defaultRowHeight="13.8" x14ac:dyDescent="0.25"/>
  <cols>
    <col min="1" max="1" width="3.5546875" style="88" customWidth="1"/>
    <col min="2" max="2" width="9" style="88" customWidth="1"/>
    <col min="3" max="4" width="11.44140625" style="88"/>
    <col min="5" max="5" width="3.88671875" style="88" customWidth="1"/>
    <col min="6" max="16384" width="11.44140625" style="88"/>
  </cols>
  <sheetData>
    <row r="1" spans="1:7" s="53" customFormat="1" ht="13.2" x14ac:dyDescent="0.25">
      <c r="D1" s="54"/>
      <c r="E1" s="54"/>
      <c r="F1" s="54"/>
    </row>
    <row r="2" spans="1:7" s="55" customFormat="1" ht="13.2" x14ac:dyDescent="0.3">
      <c r="B2" s="56" t="s">
        <v>120</v>
      </c>
      <c r="C2" s="56"/>
      <c r="D2" s="56"/>
      <c r="E2" s="56"/>
      <c r="F2" s="56"/>
      <c r="G2" s="57"/>
    </row>
    <row r="3" spans="1:7" s="55" customFormat="1" ht="7.5" customHeight="1" x14ac:dyDescent="0.3">
      <c r="B3" s="58"/>
      <c r="C3" s="58"/>
      <c r="D3" s="58"/>
      <c r="E3" s="56"/>
      <c r="F3" s="56"/>
      <c r="G3" s="57"/>
    </row>
    <row r="4" spans="1:7" s="55" customFormat="1" ht="6.75" customHeight="1" x14ac:dyDescent="0.3">
      <c r="B4" s="59"/>
      <c r="C4" s="59"/>
      <c r="D4" s="59"/>
      <c r="E4" s="60"/>
      <c r="F4" s="60"/>
      <c r="G4" s="57"/>
    </row>
    <row r="5" spans="1:7" s="61" customFormat="1" ht="13.2" x14ac:dyDescent="0.3">
      <c r="B5" s="117" t="s">
        <v>121</v>
      </c>
      <c r="C5" s="118"/>
      <c r="D5" s="62" t="s">
        <v>122</v>
      </c>
      <c r="E5" s="63"/>
      <c r="F5" s="64"/>
      <c r="G5" s="64"/>
    </row>
    <row r="6" spans="1:7" s="61" customFormat="1" ht="13.2" x14ac:dyDescent="0.3">
      <c r="A6" s="65"/>
      <c r="B6" s="66" t="s">
        <v>5</v>
      </c>
      <c r="C6" s="67" t="s">
        <v>123</v>
      </c>
      <c r="D6" s="89">
        <f>+'ESPECTRO E030-2018'!L8</f>
        <v>0.25</v>
      </c>
      <c r="E6" s="68"/>
      <c r="F6" s="68" t="s">
        <v>124</v>
      </c>
      <c r="G6" s="64"/>
    </row>
    <row r="7" spans="1:7" s="61" customFormat="1" ht="13.2" x14ac:dyDescent="0.3">
      <c r="A7" s="65"/>
      <c r="B7" s="69" t="s">
        <v>8</v>
      </c>
      <c r="C7" s="70" t="s">
        <v>123</v>
      </c>
      <c r="D7" s="90">
        <f>+'ESPECTRO E030-2018'!L10</f>
        <v>1.2</v>
      </c>
      <c r="E7" s="68"/>
      <c r="F7" s="64" t="s">
        <v>125</v>
      </c>
      <c r="G7" s="64"/>
    </row>
    <row r="8" spans="1:7" s="61" customFormat="1" ht="13.2" x14ac:dyDescent="0.3">
      <c r="A8" s="65"/>
      <c r="B8" s="69" t="s">
        <v>126</v>
      </c>
      <c r="C8" s="70" t="s">
        <v>123</v>
      </c>
      <c r="D8" s="90">
        <f>+'ESPECTRO E030-2018'!L11</f>
        <v>0.6</v>
      </c>
      <c r="E8" s="68"/>
      <c r="F8" s="64" t="s">
        <v>127</v>
      </c>
      <c r="G8" s="64"/>
    </row>
    <row r="9" spans="1:7" s="61" customFormat="1" ht="13.2" x14ac:dyDescent="0.3">
      <c r="A9" s="65"/>
      <c r="B9" s="69" t="s">
        <v>128</v>
      </c>
      <c r="C9" s="70" t="s">
        <v>123</v>
      </c>
      <c r="D9" s="90">
        <f>+'ESPECTRO E030-2018'!L12</f>
        <v>2</v>
      </c>
      <c r="E9" s="68"/>
      <c r="F9" s="68" t="s">
        <v>129</v>
      </c>
      <c r="G9" s="64"/>
    </row>
    <row r="10" spans="1:7" s="61" customFormat="1" ht="13.2" x14ac:dyDescent="0.3">
      <c r="A10" s="65"/>
      <c r="B10" s="69" t="s">
        <v>42</v>
      </c>
      <c r="C10" s="70" t="s">
        <v>123</v>
      </c>
      <c r="D10" s="90">
        <f>+'ESPECTRO E030-2018'!L9</f>
        <v>1.3</v>
      </c>
      <c r="E10" s="68"/>
      <c r="F10" s="68" t="s">
        <v>130</v>
      </c>
      <c r="G10" s="64"/>
    </row>
    <row r="11" spans="1:7" s="61" customFormat="1" ht="13.2" x14ac:dyDescent="0.3">
      <c r="A11" s="65"/>
      <c r="B11" s="69" t="s">
        <v>131</v>
      </c>
      <c r="C11" s="70" t="s">
        <v>123</v>
      </c>
      <c r="D11" s="91">
        <f>+'ESPECTRO E030-2018'!N8</f>
        <v>8</v>
      </c>
      <c r="E11" s="64"/>
      <c r="F11" s="64"/>
      <c r="G11" s="64"/>
    </row>
    <row r="12" spans="1:7" s="61" customFormat="1" ht="13.2" x14ac:dyDescent="0.3">
      <c r="A12" s="65"/>
      <c r="B12" s="69" t="s">
        <v>132</v>
      </c>
      <c r="C12" s="70" t="s">
        <v>123</v>
      </c>
      <c r="D12" s="90">
        <f>+'ESPECTRO E030-2018'!N9</f>
        <v>1</v>
      </c>
      <c r="E12" s="64"/>
      <c r="F12" s="64"/>
      <c r="G12" s="64"/>
    </row>
    <row r="13" spans="1:7" s="61" customFormat="1" ht="13.2" x14ac:dyDescent="0.3">
      <c r="A13" s="65"/>
      <c r="B13" s="71" t="s">
        <v>133</v>
      </c>
      <c r="C13" s="72" t="s">
        <v>123</v>
      </c>
      <c r="D13" s="92">
        <f>+'ESPECTRO E030-2018'!N10</f>
        <v>1</v>
      </c>
      <c r="E13" s="64"/>
      <c r="F13" s="70"/>
      <c r="G13" s="64"/>
    </row>
    <row r="14" spans="1:7" s="61" customFormat="1" ht="13.2" x14ac:dyDescent="0.3">
      <c r="A14" s="65"/>
      <c r="B14" s="71" t="s">
        <v>108</v>
      </c>
      <c r="C14" s="72" t="s">
        <v>123</v>
      </c>
      <c r="D14" s="92">
        <v>9.81</v>
      </c>
      <c r="E14" s="64"/>
      <c r="F14" s="70"/>
      <c r="G14" s="64"/>
    </row>
    <row r="15" spans="1:7" s="61" customFormat="1" ht="13.2" x14ac:dyDescent="0.3">
      <c r="B15" s="73"/>
      <c r="C15" s="73"/>
      <c r="D15" s="74"/>
      <c r="E15" s="64"/>
      <c r="F15" s="70"/>
      <c r="G15" s="64"/>
    </row>
    <row r="16" spans="1:7" s="61" customFormat="1" ht="13.2" x14ac:dyDescent="0.3">
      <c r="B16" s="117" t="s">
        <v>134</v>
      </c>
      <c r="C16" s="118"/>
      <c r="D16" s="75" t="s">
        <v>122</v>
      </c>
      <c r="E16" s="68"/>
      <c r="F16" s="70"/>
      <c r="G16" s="64"/>
    </row>
    <row r="17" spans="1:7" s="61" customFormat="1" ht="13.2" hidden="1" x14ac:dyDescent="0.3">
      <c r="A17" s="65"/>
      <c r="B17" s="76" t="s">
        <v>81</v>
      </c>
      <c r="C17" s="77" t="s">
        <v>123</v>
      </c>
      <c r="D17" s="78">
        <f>+D11*D12*D13</f>
        <v>8</v>
      </c>
      <c r="E17" s="68"/>
      <c r="F17" s="70"/>
      <c r="G17" s="64"/>
    </row>
    <row r="18" spans="1:7" s="61" customFormat="1" ht="13.2" hidden="1" x14ac:dyDescent="0.3">
      <c r="B18" s="74"/>
      <c r="C18" s="74"/>
      <c r="D18" s="74"/>
      <c r="E18" s="79"/>
      <c r="F18" s="64"/>
      <c r="G18" s="64"/>
    </row>
    <row r="19" spans="1:7" s="61" customFormat="1" ht="13.2" hidden="1" x14ac:dyDescent="0.3">
      <c r="A19" s="65"/>
      <c r="B19" s="119" t="s">
        <v>135</v>
      </c>
      <c r="C19" s="120"/>
      <c r="D19" s="121"/>
      <c r="E19" s="64"/>
      <c r="F19" s="119" t="s">
        <v>136</v>
      </c>
      <c r="G19" s="121"/>
    </row>
    <row r="20" spans="1:7" s="61" customFormat="1" ht="13.2" hidden="1" x14ac:dyDescent="0.3">
      <c r="A20" s="65"/>
      <c r="B20" s="80" t="s">
        <v>84</v>
      </c>
      <c r="C20" s="81" t="s">
        <v>36</v>
      </c>
      <c r="D20" s="82" t="s">
        <v>137</v>
      </c>
      <c r="E20" s="64"/>
      <c r="F20" s="80" t="s">
        <v>84</v>
      </c>
      <c r="G20" s="82" t="s">
        <v>137</v>
      </c>
    </row>
    <row r="21" spans="1:7" s="61" customFormat="1" ht="13.2" hidden="1" x14ac:dyDescent="0.3">
      <c r="A21" s="65"/>
      <c r="B21" s="83">
        <v>0</v>
      </c>
      <c r="C21" s="70">
        <f>+IF(B21&lt;D$8,2.5,IF(B21&lt;D$9,2.5*D$8/B21,2.5*D$8*D$9/B21^2))</f>
        <v>2.5</v>
      </c>
      <c r="D21" s="84">
        <f t="shared" ref="D21:D57" si="0">+D$6*D$10*C21*D$7/D$17</f>
        <v>0.121875</v>
      </c>
      <c r="E21" s="64"/>
      <c r="F21" s="83">
        <f>+B21</f>
        <v>0</v>
      </c>
      <c r="G21" s="84">
        <f t="shared" ref="G21:G57" si="1">+D21</f>
        <v>0.121875</v>
      </c>
    </row>
    <row r="22" spans="1:7" s="61" customFormat="1" ht="13.2" hidden="1" x14ac:dyDescent="0.3">
      <c r="A22" s="65"/>
      <c r="B22" s="83">
        <f>+B21+0.2</f>
        <v>0.2</v>
      </c>
      <c r="C22" s="70">
        <f t="shared" ref="C22:C57" si="2">+IF(B22&lt;D$8,2.5,IF(B22&lt;D$9,2.5*D$8/B22,2.5*D$8*D$9/B22^2))</f>
        <v>2.5</v>
      </c>
      <c r="D22" s="84">
        <f t="shared" si="0"/>
        <v>0.121875</v>
      </c>
      <c r="E22" s="64"/>
      <c r="F22" s="83">
        <f t="shared" ref="F22:F57" si="3">+B22</f>
        <v>0.2</v>
      </c>
      <c r="G22" s="84">
        <f t="shared" si="1"/>
        <v>0.121875</v>
      </c>
    </row>
    <row r="23" spans="1:7" s="61" customFormat="1" ht="13.2" hidden="1" x14ac:dyDescent="0.3">
      <c r="A23" s="65"/>
      <c r="B23" s="83">
        <f>+B22+0.1</f>
        <v>0.30000000000000004</v>
      </c>
      <c r="C23" s="70">
        <f t="shared" si="2"/>
        <v>2.5</v>
      </c>
      <c r="D23" s="84">
        <f t="shared" si="0"/>
        <v>0.121875</v>
      </c>
      <c r="E23" s="64"/>
      <c r="F23" s="83">
        <f t="shared" si="3"/>
        <v>0.30000000000000004</v>
      </c>
      <c r="G23" s="84">
        <f t="shared" si="1"/>
        <v>0.121875</v>
      </c>
    </row>
    <row r="24" spans="1:7" s="61" customFormat="1" ht="13.2" hidden="1" x14ac:dyDescent="0.3">
      <c r="A24" s="65"/>
      <c r="B24" s="83">
        <f>+B23+0.1</f>
        <v>0.4</v>
      </c>
      <c r="C24" s="70">
        <f t="shared" si="2"/>
        <v>2.5</v>
      </c>
      <c r="D24" s="84">
        <f t="shared" si="0"/>
        <v>0.121875</v>
      </c>
      <c r="E24" s="64"/>
      <c r="F24" s="83">
        <f t="shared" si="3"/>
        <v>0.4</v>
      </c>
      <c r="G24" s="84">
        <f t="shared" si="1"/>
        <v>0.121875</v>
      </c>
    </row>
    <row r="25" spans="1:7" s="61" customFormat="1" ht="13.2" hidden="1" x14ac:dyDescent="0.3">
      <c r="A25" s="65"/>
      <c r="B25" s="83">
        <f t="shared" ref="B25:B56" si="4">+B24+0.2</f>
        <v>0.60000000000000009</v>
      </c>
      <c r="C25" s="70">
        <f t="shared" si="2"/>
        <v>2.4999999999999996</v>
      </c>
      <c r="D25" s="84">
        <f t="shared" si="0"/>
        <v>0.12187499999999998</v>
      </c>
      <c r="E25" s="64"/>
      <c r="F25" s="83">
        <f t="shared" si="3"/>
        <v>0.60000000000000009</v>
      </c>
      <c r="G25" s="84">
        <f t="shared" si="1"/>
        <v>0.12187499999999998</v>
      </c>
    </row>
    <row r="26" spans="1:7" s="61" customFormat="1" ht="13.2" hidden="1" x14ac:dyDescent="0.3">
      <c r="A26" s="65"/>
      <c r="B26" s="83">
        <f t="shared" si="4"/>
        <v>0.8</v>
      </c>
      <c r="C26" s="70">
        <f t="shared" si="2"/>
        <v>1.875</v>
      </c>
      <c r="D26" s="84">
        <f t="shared" si="0"/>
        <v>9.1406249999999994E-2</v>
      </c>
      <c r="E26" s="64"/>
      <c r="F26" s="83">
        <f t="shared" si="3"/>
        <v>0.8</v>
      </c>
      <c r="G26" s="84">
        <f t="shared" si="1"/>
        <v>9.1406249999999994E-2</v>
      </c>
    </row>
    <row r="27" spans="1:7" s="61" customFormat="1" ht="13.2" hidden="1" x14ac:dyDescent="0.3">
      <c r="A27" s="65"/>
      <c r="B27" s="83">
        <f t="shared" si="4"/>
        <v>1</v>
      </c>
      <c r="C27" s="70">
        <f t="shared" si="2"/>
        <v>1.5</v>
      </c>
      <c r="D27" s="84">
        <f t="shared" si="0"/>
        <v>7.3125000000000009E-2</v>
      </c>
      <c r="E27" s="64"/>
      <c r="F27" s="83">
        <f t="shared" si="3"/>
        <v>1</v>
      </c>
      <c r="G27" s="84">
        <f t="shared" si="1"/>
        <v>7.3125000000000009E-2</v>
      </c>
    </row>
    <row r="28" spans="1:7" s="61" customFormat="1" ht="13.2" hidden="1" x14ac:dyDescent="0.3">
      <c r="A28" s="65"/>
      <c r="B28" s="83">
        <f t="shared" si="4"/>
        <v>1.2</v>
      </c>
      <c r="C28" s="70">
        <f t="shared" si="2"/>
        <v>1.25</v>
      </c>
      <c r="D28" s="84">
        <f t="shared" si="0"/>
        <v>6.0937499999999999E-2</v>
      </c>
      <c r="E28" s="64"/>
      <c r="F28" s="83">
        <f t="shared" si="3"/>
        <v>1.2</v>
      </c>
      <c r="G28" s="84">
        <f t="shared" si="1"/>
        <v>6.0937499999999999E-2</v>
      </c>
    </row>
    <row r="29" spans="1:7" s="61" customFormat="1" ht="13.2" hidden="1" x14ac:dyDescent="0.3">
      <c r="A29" s="65"/>
      <c r="B29" s="83">
        <f t="shared" si="4"/>
        <v>1.4</v>
      </c>
      <c r="C29" s="70">
        <f t="shared" si="2"/>
        <v>1.0714285714285714</v>
      </c>
      <c r="D29" s="84">
        <f t="shared" si="0"/>
        <v>5.2232142857142852E-2</v>
      </c>
      <c r="E29" s="64"/>
      <c r="F29" s="83">
        <f t="shared" si="3"/>
        <v>1.4</v>
      </c>
      <c r="G29" s="84">
        <f t="shared" si="1"/>
        <v>5.2232142857142852E-2</v>
      </c>
    </row>
    <row r="30" spans="1:7" s="61" customFormat="1" ht="13.2" hidden="1" x14ac:dyDescent="0.3">
      <c r="A30" s="65"/>
      <c r="B30" s="83">
        <f t="shared" si="4"/>
        <v>1.5999999999999999</v>
      </c>
      <c r="C30" s="70">
        <f t="shared" si="2"/>
        <v>0.93750000000000011</v>
      </c>
      <c r="D30" s="84">
        <f t="shared" si="0"/>
        <v>4.5703125000000004E-2</v>
      </c>
      <c r="E30" s="64"/>
      <c r="F30" s="83">
        <f t="shared" si="3"/>
        <v>1.5999999999999999</v>
      </c>
      <c r="G30" s="84">
        <f t="shared" si="1"/>
        <v>4.5703125000000004E-2</v>
      </c>
    </row>
    <row r="31" spans="1:7" s="61" customFormat="1" ht="13.2" hidden="1" x14ac:dyDescent="0.3">
      <c r="A31" s="65"/>
      <c r="B31" s="83">
        <f t="shared" si="4"/>
        <v>1.7999999999999998</v>
      </c>
      <c r="C31" s="70">
        <f t="shared" si="2"/>
        <v>0.83333333333333337</v>
      </c>
      <c r="D31" s="84">
        <f t="shared" si="0"/>
        <v>4.0625000000000001E-2</v>
      </c>
      <c r="E31" s="64"/>
      <c r="F31" s="83">
        <f t="shared" si="3"/>
        <v>1.7999999999999998</v>
      </c>
      <c r="G31" s="84">
        <f t="shared" si="1"/>
        <v>4.0625000000000001E-2</v>
      </c>
    </row>
    <row r="32" spans="1:7" s="61" customFormat="1" ht="13.2" hidden="1" x14ac:dyDescent="0.3">
      <c r="A32" s="65"/>
      <c r="B32" s="83">
        <f t="shared" si="4"/>
        <v>1.9999999999999998</v>
      </c>
      <c r="C32" s="70">
        <f t="shared" si="2"/>
        <v>0.75000000000000022</v>
      </c>
      <c r="D32" s="84">
        <f t="shared" si="0"/>
        <v>3.6562500000000012E-2</v>
      </c>
      <c r="E32" s="64"/>
      <c r="F32" s="83">
        <f t="shared" si="3"/>
        <v>1.9999999999999998</v>
      </c>
      <c r="G32" s="84">
        <f t="shared" si="1"/>
        <v>3.6562500000000012E-2</v>
      </c>
    </row>
    <row r="33" spans="1:7" s="61" customFormat="1" ht="13.2" hidden="1" x14ac:dyDescent="0.3">
      <c r="A33" s="65"/>
      <c r="B33" s="83">
        <f t="shared" si="4"/>
        <v>2.1999999999999997</v>
      </c>
      <c r="C33" s="70">
        <f t="shared" si="2"/>
        <v>0.61983471074380181</v>
      </c>
      <c r="D33" s="84">
        <f t="shared" si="0"/>
        <v>3.0216942148760337E-2</v>
      </c>
      <c r="E33" s="64"/>
      <c r="F33" s="83">
        <f t="shared" si="3"/>
        <v>2.1999999999999997</v>
      </c>
      <c r="G33" s="84">
        <f t="shared" si="1"/>
        <v>3.0216942148760337E-2</v>
      </c>
    </row>
    <row r="34" spans="1:7" s="61" customFormat="1" ht="13.2" hidden="1" x14ac:dyDescent="0.3">
      <c r="A34" s="65"/>
      <c r="B34" s="83">
        <f t="shared" si="4"/>
        <v>2.4</v>
      </c>
      <c r="C34" s="70">
        <f t="shared" si="2"/>
        <v>0.52083333333333337</v>
      </c>
      <c r="D34" s="84">
        <f t="shared" si="0"/>
        <v>2.5390625E-2</v>
      </c>
      <c r="E34" s="64"/>
      <c r="F34" s="83">
        <f t="shared" si="3"/>
        <v>2.4</v>
      </c>
      <c r="G34" s="84">
        <f t="shared" si="1"/>
        <v>2.5390625E-2</v>
      </c>
    </row>
    <row r="35" spans="1:7" s="61" customFormat="1" ht="13.2" hidden="1" x14ac:dyDescent="0.3">
      <c r="A35" s="65"/>
      <c r="B35" s="83">
        <f t="shared" si="4"/>
        <v>2.6</v>
      </c>
      <c r="C35" s="70">
        <f t="shared" si="2"/>
        <v>0.44378698224852065</v>
      </c>
      <c r="D35" s="84">
        <f t="shared" si="0"/>
        <v>2.1634615384615381E-2</v>
      </c>
      <c r="E35" s="64"/>
      <c r="F35" s="83">
        <f t="shared" si="3"/>
        <v>2.6</v>
      </c>
      <c r="G35" s="84">
        <f t="shared" si="1"/>
        <v>2.1634615384615381E-2</v>
      </c>
    </row>
    <row r="36" spans="1:7" s="61" customFormat="1" ht="13.2" hidden="1" x14ac:dyDescent="0.3">
      <c r="A36" s="65"/>
      <c r="B36" s="83">
        <f t="shared" si="4"/>
        <v>2.8000000000000003</v>
      </c>
      <c r="C36" s="70">
        <f t="shared" si="2"/>
        <v>0.38265306122448972</v>
      </c>
      <c r="D36" s="84">
        <f t="shared" si="0"/>
        <v>1.8654336734693872E-2</v>
      </c>
      <c r="E36" s="64"/>
      <c r="F36" s="83">
        <f t="shared" si="3"/>
        <v>2.8000000000000003</v>
      </c>
      <c r="G36" s="84">
        <f t="shared" si="1"/>
        <v>1.8654336734693872E-2</v>
      </c>
    </row>
    <row r="37" spans="1:7" s="61" customFormat="1" ht="13.2" hidden="1" x14ac:dyDescent="0.3">
      <c r="A37" s="65"/>
      <c r="B37" s="83">
        <f t="shared" si="4"/>
        <v>3.0000000000000004</v>
      </c>
      <c r="C37" s="70">
        <f t="shared" si="2"/>
        <v>0.3333333333333332</v>
      </c>
      <c r="D37" s="84">
        <f t="shared" si="0"/>
        <v>1.6249999999999994E-2</v>
      </c>
      <c r="E37" s="64"/>
      <c r="F37" s="83">
        <f t="shared" si="3"/>
        <v>3.0000000000000004</v>
      </c>
      <c r="G37" s="84">
        <f t="shared" si="1"/>
        <v>1.6249999999999994E-2</v>
      </c>
    </row>
    <row r="38" spans="1:7" s="61" customFormat="1" ht="13.2" hidden="1" x14ac:dyDescent="0.3">
      <c r="A38" s="65"/>
      <c r="B38" s="83">
        <f t="shared" si="4"/>
        <v>3.2000000000000006</v>
      </c>
      <c r="C38" s="70">
        <f t="shared" si="2"/>
        <v>0.29296874999999989</v>
      </c>
      <c r="D38" s="84">
        <f t="shared" si="0"/>
        <v>1.4282226562499995E-2</v>
      </c>
      <c r="E38" s="64"/>
      <c r="F38" s="83">
        <f t="shared" si="3"/>
        <v>3.2000000000000006</v>
      </c>
      <c r="G38" s="84">
        <f t="shared" si="1"/>
        <v>1.4282226562499995E-2</v>
      </c>
    </row>
    <row r="39" spans="1:7" s="61" customFormat="1" ht="13.2" hidden="1" x14ac:dyDescent="0.3">
      <c r="A39" s="65"/>
      <c r="B39" s="83">
        <f t="shared" si="4"/>
        <v>3.4000000000000008</v>
      </c>
      <c r="C39" s="70">
        <f t="shared" si="2"/>
        <v>0.25951557093425592</v>
      </c>
      <c r="D39" s="84">
        <f t="shared" si="0"/>
        <v>1.2651384083044977E-2</v>
      </c>
      <c r="E39" s="64"/>
      <c r="F39" s="83">
        <f t="shared" si="3"/>
        <v>3.4000000000000008</v>
      </c>
      <c r="G39" s="84">
        <f t="shared" si="1"/>
        <v>1.2651384083044977E-2</v>
      </c>
    </row>
    <row r="40" spans="1:7" s="61" customFormat="1" ht="13.2" hidden="1" x14ac:dyDescent="0.3">
      <c r="A40" s="65"/>
      <c r="B40" s="83">
        <f t="shared" si="4"/>
        <v>3.600000000000001</v>
      </c>
      <c r="C40" s="70">
        <f t="shared" si="2"/>
        <v>0.23148148148148137</v>
      </c>
      <c r="D40" s="84">
        <f t="shared" si="0"/>
        <v>1.1284722222222219E-2</v>
      </c>
      <c r="E40" s="64"/>
      <c r="F40" s="83">
        <f t="shared" si="3"/>
        <v>3.600000000000001</v>
      </c>
      <c r="G40" s="84">
        <f t="shared" si="1"/>
        <v>1.1284722222222219E-2</v>
      </c>
    </row>
    <row r="41" spans="1:7" s="61" customFormat="1" ht="13.2" hidden="1" x14ac:dyDescent="0.3">
      <c r="A41" s="65"/>
      <c r="B41" s="83">
        <f t="shared" si="4"/>
        <v>3.8000000000000012</v>
      </c>
      <c r="C41" s="70">
        <f t="shared" si="2"/>
        <v>0.20775623268698049</v>
      </c>
      <c r="D41" s="84">
        <f t="shared" si="0"/>
        <v>1.01281163434903E-2</v>
      </c>
      <c r="E41" s="64"/>
      <c r="F41" s="83">
        <f t="shared" si="3"/>
        <v>3.8000000000000012</v>
      </c>
      <c r="G41" s="84">
        <f t="shared" si="1"/>
        <v>1.01281163434903E-2</v>
      </c>
    </row>
    <row r="42" spans="1:7" s="61" customFormat="1" ht="13.2" hidden="1" x14ac:dyDescent="0.3">
      <c r="A42" s="65"/>
      <c r="B42" s="83">
        <f t="shared" si="4"/>
        <v>4.0000000000000009</v>
      </c>
      <c r="C42" s="70">
        <f t="shared" si="2"/>
        <v>0.18749999999999992</v>
      </c>
      <c r="D42" s="84">
        <f t="shared" si="0"/>
        <v>9.140624999999996E-3</v>
      </c>
      <c r="E42" s="64"/>
      <c r="F42" s="83">
        <f t="shared" si="3"/>
        <v>4.0000000000000009</v>
      </c>
      <c r="G42" s="84">
        <f t="shared" si="1"/>
        <v>9.140624999999996E-3</v>
      </c>
    </row>
    <row r="43" spans="1:7" s="61" customFormat="1" ht="13.2" hidden="1" x14ac:dyDescent="0.3">
      <c r="A43" s="65"/>
      <c r="B43" s="83">
        <f t="shared" si="4"/>
        <v>4.2000000000000011</v>
      </c>
      <c r="C43" s="70">
        <f t="shared" si="2"/>
        <v>0.17006802721088429</v>
      </c>
      <c r="D43" s="84">
        <f t="shared" si="0"/>
        <v>8.2908163265306093E-3</v>
      </c>
      <c r="E43" s="64"/>
      <c r="F43" s="83">
        <f t="shared" si="3"/>
        <v>4.2000000000000011</v>
      </c>
      <c r="G43" s="84">
        <f t="shared" si="1"/>
        <v>8.2908163265306093E-3</v>
      </c>
    </row>
    <row r="44" spans="1:7" s="61" customFormat="1" ht="13.2" hidden="1" x14ac:dyDescent="0.3">
      <c r="A44" s="65"/>
      <c r="B44" s="83">
        <f t="shared" si="4"/>
        <v>4.4000000000000012</v>
      </c>
      <c r="C44" s="70">
        <f t="shared" si="2"/>
        <v>0.15495867768595034</v>
      </c>
      <c r="D44" s="84">
        <f t="shared" si="0"/>
        <v>7.5542355371900792E-3</v>
      </c>
      <c r="E44" s="64"/>
      <c r="F44" s="83">
        <f t="shared" si="3"/>
        <v>4.4000000000000012</v>
      </c>
      <c r="G44" s="84">
        <f t="shared" si="1"/>
        <v>7.5542355371900792E-3</v>
      </c>
    </row>
    <row r="45" spans="1:7" s="61" customFormat="1" ht="13.2" hidden="1" x14ac:dyDescent="0.3">
      <c r="A45" s="65"/>
      <c r="B45" s="83">
        <f t="shared" si="4"/>
        <v>4.6000000000000014</v>
      </c>
      <c r="C45" s="70">
        <f t="shared" si="2"/>
        <v>0.14177693761814736</v>
      </c>
      <c r="D45" s="84">
        <f t="shared" si="0"/>
        <v>6.9116257088846838E-3</v>
      </c>
      <c r="E45" s="64"/>
      <c r="F45" s="83">
        <f t="shared" si="3"/>
        <v>4.6000000000000014</v>
      </c>
      <c r="G45" s="84">
        <f t="shared" si="1"/>
        <v>6.9116257088846838E-3</v>
      </c>
    </row>
    <row r="46" spans="1:7" s="61" customFormat="1" ht="13.2" hidden="1" x14ac:dyDescent="0.3">
      <c r="A46" s="65"/>
      <c r="B46" s="83">
        <f t="shared" si="4"/>
        <v>4.8000000000000016</v>
      </c>
      <c r="C46" s="70">
        <f t="shared" si="2"/>
        <v>0.13020833333333323</v>
      </c>
      <c r="D46" s="84">
        <f t="shared" si="0"/>
        <v>6.3476562499999948E-3</v>
      </c>
      <c r="E46" s="64"/>
      <c r="F46" s="83">
        <f t="shared" si="3"/>
        <v>4.8000000000000016</v>
      </c>
      <c r="G46" s="84">
        <f t="shared" si="1"/>
        <v>6.3476562499999948E-3</v>
      </c>
    </row>
    <row r="47" spans="1:7" s="61" customFormat="1" ht="13.2" hidden="1" x14ac:dyDescent="0.3">
      <c r="A47" s="65"/>
      <c r="B47" s="83">
        <f t="shared" si="4"/>
        <v>5.0000000000000018</v>
      </c>
      <c r="C47" s="70">
        <f t="shared" si="2"/>
        <v>0.11999999999999991</v>
      </c>
      <c r="D47" s="84">
        <f t="shared" si="0"/>
        <v>5.8499999999999958E-3</v>
      </c>
      <c r="E47" s="64"/>
      <c r="F47" s="83">
        <f t="shared" si="3"/>
        <v>5.0000000000000018</v>
      </c>
      <c r="G47" s="84">
        <f t="shared" si="1"/>
        <v>5.8499999999999958E-3</v>
      </c>
    </row>
    <row r="48" spans="1:7" s="61" customFormat="1" ht="13.2" hidden="1" x14ac:dyDescent="0.3">
      <c r="A48" s="65"/>
      <c r="B48" s="83">
        <f t="shared" si="4"/>
        <v>5.200000000000002</v>
      </c>
      <c r="C48" s="70">
        <f t="shared" si="2"/>
        <v>0.11094674556213009</v>
      </c>
      <c r="D48" s="84">
        <f t="shared" si="0"/>
        <v>5.4086538461538426E-3</v>
      </c>
      <c r="E48" s="64"/>
      <c r="F48" s="83">
        <f t="shared" si="3"/>
        <v>5.200000000000002</v>
      </c>
      <c r="G48" s="84">
        <f t="shared" si="1"/>
        <v>5.4086538461538426E-3</v>
      </c>
    </row>
    <row r="49" spans="1:7" s="61" customFormat="1" ht="13.2" hidden="1" x14ac:dyDescent="0.3">
      <c r="A49" s="65"/>
      <c r="B49" s="83">
        <f t="shared" si="4"/>
        <v>5.4000000000000021</v>
      </c>
      <c r="C49" s="70">
        <f t="shared" si="2"/>
        <v>0.10288065843621391</v>
      </c>
      <c r="D49" s="84">
        <f t="shared" si="0"/>
        <v>5.0154320987654275E-3</v>
      </c>
      <c r="E49" s="64"/>
      <c r="F49" s="83">
        <f t="shared" si="3"/>
        <v>5.4000000000000021</v>
      </c>
      <c r="G49" s="84">
        <f t="shared" si="1"/>
        <v>5.0154320987654275E-3</v>
      </c>
    </row>
    <row r="50" spans="1:7" s="61" customFormat="1" ht="13.2" hidden="1" x14ac:dyDescent="0.3">
      <c r="A50" s="65"/>
      <c r="B50" s="83">
        <f t="shared" si="4"/>
        <v>5.6000000000000023</v>
      </c>
      <c r="C50" s="70">
        <f t="shared" si="2"/>
        <v>9.5663265306122375E-2</v>
      </c>
      <c r="D50" s="84">
        <f t="shared" si="0"/>
        <v>4.6635841836734655E-3</v>
      </c>
      <c r="E50" s="64"/>
      <c r="F50" s="83">
        <f t="shared" si="3"/>
        <v>5.6000000000000023</v>
      </c>
      <c r="G50" s="84">
        <f t="shared" si="1"/>
        <v>4.6635841836734655E-3</v>
      </c>
    </row>
    <row r="51" spans="1:7" s="61" customFormat="1" ht="13.2" hidden="1" x14ac:dyDescent="0.3">
      <c r="A51" s="65"/>
      <c r="B51" s="83">
        <f t="shared" si="4"/>
        <v>5.8000000000000025</v>
      </c>
      <c r="C51" s="70">
        <f t="shared" si="2"/>
        <v>8.9179548156955932E-2</v>
      </c>
      <c r="D51" s="84">
        <f t="shared" si="0"/>
        <v>4.3475029726516021E-3</v>
      </c>
      <c r="E51" s="64"/>
      <c r="F51" s="83">
        <f t="shared" si="3"/>
        <v>5.8000000000000025</v>
      </c>
      <c r="G51" s="84">
        <f t="shared" si="1"/>
        <v>4.3475029726516021E-3</v>
      </c>
    </row>
    <row r="52" spans="1:7" s="61" customFormat="1" ht="13.2" hidden="1" x14ac:dyDescent="0.3">
      <c r="A52" s="65"/>
      <c r="B52" s="83">
        <f t="shared" si="4"/>
        <v>6.0000000000000027</v>
      </c>
      <c r="C52" s="70">
        <f t="shared" si="2"/>
        <v>8.3333333333333273E-2</v>
      </c>
      <c r="D52" s="84">
        <f t="shared" si="0"/>
        <v>4.0624999999999967E-3</v>
      </c>
      <c r="E52" s="64"/>
      <c r="F52" s="83">
        <f t="shared" si="3"/>
        <v>6.0000000000000027</v>
      </c>
      <c r="G52" s="84">
        <f t="shared" si="1"/>
        <v>4.0624999999999967E-3</v>
      </c>
    </row>
    <row r="53" spans="1:7" s="61" customFormat="1" ht="13.2" hidden="1" x14ac:dyDescent="0.3">
      <c r="A53" s="65"/>
      <c r="B53" s="83">
        <f t="shared" si="4"/>
        <v>6.2000000000000028</v>
      </c>
      <c r="C53" s="70">
        <f t="shared" si="2"/>
        <v>7.8043704474505662E-2</v>
      </c>
      <c r="D53" s="84">
        <f t="shared" si="0"/>
        <v>3.8046305931321509E-3</v>
      </c>
      <c r="E53" s="64"/>
      <c r="F53" s="83">
        <f t="shared" si="3"/>
        <v>6.2000000000000028</v>
      </c>
      <c r="G53" s="84">
        <f t="shared" si="1"/>
        <v>3.8046305931321509E-3</v>
      </c>
    </row>
    <row r="54" spans="1:7" s="61" customFormat="1" ht="13.2" hidden="1" x14ac:dyDescent="0.3">
      <c r="A54" s="65"/>
      <c r="B54" s="83">
        <f t="shared" si="4"/>
        <v>6.400000000000003</v>
      </c>
      <c r="C54" s="70">
        <f t="shared" si="2"/>
        <v>7.3242187499999931E-2</v>
      </c>
      <c r="D54" s="84">
        <f t="shared" si="0"/>
        <v>3.5705566406249965E-3</v>
      </c>
      <c r="E54" s="64"/>
      <c r="F54" s="83">
        <f t="shared" si="3"/>
        <v>6.400000000000003</v>
      </c>
      <c r="G54" s="84">
        <f t="shared" si="1"/>
        <v>3.5705566406249965E-3</v>
      </c>
    </row>
    <row r="55" spans="1:7" s="61" customFormat="1" ht="13.2" hidden="1" x14ac:dyDescent="0.3">
      <c r="A55" s="65"/>
      <c r="B55" s="83">
        <f t="shared" si="4"/>
        <v>6.6000000000000032</v>
      </c>
      <c r="C55" s="70">
        <f t="shared" si="2"/>
        <v>6.8870523415977894E-2</v>
      </c>
      <c r="D55" s="84">
        <f t="shared" si="0"/>
        <v>3.3574380165289227E-3</v>
      </c>
      <c r="E55" s="64"/>
      <c r="F55" s="83">
        <f t="shared" si="3"/>
        <v>6.6000000000000032</v>
      </c>
      <c r="G55" s="84">
        <f t="shared" si="1"/>
        <v>3.3574380165289227E-3</v>
      </c>
    </row>
    <row r="56" spans="1:7" s="61" customFormat="1" ht="13.2" hidden="1" x14ac:dyDescent="0.3">
      <c r="A56" s="65"/>
      <c r="B56" s="83">
        <f t="shared" si="4"/>
        <v>6.8000000000000034</v>
      </c>
      <c r="C56" s="70">
        <f t="shared" si="2"/>
        <v>6.4878892733563953E-2</v>
      </c>
      <c r="D56" s="84">
        <f t="shared" si="0"/>
        <v>3.1628460207612425E-3</v>
      </c>
      <c r="E56" s="64"/>
      <c r="F56" s="83">
        <f t="shared" si="3"/>
        <v>6.8000000000000034</v>
      </c>
      <c r="G56" s="84">
        <f t="shared" si="1"/>
        <v>3.1628460207612425E-3</v>
      </c>
    </row>
    <row r="57" spans="1:7" s="61" customFormat="1" ht="13.2" hidden="1" x14ac:dyDescent="0.3">
      <c r="A57" s="65"/>
      <c r="B57" s="85">
        <f>+B56+0.2</f>
        <v>7.0000000000000036</v>
      </c>
      <c r="C57" s="72">
        <f t="shared" si="2"/>
        <v>6.1224489795918303E-2</v>
      </c>
      <c r="D57" s="86">
        <f t="shared" si="0"/>
        <v>2.9846938775510172E-3</v>
      </c>
      <c r="E57" s="64"/>
      <c r="F57" s="85">
        <f t="shared" si="3"/>
        <v>7.0000000000000036</v>
      </c>
      <c r="G57" s="86">
        <f t="shared" si="1"/>
        <v>2.9846938775510172E-3</v>
      </c>
    </row>
    <row r="58" spans="1:7" s="61" customFormat="1" ht="13.2" hidden="1" x14ac:dyDescent="0.3">
      <c r="B58" s="87"/>
      <c r="C58" s="87"/>
      <c r="D58" s="87"/>
      <c r="E58" s="87"/>
      <c r="F58" s="87"/>
    </row>
    <row r="59" spans="1:7" s="61" customFormat="1" ht="13.2" x14ac:dyDescent="0.3">
      <c r="A59" s="65"/>
      <c r="B59" s="119" t="s">
        <v>138</v>
      </c>
      <c r="C59" s="120"/>
      <c r="D59" s="121"/>
      <c r="E59" s="64"/>
      <c r="F59" s="119" t="s">
        <v>136</v>
      </c>
      <c r="G59" s="121"/>
    </row>
    <row r="60" spans="1:7" s="61" customFormat="1" ht="13.2" x14ac:dyDescent="0.3">
      <c r="A60" s="65"/>
      <c r="B60" s="80" t="s">
        <v>84</v>
      </c>
      <c r="C60" s="81" t="s">
        <v>36</v>
      </c>
      <c r="D60" s="82" t="s">
        <v>137</v>
      </c>
      <c r="E60" s="64"/>
      <c r="F60" s="80" t="s">
        <v>84</v>
      </c>
      <c r="G60" s="82" t="s">
        <v>137</v>
      </c>
    </row>
    <row r="61" spans="1:7" s="61" customFormat="1" ht="13.2" x14ac:dyDescent="0.3">
      <c r="A61" s="65"/>
      <c r="B61" s="83">
        <v>0</v>
      </c>
      <c r="C61" s="70">
        <f>+IF(B61&lt;0.2*D$8,1+7.5*B61/D$8,IF(B61&lt;D$8,2.5,IF(B61&lt;D$9,2.5*D$8/B61,2.5*D$8*D$9/B61^2)))</f>
        <v>1</v>
      </c>
      <c r="D61" s="84">
        <f t="shared" ref="D61:D97" si="5">+D$6*D$10*C61*D$7/D$17*2/3</f>
        <v>3.2500000000000001E-2</v>
      </c>
      <c r="E61" s="64"/>
      <c r="F61" s="83">
        <f>+B61</f>
        <v>0</v>
      </c>
      <c r="G61" s="84">
        <f>+D61*$D$14</f>
        <v>0.31882500000000003</v>
      </c>
    </row>
    <row r="62" spans="1:7" s="61" customFormat="1" ht="13.2" x14ac:dyDescent="0.3">
      <c r="A62" s="65"/>
      <c r="B62" s="83">
        <f t="shared" ref="B62:B67" si="6">+B61+0.02</f>
        <v>0.02</v>
      </c>
      <c r="C62" s="70">
        <f t="shared" ref="C62:C97" si="7">+IF(B62&lt;0.2*D$8,1+7.5*B62/D$8,IF(B62&lt;D$8,2.5,IF(B62&lt;D$9,2.5*D$8/B62,2.5*D$8*D$9/B62^2)))</f>
        <v>1.25</v>
      </c>
      <c r="D62" s="84">
        <f t="shared" si="5"/>
        <v>4.0625000000000001E-2</v>
      </c>
      <c r="E62" s="64"/>
      <c r="F62" s="83">
        <f t="shared" ref="F62:F97" si="8">+B62</f>
        <v>0.02</v>
      </c>
      <c r="G62" s="84">
        <f t="shared" ref="G62:G97" si="9">+D62*$D$14</f>
        <v>0.39853125000000006</v>
      </c>
    </row>
    <row r="63" spans="1:7" s="61" customFormat="1" ht="13.2" x14ac:dyDescent="0.3">
      <c r="A63" s="65"/>
      <c r="B63" s="83">
        <f t="shared" si="6"/>
        <v>0.04</v>
      </c>
      <c r="C63" s="70">
        <f t="shared" si="7"/>
        <v>1.5</v>
      </c>
      <c r="D63" s="84">
        <f t="shared" si="5"/>
        <v>4.8750000000000009E-2</v>
      </c>
      <c r="E63" s="64"/>
      <c r="F63" s="83">
        <f t="shared" si="8"/>
        <v>0.04</v>
      </c>
      <c r="G63" s="84">
        <f t="shared" si="9"/>
        <v>0.47823750000000009</v>
      </c>
    </row>
    <row r="64" spans="1:7" s="61" customFormat="1" ht="13.2" x14ac:dyDescent="0.3">
      <c r="A64" s="65"/>
      <c r="B64" s="83">
        <f t="shared" si="6"/>
        <v>0.06</v>
      </c>
      <c r="C64" s="70">
        <f t="shared" si="7"/>
        <v>1.75</v>
      </c>
      <c r="D64" s="84">
        <f t="shared" si="5"/>
        <v>5.6875000000000002E-2</v>
      </c>
      <c r="E64" s="64"/>
      <c r="F64" s="83">
        <f t="shared" si="8"/>
        <v>0.06</v>
      </c>
      <c r="G64" s="84">
        <f t="shared" si="9"/>
        <v>0.55794375000000007</v>
      </c>
    </row>
    <row r="65" spans="1:7" s="61" customFormat="1" ht="13.2" x14ac:dyDescent="0.3">
      <c r="A65" s="65"/>
      <c r="B65" s="83">
        <f t="shared" si="6"/>
        <v>0.08</v>
      </c>
      <c r="C65" s="70">
        <f t="shared" si="7"/>
        <v>2</v>
      </c>
      <c r="D65" s="84">
        <f t="shared" si="5"/>
        <v>6.5000000000000002E-2</v>
      </c>
      <c r="E65" s="64"/>
      <c r="F65" s="83">
        <f t="shared" si="8"/>
        <v>0.08</v>
      </c>
      <c r="G65" s="84">
        <f t="shared" si="9"/>
        <v>0.63765000000000005</v>
      </c>
    </row>
    <row r="66" spans="1:7" s="61" customFormat="1" ht="13.2" x14ac:dyDescent="0.3">
      <c r="A66" s="65"/>
      <c r="B66" s="83">
        <f t="shared" si="6"/>
        <v>0.1</v>
      </c>
      <c r="C66" s="70">
        <f t="shared" si="7"/>
        <v>2.25</v>
      </c>
      <c r="D66" s="84">
        <f t="shared" si="5"/>
        <v>7.3125000000000009E-2</v>
      </c>
      <c r="E66" s="64"/>
      <c r="F66" s="83">
        <f t="shared" si="8"/>
        <v>0.1</v>
      </c>
      <c r="G66" s="84">
        <f t="shared" si="9"/>
        <v>0.71735625000000014</v>
      </c>
    </row>
    <row r="67" spans="1:7" s="61" customFormat="1" ht="13.2" x14ac:dyDescent="0.3">
      <c r="A67" s="65"/>
      <c r="B67" s="83">
        <f t="shared" si="6"/>
        <v>0.12000000000000001</v>
      </c>
      <c r="C67" s="70">
        <f t="shared" si="7"/>
        <v>2.5</v>
      </c>
      <c r="D67" s="84">
        <f t="shared" si="5"/>
        <v>8.1250000000000003E-2</v>
      </c>
      <c r="E67" s="64"/>
      <c r="F67" s="83">
        <f t="shared" si="8"/>
        <v>0.12000000000000001</v>
      </c>
      <c r="G67" s="84">
        <f t="shared" si="9"/>
        <v>0.79706250000000012</v>
      </c>
    </row>
    <row r="68" spans="1:7" s="61" customFormat="1" ht="13.2" x14ac:dyDescent="0.3">
      <c r="A68" s="65"/>
      <c r="B68" s="83">
        <v>0.2</v>
      </c>
      <c r="C68" s="70">
        <f t="shared" si="7"/>
        <v>2.5</v>
      </c>
      <c r="D68" s="84">
        <f t="shared" si="5"/>
        <v>8.1250000000000003E-2</v>
      </c>
      <c r="E68" s="64"/>
      <c r="F68" s="83">
        <f t="shared" si="8"/>
        <v>0.2</v>
      </c>
      <c r="G68" s="84">
        <f t="shared" si="9"/>
        <v>0.79706250000000012</v>
      </c>
    </row>
    <row r="69" spans="1:7" s="61" customFormat="1" ht="13.2" x14ac:dyDescent="0.3">
      <c r="A69" s="65"/>
      <c r="B69" s="83">
        <f>+B68+0.2</f>
        <v>0.4</v>
      </c>
      <c r="C69" s="70">
        <f t="shared" si="7"/>
        <v>2.5</v>
      </c>
      <c r="D69" s="84">
        <f t="shared" si="5"/>
        <v>8.1250000000000003E-2</v>
      </c>
      <c r="E69" s="64"/>
      <c r="F69" s="83">
        <f t="shared" si="8"/>
        <v>0.4</v>
      </c>
      <c r="G69" s="84">
        <f t="shared" si="9"/>
        <v>0.79706250000000012</v>
      </c>
    </row>
    <row r="70" spans="1:7" s="61" customFormat="1" ht="13.2" x14ac:dyDescent="0.3">
      <c r="A70" s="65"/>
      <c r="B70" s="83">
        <f t="shared" ref="B70:B97" si="10">+B69+0.2</f>
        <v>0.60000000000000009</v>
      </c>
      <c r="C70" s="70">
        <f t="shared" si="7"/>
        <v>2.4999999999999996</v>
      </c>
      <c r="D70" s="84">
        <f t="shared" si="5"/>
        <v>8.1249999999999989E-2</v>
      </c>
      <c r="E70" s="64"/>
      <c r="F70" s="83">
        <f t="shared" si="8"/>
        <v>0.60000000000000009</v>
      </c>
      <c r="G70" s="84">
        <f t="shared" si="9"/>
        <v>0.7970624999999999</v>
      </c>
    </row>
    <row r="71" spans="1:7" s="61" customFormat="1" ht="13.2" x14ac:dyDescent="0.3">
      <c r="A71" s="65"/>
      <c r="B71" s="83">
        <f t="shared" si="10"/>
        <v>0.8</v>
      </c>
      <c r="C71" s="70">
        <f t="shared" si="7"/>
        <v>1.875</v>
      </c>
      <c r="D71" s="84">
        <f t="shared" si="5"/>
        <v>6.0937499999999999E-2</v>
      </c>
      <c r="E71" s="64"/>
      <c r="F71" s="83">
        <f t="shared" si="8"/>
        <v>0.8</v>
      </c>
      <c r="G71" s="84">
        <f t="shared" si="9"/>
        <v>0.59779687500000001</v>
      </c>
    </row>
    <row r="72" spans="1:7" s="61" customFormat="1" ht="13.2" x14ac:dyDescent="0.3">
      <c r="A72" s="65"/>
      <c r="B72" s="83">
        <f t="shared" si="10"/>
        <v>1</v>
      </c>
      <c r="C72" s="70">
        <f t="shared" si="7"/>
        <v>1.5</v>
      </c>
      <c r="D72" s="84">
        <f t="shared" si="5"/>
        <v>4.8750000000000009E-2</v>
      </c>
      <c r="E72" s="64"/>
      <c r="F72" s="83">
        <f t="shared" si="8"/>
        <v>1</v>
      </c>
      <c r="G72" s="84">
        <f t="shared" si="9"/>
        <v>0.47823750000000009</v>
      </c>
    </row>
    <row r="73" spans="1:7" s="61" customFormat="1" ht="13.2" x14ac:dyDescent="0.3">
      <c r="A73" s="65"/>
      <c r="B73" s="83">
        <f t="shared" si="10"/>
        <v>1.2</v>
      </c>
      <c r="C73" s="70">
        <f t="shared" si="7"/>
        <v>1.25</v>
      </c>
      <c r="D73" s="84">
        <f t="shared" si="5"/>
        <v>4.0625000000000001E-2</v>
      </c>
      <c r="E73" s="64"/>
      <c r="F73" s="83">
        <f t="shared" si="8"/>
        <v>1.2</v>
      </c>
      <c r="G73" s="84">
        <f t="shared" si="9"/>
        <v>0.39853125000000006</v>
      </c>
    </row>
    <row r="74" spans="1:7" s="61" customFormat="1" ht="13.2" x14ac:dyDescent="0.3">
      <c r="A74" s="65"/>
      <c r="B74" s="83">
        <f t="shared" si="10"/>
        <v>1.4</v>
      </c>
      <c r="C74" s="70">
        <f t="shared" si="7"/>
        <v>1.0714285714285714</v>
      </c>
      <c r="D74" s="84">
        <f t="shared" si="5"/>
        <v>3.4821428571428566E-2</v>
      </c>
      <c r="E74" s="64"/>
      <c r="F74" s="83">
        <f t="shared" si="8"/>
        <v>1.4</v>
      </c>
      <c r="G74" s="84">
        <f t="shared" si="9"/>
        <v>0.34159821428571424</v>
      </c>
    </row>
    <row r="75" spans="1:7" s="61" customFormat="1" ht="13.2" x14ac:dyDescent="0.3">
      <c r="A75" s="65"/>
      <c r="B75" s="83">
        <f t="shared" si="10"/>
        <v>1.5999999999999999</v>
      </c>
      <c r="C75" s="70">
        <f t="shared" si="7"/>
        <v>0.93750000000000011</v>
      </c>
      <c r="D75" s="84">
        <f t="shared" si="5"/>
        <v>3.0468750000000003E-2</v>
      </c>
      <c r="E75" s="64"/>
      <c r="F75" s="83">
        <f t="shared" si="8"/>
        <v>1.5999999999999999</v>
      </c>
      <c r="G75" s="84">
        <f t="shared" si="9"/>
        <v>0.29889843750000006</v>
      </c>
    </row>
    <row r="76" spans="1:7" s="61" customFormat="1" ht="13.2" x14ac:dyDescent="0.3">
      <c r="A76" s="65"/>
      <c r="B76" s="83">
        <f t="shared" si="10"/>
        <v>1.7999999999999998</v>
      </c>
      <c r="C76" s="70">
        <f t="shared" si="7"/>
        <v>0.83333333333333337</v>
      </c>
      <c r="D76" s="84">
        <f t="shared" si="5"/>
        <v>2.7083333333333334E-2</v>
      </c>
      <c r="E76" s="64"/>
      <c r="F76" s="83">
        <f t="shared" si="8"/>
        <v>1.7999999999999998</v>
      </c>
      <c r="G76" s="84">
        <f t="shared" si="9"/>
        <v>0.26568750000000002</v>
      </c>
    </row>
    <row r="77" spans="1:7" s="61" customFormat="1" ht="13.2" x14ac:dyDescent="0.3">
      <c r="A77" s="65"/>
      <c r="B77" s="83">
        <f t="shared" si="10"/>
        <v>1.9999999999999998</v>
      </c>
      <c r="C77" s="70">
        <f t="shared" si="7"/>
        <v>0.75000000000000022</v>
      </c>
      <c r="D77" s="84">
        <f t="shared" si="5"/>
        <v>2.4375000000000008E-2</v>
      </c>
      <c r="E77" s="64"/>
      <c r="F77" s="83">
        <f t="shared" si="8"/>
        <v>1.9999999999999998</v>
      </c>
      <c r="G77" s="84">
        <f t="shared" si="9"/>
        <v>0.2391187500000001</v>
      </c>
    </row>
    <row r="78" spans="1:7" s="61" customFormat="1" ht="13.2" x14ac:dyDescent="0.3">
      <c r="A78" s="65"/>
      <c r="B78" s="83">
        <f t="shared" si="10"/>
        <v>2.1999999999999997</v>
      </c>
      <c r="C78" s="70">
        <f t="shared" si="7"/>
        <v>0.61983471074380181</v>
      </c>
      <c r="D78" s="84">
        <f t="shared" si="5"/>
        <v>2.0144628099173559E-2</v>
      </c>
      <c r="E78" s="64"/>
      <c r="F78" s="83">
        <f t="shared" si="8"/>
        <v>2.1999999999999997</v>
      </c>
      <c r="G78" s="84">
        <f t="shared" si="9"/>
        <v>0.19761880165289264</v>
      </c>
    </row>
    <row r="79" spans="1:7" s="61" customFormat="1" ht="13.2" x14ac:dyDescent="0.3">
      <c r="A79" s="65"/>
      <c r="B79" s="83">
        <f t="shared" si="10"/>
        <v>2.4</v>
      </c>
      <c r="C79" s="70">
        <f t="shared" si="7"/>
        <v>0.52083333333333337</v>
      </c>
      <c r="D79" s="84">
        <f t="shared" si="5"/>
        <v>1.6927083333333332E-2</v>
      </c>
      <c r="E79" s="64"/>
      <c r="F79" s="83">
        <f t="shared" si="8"/>
        <v>2.4</v>
      </c>
      <c r="G79" s="84">
        <f t="shared" si="9"/>
        <v>0.16605468749999999</v>
      </c>
    </row>
    <row r="80" spans="1:7" s="61" customFormat="1" ht="13.2" x14ac:dyDescent="0.3">
      <c r="A80" s="65"/>
      <c r="B80" s="83">
        <f t="shared" si="10"/>
        <v>2.6</v>
      </c>
      <c r="C80" s="70">
        <f t="shared" si="7"/>
        <v>0.44378698224852065</v>
      </c>
      <c r="D80" s="84">
        <f t="shared" si="5"/>
        <v>1.442307692307692E-2</v>
      </c>
      <c r="E80" s="64"/>
      <c r="F80" s="83">
        <f t="shared" si="8"/>
        <v>2.6</v>
      </c>
      <c r="G80" s="84">
        <f t="shared" si="9"/>
        <v>0.1414903846153846</v>
      </c>
    </row>
    <row r="81" spans="1:7" s="61" customFormat="1" ht="13.2" x14ac:dyDescent="0.3">
      <c r="A81" s="65"/>
      <c r="B81" s="83">
        <f t="shared" si="10"/>
        <v>2.8000000000000003</v>
      </c>
      <c r="C81" s="70">
        <f t="shared" si="7"/>
        <v>0.38265306122448972</v>
      </c>
      <c r="D81" s="84">
        <f t="shared" si="5"/>
        <v>1.2436224489795915E-2</v>
      </c>
      <c r="E81" s="64"/>
      <c r="F81" s="83">
        <f t="shared" si="8"/>
        <v>2.8000000000000003</v>
      </c>
      <c r="G81" s="84">
        <f t="shared" si="9"/>
        <v>0.12199936224489794</v>
      </c>
    </row>
    <row r="82" spans="1:7" s="61" customFormat="1" ht="13.2" x14ac:dyDescent="0.3">
      <c r="A82" s="65"/>
      <c r="B82" s="83">
        <f t="shared" si="10"/>
        <v>3.0000000000000004</v>
      </c>
      <c r="C82" s="70">
        <f t="shared" si="7"/>
        <v>0.3333333333333332</v>
      </c>
      <c r="D82" s="84">
        <f t="shared" si="5"/>
        <v>1.0833333333333328E-2</v>
      </c>
      <c r="E82" s="64"/>
      <c r="F82" s="83">
        <f t="shared" si="8"/>
        <v>3.0000000000000004</v>
      </c>
      <c r="G82" s="84">
        <f t="shared" si="9"/>
        <v>0.10627499999999995</v>
      </c>
    </row>
    <row r="83" spans="1:7" s="61" customFormat="1" ht="13.2" x14ac:dyDescent="0.3">
      <c r="A83" s="65"/>
      <c r="B83" s="83">
        <f t="shared" si="10"/>
        <v>3.2000000000000006</v>
      </c>
      <c r="C83" s="70">
        <f t="shared" si="7"/>
        <v>0.29296874999999989</v>
      </c>
      <c r="D83" s="84">
        <f t="shared" si="5"/>
        <v>9.5214843749999965E-3</v>
      </c>
      <c r="E83" s="64"/>
      <c r="F83" s="83">
        <f t="shared" si="8"/>
        <v>3.2000000000000006</v>
      </c>
      <c r="G83" s="84">
        <f t="shared" si="9"/>
        <v>9.3405761718749966E-2</v>
      </c>
    </row>
    <row r="84" spans="1:7" s="61" customFormat="1" ht="13.2" x14ac:dyDescent="0.3">
      <c r="A84" s="65"/>
      <c r="B84" s="83">
        <f t="shared" si="10"/>
        <v>3.4000000000000008</v>
      </c>
      <c r="C84" s="70">
        <f t="shared" si="7"/>
        <v>0.25951557093425592</v>
      </c>
      <c r="D84" s="84">
        <f t="shared" si="5"/>
        <v>8.4342560553633174E-3</v>
      </c>
      <c r="E84" s="64"/>
      <c r="F84" s="83">
        <f t="shared" si="8"/>
        <v>3.4000000000000008</v>
      </c>
      <c r="G84" s="84">
        <f t="shared" si="9"/>
        <v>8.2740051903114148E-2</v>
      </c>
    </row>
    <row r="85" spans="1:7" s="61" customFormat="1" ht="13.2" x14ac:dyDescent="0.3">
      <c r="A85" s="65"/>
      <c r="B85" s="83">
        <f t="shared" si="10"/>
        <v>3.600000000000001</v>
      </c>
      <c r="C85" s="70">
        <f t="shared" si="7"/>
        <v>0.23148148148148137</v>
      </c>
      <c r="D85" s="84">
        <f t="shared" si="5"/>
        <v>7.523148148148146E-3</v>
      </c>
      <c r="E85" s="64"/>
      <c r="F85" s="83">
        <f t="shared" si="8"/>
        <v>3.600000000000001</v>
      </c>
      <c r="G85" s="84">
        <f t="shared" si="9"/>
        <v>7.380208333333331E-2</v>
      </c>
    </row>
    <row r="86" spans="1:7" s="61" customFormat="1" ht="13.2" x14ac:dyDescent="0.3">
      <c r="A86" s="65"/>
      <c r="B86" s="83">
        <f t="shared" si="10"/>
        <v>3.8000000000000012</v>
      </c>
      <c r="C86" s="70">
        <f t="shared" si="7"/>
        <v>0.20775623268698049</v>
      </c>
      <c r="D86" s="84">
        <f t="shared" si="5"/>
        <v>6.7520775623268669E-3</v>
      </c>
      <c r="E86" s="64"/>
      <c r="F86" s="83">
        <f t="shared" si="8"/>
        <v>3.8000000000000012</v>
      </c>
      <c r="G86" s="84">
        <f t="shared" si="9"/>
        <v>6.623788088642657E-2</v>
      </c>
    </row>
    <row r="87" spans="1:7" s="61" customFormat="1" ht="13.2" x14ac:dyDescent="0.3">
      <c r="A87" s="65"/>
      <c r="B87" s="83">
        <f t="shared" si="10"/>
        <v>4.0000000000000009</v>
      </c>
      <c r="C87" s="70">
        <f t="shared" si="7"/>
        <v>0.18749999999999992</v>
      </c>
      <c r="D87" s="84">
        <f t="shared" si="5"/>
        <v>6.0937499999999976E-3</v>
      </c>
      <c r="E87" s="64"/>
      <c r="F87" s="83">
        <f t="shared" si="8"/>
        <v>4.0000000000000009</v>
      </c>
      <c r="G87" s="84">
        <f t="shared" si="9"/>
        <v>5.9779687499999977E-2</v>
      </c>
    </row>
    <row r="88" spans="1:7" s="61" customFormat="1" ht="13.2" x14ac:dyDescent="0.3">
      <c r="A88" s="65"/>
      <c r="B88" s="83">
        <f t="shared" si="10"/>
        <v>4.2000000000000011</v>
      </c>
      <c r="C88" s="70">
        <f t="shared" si="7"/>
        <v>0.17006802721088429</v>
      </c>
      <c r="D88" s="84">
        <f t="shared" si="5"/>
        <v>5.5272108843537398E-3</v>
      </c>
      <c r="E88" s="64"/>
      <c r="F88" s="83">
        <f t="shared" si="8"/>
        <v>4.2000000000000011</v>
      </c>
      <c r="G88" s="84">
        <f t="shared" si="9"/>
        <v>5.4221938775510188E-2</v>
      </c>
    </row>
    <row r="89" spans="1:7" s="61" customFormat="1" ht="13.2" x14ac:dyDescent="0.3">
      <c r="A89" s="65"/>
      <c r="B89" s="83">
        <f t="shared" si="10"/>
        <v>4.4000000000000012</v>
      </c>
      <c r="C89" s="70">
        <f t="shared" si="7"/>
        <v>0.15495867768595034</v>
      </c>
      <c r="D89" s="84">
        <f t="shared" si="5"/>
        <v>5.0361570247933864E-3</v>
      </c>
      <c r="E89" s="64"/>
      <c r="F89" s="83">
        <f t="shared" si="8"/>
        <v>4.4000000000000012</v>
      </c>
      <c r="G89" s="84">
        <f t="shared" si="9"/>
        <v>4.9404700413223125E-2</v>
      </c>
    </row>
    <row r="90" spans="1:7" s="61" customFormat="1" ht="13.2" x14ac:dyDescent="0.3">
      <c r="A90" s="65"/>
      <c r="B90" s="83">
        <f t="shared" si="10"/>
        <v>4.6000000000000014</v>
      </c>
      <c r="C90" s="70">
        <f t="shared" si="7"/>
        <v>0.14177693761814736</v>
      </c>
      <c r="D90" s="84">
        <f t="shared" si="5"/>
        <v>4.6077504725897892E-3</v>
      </c>
      <c r="E90" s="64"/>
      <c r="F90" s="83">
        <f t="shared" si="8"/>
        <v>4.6000000000000014</v>
      </c>
      <c r="G90" s="84">
        <f t="shared" si="9"/>
        <v>4.5202032136105831E-2</v>
      </c>
    </row>
    <row r="91" spans="1:7" s="61" customFormat="1" ht="13.2" x14ac:dyDescent="0.3">
      <c r="A91" s="65"/>
      <c r="B91" s="83">
        <f t="shared" si="10"/>
        <v>4.8000000000000016</v>
      </c>
      <c r="C91" s="70">
        <f t="shared" si="7"/>
        <v>0.13020833333333323</v>
      </c>
      <c r="D91" s="84">
        <f t="shared" si="5"/>
        <v>4.2317708333333296E-3</v>
      </c>
      <c r="E91" s="64"/>
      <c r="F91" s="83">
        <f t="shared" si="8"/>
        <v>4.8000000000000016</v>
      </c>
      <c r="G91" s="84">
        <f t="shared" si="9"/>
        <v>4.1513671874999963E-2</v>
      </c>
    </row>
    <row r="92" spans="1:7" s="61" customFormat="1" ht="13.2" x14ac:dyDescent="0.3">
      <c r="A92" s="65"/>
      <c r="B92" s="83">
        <f t="shared" si="10"/>
        <v>5.0000000000000018</v>
      </c>
      <c r="C92" s="70">
        <f t="shared" si="7"/>
        <v>0.11999999999999991</v>
      </c>
      <c r="D92" s="84">
        <f t="shared" si="5"/>
        <v>3.8999999999999972E-3</v>
      </c>
      <c r="E92" s="64"/>
      <c r="F92" s="83">
        <f t="shared" si="8"/>
        <v>5.0000000000000018</v>
      </c>
      <c r="G92" s="84">
        <f t="shared" si="9"/>
        <v>3.8258999999999974E-2</v>
      </c>
    </row>
    <row r="93" spans="1:7" s="61" customFormat="1" ht="13.2" x14ac:dyDescent="0.3">
      <c r="A93" s="65"/>
      <c r="B93" s="83">
        <f t="shared" si="10"/>
        <v>5.200000000000002</v>
      </c>
      <c r="C93" s="70">
        <f t="shared" si="7"/>
        <v>0.11094674556213009</v>
      </c>
      <c r="D93" s="84">
        <f t="shared" si="5"/>
        <v>3.6057692307692284E-3</v>
      </c>
      <c r="E93" s="64"/>
      <c r="F93" s="83">
        <f t="shared" si="8"/>
        <v>5.200000000000002</v>
      </c>
      <c r="G93" s="84">
        <f t="shared" si="9"/>
        <v>3.5372596153846129E-2</v>
      </c>
    </row>
    <row r="94" spans="1:7" s="61" customFormat="1" ht="13.2" x14ac:dyDescent="0.3">
      <c r="A94" s="65"/>
      <c r="B94" s="83">
        <f t="shared" si="10"/>
        <v>5.4000000000000021</v>
      </c>
      <c r="C94" s="70">
        <f t="shared" si="7"/>
        <v>0.10288065843621391</v>
      </c>
      <c r="D94" s="84">
        <f t="shared" si="5"/>
        <v>3.3436213991769517E-3</v>
      </c>
      <c r="E94" s="64"/>
      <c r="F94" s="83">
        <f t="shared" si="8"/>
        <v>5.4000000000000021</v>
      </c>
      <c r="G94" s="84">
        <f t="shared" si="9"/>
        <v>3.28009259259259E-2</v>
      </c>
    </row>
    <row r="95" spans="1:7" s="61" customFormat="1" ht="13.2" x14ac:dyDescent="0.3">
      <c r="A95" s="65"/>
      <c r="B95" s="83">
        <f t="shared" si="10"/>
        <v>5.6000000000000023</v>
      </c>
      <c r="C95" s="70">
        <f t="shared" si="7"/>
        <v>9.5663265306122375E-2</v>
      </c>
      <c r="D95" s="84">
        <f t="shared" si="5"/>
        <v>3.109056122448977E-3</v>
      </c>
      <c r="E95" s="64"/>
      <c r="F95" s="83">
        <f t="shared" si="8"/>
        <v>5.6000000000000023</v>
      </c>
      <c r="G95" s="84">
        <f t="shared" si="9"/>
        <v>3.0499840561224466E-2</v>
      </c>
    </row>
    <row r="96" spans="1:7" s="61" customFormat="1" ht="13.2" x14ac:dyDescent="0.3">
      <c r="A96" s="65"/>
      <c r="B96" s="83">
        <f t="shared" si="10"/>
        <v>5.8000000000000025</v>
      </c>
      <c r="C96" s="70">
        <f t="shared" si="7"/>
        <v>8.9179548156955932E-2</v>
      </c>
      <c r="D96" s="84">
        <f t="shared" si="5"/>
        <v>2.8983353151010682E-3</v>
      </c>
      <c r="E96" s="64"/>
      <c r="F96" s="83">
        <f t="shared" si="8"/>
        <v>5.8000000000000025</v>
      </c>
      <c r="G96" s="84">
        <f t="shared" si="9"/>
        <v>2.8432669441141482E-2</v>
      </c>
    </row>
    <row r="97" spans="1:7" s="61" customFormat="1" ht="13.2" x14ac:dyDescent="0.3">
      <c r="A97" s="65"/>
      <c r="B97" s="85">
        <f t="shared" si="10"/>
        <v>6.0000000000000027</v>
      </c>
      <c r="C97" s="72">
        <f t="shared" si="7"/>
        <v>8.3333333333333273E-2</v>
      </c>
      <c r="D97" s="86">
        <f t="shared" si="5"/>
        <v>2.7083333333333313E-3</v>
      </c>
      <c r="E97" s="64"/>
      <c r="F97" s="85">
        <f t="shared" si="8"/>
        <v>6.0000000000000027</v>
      </c>
      <c r="G97" s="84">
        <f t="shared" si="9"/>
        <v>2.6568749999999981E-2</v>
      </c>
    </row>
    <row r="98" spans="1:7" s="61" customFormat="1" ht="13.2" x14ac:dyDescent="0.3">
      <c r="B98" s="87"/>
      <c r="C98" s="87"/>
      <c r="D98" s="87"/>
    </row>
    <row r="99" spans="1:7" s="61" customFormat="1" ht="13.2" x14ac:dyDescent="0.3"/>
    <row r="100" spans="1:7" s="61" customFormat="1" ht="13.2" x14ac:dyDescent="0.3"/>
  </sheetData>
  <sheetProtection selectLockedCells="1"/>
  <mergeCells count="6">
    <mergeCell ref="B5:C5"/>
    <mergeCell ref="B16:C16"/>
    <mergeCell ref="B19:D19"/>
    <mergeCell ref="F19:G19"/>
    <mergeCell ref="B59:D59"/>
    <mergeCell ref="F59:G5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3" sqref="D13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00B050"/>
  </sheetPr>
  <dimension ref="B3:J43"/>
  <sheetViews>
    <sheetView workbookViewId="0">
      <selection activeCell="H29" sqref="H29"/>
    </sheetView>
  </sheetViews>
  <sheetFormatPr baseColWidth="10" defaultRowHeight="14.4" x14ac:dyDescent="0.3"/>
  <cols>
    <col min="2" max="2" width="6.44140625" customWidth="1"/>
    <col min="3" max="3" width="7.88671875" customWidth="1"/>
    <col min="4" max="4" width="29" customWidth="1"/>
  </cols>
  <sheetData>
    <row r="3" spans="2:10" x14ac:dyDescent="0.3">
      <c r="B3" s="122" t="s">
        <v>0</v>
      </c>
      <c r="C3" s="122"/>
      <c r="D3" s="122"/>
    </row>
    <row r="4" spans="2:10" x14ac:dyDescent="0.3">
      <c r="B4" s="1" t="s">
        <v>3</v>
      </c>
      <c r="C4" s="1" t="s">
        <v>1</v>
      </c>
      <c r="D4" s="1" t="s">
        <v>2</v>
      </c>
    </row>
    <row r="5" spans="2:10" x14ac:dyDescent="0.3">
      <c r="B5" s="2">
        <v>1</v>
      </c>
      <c r="C5" s="47" t="s">
        <v>17</v>
      </c>
      <c r="D5" s="6">
        <v>0.45</v>
      </c>
    </row>
    <row r="6" spans="2:10" x14ac:dyDescent="0.3">
      <c r="B6" s="2">
        <v>2</v>
      </c>
      <c r="C6" s="47" t="s">
        <v>18</v>
      </c>
      <c r="D6" s="6">
        <v>0.35</v>
      </c>
    </row>
    <row r="7" spans="2:10" x14ac:dyDescent="0.3">
      <c r="B7" s="2">
        <v>3</v>
      </c>
      <c r="C7" s="47" t="s">
        <v>19</v>
      </c>
      <c r="D7" s="6">
        <v>0.25</v>
      </c>
    </row>
    <row r="8" spans="2:10" x14ac:dyDescent="0.3">
      <c r="B8" s="2">
        <v>4</v>
      </c>
      <c r="C8" s="47" t="s">
        <v>20</v>
      </c>
      <c r="D8" s="5">
        <v>0.1</v>
      </c>
    </row>
    <row r="12" spans="2:10" x14ac:dyDescent="0.3">
      <c r="B12" s="1" t="s">
        <v>3</v>
      </c>
      <c r="C12" s="123" t="s">
        <v>99</v>
      </c>
      <c r="D12" s="123"/>
      <c r="E12" s="4" t="s">
        <v>9</v>
      </c>
      <c r="F12" s="4" t="s">
        <v>10</v>
      </c>
      <c r="G12" s="4" t="s">
        <v>11</v>
      </c>
      <c r="H12" s="4" t="s">
        <v>12</v>
      </c>
      <c r="I12" s="4" t="s">
        <v>29</v>
      </c>
      <c r="J12" s="4" t="s">
        <v>21</v>
      </c>
    </row>
    <row r="13" spans="2:10" x14ac:dyDescent="0.3">
      <c r="B13" s="3">
        <v>1</v>
      </c>
      <c r="C13" s="4" t="s">
        <v>13</v>
      </c>
      <c r="D13" s="8" t="s">
        <v>25</v>
      </c>
      <c r="E13" s="5">
        <v>0.8</v>
      </c>
      <c r="F13" s="5">
        <v>0.8</v>
      </c>
      <c r="G13" s="5">
        <v>0.8</v>
      </c>
      <c r="H13" s="5">
        <v>0.8</v>
      </c>
      <c r="I13" s="5">
        <v>0.3</v>
      </c>
      <c r="J13" s="5">
        <v>3</v>
      </c>
    </row>
    <row r="14" spans="2:10" x14ac:dyDescent="0.3">
      <c r="B14" s="3">
        <v>2</v>
      </c>
      <c r="C14" s="4" t="s">
        <v>14</v>
      </c>
      <c r="D14" s="8" t="s">
        <v>28</v>
      </c>
      <c r="E14" s="5">
        <v>1</v>
      </c>
      <c r="F14" s="5">
        <v>1</v>
      </c>
      <c r="G14" s="5">
        <v>1</v>
      </c>
      <c r="H14" s="5">
        <v>1</v>
      </c>
      <c r="I14" s="5">
        <v>0.4</v>
      </c>
      <c r="J14" s="5">
        <v>2.5</v>
      </c>
    </row>
    <row r="15" spans="2:10" x14ac:dyDescent="0.3">
      <c r="B15" s="3">
        <v>3</v>
      </c>
      <c r="C15" s="4" t="s">
        <v>15</v>
      </c>
      <c r="D15" s="8" t="s">
        <v>27</v>
      </c>
      <c r="E15" s="5">
        <v>1.05</v>
      </c>
      <c r="F15" s="5">
        <v>1.1499999999999999</v>
      </c>
      <c r="G15" s="5">
        <v>1.2</v>
      </c>
      <c r="H15" s="5">
        <v>1.6</v>
      </c>
      <c r="I15" s="5">
        <v>0.6</v>
      </c>
      <c r="J15" s="5">
        <v>2</v>
      </c>
    </row>
    <row r="16" spans="2:10" x14ac:dyDescent="0.3">
      <c r="B16" s="3">
        <v>4</v>
      </c>
      <c r="C16" s="4" t="s">
        <v>16</v>
      </c>
      <c r="D16" s="3" t="s">
        <v>26</v>
      </c>
      <c r="E16" s="5">
        <v>1.1000000000000001</v>
      </c>
      <c r="F16" s="5">
        <v>1.2</v>
      </c>
      <c r="G16" s="5">
        <v>1.4</v>
      </c>
      <c r="H16" s="5">
        <v>2</v>
      </c>
      <c r="I16" s="5">
        <v>1</v>
      </c>
      <c r="J16" s="5">
        <v>1.6</v>
      </c>
    </row>
    <row r="19" spans="2:7" x14ac:dyDescent="0.3">
      <c r="B19" s="22" t="s">
        <v>3</v>
      </c>
      <c r="C19" s="124" t="s">
        <v>100</v>
      </c>
      <c r="D19" s="125"/>
      <c r="E19" s="23" t="s">
        <v>42</v>
      </c>
    </row>
    <row r="20" spans="2:7" x14ac:dyDescent="0.3">
      <c r="B20" s="3">
        <v>1</v>
      </c>
      <c r="C20" s="4" t="s">
        <v>33</v>
      </c>
      <c r="D20" s="3" t="s">
        <v>40</v>
      </c>
      <c r="E20" s="5">
        <v>1.5</v>
      </c>
      <c r="F20" s="51" t="s">
        <v>94</v>
      </c>
    </row>
    <row r="21" spans="2:7" x14ac:dyDescent="0.3">
      <c r="B21" s="3">
        <v>2</v>
      </c>
      <c r="C21" s="4" t="s">
        <v>34</v>
      </c>
      <c r="D21" s="3" t="s">
        <v>37</v>
      </c>
      <c r="E21" s="5">
        <v>1.5</v>
      </c>
      <c r="F21" t="s">
        <v>110</v>
      </c>
    </row>
    <row r="22" spans="2:7" x14ac:dyDescent="0.3">
      <c r="B22" s="3">
        <v>3</v>
      </c>
      <c r="C22" s="4" t="s">
        <v>35</v>
      </c>
      <c r="D22" s="3" t="s">
        <v>38</v>
      </c>
      <c r="E22" s="5">
        <v>1.3</v>
      </c>
      <c r="F22" t="s">
        <v>110</v>
      </c>
    </row>
    <row r="23" spans="2:7" x14ac:dyDescent="0.3">
      <c r="B23" s="3">
        <v>4</v>
      </c>
      <c r="C23" s="4" t="s">
        <v>36</v>
      </c>
      <c r="D23" s="3" t="s">
        <v>39</v>
      </c>
      <c r="E23" s="5">
        <v>1</v>
      </c>
      <c r="F23" t="s">
        <v>110</v>
      </c>
    </row>
    <row r="24" spans="2:7" x14ac:dyDescent="0.3">
      <c r="B24" s="3">
        <v>5</v>
      </c>
      <c r="C24" s="3"/>
      <c r="D24" s="3" t="s">
        <v>41</v>
      </c>
      <c r="E24" s="5">
        <v>1</v>
      </c>
      <c r="F24" t="s">
        <v>110</v>
      </c>
    </row>
    <row r="27" spans="2:7" x14ac:dyDescent="0.3">
      <c r="B27" s="22" t="s">
        <v>3</v>
      </c>
      <c r="C27" s="124" t="s">
        <v>101</v>
      </c>
      <c r="D27" s="125"/>
      <c r="E27" s="125"/>
      <c r="F27" s="126"/>
      <c r="G27" s="23" t="s">
        <v>81</v>
      </c>
    </row>
    <row r="28" spans="2:7" x14ac:dyDescent="0.3">
      <c r="B28" s="3">
        <v>1</v>
      </c>
      <c r="C28" s="3"/>
      <c r="D28" s="3" t="s">
        <v>43</v>
      </c>
      <c r="E28" s="3"/>
      <c r="F28" s="3"/>
      <c r="G28" s="3">
        <v>8</v>
      </c>
    </row>
    <row r="29" spans="2:7" x14ac:dyDescent="0.3">
      <c r="B29" s="3">
        <v>2</v>
      </c>
      <c r="C29" s="3"/>
      <c r="D29" s="3" t="s">
        <v>44</v>
      </c>
      <c r="E29" s="3"/>
      <c r="F29" s="3"/>
      <c r="G29" s="3">
        <v>5</v>
      </c>
    </row>
    <row r="30" spans="2:7" x14ac:dyDescent="0.3">
      <c r="B30" s="3">
        <v>3</v>
      </c>
      <c r="C30" s="3"/>
      <c r="D30" s="3" t="s">
        <v>45</v>
      </c>
      <c r="E30" s="3"/>
      <c r="F30" s="3"/>
      <c r="G30" s="3">
        <v>4</v>
      </c>
    </row>
    <row r="31" spans="2:7" x14ac:dyDescent="0.3">
      <c r="B31" s="3">
        <v>4</v>
      </c>
      <c r="C31" s="3"/>
      <c r="D31" s="3" t="s">
        <v>46</v>
      </c>
      <c r="E31" s="3"/>
      <c r="F31" s="3"/>
      <c r="G31" s="3">
        <v>7</v>
      </c>
    </row>
    <row r="32" spans="2:7" x14ac:dyDescent="0.3">
      <c r="B32" s="3">
        <v>5</v>
      </c>
      <c r="C32" s="3"/>
      <c r="D32" s="3" t="s">
        <v>47</v>
      </c>
      <c r="E32" s="3"/>
      <c r="F32" s="3"/>
      <c r="G32" s="3">
        <v>4</v>
      </c>
    </row>
    <row r="33" spans="2:7" x14ac:dyDescent="0.3">
      <c r="B33" s="3">
        <v>6</v>
      </c>
      <c r="C33" s="3"/>
      <c r="D33" s="3" t="s">
        <v>48</v>
      </c>
      <c r="E33" s="3"/>
      <c r="F33" s="3"/>
      <c r="G33" s="3">
        <v>8</v>
      </c>
    </row>
    <row r="34" spans="2:7" x14ac:dyDescent="0.3">
      <c r="B34" s="3">
        <v>7</v>
      </c>
      <c r="C34" s="3"/>
      <c r="D34" s="3" t="s">
        <v>49</v>
      </c>
      <c r="E34" s="3"/>
      <c r="F34" s="3"/>
      <c r="G34" s="3">
        <v>8</v>
      </c>
    </row>
    <row r="35" spans="2:7" x14ac:dyDescent="0.3">
      <c r="B35" s="3">
        <v>8</v>
      </c>
      <c r="C35" s="3"/>
      <c r="D35" s="3" t="s">
        <v>50</v>
      </c>
      <c r="E35" s="3"/>
      <c r="F35" s="3"/>
      <c r="G35" s="3">
        <v>7</v>
      </c>
    </row>
    <row r="36" spans="2:7" x14ac:dyDescent="0.3">
      <c r="B36" s="3">
        <v>9</v>
      </c>
      <c r="C36" s="3"/>
      <c r="D36" s="3" t="s">
        <v>51</v>
      </c>
      <c r="E36" s="3"/>
      <c r="F36" s="3"/>
      <c r="G36" s="3">
        <v>6</v>
      </c>
    </row>
    <row r="37" spans="2:7" x14ac:dyDescent="0.3">
      <c r="B37" s="3">
        <v>10</v>
      </c>
      <c r="C37" s="3"/>
      <c r="D37" s="3" t="s">
        <v>52</v>
      </c>
      <c r="E37" s="3"/>
      <c r="F37" s="3"/>
      <c r="G37" s="3">
        <v>4</v>
      </c>
    </row>
    <row r="38" spans="2:7" x14ac:dyDescent="0.3">
      <c r="B38" s="3">
        <v>11</v>
      </c>
      <c r="C38" s="3"/>
      <c r="D38" s="3" t="s">
        <v>53</v>
      </c>
      <c r="E38" s="3"/>
      <c r="F38" s="3"/>
      <c r="G38" s="3">
        <v>3</v>
      </c>
    </row>
    <row r="39" spans="2:7" x14ac:dyDescent="0.3">
      <c r="B39" s="3">
        <v>12</v>
      </c>
      <c r="C39" s="3"/>
      <c r="D39" s="3" t="s">
        <v>54</v>
      </c>
      <c r="E39" s="3"/>
      <c r="F39" s="3"/>
      <c r="G39" s="3">
        <v>7</v>
      </c>
    </row>
    <row r="42" spans="2:7" x14ac:dyDescent="0.3">
      <c r="B42">
        <v>1</v>
      </c>
      <c r="C42" t="s">
        <v>91</v>
      </c>
    </row>
    <row r="43" spans="2:7" x14ac:dyDescent="0.3">
      <c r="B43">
        <v>2</v>
      </c>
      <c r="C43" t="s">
        <v>92</v>
      </c>
    </row>
  </sheetData>
  <mergeCells count="4">
    <mergeCell ref="B3:D3"/>
    <mergeCell ref="C12:D12"/>
    <mergeCell ref="C19:D19"/>
    <mergeCell ref="C27:F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ESPECTRO E030-2018</vt:lpstr>
      <vt:lpstr>Hoja2</vt:lpstr>
      <vt:lpstr>DATOS TXT.</vt:lpstr>
      <vt:lpstr>ESPECTRO VERTICAL</vt:lpstr>
      <vt:lpstr>Hoja1</vt:lpstr>
      <vt:lpstr>DATOS E030-2018</vt:lpstr>
      <vt:lpstr>'ESPECTRO E030-2018'!Área_de_impresión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PC</cp:lastModifiedBy>
  <cp:lastPrinted>2021-05-11T16:02:48Z</cp:lastPrinted>
  <dcterms:created xsi:type="dcterms:W3CDTF">2016-02-06T23:27:11Z</dcterms:created>
  <dcterms:modified xsi:type="dcterms:W3CDTF">2025-07-04T00:35:56Z</dcterms:modified>
</cp:coreProperties>
</file>