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5F818B6B-93B9-46A7-8154-EE1D3BBE4B03}" xr6:coauthVersionLast="47" xr6:coauthVersionMax="47" xr10:uidLastSave="{00000000-0000-0000-0000-000000000000}"/>
  <bookViews>
    <workbookView xWindow="-108" yWindow="-108" windowWidth="23256" windowHeight="12456" activeTab="7" xr2:uid="{CCA28EB5-B82B-4BAA-99C8-ED49788B7579}"/>
  </bookViews>
  <sheets>
    <sheet name="EJEM 1" sheetId="2" r:id="rId1"/>
    <sheet name="EJEM 2" sheetId="1" r:id="rId2"/>
    <sheet name="RUTA CELESTE" sheetId="3" r:id="rId3"/>
    <sheet name="RUTA LILA" sheetId="4" r:id="rId4"/>
    <sheet name="RUTA NEGRO" sheetId="6" r:id="rId5"/>
    <sheet name="RUTA AMARILLO" sheetId="5" r:id="rId6"/>
    <sheet name="RUTA AZUL" sheetId="7" r:id="rId7"/>
    <sheet name="CONCLUSIONE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" i="5" l="1"/>
  <c r="F29" i="5"/>
  <c r="D7" i="8"/>
  <c r="E7" i="8"/>
  <c r="F7" i="8"/>
  <c r="D8" i="8"/>
  <c r="E8" i="8"/>
  <c r="F8" i="8"/>
  <c r="C8" i="8"/>
  <c r="C7" i="8"/>
  <c r="D4" i="8"/>
  <c r="E4" i="8"/>
  <c r="F4" i="8"/>
  <c r="D6" i="8"/>
  <c r="E6" i="8"/>
  <c r="F6" i="8"/>
  <c r="C6" i="8"/>
  <c r="D5" i="8"/>
  <c r="E5" i="8"/>
  <c r="F5" i="8"/>
  <c r="C5" i="8"/>
  <c r="D98" i="7" a="1"/>
  <c r="D98" i="7" s="1"/>
  <c r="D90" i="5" a="1"/>
  <c r="D90" i="5" s="1"/>
  <c r="D92" i="6" a="1"/>
  <c r="D92" i="6" s="1"/>
  <c r="D90" i="4" a="1"/>
  <c r="D90" i="4" s="1"/>
  <c r="D92" i="3" a="1"/>
  <c r="D92" i="3" s="1"/>
  <c r="C4" i="8"/>
  <c r="K71" i="3"/>
  <c r="I68" i="3"/>
  <c r="J63" i="3"/>
  <c r="B63" i="3"/>
  <c r="B68" i="3" s="1"/>
  <c r="E68" i="4"/>
  <c r="B68" i="4"/>
  <c r="J63" i="4"/>
  <c r="B63" i="4"/>
  <c r="B68" i="5"/>
  <c r="E68" i="5"/>
  <c r="F31" i="5"/>
  <c r="F28" i="5"/>
  <c r="J63" i="5"/>
  <c r="J71" i="5" s="1"/>
  <c r="B63" i="5"/>
  <c r="E68" i="6"/>
  <c r="E74" i="7"/>
  <c r="K77" i="7"/>
  <c r="K75" i="7"/>
  <c r="K76" i="7"/>
  <c r="K74" i="7"/>
  <c r="J76" i="7"/>
  <c r="J75" i="7"/>
  <c r="J74" i="7"/>
  <c r="I76" i="7"/>
  <c r="I75" i="7"/>
  <c r="I74" i="7"/>
  <c r="J63" i="6"/>
  <c r="B63" i="6"/>
  <c r="K71" i="6"/>
  <c r="K69" i="6"/>
  <c r="K70" i="6"/>
  <c r="K68" i="6"/>
  <c r="J70" i="6"/>
  <c r="J69" i="6"/>
  <c r="J68" i="6"/>
  <c r="D32" i="7"/>
  <c r="B69" i="7" s="1"/>
  <c r="D33" i="7"/>
  <c r="E33" i="7" s="1"/>
  <c r="D34" i="7"/>
  <c r="E34" i="7" s="1"/>
  <c r="D35" i="7"/>
  <c r="E35" i="7" s="1"/>
  <c r="D36" i="7"/>
  <c r="E36" i="7" s="1"/>
  <c r="D37" i="7"/>
  <c r="E37" i="7" s="1"/>
  <c r="D20" i="7"/>
  <c r="D21" i="7" s="1"/>
  <c r="D22" i="7" s="1"/>
  <c r="D23" i="7" s="1"/>
  <c r="D24" i="7" s="1"/>
  <c r="D25" i="7" s="1"/>
  <c r="D26" i="7" s="1"/>
  <c r="E29" i="5"/>
  <c r="E30" i="5"/>
  <c r="I30" i="5" s="1"/>
  <c r="J30" i="5" s="1"/>
  <c r="E31" i="5"/>
  <c r="E28" i="5"/>
  <c r="I28" i="5" s="1"/>
  <c r="J28" i="5" s="1"/>
  <c r="I31" i="5"/>
  <c r="J31" i="5" s="1"/>
  <c r="E29" i="3"/>
  <c r="F29" i="3"/>
  <c r="E30" i="3"/>
  <c r="I30" i="3" s="1"/>
  <c r="J30" i="3" s="1"/>
  <c r="F30" i="3"/>
  <c r="E31" i="3"/>
  <c r="I31" i="3" s="1"/>
  <c r="J31" i="3" s="1"/>
  <c r="F31" i="3"/>
  <c r="I29" i="3"/>
  <c r="J29" i="3" s="1"/>
  <c r="I31" i="4"/>
  <c r="J31" i="4" s="1"/>
  <c r="J30" i="4"/>
  <c r="I30" i="4"/>
  <c r="J29" i="4"/>
  <c r="I29" i="4"/>
  <c r="J28" i="4"/>
  <c r="I28" i="4"/>
  <c r="F29" i="4"/>
  <c r="F30" i="4"/>
  <c r="F31" i="4"/>
  <c r="F28" i="4"/>
  <c r="E31" i="4"/>
  <c r="E30" i="4"/>
  <c r="E29" i="4"/>
  <c r="E28" i="4"/>
  <c r="D20" i="6"/>
  <c r="D21" i="6" s="1"/>
  <c r="D22" i="6" s="1"/>
  <c r="D23" i="6" s="1"/>
  <c r="F43" i="7"/>
  <c r="C38" i="7"/>
  <c r="F42" i="7" s="1"/>
  <c r="B98" i="7" s="1"/>
  <c r="D31" i="7"/>
  <c r="E31" i="7" s="1"/>
  <c r="C6" i="7"/>
  <c r="F37" i="6"/>
  <c r="C32" i="6"/>
  <c r="F36" i="6" s="1"/>
  <c r="D31" i="6"/>
  <c r="E31" i="6" s="1"/>
  <c r="D30" i="6"/>
  <c r="E30" i="6" s="1"/>
  <c r="D29" i="6"/>
  <c r="E29" i="6" s="1"/>
  <c r="D28" i="6"/>
  <c r="E28" i="6" s="1"/>
  <c r="C6" i="6"/>
  <c r="D20" i="4"/>
  <c r="F37" i="5"/>
  <c r="C32" i="5"/>
  <c r="F36" i="5" s="1"/>
  <c r="D31" i="5"/>
  <c r="D30" i="5"/>
  <c r="D29" i="5"/>
  <c r="D28" i="5"/>
  <c r="D20" i="5"/>
  <c r="D21" i="5" s="1"/>
  <c r="D22" i="5" s="1"/>
  <c r="D23" i="5" s="1"/>
  <c r="C6" i="5"/>
  <c r="B90" i="4"/>
  <c r="B84" i="4"/>
  <c r="J68" i="4"/>
  <c r="F37" i="4"/>
  <c r="C32" i="4"/>
  <c r="F36" i="4" s="1"/>
  <c r="D31" i="4"/>
  <c r="D30" i="4"/>
  <c r="D29" i="4"/>
  <c r="D28" i="4"/>
  <c r="D21" i="4"/>
  <c r="D22" i="4" s="1"/>
  <c r="D23" i="4" s="1"/>
  <c r="C6" i="4"/>
  <c r="C86" i="1"/>
  <c r="J69" i="3"/>
  <c r="J70" i="3"/>
  <c r="J68" i="3"/>
  <c r="F37" i="3"/>
  <c r="K59" i="1"/>
  <c r="K28" i="1"/>
  <c r="K27" i="1"/>
  <c r="D31" i="3"/>
  <c r="C32" i="3"/>
  <c r="F36" i="3" s="1"/>
  <c r="B92" i="3" s="1"/>
  <c r="C6" i="3"/>
  <c r="D20" i="3"/>
  <c r="D21" i="3" s="1"/>
  <c r="D22" i="3" s="1"/>
  <c r="D30" i="3"/>
  <c r="D29" i="3"/>
  <c r="D28" i="3"/>
  <c r="E28" i="3" s="1"/>
  <c r="I28" i="3" l="1"/>
  <c r="J28" i="3" s="1"/>
  <c r="K68" i="3" s="1"/>
  <c r="F28" i="3"/>
  <c r="I35" i="7"/>
  <c r="J35" i="7" s="1"/>
  <c r="F35" i="7"/>
  <c r="J69" i="7"/>
  <c r="J79" i="7" s="1"/>
  <c r="J84" i="7" s="1"/>
  <c r="E32" i="7"/>
  <c r="F32" i="7" s="1"/>
  <c r="I31" i="7"/>
  <c r="J31" i="7" s="1"/>
  <c r="F31" i="7"/>
  <c r="I37" i="7"/>
  <c r="J37" i="7" s="1"/>
  <c r="F37" i="7"/>
  <c r="I36" i="7"/>
  <c r="J36" i="7" s="1"/>
  <c r="F36" i="7"/>
  <c r="I34" i="7"/>
  <c r="J34" i="7" s="1"/>
  <c r="F34" i="7"/>
  <c r="F33" i="7"/>
  <c r="I33" i="7"/>
  <c r="J33" i="7" s="1"/>
  <c r="I31" i="6"/>
  <c r="F31" i="6"/>
  <c r="B68" i="6"/>
  <c r="J73" i="6"/>
  <c r="J78" i="6" s="1"/>
  <c r="F28" i="6"/>
  <c r="I28" i="6"/>
  <c r="F29" i="6"/>
  <c r="I29" i="6"/>
  <c r="F30" i="6"/>
  <c r="I30" i="6"/>
  <c r="I29" i="5"/>
  <c r="J29" i="5" s="1"/>
  <c r="B74" i="7"/>
  <c r="B92" i="7"/>
  <c r="E98" i="7" s="1"/>
  <c r="F21" i="7"/>
  <c r="B92" i="6"/>
  <c r="B86" i="6"/>
  <c r="E92" i="6" s="1"/>
  <c r="F21" i="6"/>
  <c r="F21" i="5"/>
  <c r="B84" i="5"/>
  <c r="E90" i="5" s="1"/>
  <c r="B90" i="5"/>
  <c r="E90" i="4"/>
  <c r="F21" i="4"/>
  <c r="I70" i="3"/>
  <c r="K70" i="3" s="1"/>
  <c r="I69" i="3"/>
  <c r="K69" i="3" s="1"/>
  <c r="K63" i="3"/>
  <c r="D23" i="3"/>
  <c r="D28" i="1"/>
  <c r="D29" i="1"/>
  <c r="E29" i="1" s="1"/>
  <c r="F29" i="1" s="1"/>
  <c r="K73" i="2"/>
  <c r="K64" i="1"/>
  <c r="K63" i="1"/>
  <c r="K65" i="1" s="1"/>
  <c r="J67" i="1" s="1"/>
  <c r="D17" i="1"/>
  <c r="D18" i="1" s="1"/>
  <c r="D19" i="1" s="1"/>
  <c r="D20" i="1" s="1"/>
  <c r="F18" i="1" s="1"/>
  <c r="C30" i="1"/>
  <c r="F33" i="1" s="1"/>
  <c r="D27" i="1"/>
  <c r="E27" i="1" s="1"/>
  <c r="F27" i="1" s="1"/>
  <c r="D26" i="1"/>
  <c r="E26" i="1" s="1"/>
  <c r="F26" i="1" s="1"/>
  <c r="I32" i="7" l="1"/>
  <c r="J32" i="7" s="1"/>
  <c r="J31" i="6"/>
  <c r="I70" i="6"/>
  <c r="J30" i="6"/>
  <c r="I69" i="6"/>
  <c r="J29" i="6"/>
  <c r="I68" i="6"/>
  <c r="J28" i="6"/>
  <c r="B82" i="6"/>
  <c r="C92" i="6" s="1"/>
  <c r="B88" i="7"/>
  <c r="C98" i="7" s="1"/>
  <c r="J73" i="3"/>
  <c r="J78" i="3" s="1"/>
  <c r="B82" i="3" s="1"/>
  <c r="C92" i="3" s="1"/>
  <c r="J76" i="5"/>
  <c r="B80" i="5" s="1"/>
  <c r="C90" i="5" s="1"/>
  <c r="F21" i="3"/>
  <c r="B86" i="3"/>
  <c r="E92" i="3" s="1"/>
  <c r="B61" i="1"/>
  <c r="B65" i="1" s="1"/>
  <c r="E28" i="1"/>
  <c r="F28" i="1" s="1"/>
  <c r="C80" i="1"/>
  <c r="H86" i="1" s="1"/>
  <c r="B73" i="2"/>
  <c r="J75" i="2"/>
  <c r="K80" i="2" s="1"/>
  <c r="K72" i="1"/>
  <c r="I68" i="4" l="1"/>
  <c r="K68" i="4" s="1"/>
  <c r="K69" i="4" s="1"/>
  <c r="B76" i="1"/>
  <c r="D86" i="1" s="1"/>
  <c r="J71" i="4" l="1"/>
  <c r="J76" i="4" s="1"/>
  <c r="B80" i="4" s="1"/>
  <c r="C90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<sst xmlns="http://schemas.openxmlformats.org/spreadsheetml/2006/main" count="540" uniqueCount="120">
  <si>
    <t>Datos</t>
  </si>
  <si>
    <t>k =</t>
  </si>
  <si>
    <t>Escala =</t>
  </si>
  <si>
    <t>Pendiente =</t>
  </si>
  <si>
    <t>Equidistancia =</t>
  </si>
  <si>
    <t>m</t>
  </si>
  <si>
    <t>METODO DE BRUCE:</t>
  </si>
  <si>
    <t>Puntos</t>
  </si>
  <si>
    <t>A</t>
  </si>
  <si>
    <t>a</t>
  </si>
  <si>
    <t>f</t>
  </si>
  <si>
    <t>b</t>
  </si>
  <si>
    <t>c</t>
  </si>
  <si>
    <t>d</t>
  </si>
  <si>
    <t>e</t>
  </si>
  <si>
    <t>g</t>
  </si>
  <si>
    <t>B</t>
  </si>
  <si>
    <t>Cotas</t>
  </si>
  <si>
    <t>TRAMO</t>
  </si>
  <si>
    <t>DISTANCIA</t>
  </si>
  <si>
    <t>DESNIVEL</t>
  </si>
  <si>
    <t>PENDIENTE</t>
  </si>
  <si>
    <t>A-a</t>
  </si>
  <si>
    <t>a-f</t>
  </si>
  <si>
    <t>f-b</t>
  </si>
  <si>
    <t>b-c</t>
  </si>
  <si>
    <t>c-d</t>
  </si>
  <si>
    <t>d-e</t>
  </si>
  <si>
    <t>e-g</t>
  </si>
  <si>
    <t>g-B</t>
  </si>
  <si>
    <t>Colocar las cotas de cada punto del trazo</t>
  </si>
  <si>
    <t>PASO 1:Determinar la cota de cada punto del trazo de la ruta a analizar</t>
  </si>
  <si>
    <t>PASO 2:Determinar la distancia de cada tramo, desnivel y pendiente</t>
  </si>
  <si>
    <t>cota de punto final - cota de punto inicial</t>
  </si>
  <si>
    <t>desnivel/distancia</t>
  </si>
  <si>
    <t>PASO 3: Determinar la longitud resistente Xo</t>
  </si>
  <si>
    <t>x =</t>
  </si>
  <si>
    <t xml:space="preserve">Se trata de una carretera en tierra: </t>
  </si>
  <si>
    <t>Suma</t>
  </si>
  <si>
    <t>Progresiva</t>
  </si>
  <si>
    <t>Nota: El analisis se realiza para ida y vuelta</t>
  </si>
  <si>
    <t>ANALISIS DE IDA</t>
  </si>
  <si>
    <t>PASO 3.1: Determinar la progresiva de cada punto y dibujar un perfil longitudinal --&gt; para verificar desniveles</t>
  </si>
  <si>
    <t>PASO 3.1: Determinar los desniveles perjudiciales por contrapendiente</t>
  </si>
  <si>
    <t>Los desniveles perjudiciales por contrapendiente son aquellos tramos en los que el auto hace esfuerzo</t>
  </si>
  <si>
    <t>∑y =</t>
  </si>
  <si>
    <t>Xo =</t>
  </si>
  <si>
    <t>ANALISIS DE VUELTA</t>
  </si>
  <si>
    <t>en valores absolutos</t>
  </si>
  <si>
    <t>PASO 3.2: Determinar los desniveles por exceso de pendiente</t>
  </si>
  <si>
    <t>Exceso de pendiente</t>
  </si>
  <si>
    <t>pendiente</t>
  </si>
  <si>
    <t>distancia</t>
  </si>
  <si>
    <t>desnivel</t>
  </si>
  <si>
    <t>Ly=</t>
  </si>
  <si>
    <t>PASO 4: Determinar la longitud resistente promedio de la ruta</t>
  </si>
  <si>
    <t>PASO 5: Determinar la pendiente general</t>
  </si>
  <si>
    <t>P general =</t>
  </si>
  <si>
    <t>%</t>
  </si>
  <si>
    <t>RUTA</t>
  </si>
  <si>
    <t>LONG TOTAL</t>
  </si>
  <si>
    <t>LONG RESISTENTE</t>
  </si>
  <si>
    <t>PEND MAXIMA (%)</t>
  </si>
  <si>
    <t>PEND GENERAL (%)</t>
  </si>
  <si>
    <t>MENOR LONG RESISTENTE</t>
  </si>
  <si>
    <t>CRITERIOS DE ELECCION:</t>
  </si>
  <si>
    <t>PASO 5: CONCLUIR</t>
  </si>
  <si>
    <t>MENOR PENDIENTE MAXIMA</t>
  </si>
  <si>
    <t>PENDIENTE (%)</t>
  </si>
  <si>
    <t>∑yt =</t>
  </si>
  <si>
    <t>∑y1 =</t>
  </si>
  <si>
    <t>∑y2 =</t>
  </si>
  <si>
    <t>w</t>
  </si>
  <si>
    <t>x</t>
  </si>
  <si>
    <t>y</t>
  </si>
  <si>
    <t>A-w</t>
  </si>
  <si>
    <t>w-x</t>
  </si>
  <si>
    <t>x-y</t>
  </si>
  <si>
    <t>y-B</t>
  </si>
  <si>
    <t>suma y = desniveles a contrapendiente</t>
  </si>
  <si>
    <t>k = 21</t>
  </si>
  <si>
    <t>l=</t>
  </si>
  <si>
    <t>j</t>
  </si>
  <si>
    <t>k</t>
  </si>
  <si>
    <t>DATOS:</t>
  </si>
  <si>
    <t xml:space="preserve">Pendiente        </t>
  </si>
  <si>
    <t xml:space="preserve">k                         </t>
  </si>
  <si>
    <r>
      <t xml:space="preserve">Escala            </t>
    </r>
    <r>
      <rPr>
        <b/>
        <sz val="11"/>
        <color theme="1"/>
        <rFont val="Arial"/>
        <family val="2"/>
      </rPr>
      <t xml:space="preserve">   </t>
    </r>
  </si>
  <si>
    <t xml:space="preserve">Equidistancia  </t>
  </si>
  <si>
    <t>PASO 1: Determinar la cota de cada punto del trazo de la ruta a analizar</t>
  </si>
  <si>
    <t>SE TRATA DE UNA CARRETERA EN TIERRA:</t>
  </si>
  <si>
    <t xml:space="preserve">Carretera de 3ra Clase </t>
  </si>
  <si>
    <t>IMDA &lt; 400 veh/día</t>
  </si>
  <si>
    <t>PASO 2: Determinar la distancia de cada tramo, desnivel y pendiente</t>
  </si>
  <si>
    <t>PUNTOS</t>
  </si>
  <si>
    <t>COTAS</t>
  </si>
  <si>
    <t>PROGRESIVA</t>
  </si>
  <si>
    <t>k-B</t>
  </si>
  <si>
    <t>i</t>
  </si>
  <si>
    <t>A-i</t>
  </si>
  <si>
    <t>i-j</t>
  </si>
  <si>
    <t>j-k</t>
  </si>
  <si>
    <t>EXCESO DE PENDIENTE</t>
  </si>
  <si>
    <t>Suma Y = Desniveles a contrapendiente</t>
  </si>
  <si>
    <t>L =</t>
  </si>
  <si>
    <t>En valores absolutos</t>
  </si>
  <si>
    <t>TOTAL</t>
  </si>
  <si>
    <t>Ly =</t>
  </si>
  <si>
    <t>l</t>
  </si>
  <si>
    <t>n</t>
  </si>
  <si>
    <t>k-l</t>
  </si>
  <si>
    <t>l-m</t>
  </si>
  <si>
    <t>m-n</t>
  </si>
  <si>
    <t>n-B</t>
  </si>
  <si>
    <t>COLOR</t>
  </si>
  <si>
    <t>CELESTE</t>
  </si>
  <si>
    <t>LILA</t>
  </si>
  <si>
    <t>NEGRO</t>
  </si>
  <si>
    <t>AMARILLO</t>
  </si>
  <si>
    <t>AZUL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</si>
</sst>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1"/>
      <color theme="1"/>
      <name val="Aptos Narrow"/>
      <family val="2"/>
    </font>
    <font>
      <sz val="9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3FF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0FAA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98">
    <xf numFmtId="0" fontId="0" fillId="0" borderId="0" xfId="0"/>
    <xf numFmtId="9" fontId="0" fillId="0" borderId="0" xfId="0" applyNumberFormat="1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wrapText="1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4" borderId="0" xfId="0" applyFill="1" applyAlignment="1">
      <alignment horizontal="left"/>
    </xf>
    <xf numFmtId="2" fontId="0" fillId="4" borderId="0" xfId="0" applyNumberFormat="1" applyFill="1" applyAlignment="1">
      <alignment horizontal="center"/>
    </xf>
    <xf numFmtId="0" fontId="0" fillId="4" borderId="2" xfId="0" applyFill="1" applyBorder="1" applyAlignment="1">
      <alignment horizont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9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2" fontId="11" fillId="0" borderId="2" xfId="0" applyNumberFormat="1" applyFont="1" applyBorder="1" applyAlignment="1">
      <alignment horizontal="center" vertical="center"/>
    </xf>
    <xf numFmtId="1" fontId="11" fillId="0" borderId="2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0" fillId="5" borderId="2" xfId="0" applyFont="1" applyFill="1" applyBorder="1" applyAlignment="1">
      <alignment vertical="center"/>
    </xf>
    <xf numFmtId="0" fontId="10" fillId="0" borderId="2" xfId="0" applyFont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vertical="center" wrapText="1"/>
    </xf>
    <xf numFmtId="9" fontId="11" fillId="0" borderId="2" xfId="0" applyNumberFormat="1" applyFont="1" applyBorder="1" applyAlignment="1">
      <alignment horizontal="center" vertical="center" wrapText="1"/>
    </xf>
    <xf numFmtId="2" fontId="11" fillId="0" borderId="2" xfId="0" applyNumberFormat="1" applyFont="1" applyBorder="1" applyAlignment="1">
      <alignment horizontal="center"/>
    </xf>
    <xf numFmtId="1" fontId="10" fillId="0" borderId="2" xfId="0" applyNumberFormat="1" applyFont="1" applyBorder="1" applyAlignment="1">
      <alignment horizontal="center" vertical="center"/>
    </xf>
    <xf numFmtId="1" fontId="10" fillId="5" borderId="2" xfId="0" applyNumberFormat="1" applyFont="1" applyFill="1" applyBorder="1" applyAlignment="1">
      <alignment horizontal="center" vertical="center"/>
    </xf>
    <xf numFmtId="2" fontId="10" fillId="5" borderId="2" xfId="0" applyNumberFormat="1" applyFont="1" applyFill="1" applyBorder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2" borderId="0" xfId="0" applyFill="1" applyAlignment="1">
      <alignment vertical="center"/>
    </xf>
    <xf numFmtId="2" fontId="11" fillId="7" borderId="2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0" xfId="0" applyFont="1"/>
    <xf numFmtId="0" fontId="10" fillId="7" borderId="0" xfId="0" applyFont="1" applyFill="1" applyAlignment="1">
      <alignment horizontal="center" vertical="center" wrapText="1"/>
    </xf>
    <xf numFmtId="2" fontId="11" fillId="7" borderId="0" xfId="0" applyNumberFormat="1" applyFont="1" applyFill="1" applyAlignment="1">
      <alignment vertical="center"/>
    </xf>
    <xf numFmtId="0" fontId="11" fillId="7" borderId="0" xfId="0" applyFont="1" applyFill="1" applyAlignment="1">
      <alignment vertical="center"/>
    </xf>
    <xf numFmtId="0" fontId="0" fillId="7" borderId="0" xfId="0" applyFill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10" fontId="11" fillId="7" borderId="2" xfId="1" applyNumberFormat="1" applyFont="1" applyFill="1" applyBorder="1" applyAlignment="1">
      <alignment horizontal="center" vertical="center"/>
    </xf>
    <xf numFmtId="10" fontId="10" fillId="7" borderId="2" xfId="1" applyNumberFormat="1" applyFont="1" applyFill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164" fontId="11" fillId="0" borderId="2" xfId="1" applyNumberFormat="1" applyFont="1" applyBorder="1" applyAlignment="1">
      <alignment horizontal="center" vertical="center"/>
    </xf>
    <xf numFmtId="10" fontId="8" fillId="0" borderId="0" xfId="1" applyNumberFormat="1" applyFont="1"/>
    <xf numFmtId="10" fontId="11" fillId="0" borderId="2" xfId="1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9" fillId="0" borderId="0" xfId="0" applyFont="1" applyAlignment="1">
      <alignment horizontal="left"/>
    </xf>
    <xf numFmtId="0" fontId="10" fillId="6" borderId="0" xfId="0" applyFont="1" applyFill="1" applyAlignment="1">
      <alignment horizontal="left" vertical="center"/>
    </xf>
    <xf numFmtId="0" fontId="11" fillId="0" borderId="3" xfId="0" applyFont="1" applyBorder="1" applyAlignment="1">
      <alignment horizontal="left" wrapText="1"/>
    </xf>
    <xf numFmtId="0" fontId="10" fillId="8" borderId="0" xfId="0" applyFont="1" applyFill="1" applyAlignment="1">
      <alignment horizontal="left" wrapText="1"/>
    </xf>
    <xf numFmtId="0" fontId="10" fillId="8" borderId="0" xfId="0" applyFont="1" applyFill="1" applyAlignment="1">
      <alignment horizontal="left" vertic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2" fontId="8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1" fillId="0" borderId="0" xfId="0" applyFont="1" applyAlignment="1">
      <alignment horizontal="right" vertical="center" wrapText="1"/>
    </xf>
    <xf numFmtId="0" fontId="10" fillId="0" borderId="0" xfId="0" applyFont="1" applyAlignment="1">
      <alignment horizontal="left"/>
    </xf>
    <xf numFmtId="0" fontId="11" fillId="6" borderId="2" xfId="0" applyFont="1" applyFill="1" applyBorder="1" applyAlignment="1">
      <alignment horizontal="center" vertical="center"/>
    </xf>
    <xf numFmtId="2" fontId="11" fillId="6" borderId="2" xfId="0" applyNumberFormat="1" applyFont="1" applyFill="1" applyBorder="1" applyAlignment="1">
      <alignment horizontal="center" vertical="center"/>
    </xf>
    <xf numFmtId="10" fontId="11" fillId="6" borderId="2" xfId="1" applyNumberFormat="1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B3FFE6"/>
      <color rgb="FF26004C"/>
      <color rgb="FFFFFF00"/>
      <color rgb="FF002609"/>
      <color rgb="FFA500A5"/>
      <color rgb="FF00FFFF"/>
      <color rgb="FFA0FAA0"/>
      <color rgb="FFCCFF33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'EJEM 2'!$C$15</c:f>
              <c:strCache>
                <c:ptCount val="1"/>
                <c:pt idx="0">
                  <c:v>Cotas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'EJEM 2'!$D$16:$D$20</c:f>
              <c:numCache>
                <c:formatCode>General</c:formatCode>
                <c:ptCount val="5"/>
                <c:pt idx="0">
                  <c:v>0</c:v>
                </c:pt>
                <c:pt idx="1">
                  <c:v>240</c:v>
                </c:pt>
                <c:pt idx="2">
                  <c:v>760</c:v>
                </c:pt>
                <c:pt idx="3">
                  <c:v>860</c:v>
                </c:pt>
                <c:pt idx="4">
                  <c:v>1460</c:v>
                </c:pt>
              </c:numCache>
            </c:numRef>
          </c:cat>
          <c:val>
            <c:numRef>
              <c:f>'EJEM 2'!$C$16:$C$20</c:f>
              <c:numCache>
                <c:formatCode>General</c:formatCode>
                <c:ptCount val="5"/>
                <c:pt idx="0">
                  <c:v>173</c:v>
                </c:pt>
                <c:pt idx="1">
                  <c:v>158</c:v>
                </c:pt>
                <c:pt idx="2">
                  <c:v>110</c:v>
                </c:pt>
                <c:pt idx="3">
                  <c:v>120</c:v>
                </c:pt>
                <c:pt idx="4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A87-A50A-D7507355A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51535"/>
        <c:axId val="1752552015"/>
      </c:lineChart>
      <c:catAx>
        <c:axId val="17525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2015"/>
        <c:crosses val="autoZero"/>
        <c:auto val="1"/>
        <c:lblAlgn val="ctr"/>
        <c:lblOffset val="100"/>
        <c:noMultiLvlLbl val="0"/>
      </c:catAx>
      <c:valAx>
        <c:axId val="1752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'RUTA CELESTE'!$C$18</c:f>
              <c:strCache>
                <c:ptCount val="1"/>
                <c:pt idx="0">
                  <c:v>COTAS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'RUTA CELESTE'!$D$19:$D$23</c:f>
              <c:numCache>
                <c:formatCode>General</c:formatCode>
                <c:ptCount val="5"/>
                <c:pt idx="0">
                  <c:v>0</c:v>
                </c:pt>
                <c:pt idx="1">
                  <c:v>347.13</c:v>
                </c:pt>
                <c:pt idx="2">
                  <c:v>631.77</c:v>
                </c:pt>
                <c:pt idx="3">
                  <c:v>900.75</c:v>
                </c:pt>
                <c:pt idx="4">
                  <c:v>1162.47</c:v>
                </c:pt>
              </c:numCache>
            </c:numRef>
          </c:cat>
          <c:val>
            <c:numRef>
              <c:f>'RUTA CELESTE'!$C$19:$C$23</c:f>
              <c:numCache>
                <c:formatCode>General</c:formatCode>
                <c:ptCount val="5"/>
                <c:pt idx="0" formatCode="0">
                  <c:v>3812</c:v>
                </c:pt>
                <c:pt idx="1">
                  <c:v>3750</c:v>
                </c:pt>
                <c:pt idx="2">
                  <c:v>3746</c:v>
                </c:pt>
                <c:pt idx="3">
                  <c:v>3776</c:v>
                </c:pt>
                <c:pt idx="4">
                  <c:v>3820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B-4035-99A9-3F076F7C6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51535"/>
        <c:axId val="1752552015"/>
      </c:lineChart>
      <c:catAx>
        <c:axId val="17525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2015"/>
        <c:crosses val="autoZero"/>
        <c:auto val="1"/>
        <c:lblAlgn val="ctr"/>
        <c:lblOffset val="100"/>
        <c:noMultiLvlLbl val="0"/>
      </c:catAx>
      <c:valAx>
        <c:axId val="1752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'RUTA LILA'!$C$18</c:f>
              <c:strCache>
                <c:ptCount val="1"/>
                <c:pt idx="0">
                  <c:v>COTAS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'RUTA LILA'!$D$19:$D$23</c:f>
              <c:numCache>
                <c:formatCode>0.00</c:formatCode>
                <c:ptCount val="5"/>
                <c:pt idx="0" formatCode="General">
                  <c:v>0</c:v>
                </c:pt>
                <c:pt idx="1">
                  <c:v>379.03</c:v>
                </c:pt>
                <c:pt idx="2" formatCode="General">
                  <c:v>623.29</c:v>
                </c:pt>
                <c:pt idx="3" formatCode="General">
                  <c:v>791.38</c:v>
                </c:pt>
                <c:pt idx="4" formatCode="General">
                  <c:v>931.42</c:v>
                </c:pt>
              </c:numCache>
            </c:numRef>
          </c:cat>
          <c:val>
            <c:numRef>
              <c:f>'RUTA LILA'!$C$19:$C$23</c:f>
              <c:numCache>
                <c:formatCode>General</c:formatCode>
                <c:ptCount val="5"/>
                <c:pt idx="0" formatCode="0">
                  <c:v>3812</c:v>
                </c:pt>
                <c:pt idx="1">
                  <c:v>3816</c:v>
                </c:pt>
                <c:pt idx="2">
                  <c:v>3808</c:v>
                </c:pt>
                <c:pt idx="3">
                  <c:v>3822</c:v>
                </c:pt>
                <c:pt idx="4">
                  <c:v>3820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6-4022-9E78-A3A83BBB0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51535"/>
        <c:axId val="1752552015"/>
      </c:lineChart>
      <c:catAx>
        <c:axId val="17525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2015"/>
        <c:crosses val="autoZero"/>
        <c:auto val="1"/>
        <c:lblAlgn val="ctr"/>
        <c:lblOffset val="100"/>
        <c:noMultiLvlLbl val="0"/>
      </c:catAx>
      <c:valAx>
        <c:axId val="1752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'RUTA NEGRO'!$C$18</c:f>
              <c:strCache>
                <c:ptCount val="1"/>
                <c:pt idx="0">
                  <c:v>COTAS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'RUTA NEGRO'!$D$19:$D$23</c:f>
              <c:numCache>
                <c:formatCode>0.00</c:formatCode>
                <c:ptCount val="5"/>
                <c:pt idx="0" formatCode="General">
                  <c:v>0</c:v>
                </c:pt>
                <c:pt idx="1">
                  <c:v>311.67</c:v>
                </c:pt>
                <c:pt idx="2" formatCode="General">
                  <c:v>579.3900000000001</c:v>
                </c:pt>
                <c:pt idx="3" formatCode="General">
                  <c:v>760.00000000000011</c:v>
                </c:pt>
                <c:pt idx="4" formatCode="General">
                  <c:v>979.1400000000001</c:v>
                </c:pt>
              </c:numCache>
            </c:numRef>
          </c:cat>
          <c:val>
            <c:numRef>
              <c:f>'RUTA NEGRO'!$C$19:$C$23</c:f>
              <c:numCache>
                <c:formatCode>General</c:formatCode>
                <c:ptCount val="5"/>
                <c:pt idx="0" formatCode="0">
                  <c:v>3812</c:v>
                </c:pt>
                <c:pt idx="1">
                  <c:v>3824</c:v>
                </c:pt>
                <c:pt idx="2">
                  <c:v>3950</c:v>
                </c:pt>
                <c:pt idx="3">
                  <c:v>3866</c:v>
                </c:pt>
                <c:pt idx="4">
                  <c:v>3820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9-4D0D-9F0A-7A2954AA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51535"/>
        <c:axId val="1752552015"/>
      </c:lineChart>
      <c:catAx>
        <c:axId val="17525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2015"/>
        <c:crosses val="autoZero"/>
        <c:auto val="1"/>
        <c:lblAlgn val="ctr"/>
        <c:lblOffset val="100"/>
        <c:noMultiLvlLbl val="0"/>
      </c:catAx>
      <c:valAx>
        <c:axId val="1752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'RUTA AMARILLO'!$C$18</c:f>
              <c:strCache>
                <c:ptCount val="1"/>
                <c:pt idx="0">
                  <c:v>COTAS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'RUTA AMARILLO'!$D$19:$D$23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499.44</c:v>
                </c:pt>
                <c:pt idx="3">
                  <c:v>749.37</c:v>
                </c:pt>
                <c:pt idx="4">
                  <c:v>1005.61</c:v>
                </c:pt>
              </c:numCache>
            </c:numRef>
          </c:cat>
          <c:val>
            <c:numRef>
              <c:f>'RUTA AMARILLO'!$C$19:$C$23</c:f>
              <c:numCache>
                <c:formatCode>General</c:formatCode>
                <c:ptCount val="5"/>
                <c:pt idx="0" formatCode="0">
                  <c:v>3812</c:v>
                </c:pt>
                <c:pt idx="1">
                  <c:v>3814</c:v>
                </c:pt>
                <c:pt idx="2">
                  <c:v>3816</c:v>
                </c:pt>
                <c:pt idx="3">
                  <c:v>3816</c:v>
                </c:pt>
                <c:pt idx="4">
                  <c:v>3820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2-4A7D-BA0D-C126EBBB3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51535"/>
        <c:axId val="1752552015"/>
      </c:lineChart>
      <c:catAx>
        <c:axId val="17525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2015"/>
        <c:crosses val="autoZero"/>
        <c:auto val="1"/>
        <c:lblAlgn val="ctr"/>
        <c:lblOffset val="100"/>
        <c:noMultiLvlLbl val="0"/>
      </c:catAx>
      <c:valAx>
        <c:axId val="1752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'RUTA AZUL'!$C$18</c:f>
              <c:strCache>
                <c:ptCount val="1"/>
                <c:pt idx="0">
                  <c:v>COTAS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'RUTA AZUL'!$D$19:$D$26</c:f>
              <c:numCache>
                <c:formatCode>0.00</c:formatCode>
                <c:ptCount val="8"/>
                <c:pt idx="0" formatCode="General">
                  <c:v>0</c:v>
                </c:pt>
                <c:pt idx="1">
                  <c:v>396.76</c:v>
                </c:pt>
                <c:pt idx="2">
                  <c:v>700.31</c:v>
                </c:pt>
                <c:pt idx="3">
                  <c:v>1130.9499999999998</c:v>
                </c:pt>
                <c:pt idx="4">
                  <c:v>1388.35</c:v>
                </c:pt>
                <c:pt idx="5">
                  <c:v>1571.9399999999998</c:v>
                </c:pt>
                <c:pt idx="6">
                  <c:v>1747.0499999999997</c:v>
                </c:pt>
                <c:pt idx="7">
                  <c:v>1959.2199999999998</c:v>
                </c:pt>
              </c:numCache>
            </c:numRef>
          </c:cat>
          <c:val>
            <c:numRef>
              <c:f>'RUTA AZUL'!$C$19:$C$26</c:f>
              <c:numCache>
                <c:formatCode>General</c:formatCode>
                <c:ptCount val="8"/>
                <c:pt idx="0" formatCode="0">
                  <c:v>3812</c:v>
                </c:pt>
                <c:pt idx="1">
                  <c:v>3730</c:v>
                </c:pt>
                <c:pt idx="2">
                  <c:v>3736</c:v>
                </c:pt>
                <c:pt idx="3">
                  <c:v>3758</c:v>
                </c:pt>
                <c:pt idx="4">
                  <c:v>3786</c:v>
                </c:pt>
                <c:pt idx="5">
                  <c:v>3808</c:v>
                </c:pt>
                <c:pt idx="6">
                  <c:v>3814</c:v>
                </c:pt>
                <c:pt idx="7">
                  <c:v>3820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B-4C54-AE7C-F6B45ECF7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51535"/>
        <c:axId val="1752552015"/>
      </c:lineChart>
      <c:catAx>
        <c:axId val="17525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2015"/>
        <c:crosses val="autoZero"/>
        <c:auto val="1"/>
        <c:lblAlgn val="ctr"/>
        <c:lblOffset val="100"/>
        <c:noMultiLvlLbl val="0"/>
      </c:catAx>
      <c:valAx>
        <c:axId val="1752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525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657224</xdr:colOff>
      <xdr:row>1</xdr:row>
      <xdr:rowOff>142875</xdr:rowOff>
    </xdr:from>
    <xdr:to>
      <xdr:col>8</xdr:col>
      <xdr:colOff>161925</xdr:colOff>
      <xdr:row>5</xdr:row>
      <xdr:rowOff>154781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4F1FB167-F5F4-4725-A047-AA2E7E5A4166}"/>
            </a:ext>
          </a:extLst>
        </xdr:cNvPr>
        <xdr:cNvSpPr>
          <a:spLocks noChangeArrowheads="1"/>
        </xdr:cNvSpPr>
      </xdr:nvSpPr>
      <xdr:spPr bwMode="auto">
        <a:xfrm>
          <a:off x="3324224" y="333375"/>
          <a:ext cx="3305176" cy="773906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1</xdr:col>
      <xdr:colOff>676275</xdr:colOff>
      <xdr:row>8</xdr:row>
      <xdr:rowOff>28575</xdr:rowOff>
    </xdr:from>
    <xdr:to>
      <xdr:col>3</xdr:col>
      <xdr:colOff>778689</xdr:colOff>
      <xdr:row>10</xdr:row>
      <xdr:rowOff>47681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C953B77-D255-4CE7-8298-58C9AE6C7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1600200"/>
          <a:ext cx="1693089" cy="400106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13</xdr:row>
      <xdr:rowOff>104775</xdr:rowOff>
    </xdr:from>
    <xdr:to>
      <xdr:col>2</xdr:col>
      <xdr:colOff>200025</xdr:colOff>
      <xdr:row>14</xdr:row>
      <xdr:rowOff>9525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D2B3AE9-D4E2-4A13-AB68-8F4CD67CB8E9}"/>
            </a:ext>
          </a:extLst>
        </xdr:cNvPr>
        <xdr:cNvCxnSpPr/>
      </xdr:nvCxnSpPr>
      <xdr:spPr>
        <a:xfrm flipV="1">
          <a:off x="2038350" y="2676525"/>
          <a:ext cx="0" cy="952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13</xdr:row>
      <xdr:rowOff>104775</xdr:rowOff>
    </xdr:from>
    <xdr:to>
      <xdr:col>2</xdr:col>
      <xdr:colOff>695325</xdr:colOff>
      <xdr:row>13</xdr:row>
      <xdr:rowOff>104775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1532AE45-AAF5-41BD-B245-7C3AFE21EA93}"/>
            </a:ext>
          </a:extLst>
        </xdr:cNvPr>
        <xdr:cNvCxnSpPr/>
      </xdr:nvCxnSpPr>
      <xdr:spPr>
        <a:xfrm>
          <a:off x="2028825" y="2676525"/>
          <a:ext cx="504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561975</xdr:colOff>
      <xdr:row>1</xdr:row>
      <xdr:rowOff>28575</xdr:rowOff>
    </xdr:from>
    <xdr:to>
      <xdr:col>13</xdr:col>
      <xdr:colOff>743507</xdr:colOff>
      <xdr:row>28</xdr:row>
      <xdr:rowOff>29313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0DA4D-65EF-47F4-BBAD-031AFCFC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450" y="219075"/>
          <a:ext cx="3991532" cy="5287113"/>
        </a:xfrm>
        <a:prstGeom prst="rect">
          <a:avLst/>
        </a:prstGeom>
      </xdr:spPr>
    </xdr:pic>
    <xdr:clientData/>
  </xdr:twoCellAnchor>
  <xdr:twoCellAnchor>
    <xdr:from>
      <xdr:col>3</xdr:col>
      <xdr:colOff>230121</xdr:colOff>
      <xdr:row>26</xdr:row>
      <xdr:rowOff>110205</xdr:rowOff>
    </xdr:from>
    <xdr:to>
      <xdr:col>3</xdr:col>
      <xdr:colOff>233796</xdr:colOff>
      <xdr:row>28</xdr:row>
      <xdr:rowOff>8659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DC26CDD3-4BAA-416B-8218-3FC34AD91A32}"/>
            </a:ext>
          </a:extLst>
        </xdr:cNvPr>
        <xdr:cNvCxnSpPr/>
      </xdr:nvCxnSpPr>
      <xdr:spPr>
        <a:xfrm flipH="1" flipV="1">
          <a:off x="2897121" y="5206080"/>
          <a:ext cx="3675" cy="2794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229255</xdr:colOff>
      <xdr:row>26</xdr:row>
      <xdr:rowOff>110205</xdr:rowOff>
    </xdr:from>
    <xdr:to>
      <xdr:col>3</xdr:col>
      <xdr:colOff>734080</xdr:colOff>
      <xdr:row>26</xdr:row>
      <xdr:rowOff>110205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A29FA71-48B3-405C-90CC-1F2282272B1F}"/>
            </a:ext>
          </a:extLst>
        </xdr:cNvPr>
        <xdr:cNvCxnSpPr/>
      </xdr:nvCxnSpPr>
      <xdr:spPr>
        <a:xfrm>
          <a:off x="2896255" y="5206080"/>
          <a:ext cx="504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259773</xdr:colOff>
      <xdr:row>27</xdr:row>
      <xdr:rowOff>80764</xdr:rowOff>
    </xdr:from>
    <xdr:to>
      <xdr:col>4</xdr:col>
      <xdr:colOff>261294</xdr:colOff>
      <xdr:row>28</xdr:row>
      <xdr:rowOff>8659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5D2D43AA-5797-4597-8680-E9A049E057D6}"/>
            </a:ext>
          </a:extLst>
        </xdr:cNvPr>
        <xdr:cNvCxnSpPr/>
      </xdr:nvCxnSpPr>
      <xdr:spPr>
        <a:xfrm flipV="1">
          <a:off x="3745923" y="5367139"/>
          <a:ext cx="1521" cy="11839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260428</xdr:colOff>
      <xdr:row>27</xdr:row>
      <xdr:rowOff>80764</xdr:rowOff>
    </xdr:from>
    <xdr:to>
      <xdr:col>5</xdr:col>
      <xdr:colOff>3253</xdr:colOff>
      <xdr:row>27</xdr:row>
      <xdr:rowOff>80764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4E678276-BD9C-43C1-A3C2-5363EC892A4D}"/>
            </a:ext>
          </a:extLst>
        </xdr:cNvPr>
        <xdr:cNvCxnSpPr/>
      </xdr:nvCxnSpPr>
      <xdr:spPr>
        <a:xfrm>
          <a:off x="3746578" y="5367139"/>
          <a:ext cx="504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107373</xdr:colOff>
      <xdr:row>40</xdr:row>
      <xdr:rowOff>107373</xdr:rowOff>
    </xdr:from>
    <xdr:to>
      <xdr:col>3</xdr:col>
      <xdr:colOff>209787</xdr:colOff>
      <xdr:row>42</xdr:row>
      <xdr:rowOff>126479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61985CC-831B-4162-8DEA-7AFBFEFA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8" y="8041698"/>
          <a:ext cx="1693089" cy="400106"/>
        </a:xfrm>
        <a:prstGeom prst="rect">
          <a:avLst/>
        </a:prstGeom>
      </xdr:spPr>
    </xdr:pic>
    <xdr:clientData/>
  </xdr:twoCellAnchor>
  <xdr:twoCellAnchor editAs="oneCell">
    <xdr:from>
      <xdr:col>0</xdr:col>
      <xdr:colOff>358485</xdr:colOff>
      <xdr:row>69</xdr:row>
      <xdr:rowOff>72737</xdr:rowOff>
    </xdr:from>
    <xdr:to>
      <xdr:col>2</xdr:col>
      <xdr:colOff>218445</xdr:colOff>
      <xdr:row>71</xdr:row>
      <xdr:rowOff>91843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570A99B-4E3D-4E49-A28F-B03254C5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485" y="13626812"/>
          <a:ext cx="1698285" cy="400106"/>
        </a:xfrm>
        <a:prstGeom prst="rect">
          <a:avLst/>
        </a:prstGeom>
      </xdr:spPr>
    </xdr:pic>
    <xdr:clientData/>
  </xdr:twoCellAnchor>
  <xdr:twoCellAnchor editAs="oneCell">
    <xdr:from>
      <xdr:col>9</xdr:col>
      <xdr:colOff>225137</xdr:colOff>
      <xdr:row>75</xdr:row>
      <xdr:rowOff>181841</xdr:rowOff>
    </xdr:from>
    <xdr:to>
      <xdr:col>11</xdr:col>
      <xdr:colOff>396824</xdr:colOff>
      <xdr:row>78</xdr:row>
      <xdr:rowOff>10447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D034A5D-A0BD-44DB-8C21-51885686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612" y="14878916"/>
          <a:ext cx="1695687" cy="4001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657224</xdr:colOff>
      <xdr:row>1</xdr:row>
      <xdr:rowOff>142875</xdr:rowOff>
    </xdr:from>
    <xdr:to>
      <xdr:col>8</xdr:col>
      <xdr:colOff>161925</xdr:colOff>
      <xdr:row>5</xdr:row>
      <xdr:rowOff>154781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14936CA3-4088-41DD-BD48-106E0F8B981D}"/>
            </a:ext>
          </a:extLst>
        </xdr:cNvPr>
        <xdr:cNvSpPr>
          <a:spLocks noChangeArrowheads="1"/>
        </xdr:cNvSpPr>
      </xdr:nvSpPr>
      <xdr:spPr bwMode="auto">
        <a:xfrm>
          <a:off x="3257549" y="333375"/>
          <a:ext cx="3314701" cy="773906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2</xdr:col>
      <xdr:colOff>561975</xdr:colOff>
      <xdr:row>7</xdr:row>
      <xdr:rowOff>6804</xdr:rowOff>
    </xdr:from>
    <xdr:to>
      <xdr:col>4</xdr:col>
      <xdr:colOff>566418</xdr:colOff>
      <xdr:row>9</xdr:row>
      <xdr:rowOff>130629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FF6FC8-E1C0-0F12-DACF-50AFF970F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0261" y="1264104"/>
          <a:ext cx="1882228" cy="532039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13</xdr:row>
      <xdr:rowOff>104775</xdr:rowOff>
    </xdr:from>
    <xdr:to>
      <xdr:col>2</xdr:col>
      <xdr:colOff>200025</xdr:colOff>
      <xdr:row>14</xdr:row>
      <xdr:rowOff>9525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FE84F6B-3AC8-EEDC-9D75-6792F1740509}"/>
            </a:ext>
          </a:extLst>
        </xdr:cNvPr>
        <xdr:cNvCxnSpPr/>
      </xdr:nvCxnSpPr>
      <xdr:spPr>
        <a:xfrm flipV="1">
          <a:off x="2038350" y="2209800"/>
          <a:ext cx="0" cy="952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13</xdr:row>
      <xdr:rowOff>104775</xdr:rowOff>
    </xdr:from>
    <xdr:to>
      <xdr:col>2</xdr:col>
      <xdr:colOff>695325</xdr:colOff>
      <xdr:row>13</xdr:row>
      <xdr:rowOff>104775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D774461-1A96-DE9D-BF48-73911B64A8D9}"/>
            </a:ext>
          </a:extLst>
        </xdr:cNvPr>
        <xdr:cNvCxnSpPr/>
      </xdr:nvCxnSpPr>
      <xdr:spPr>
        <a:xfrm>
          <a:off x="2028825" y="2209800"/>
          <a:ext cx="504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658585</xdr:colOff>
      <xdr:row>2</xdr:row>
      <xdr:rowOff>151369</xdr:rowOff>
    </xdr:from>
    <xdr:to>
      <xdr:col>11</xdr:col>
      <xdr:colOff>830591</xdr:colOff>
      <xdr:row>19</xdr:row>
      <xdr:rowOff>86233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136FEA9-4438-B2F5-0CC5-6ACC7B26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3071" y="510598"/>
          <a:ext cx="2686606" cy="3086278"/>
        </a:xfrm>
        <a:prstGeom prst="rect">
          <a:avLst/>
        </a:prstGeom>
      </xdr:spPr>
    </xdr:pic>
    <xdr:clientData/>
  </xdr:twoCellAnchor>
  <xdr:twoCellAnchor>
    <xdr:from>
      <xdr:col>3</xdr:col>
      <xdr:colOff>230121</xdr:colOff>
      <xdr:row>22</xdr:row>
      <xdr:rowOff>110205</xdr:rowOff>
    </xdr:from>
    <xdr:to>
      <xdr:col>3</xdr:col>
      <xdr:colOff>233796</xdr:colOff>
      <xdr:row>24</xdr:row>
      <xdr:rowOff>8659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1FD9A750-AB7F-4BE0-AF6D-1074C8B78495}"/>
            </a:ext>
          </a:extLst>
        </xdr:cNvPr>
        <xdr:cNvCxnSpPr/>
      </xdr:nvCxnSpPr>
      <xdr:spPr>
        <a:xfrm flipH="1" flipV="1">
          <a:off x="2827848" y="5219069"/>
          <a:ext cx="3675" cy="2794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229255</xdr:colOff>
      <xdr:row>22</xdr:row>
      <xdr:rowOff>110205</xdr:rowOff>
    </xdr:from>
    <xdr:to>
      <xdr:col>3</xdr:col>
      <xdr:colOff>734080</xdr:colOff>
      <xdr:row>22</xdr:row>
      <xdr:rowOff>110205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D46D1817-85BC-4002-86D8-6D79531E2F8A}"/>
            </a:ext>
          </a:extLst>
        </xdr:cNvPr>
        <xdr:cNvCxnSpPr/>
      </xdr:nvCxnSpPr>
      <xdr:spPr>
        <a:xfrm>
          <a:off x="2826982" y="5219069"/>
          <a:ext cx="504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259773</xdr:colOff>
      <xdr:row>23</xdr:row>
      <xdr:rowOff>80764</xdr:rowOff>
    </xdr:from>
    <xdr:to>
      <xdr:col>4</xdr:col>
      <xdr:colOff>261294</xdr:colOff>
      <xdr:row>24</xdr:row>
      <xdr:rowOff>8659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A7CF0E76-6851-4FBA-ADF1-F9651B3A1876}"/>
            </a:ext>
          </a:extLst>
        </xdr:cNvPr>
        <xdr:cNvCxnSpPr/>
      </xdr:nvCxnSpPr>
      <xdr:spPr>
        <a:xfrm flipV="1">
          <a:off x="3619500" y="5380128"/>
          <a:ext cx="1521" cy="11839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260428</xdr:colOff>
      <xdr:row>23</xdr:row>
      <xdr:rowOff>80764</xdr:rowOff>
    </xdr:from>
    <xdr:to>
      <xdr:col>5</xdr:col>
      <xdr:colOff>3253</xdr:colOff>
      <xdr:row>23</xdr:row>
      <xdr:rowOff>80764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C57F766F-24CC-4530-B1EE-53E0F9F279F9}"/>
            </a:ext>
          </a:extLst>
        </xdr:cNvPr>
        <xdr:cNvCxnSpPr/>
      </xdr:nvCxnSpPr>
      <xdr:spPr>
        <a:xfrm>
          <a:off x="3620155" y="5380128"/>
          <a:ext cx="504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107373</xdr:colOff>
      <xdr:row>32</xdr:row>
      <xdr:rowOff>107373</xdr:rowOff>
    </xdr:from>
    <xdr:to>
      <xdr:col>3</xdr:col>
      <xdr:colOff>209787</xdr:colOff>
      <xdr:row>34</xdr:row>
      <xdr:rowOff>126479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3C42CDA-838E-4AE8-98EB-05D56D249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7744691"/>
          <a:ext cx="1695687" cy="400106"/>
        </a:xfrm>
        <a:prstGeom prst="rect">
          <a:avLst/>
        </a:prstGeom>
      </xdr:spPr>
    </xdr:pic>
    <xdr:clientData/>
  </xdr:twoCellAnchor>
  <xdr:twoCellAnchor>
    <xdr:from>
      <xdr:col>0</xdr:col>
      <xdr:colOff>1000125</xdr:colOff>
      <xdr:row>38</xdr:row>
      <xdr:rowOff>143741</xdr:rowOff>
    </xdr:from>
    <xdr:to>
      <xdr:col>6</xdr:col>
      <xdr:colOff>688398</xdr:colOff>
      <xdr:row>53</xdr:row>
      <xdr:rowOff>29441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87F20BE-BF38-0A82-113A-CA7C15459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358485</xdr:colOff>
      <xdr:row>61</xdr:row>
      <xdr:rowOff>72737</xdr:rowOff>
    </xdr:from>
    <xdr:to>
      <xdr:col>2</xdr:col>
      <xdr:colOff>218445</xdr:colOff>
      <xdr:row>63</xdr:row>
      <xdr:rowOff>91843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07CB598-FB98-4E6D-B00E-F65C01C6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485" y="13528964"/>
          <a:ext cx="1695687" cy="400106"/>
        </a:xfrm>
        <a:prstGeom prst="rect">
          <a:avLst/>
        </a:prstGeom>
      </xdr:spPr>
    </xdr:pic>
    <xdr:clientData/>
  </xdr:twoCellAnchor>
  <xdr:twoCellAnchor editAs="oneCell">
    <xdr:from>
      <xdr:col>9</xdr:col>
      <xdr:colOff>225137</xdr:colOff>
      <xdr:row>67</xdr:row>
      <xdr:rowOff>181841</xdr:rowOff>
    </xdr:from>
    <xdr:to>
      <xdr:col>11</xdr:col>
      <xdr:colOff>396824</xdr:colOff>
      <xdr:row>70</xdr:row>
      <xdr:rowOff>10447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728C9D6-3883-4F08-B548-FD8771625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5592" y="14902296"/>
          <a:ext cx="1695687" cy="400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68580</xdr:rowOff>
    </xdr:from>
    <xdr:to>
      <xdr:col>8</xdr:col>
      <xdr:colOff>838200</xdr:colOff>
      <xdr:row>9</xdr:row>
      <xdr:rowOff>2381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4F025DD1-394C-4D73-89EA-866BFEE3CBB2}"/>
            </a:ext>
          </a:extLst>
        </xdr:cNvPr>
        <xdr:cNvSpPr>
          <a:spLocks noChangeArrowheads="1"/>
        </xdr:cNvSpPr>
      </xdr:nvSpPr>
      <xdr:spPr bwMode="auto">
        <a:xfrm>
          <a:off x="3606164" y="708660"/>
          <a:ext cx="3228976" cy="1465421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3</xdr:col>
      <xdr:colOff>604558</xdr:colOff>
      <xdr:row>10</xdr:row>
      <xdr:rowOff>56558</xdr:rowOff>
    </xdr:from>
    <xdr:to>
      <xdr:col>5</xdr:col>
      <xdr:colOff>256687</xdr:colOff>
      <xdr:row>13</xdr:row>
      <xdr:rowOff>35603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FDD4E2-117E-4411-A2DC-F4D7AD9F4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9698" y="2052998"/>
          <a:ext cx="1878963" cy="5276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55826</xdr:colOff>
      <xdr:row>35</xdr:row>
      <xdr:rowOff>18622</xdr:rowOff>
    </xdr:from>
    <xdr:to>
      <xdr:col>2</xdr:col>
      <xdr:colOff>959236</xdr:colOff>
      <xdr:row>36</xdr:row>
      <xdr:rowOff>136788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27A18E5-FB14-4390-ACAF-417D73EB3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1567" y="8391657"/>
          <a:ext cx="1898493" cy="3691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1021976</xdr:colOff>
      <xdr:row>40</xdr:row>
      <xdr:rowOff>143740</xdr:rowOff>
    </xdr:from>
    <xdr:to>
      <xdr:col>6</xdr:col>
      <xdr:colOff>0</xdr:colOff>
      <xdr:row>55</xdr:row>
      <xdr:rowOff>224117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2D3E469-6665-466C-B7C0-F5797B816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83820</xdr:colOff>
      <xdr:row>63</xdr:row>
      <xdr:rowOff>247997</xdr:rowOff>
    </xdr:from>
    <xdr:to>
      <xdr:col>1</xdr:col>
      <xdr:colOff>689644</xdr:colOff>
      <xdr:row>65</xdr:row>
      <xdr:rowOff>114703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A981B34-2736-4FC6-8EF6-0B9C6897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14322137"/>
          <a:ext cx="1940220" cy="3696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110837</xdr:colOff>
      <xdr:row>74</xdr:row>
      <xdr:rowOff>90401</xdr:rowOff>
    </xdr:from>
    <xdr:to>
      <xdr:col>9</xdr:col>
      <xdr:colOff>701624</xdr:colOff>
      <xdr:row>76</xdr:row>
      <xdr:rowOff>101888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816C28-7E88-4839-9E7C-5B3B0C082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597" y="16328621"/>
          <a:ext cx="1878567" cy="3620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493058</xdr:colOff>
      <xdr:row>2</xdr:row>
      <xdr:rowOff>71718</xdr:rowOff>
    </xdr:from>
    <xdr:to>
      <xdr:col>18</xdr:col>
      <xdr:colOff>296509</xdr:colOff>
      <xdr:row>20</xdr:row>
      <xdr:rowOff>44835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2BCCE6C-6197-8D11-BD59-E6D54F862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2093" y="251012"/>
          <a:ext cx="7803556" cy="40922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68580</xdr:rowOff>
    </xdr:from>
    <xdr:to>
      <xdr:col>8</xdr:col>
      <xdr:colOff>838200</xdr:colOff>
      <xdr:row>9</xdr:row>
      <xdr:rowOff>2381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A61A86A4-301D-4A02-9B4C-822F2F7EF6C9}"/>
            </a:ext>
          </a:extLst>
        </xdr:cNvPr>
        <xdr:cNvSpPr>
          <a:spLocks noChangeArrowheads="1"/>
        </xdr:cNvSpPr>
      </xdr:nvSpPr>
      <xdr:spPr bwMode="auto">
        <a:xfrm>
          <a:off x="4025264" y="708660"/>
          <a:ext cx="3830956" cy="1465421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3</xdr:col>
      <xdr:colOff>604558</xdr:colOff>
      <xdr:row>10</xdr:row>
      <xdr:rowOff>56558</xdr:rowOff>
    </xdr:from>
    <xdr:to>
      <xdr:col>5</xdr:col>
      <xdr:colOff>229793</xdr:colOff>
      <xdr:row>13</xdr:row>
      <xdr:rowOff>35603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CA4343-587A-4834-AB00-CAC487B6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8798" y="2456858"/>
          <a:ext cx="1878066" cy="5276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55826</xdr:colOff>
      <xdr:row>35</xdr:row>
      <xdr:rowOff>18622</xdr:rowOff>
    </xdr:from>
    <xdr:to>
      <xdr:col>2</xdr:col>
      <xdr:colOff>959236</xdr:colOff>
      <xdr:row>36</xdr:row>
      <xdr:rowOff>136789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BA890C4-9B03-4775-971B-CA1BB991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9326" y="8370142"/>
          <a:ext cx="1901630" cy="3696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1021976</xdr:colOff>
      <xdr:row>40</xdr:row>
      <xdr:rowOff>143740</xdr:rowOff>
    </xdr:from>
    <xdr:to>
      <xdr:col>6</xdr:col>
      <xdr:colOff>0</xdr:colOff>
      <xdr:row>55</xdr:row>
      <xdr:rowOff>224117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2498F7-C9E6-4D11-91CD-029515F36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83820</xdr:colOff>
      <xdr:row>63</xdr:row>
      <xdr:rowOff>247997</xdr:rowOff>
    </xdr:from>
    <xdr:to>
      <xdr:col>1</xdr:col>
      <xdr:colOff>689644</xdr:colOff>
      <xdr:row>65</xdr:row>
      <xdr:rowOff>114702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263C37C-A3D1-4FFD-A436-C6D6A06BA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14565977"/>
          <a:ext cx="1939324" cy="3696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110837</xdr:colOff>
      <xdr:row>72</xdr:row>
      <xdr:rowOff>90401</xdr:rowOff>
    </xdr:from>
    <xdr:to>
      <xdr:col>9</xdr:col>
      <xdr:colOff>701624</xdr:colOff>
      <xdr:row>74</xdr:row>
      <xdr:rowOff>101888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4F01788-D0A1-4481-AC07-8BA19634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8857" y="16976321"/>
          <a:ext cx="1878567" cy="3620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493058</xdr:colOff>
      <xdr:row>2</xdr:row>
      <xdr:rowOff>71718</xdr:rowOff>
    </xdr:from>
    <xdr:to>
      <xdr:col>18</xdr:col>
      <xdr:colOff>296510</xdr:colOff>
      <xdr:row>20</xdr:row>
      <xdr:rowOff>56041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C2EF6D1-D447-4E24-8FEA-EBFFDF58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98858" y="513678"/>
          <a:ext cx="7819692" cy="40381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68580</xdr:rowOff>
    </xdr:from>
    <xdr:to>
      <xdr:col>8</xdr:col>
      <xdr:colOff>838200</xdr:colOff>
      <xdr:row>9</xdr:row>
      <xdr:rowOff>2381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9FD040E1-CC43-4EA5-B923-ADCEB673BFF8}"/>
            </a:ext>
          </a:extLst>
        </xdr:cNvPr>
        <xdr:cNvSpPr>
          <a:spLocks noChangeArrowheads="1"/>
        </xdr:cNvSpPr>
      </xdr:nvSpPr>
      <xdr:spPr bwMode="auto">
        <a:xfrm>
          <a:off x="3590924" y="697230"/>
          <a:ext cx="3390901" cy="1438751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3</xdr:col>
      <xdr:colOff>604558</xdr:colOff>
      <xdr:row>10</xdr:row>
      <xdr:rowOff>56558</xdr:rowOff>
    </xdr:from>
    <xdr:to>
      <xdr:col>5</xdr:col>
      <xdr:colOff>211864</xdr:colOff>
      <xdr:row>13</xdr:row>
      <xdr:rowOff>35603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6561CB-5984-4486-A512-318A4D90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4458" y="2418758"/>
          <a:ext cx="1617081" cy="5505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55826</xdr:colOff>
      <xdr:row>35</xdr:row>
      <xdr:rowOff>18622</xdr:rowOff>
    </xdr:from>
    <xdr:to>
      <xdr:col>2</xdr:col>
      <xdr:colOff>959236</xdr:colOff>
      <xdr:row>36</xdr:row>
      <xdr:rowOff>136788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0D96B32-452A-41D1-9152-39AA335EB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876" y="8172022"/>
          <a:ext cx="1779710" cy="3658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1021976</xdr:colOff>
      <xdr:row>40</xdr:row>
      <xdr:rowOff>143740</xdr:rowOff>
    </xdr:from>
    <xdr:to>
      <xdr:col>6</xdr:col>
      <xdr:colOff>0</xdr:colOff>
      <xdr:row>55</xdr:row>
      <xdr:rowOff>224117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316989C-C5E7-4A8C-93E3-9F3D53EF6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83820</xdr:colOff>
      <xdr:row>63</xdr:row>
      <xdr:rowOff>247997</xdr:rowOff>
    </xdr:from>
    <xdr:to>
      <xdr:col>1</xdr:col>
      <xdr:colOff>689644</xdr:colOff>
      <xdr:row>65</xdr:row>
      <xdr:rowOff>114703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32E5FB-BD76-4B56-8211-21ECA8A44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14564072"/>
          <a:ext cx="1767874" cy="3620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110837</xdr:colOff>
      <xdr:row>74</xdr:row>
      <xdr:rowOff>90401</xdr:rowOff>
    </xdr:from>
    <xdr:to>
      <xdr:col>9</xdr:col>
      <xdr:colOff>701624</xdr:colOff>
      <xdr:row>76</xdr:row>
      <xdr:rowOff>101888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4BCC209-7026-4BF9-A527-E1B66AA5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4462" y="16444826"/>
          <a:ext cx="1714737" cy="39248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493058</xdr:colOff>
      <xdr:row>2</xdr:row>
      <xdr:rowOff>71718</xdr:rowOff>
    </xdr:from>
    <xdr:to>
      <xdr:col>18</xdr:col>
      <xdr:colOff>296510</xdr:colOff>
      <xdr:row>20</xdr:row>
      <xdr:rowOff>56041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5B3153C-F898-4470-B486-F805A2B7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633" y="509868"/>
          <a:ext cx="6928152" cy="40419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68580</xdr:rowOff>
    </xdr:from>
    <xdr:to>
      <xdr:col>8</xdr:col>
      <xdr:colOff>838200</xdr:colOff>
      <xdr:row>9</xdr:row>
      <xdr:rowOff>2381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F1248C29-B81C-439B-97E7-0D3024502352}"/>
            </a:ext>
          </a:extLst>
        </xdr:cNvPr>
        <xdr:cNvSpPr>
          <a:spLocks noChangeArrowheads="1"/>
        </xdr:cNvSpPr>
      </xdr:nvSpPr>
      <xdr:spPr bwMode="auto">
        <a:xfrm>
          <a:off x="4025264" y="708660"/>
          <a:ext cx="3830956" cy="1465421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3</xdr:col>
      <xdr:colOff>604558</xdr:colOff>
      <xdr:row>10</xdr:row>
      <xdr:rowOff>56558</xdr:rowOff>
    </xdr:from>
    <xdr:to>
      <xdr:col>5</xdr:col>
      <xdr:colOff>256687</xdr:colOff>
      <xdr:row>13</xdr:row>
      <xdr:rowOff>35603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08D27E-0D03-44ED-91EE-BE984D745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8798" y="2456858"/>
          <a:ext cx="1878066" cy="5276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55826</xdr:colOff>
      <xdr:row>35</xdr:row>
      <xdr:rowOff>18622</xdr:rowOff>
    </xdr:from>
    <xdr:to>
      <xdr:col>2</xdr:col>
      <xdr:colOff>959236</xdr:colOff>
      <xdr:row>36</xdr:row>
      <xdr:rowOff>136788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F0FEF19-A799-46BA-A1A2-11E612118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9326" y="8370142"/>
          <a:ext cx="1901630" cy="3696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1021976</xdr:colOff>
      <xdr:row>40</xdr:row>
      <xdr:rowOff>143740</xdr:rowOff>
    </xdr:from>
    <xdr:to>
      <xdr:col>6</xdr:col>
      <xdr:colOff>0</xdr:colOff>
      <xdr:row>55</xdr:row>
      <xdr:rowOff>224117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741C9F3-CAA4-4903-BE2D-C6450E566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83820</xdr:colOff>
      <xdr:row>63</xdr:row>
      <xdr:rowOff>247997</xdr:rowOff>
    </xdr:from>
    <xdr:to>
      <xdr:col>1</xdr:col>
      <xdr:colOff>689644</xdr:colOff>
      <xdr:row>65</xdr:row>
      <xdr:rowOff>114703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E4BC16D-F092-4BEC-B1A5-3662296C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14565977"/>
          <a:ext cx="1939324" cy="3696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110837</xdr:colOff>
      <xdr:row>72</xdr:row>
      <xdr:rowOff>90401</xdr:rowOff>
    </xdr:from>
    <xdr:to>
      <xdr:col>9</xdr:col>
      <xdr:colOff>701624</xdr:colOff>
      <xdr:row>74</xdr:row>
      <xdr:rowOff>101888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A00AD38-7913-4228-A971-D6AEA7F08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8857" y="16976321"/>
          <a:ext cx="1878567" cy="3620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493058</xdr:colOff>
      <xdr:row>2</xdr:row>
      <xdr:rowOff>71718</xdr:rowOff>
    </xdr:from>
    <xdr:to>
      <xdr:col>18</xdr:col>
      <xdr:colOff>296509</xdr:colOff>
      <xdr:row>20</xdr:row>
      <xdr:rowOff>56041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A32A14-9239-4256-A052-F6431114E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98858" y="513678"/>
          <a:ext cx="7819692" cy="40381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68580</xdr:rowOff>
    </xdr:from>
    <xdr:to>
      <xdr:col>8</xdr:col>
      <xdr:colOff>838200</xdr:colOff>
      <xdr:row>9</xdr:row>
      <xdr:rowOff>2381</xdr:rowOff>
    </xdr:to>
    <xdr:sp macro="" textlink="">
      <xdr:nvSpPr>
        <xdr:cNvPr id="2" name="object 5">
          <a:extLst>
            <a:ext uri="{FF2B5EF4-FFF2-40B4-BE49-F238E27FC236}">
              <a16:creationId xmlns:a16="http://schemas.microsoft.com/office/drawing/2014/main" id="{E08929F0-C6C8-4EA7-9477-7A1F459F6EA8}"/>
            </a:ext>
          </a:extLst>
        </xdr:cNvPr>
        <xdr:cNvSpPr>
          <a:spLocks noChangeArrowheads="1"/>
        </xdr:cNvSpPr>
      </xdr:nvSpPr>
      <xdr:spPr bwMode="auto">
        <a:xfrm>
          <a:off x="3590924" y="697230"/>
          <a:ext cx="3390901" cy="1438751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  <a:spcBef>
              <a:spcPct val="0"/>
            </a:spcBef>
            <a:buFontTx/>
            <a:buNone/>
          </a:pPr>
          <a:endParaRPr lang="es-PE" altLang="es-PE" sz="2700"/>
        </a:p>
      </xdr:txBody>
    </xdr:sp>
    <xdr:clientData/>
  </xdr:twoCellAnchor>
  <xdr:twoCellAnchor editAs="oneCell">
    <xdr:from>
      <xdr:col>3</xdr:col>
      <xdr:colOff>604558</xdr:colOff>
      <xdr:row>10</xdr:row>
      <xdr:rowOff>56558</xdr:rowOff>
    </xdr:from>
    <xdr:to>
      <xdr:col>5</xdr:col>
      <xdr:colOff>256687</xdr:colOff>
      <xdr:row>13</xdr:row>
      <xdr:rowOff>35603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5E8636D-D701-4C52-8E63-C71FBA21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4458" y="2418758"/>
          <a:ext cx="1617081" cy="5505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55826</xdr:colOff>
      <xdr:row>41</xdr:row>
      <xdr:rowOff>18622</xdr:rowOff>
    </xdr:from>
    <xdr:to>
      <xdr:col>2</xdr:col>
      <xdr:colOff>959236</xdr:colOff>
      <xdr:row>42</xdr:row>
      <xdr:rowOff>136788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43540C-9B73-4EED-8AD8-B56C327C7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876" y="8172022"/>
          <a:ext cx="1779710" cy="3658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1021976</xdr:colOff>
      <xdr:row>46</xdr:row>
      <xdr:rowOff>143740</xdr:rowOff>
    </xdr:from>
    <xdr:to>
      <xdr:col>6</xdr:col>
      <xdr:colOff>0</xdr:colOff>
      <xdr:row>61</xdr:row>
      <xdr:rowOff>224117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8EB4A31-F9AC-452D-8417-5F02D7942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83820</xdr:colOff>
      <xdr:row>69</xdr:row>
      <xdr:rowOff>247997</xdr:rowOff>
    </xdr:from>
    <xdr:to>
      <xdr:col>1</xdr:col>
      <xdr:colOff>689644</xdr:colOff>
      <xdr:row>71</xdr:row>
      <xdr:rowOff>114704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42A2FFC-85AF-4651-9805-C329C3FEB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14564072"/>
          <a:ext cx="1767874" cy="3620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110837</xdr:colOff>
      <xdr:row>80</xdr:row>
      <xdr:rowOff>90401</xdr:rowOff>
    </xdr:from>
    <xdr:to>
      <xdr:col>9</xdr:col>
      <xdr:colOff>701624</xdr:colOff>
      <xdr:row>82</xdr:row>
      <xdr:rowOff>101888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57CE45-1952-481A-B3FF-8165767C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4462" y="16444826"/>
          <a:ext cx="1714737" cy="39248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493058</xdr:colOff>
      <xdr:row>2</xdr:row>
      <xdr:rowOff>71718</xdr:rowOff>
    </xdr:from>
    <xdr:to>
      <xdr:col>18</xdr:col>
      <xdr:colOff>296509</xdr:colOff>
      <xdr:row>20</xdr:row>
      <xdr:rowOff>56041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10F4FD-E70C-43CA-8A45-297EA2A8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633" y="509868"/>
          <a:ext cx="6928152" cy="4041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CE76D-8F8F-4F52-8F18-84A378FD006A}">
  <dimension ref="A1:N100"/>
  <sheetViews>
    <sheetView topLeftCell="A49" zoomScale="110" zoomScaleNormal="110" workbookViewId="0">
      <selection activeCell="C69" sqref="C69"/>
    </sheetView>
  </sheetViews>
  <sheetFormatPr baseColWidth="10" defaultRowHeight="14.4" x14ac:dyDescent="0.3"/>
  <cols>
    <col min="1" max="1" width="16.109375" customWidth="1"/>
    <col min="3" max="3" width="12.44140625" style="5" bestFit="1" customWidth="1"/>
    <col min="4" max="4" width="12.109375" style="5" customWidth="1"/>
    <col min="5" max="5" width="13.44140625" style="5" customWidth="1"/>
    <col min="7" max="7" width="10.44140625" customWidth="1"/>
  </cols>
  <sheetData>
    <row r="1" spans="1:7" x14ac:dyDescent="0.3">
      <c r="A1" t="s">
        <v>37</v>
      </c>
    </row>
    <row r="2" spans="1:7" x14ac:dyDescent="0.3">
      <c r="B2" t="s">
        <v>0</v>
      </c>
    </row>
    <row r="3" spans="1:7" x14ac:dyDescent="0.3">
      <c r="A3" t="s">
        <v>3</v>
      </c>
      <c r="B3" s="1">
        <v>0.09</v>
      </c>
      <c r="C3" s="5">
        <v>0.09</v>
      </c>
    </row>
    <row r="4" spans="1:7" x14ac:dyDescent="0.3">
      <c r="A4" t="s">
        <v>1</v>
      </c>
      <c r="B4">
        <v>21</v>
      </c>
    </row>
    <row r="5" spans="1:7" x14ac:dyDescent="0.3">
      <c r="A5" t="s">
        <v>2</v>
      </c>
      <c r="B5">
        <v>1</v>
      </c>
      <c r="C5" s="5">
        <v>500</v>
      </c>
    </row>
    <row r="6" spans="1:7" x14ac:dyDescent="0.3">
      <c r="A6" t="s">
        <v>4</v>
      </c>
      <c r="B6">
        <v>5</v>
      </c>
      <c r="C6" s="5" t="s">
        <v>5</v>
      </c>
    </row>
    <row r="8" spans="1:7" ht="18" x14ac:dyDescent="0.35">
      <c r="A8" s="3" t="s">
        <v>6</v>
      </c>
      <c r="B8" s="3"/>
    </row>
    <row r="12" spans="1:7" ht="18" x14ac:dyDescent="0.35">
      <c r="A12" s="4" t="s">
        <v>31</v>
      </c>
      <c r="B12" s="4"/>
      <c r="C12" s="8"/>
      <c r="D12" s="8"/>
      <c r="E12" s="8"/>
      <c r="F12" s="4"/>
      <c r="G12" s="2"/>
    </row>
    <row r="14" spans="1:7" x14ac:dyDescent="0.3">
      <c r="C14" s="10"/>
      <c r="D14" s="10" t="s">
        <v>30</v>
      </c>
    </row>
    <row r="15" spans="1:7" x14ac:dyDescent="0.3">
      <c r="B15" s="5" t="s">
        <v>7</v>
      </c>
      <c r="C15" s="5" t="s">
        <v>17</v>
      </c>
      <c r="D15" s="5" t="s">
        <v>39</v>
      </c>
    </row>
    <row r="16" spans="1:7" x14ac:dyDescent="0.3">
      <c r="B16" s="5" t="s">
        <v>8</v>
      </c>
      <c r="C16" s="5">
        <v>173</v>
      </c>
    </row>
    <row r="17" spans="1:7" x14ac:dyDescent="0.3">
      <c r="B17" s="5" t="s">
        <v>9</v>
      </c>
      <c r="C17" s="5">
        <v>152</v>
      </c>
    </row>
    <row r="18" spans="1:7" x14ac:dyDescent="0.3">
      <c r="B18" s="5" t="s">
        <v>10</v>
      </c>
      <c r="C18" s="5">
        <v>142</v>
      </c>
    </row>
    <row r="19" spans="1:7" x14ac:dyDescent="0.3">
      <c r="B19" s="5" t="s">
        <v>11</v>
      </c>
      <c r="C19" s="5">
        <v>151</v>
      </c>
    </row>
    <row r="20" spans="1:7" x14ac:dyDescent="0.3">
      <c r="B20" s="5" t="s">
        <v>12</v>
      </c>
      <c r="C20" s="5">
        <v>135</v>
      </c>
    </row>
    <row r="21" spans="1:7" x14ac:dyDescent="0.3">
      <c r="B21" s="5" t="s">
        <v>13</v>
      </c>
      <c r="C21" s="5">
        <v>114</v>
      </c>
    </row>
    <row r="22" spans="1:7" x14ac:dyDescent="0.3">
      <c r="B22" s="5" t="s">
        <v>14</v>
      </c>
      <c r="C22" s="5">
        <v>104</v>
      </c>
    </row>
    <row r="23" spans="1:7" x14ac:dyDescent="0.3">
      <c r="B23" s="5" t="s">
        <v>15</v>
      </c>
      <c r="C23" s="5">
        <v>108</v>
      </c>
    </row>
    <row r="24" spans="1:7" x14ac:dyDescent="0.3">
      <c r="B24" s="5" t="s">
        <v>16</v>
      </c>
      <c r="C24" s="5">
        <v>112</v>
      </c>
    </row>
    <row r="26" spans="1:7" ht="18" x14ac:dyDescent="0.35">
      <c r="A26" s="4" t="s">
        <v>32</v>
      </c>
      <c r="B26" s="2"/>
      <c r="C26" s="9"/>
      <c r="D26" s="9"/>
      <c r="E26" s="9"/>
      <c r="F26" s="2"/>
      <c r="G26" s="2"/>
    </row>
    <row r="27" spans="1:7" x14ac:dyDescent="0.3">
      <c r="E27" s="10" t="s">
        <v>33</v>
      </c>
    </row>
    <row r="28" spans="1:7" x14ac:dyDescent="0.3">
      <c r="F28" t="s">
        <v>34</v>
      </c>
    </row>
    <row r="29" spans="1:7" ht="24.6" x14ac:dyDescent="0.3">
      <c r="B29" t="s">
        <v>18</v>
      </c>
      <c r="C29" s="5" t="s">
        <v>19</v>
      </c>
      <c r="D29" s="5" t="s">
        <v>20</v>
      </c>
      <c r="E29" s="5" t="s">
        <v>68</v>
      </c>
      <c r="F29" s="5" t="s">
        <v>21</v>
      </c>
      <c r="G29" s="19" t="s">
        <v>50</v>
      </c>
    </row>
    <row r="30" spans="1:7" x14ac:dyDescent="0.3">
      <c r="B30" t="s">
        <v>22</v>
      </c>
      <c r="C30" s="5">
        <v>250</v>
      </c>
      <c r="E30" s="7"/>
      <c r="F30" s="7"/>
    </row>
    <row r="31" spans="1:7" x14ac:dyDescent="0.3">
      <c r="B31" t="s">
        <v>23</v>
      </c>
      <c r="C31" s="5">
        <v>250</v>
      </c>
      <c r="E31" s="7"/>
      <c r="F31" s="7"/>
    </row>
    <row r="32" spans="1:7" x14ac:dyDescent="0.3">
      <c r="B32" t="s">
        <v>24</v>
      </c>
      <c r="C32" s="5">
        <v>120</v>
      </c>
      <c r="E32" s="7"/>
      <c r="F32" s="7"/>
    </row>
    <row r="33" spans="1:8" x14ac:dyDescent="0.3">
      <c r="B33" t="s">
        <v>25</v>
      </c>
      <c r="C33" s="5">
        <v>130</v>
      </c>
      <c r="E33" s="7"/>
      <c r="F33" s="7"/>
      <c r="G33" s="7"/>
    </row>
    <row r="34" spans="1:8" x14ac:dyDescent="0.3">
      <c r="B34" t="s">
        <v>26</v>
      </c>
      <c r="C34" s="5">
        <v>100</v>
      </c>
      <c r="E34" s="7"/>
      <c r="F34" s="7"/>
      <c r="G34" s="7"/>
    </row>
    <row r="35" spans="1:8" x14ac:dyDescent="0.3">
      <c r="B35" t="s">
        <v>27</v>
      </c>
      <c r="C35" s="5">
        <v>200</v>
      </c>
      <c r="E35" s="7"/>
      <c r="F35" s="7"/>
    </row>
    <row r="36" spans="1:8" x14ac:dyDescent="0.3">
      <c r="B36" t="s">
        <v>28</v>
      </c>
      <c r="C36" s="5">
        <v>80</v>
      </c>
      <c r="E36" s="7"/>
      <c r="F36" s="7"/>
    </row>
    <row r="37" spans="1:8" x14ac:dyDescent="0.3">
      <c r="B37" t="s">
        <v>29</v>
      </c>
      <c r="C37" s="5">
        <v>100</v>
      </c>
      <c r="E37" s="7"/>
      <c r="F37" s="7"/>
    </row>
    <row r="38" spans="1:8" x14ac:dyDescent="0.3">
      <c r="B38" s="11"/>
      <c r="C38" s="12"/>
      <c r="E38" s="7"/>
    </row>
    <row r="40" spans="1:8" ht="18" x14ac:dyDescent="0.35">
      <c r="A40" s="4" t="s">
        <v>35</v>
      </c>
      <c r="B40" s="2"/>
      <c r="C40" s="9"/>
      <c r="D40" s="9"/>
    </row>
    <row r="41" spans="1:8" x14ac:dyDescent="0.3">
      <c r="E41" s="5" t="s">
        <v>36</v>
      </c>
    </row>
    <row r="42" spans="1:8" x14ac:dyDescent="0.3">
      <c r="E42" s="5" t="s">
        <v>1</v>
      </c>
    </row>
    <row r="44" spans="1:8" x14ac:dyDescent="0.3">
      <c r="A44" s="15" t="s">
        <v>40</v>
      </c>
    </row>
    <row r="46" spans="1:8" x14ac:dyDescent="0.3">
      <c r="A46" s="13" t="s">
        <v>42</v>
      </c>
      <c r="B46" s="13"/>
      <c r="C46" s="14"/>
      <c r="D46" s="14"/>
      <c r="E46" s="14"/>
      <c r="F46" s="13"/>
      <c r="G46" s="13"/>
      <c r="H46" s="13"/>
    </row>
    <row r="63" spans="1:11" ht="18" x14ac:dyDescent="0.35">
      <c r="A63" s="3" t="s">
        <v>41</v>
      </c>
      <c r="B63" s="2"/>
      <c r="I63" s="3" t="s">
        <v>47</v>
      </c>
      <c r="J63" s="2"/>
      <c r="K63" s="2"/>
    </row>
    <row r="64" spans="1:11" ht="18" x14ac:dyDescent="0.35">
      <c r="A64" s="16"/>
    </row>
    <row r="65" spans="1:14" x14ac:dyDescent="0.3">
      <c r="A65" s="13" t="s">
        <v>43</v>
      </c>
      <c r="B65" s="13"/>
      <c r="C65" s="14"/>
      <c r="D65" s="14"/>
      <c r="E65" s="14"/>
      <c r="I65" s="13" t="s">
        <v>43</v>
      </c>
      <c r="J65" s="13"/>
      <c r="K65" s="13"/>
      <c r="L65" s="13"/>
      <c r="M65" s="13"/>
      <c r="N65" s="13"/>
    </row>
    <row r="66" spans="1:14" x14ac:dyDescent="0.3">
      <c r="J66" t="s">
        <v>48</v>
      </c>
    </row>
    <row r="67" spans="1:14" x14ac:dyDescent="0.3">
      <c r="A67" t="s">
        <v>44</v>
      </c>
      <c r="I67" s="17" t="s">
        <v>70</v>
      </c>
      <c r="J67" s="6"/>
    </row>
    <row r="69" spans="1:14" x14ac:dyDescent="0.3">
      <c r="A69" s="17" t="s">
        <v>45</v>
      </c>
      <c r="B69" s="6"/>
      <c r="I69" s="13" t="s">
        <v>49</v>
      </c>
      <c r="J69" s="13"/>
      <c r="K69" s="13"/>
      <c r="L69" s="13"/>
      <c r="M69" s="13"/>
    </row>
    <row r="70" spans="1:14" x14ac:dyDescent="0.3">
      <c r="I70" t="s">
        <v>51</v>
      </c>
      <c r="J70" t="s">
        <v>52</v>
      </c>
      <c r="K70" t="s">
        <v>53</v>
      </c>
    </row>
    <row r="72" spans="1:14" x14ac:dyDescent="0.3">
      <c r="K72" s="20"/>
    </row>
    <row r="73" spans="1:14" x14ac:dyDescent="0.3">
      <c r="A73" s="18" t="s">
        <v>46</v>
      </c>
      <c r="B73">
        <f>F41+(F42*B69)</f>
        <v>0</v>
      </c>
      <c r="C73" s="10" t="s">
        <v>5</v>
      </c>
      <c r="J73" s="17" t="s">
        <v>71</v>
      </c>
      <c r="K73">
        <f>K71+K72</f>
        <v>0</v>
      </c>
      <c r="L73" t="s">
        <v>5</v>
      </c>
    </row>
    <row r="75" spans="1:14" x14ac:dyDescent="0.3">
      <c r="I75" s="17" t="s">
        <v>69</v>
      </c>
      <c r="J75" s="6">
        <f>J67+K73</f>
        <v>0</v>
      </c>
    </row>
    <row r="80" spans="1:14" x14ac:dyDescent="0.3">
      <c r="J80" t="s">
        <v>46</v>
      </c>
      <c r="K80">
        <f>F41+(F42*J75)</f>
        <v>0</v>
      </c>
    </row>
    <row r="82" spans="1:9" ht="18" x14ac:dyDescent="0.35">
      <c r="A82" s="4" t="s">
        <v>55</v>
      </c>
      <c r="B82" s="2"/>
      <c r="C82" s="9"/>
      <c r="D82" s="9"/>
      <c r="E82" s="9"/>
      <c r="F82" s="2"/>
    </row>
    <row r="84" spans="1:9" x14ac:dyDescent="0.3">
      <c r="A84" s="18" t="s">
        <v>54</v>
      </c>
      <c r="C84" s="10" t="s">
        <v>5</v>
      </c>
    </row>
    <row r="86" spans="1:9" ht="18" x14ac:dyDescent="0.35">
      <c r="A86" s="4" t="s">
        <v>56</v>
      </c>
      <c r="B86" s="2"/>
      <c r="C86" s="9"/>
      <c r="D86" s="9"/>
    </row>
    <row r="88" spans="1:9" x14ac:dyDescent="0.3">
      <c r="B88" t="s">
        <v>57</v>
      </c>
      <c r="C88" s="7"/>
      <c r="D88" s="10" t="s">
        <v>58</v>
      </c>
    </row>
    <row r="91" spans="1:9" ht="18" x14ac:dyDescent="0.35">
      <c r="A91" s="4" t="s">
        <v>66</v>
      </c>
      <c r="B91" s="2"/>
    </row>
    <row r="93" spans="1:9" x14ac:dyDescent="0.3">
      <c r="B93" s="21" t="s">
        <v>59</v>
      </c>
      <c r="C93" s="21" t="s">
        <v>60</v>
      </c>
      <c r="D93" s="76" t="s">
        <v>61</v>
      </c>
      <c r="E93" s="76"/>
      <c r="F93" s="76" t="s">
        <v>62</v>
      </c>
      <c r="G93" s="76"/>
      <c r="H93" s="76" t="s">
        <v>63</v>
      </c>
      <c r="I93" s="76"/>
    </row>
    <row r="94" spans="1:9" x14ac:dyDescent="0.3">
      <c r="B94" s="21">
        <v>1</v>
      </c>
      <c r="C94" s="21"/>
      <c r="D94" s="76"/>
      <c r="E94" s="76"/>
      <c r="F94" s="77"/>
      <c r="G94" s="76"/>
      <c r="H94" s="77"/>
      <c r="I94" s="76"/>
    </row>
    <row r="95" spans="1:9" x14ac:dyDescent="0.3">
      <c r="B95" s="21">
        <v>2</v>
      </c>
      <c r="C95" s="21"/>
      <c r="D95" s="76"/>
      <c r="E95" s="76"/>
      <c r="F95" s="76"/>
      <c r="G95" s="76"/>
      <c r="H95" s="76"/>
      <c r="I95" s="76"/>
    </row>
    <row r="96" spans="1:9" x14ac:dyDescent="0.3">
      <c r="B96" s="21">
        <v>3</v>
      </c>
      <c r="C96" s="21"/>
      <c r="D96" s="76"/>
      <c r="E96" s="76"/>
      <c r="F96" s="76"/>
      <c r="G96" s="76"/>
      <c r="H96" s="76"/>
      <c r="I96" s="76"/>
    </row>
    <row r="98" spans="2:5" x14ac:dyDescent="0.3">
      <c r="B98" t="s">
        <v>65</v>
      </c>
    </row>
    <row r="99" spans="2:5" x14ac:dyDescent="0.3">
      <c r="B99">
        <v>1</v>
      </c>
      <c r="C99" s="75" t="s">
        <v>64</v>
      </c>
      <c r="D99" s="75"/>
      <c r="E99" s="75"/>
    </row>
    <row r="100" spans="2:5" x14ac:dyDescent="0.3">
      <c r="B100">
        <v>2</v>
      </c>
      <c r="C100" s="75" t="s">
        <v>67</v>
      </c>
      <c r="D100" s="75"/>
    </row>
  </sheetData>
  <mergeCells count="14">
    <mergeCell ref="D93:E93"/>
    <mergeCell ref="F93:G93"/>
    <mergeCell ref="H93:I93"/>
    <mergeCell ref="D94:E94"/>
    <mergeCell ref="F94:G94"/>
    <mergeCell ref="H94:I94"/>
    <mergeCell ref="C99:E99"/>
    <mergeCell ref="C100:D100"/>
    <mergeCell ref="D95:E95"/>
    <mergeCell ref="F95:G95"/>
    <mergeCell ref="H95:I95"/>
    <mergeCell ref="D96:E96"/>
    <mergeCell ref="F96:G96"/>
    <mergeCell ref="H96:I9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C48C-ED2A-4636-B433-B9486F8C896F}">
  <dimension ref="A1:N92"/>
  <sheetViews>
    <sheetView topLeftCell="A34" zoomScale="85" zoomScaleNormal="85" workbookViewId="0">
      <selection activeCell="F88" sqref="F88:G88"/>
    </sheetView>
  </sheetViews>
  <sheetFormatPr baseColWidth="10" defaultRowHeight="14.4" x14ac:dyDescent="0.3"/>
  <cols>
    <col min="1" max="1" width="16.109375" customWidth="1"/>
    <col min="3" max="3" width="12.44140625" style="5" bestFit="1" customWidth="1"/>
    <col min="4" max="4" width="12.109375" style="5" customWidth="1"/>
    <col min="5" max="5" width="11.44140625" style="5"/>
    <col min="6" max="6" width="14.44140625" customWidth="1"/>
    <col min="7" max="7" width="10.44140625" hidden="1" customWidth="1"/>
    <col min="8" max="8" width="0.5546875" customWidth="1"/>
  </cols>
  <sheetData>
    <row r="1" spans="1:7" x14ac:dyDescent="0.3">
      <c r="A1" t="s">
        <v>37</v>
      </c>
    </row>
    <row r="2" spans="1:7" x14ac:dyDescent="0.3">
      <c r="B2" t="s">
        <v>0</v>
      </c>
    </row>
    <row r="3" spans="1:7" x14ac:dyDescent="0.3">
      <c r="A3" t="s">
        <v>3</v>
      </c>
      <c r="B3" s="1">
        <v>0.09</v>
      </c>
      <c r="C3" s="5">
        <v>0.09</v>
      </c>
    </row>
    <row r="4" spans="1:7" x14ac:dyDescent="0.3">
      <c r="A4" t="s">
        <v>1</v>
      </c>
      <c r="B4">
        <v>21</v>
      </c>
    </row>
    <row r="5" spans="1:7" x14ac:dyDescent="0.3">
      <c r="A5" t="s">
        <v>2</v>
      </c>
      <c r="B5">
        <v>1</v>
      </c>
      <c r="C5" s="5">
        <v>500</v>
      </c>
    </row>
    <row r="6" spans="1:7" x14ac:dyDescent="0.3">
      <c r="A6" t="s">
        <v>4</v>
      </c>
      <c r="B6">
        <v>5</v>
      </c>
      <c r="C6" s="5" t="s">
        <v>5</v>
      </c>
    </row>
    <row r="8" spans="1:7" ht="18" x14ac:dyDescent="0.35">
      <c r="A8" s="3" t="s">
        <v>6</v>
      </c>
      <c r="B8" s="3"/>
    </row>
    <row r="12" spans="1:7" ht="18" x14ac:dyDescent="0.35">
      <c r="A12" s="4" t="s">
        <v>31</v>
      </c>
      <c r="B12" s="4"/>
      <c r="C12" s="8"/>
      <c r="D12" s="8"/>
      <c r="E12" s="8"/>
      <c r="F12" s="4"/>
      <c r="G12" s="2"/>
    </row>
    <row r="14" spans="1:7" x14ac:dyDescent="0.3">
      <c r="C14" s="10"/>
      <c r="D14" s="10" t="s">
        <v>30</v>
      </c>
    </row>
    <row r="15" spans="1:7" x14ac:dyDescent="0.3">
      <c r="B15" s="5" t="s">
        <v>7</v>
      </c>
      <c r="C15" s="5" t="s">
        <v>17</v>
      </c>
      <c r="D15" s="5" t="s">
        <v>39</v>
      </c>
    </row>
    <row r="16" spans="1:7" x14ac:dyDescent="0.3">
      <c r="B16" s="5" t="s">
        <v>8</v>
      </c>
      <c r="C16" s="5">
        <v>173</v>
      </c>
      <c r="D16" s="5">
        <v>0</v>
      </c>
    </row>
    <row r="17" spans="1:11" x14ac:dyDescent="0.3">
      <c r="B17" s="5" t="s">
        <v>72</v>
      </c>
      <c r="C17" s="5">
        <v>158</v>
      </c>
      <c r="D17" s="5">
        <f>D16+C26</f>
        <v>240</v>
      </c>
    </row>
    <row r="18" spans="1:11" x14ac:dyDescent="0.3">
      <c r="B18" s="5" t="s">
        <v>73</v>
      </c>
      <c r="C18" s="5">
        <v>110</v>
      </c>
      <c r="D18" s="5">
        <f>D17+C27</f>
        <v>760</v>
      </c>
      <c r="F18">
        <f>(C20-C16)/D20</f>
        <v>-4.1780821917808221E-2</v>
      </c>
    </row>
    <row r="19" spans="1:11" x14ac:dyDescent="0.3">
      <c r="B19" s="5" t="s">
        <v>74</v>
      </c>
      <c r="C19" s="5">
        <v>120</v>
      </c>
      <c r="D19" s="5">
        <f>D18+C28</f>
        <v>860</v>
      </c>
    </row>
    <row r="20" spans="1:11" x14ac:dyDescent="0.3">
      <c r="B20" s="5" t="s">
        <v>16</v>
      </c>
      <c r="C20" s="5">
        <v>112</v>
      </c>
      <c r="D20" s="12">
        <f>D19+C29</f>
        <v>1460</v>
      </c>
    </row>
    <row r="22" spans="1:11" ht="18" x14ac:dyDescent="0.35">
      <c r="A22" s="4" t="s">
        <v>32</v>
      </c>
      <c r="B22" s="2"/>
      <c r="C22" s="9"/>
      <c r="D22" s="9"/>
      <c r="E22" s="9"/>
      <c r="F22" s="2"/>
      <c r="G22" s="2"/>
    </row>
    <row r="23" spans="1:11" x14ac:dyDescent="0.3">
      <c r="E23" s="10" t="s">
        <v>33</v>
      </c>
    </row>
    <row r="24" spans="1:11" x14ac:dyDescent="0.3">
      <c r="F24" t="s">
        <v>34</v>
      </c>
    </row>
    <row r="25" spans="1:11" ht="24.6" x14ac:dyDescent="0.3">
      <c r="B25" t="s">
        <v>18</v>
      </c>
      <c r="C25" s="5" t="s">
        <v>19</v>
      </c>
      <c r="D25" s="5" t="s">
        <v>20</v>
      </c>
      <c r="E25" s="5" t="s">
        <v>21</v>
      </c>
      <c r="F25" s="5" t="s">
        <v>21</v>
      </c>
      <c r="G25" s="19" t="s">
        <v>50</v>
      </c>
    </row>
    <row r="26" spans="1:11" x14ac:dyDescent="0.3">
      <c r="B26" t="s">
        <v>75</v>
      </c>
      <c r="C26" s="5">
        <v>240</v>
      </c>
      <c r="D26" s="5">
        <f>C17-C16</f>
        <v>-15</v>
      </c>
      <c r="E26" s="7">
        <f t="shared" ref="E26:E29" si="0">(D26/C26)*100</f>
        <v>-6.25</v>
      </c>
      <c r="F26" s="7">
        <f>E26/100</f>
        <v>-6.25E-2</v>
      </c>
    </row>
    <row r="27" spans="1:11" x14ac:dyDescent="0.3">
      <c r="B27" t="s">
        <v>76</v>
      </c>
      <c r="C27" s="5">
        <v>520</v>
      </c>
      <c r="D27" s="5">
        <f>C18-C17</f>
        <v>-48</v>
      </c>
      <c r="E27" s="25">
        <f t="shared" si="0"/>
        <v>-9.2307692307692317</v>
      </c>
      <c r="F27" s="7">
        <f t="shared" ref="F27:F29" si="1">E27/100</f>
        <v>-9.2307692307692313E-2</v>
      </c>
      <c r="G27">
        <v>2.3E-3</v>
      </c>
      <c r="I27" s="23">
        <v>2.3E-3</v>
      </c>
      <c r="K27">
        <f>E27/1000</f>
        <v>-9.2307692307692316E-3</v>
      </c>
    </row>
    <row r="28" spans="1:11" x14ac:dyDescent="0.3">
      <c r="B28" t="s">
        <v>77</v>
      </c>
      <c r="C28" s="5">
        <v>100</v>
      </c>
      <c r="D28" s="5">
        <f t="shared" ref="D28:D29" si="2">C19-C18</f>
        <v>10</v>
      </c>
      <c r="E28" s="25">
        <f>(D28/C28)*100</f>
        <v>10</v>
      </c>
      <c r="F28" s="7">
        <f t="shared" si="1"/>
        <v>0.1</v>
      </c>
      <c r="G28">
        <v>0.1</v>
      </c>
      <c r="I28" s="23">
        <v>0.01</v>
      </c>
      <c r="K28">
        <f>E28/1000</f>
        <v>0.01</v>
      </c>
    </row>
    <row r="29" spans="1:11" x14ac:dyDescent="0.3">
      <c r="B29" t="s">
        <v>78</v>
      </c>
      <c r="C29" s="5">
        <v>600</v>
      </c>
      <c r="D29" s="5">
        <f t="shared" si="2"/>
        <v>-8</v>
      </c>
      <c r="E29" s="7">
        <f t="shared" si="0"/>
        <v>-1.3333333333333335</v>
      </c>
      <c r="F29" s="7">
        <f t="shared" si="1"/>
        <v>-1.3333333333333334E-2</v>
      </c>
    </row>
    <row r="30" spans="1:11" x14ac:dyDescent="0.3">
      <c r="B30" s="11" t="s">
        <v>38</v>
      </c>
      <c r="C30" s="12">
        <f>SUM(C26:C29)</f>
        <v>1460</v>
      </c>
      <c r="E30" s="7"/>
    </row>
    <row r="32" spans="1:11" ht="18" x14ac:dyDescent="0.35">
      <c r="A32" s="4" t="s">
        <v>35</v>
      </c>
      <c r="B32" s="2"/>
      <c r="C32" s="9"/>
      <c r="D32" s="9"/>
    </row>
    <row r="33" spans="1:8" x14ac:dyDescent="0.3">
      <c r="E33" s="5" t="s">
        <v>36</v>
      </c>
      <c r="F33">
        <f>C30</f>
        <v>1460</v>
      </c>
    </row>
    <row r="34" spans="1:8" x14ac:dyDescent="0.3">
      <c r="E34" s="5" t="s">
        <v>1</v>
      </c>
      <c r="F34">
        <v>21</v>
      </c>
    </row>
    <row r="35" spans="1:8" x14ac:dyDescent="0.3">
      <c r="E35" s="10" t="s">
        <v>79</v>
      </c>
    </row>
    <row r="36" spans="1:8" x14ac:dyDescent="0.3">
      <c r="A36" s="15" t="s">
        <v>40</v>
      </c>
    </row>
    <row r="38" spans="1:8" x14ac:dyDescent="0.3">
      <c r="A38" s="13" t="s">
        <v>42</v>
      </c>
      <c r="B38" s="13"/>
      <c r="C38" s="14"/>
      <c r="D38" s="14"/>
      <c r="E38" s="14"/>
      <c r="F38" s="13"/>
      <c r="G38" s="13"/>
      <c r="H38" s="13"/>
    </row>
    <row r="55" spans="1:14" ht="18" x14ac:dyDescent="0.35">
      <c r="A55" s="3" t="s">
        <v>41</v>
      </c>
      <c r="B55" s="2"/>
      <c r="I55" s="3" t="s">
        <v>47</v>
      </c>
      <c r="J55" s="2"/>
      <c r="K55" s="2"/>
    </row>
    <row r="56" spans="1:14" ht="18" x14ac:dyDescent="0.35">
      <c r="A56" s="16"/>
    </row>
    <row r="57" spans="1:14" x14ac:dyDescent="0.3">
      <c r="A57" s="13" t="s">
        <v>43</v>
      </c>
      <c r="B57" s="13"/>
      <c r="C57" s="14"/>
      <c r="D57" s="14"/>
      <c r="E57" s="14"/>
      <c r="I57" s="13" t="s">
        <v>43</v>
      </c>
      <c r="J57" s="13"/>
      <c r="K57" s="13"/>
      <c r="L57" s="13"/>
      <c r="M57" s="13"/>
      <c r="N57" s="13"/>
    </row>
    <row r="58" spans="1:14" x14ac:dyDescent="0.3">
      <c r="J58" t="s">
        <v>48</v>
      </c>
    </row>
    <row r="59" spans="1:14" x14ac:dyDescent="0.3">
      <c r="A59" t="s">
        <v>44</v>
      </c>
      <c r="I59" s="17" t="s">
        <v>45</v>
      </c>
      <c r="J59" s="6">
        <v>71</v>
      </c>
      <c r="K59">
        <f>D26+D27+D29</f>
        <v>-71</v>
      </c>
    </row>
    <row r="61" spans="1:14" x14ac:dyDescent="0.3">
      <c r="A61" s="17" t="s">
        <v>45</v>
      </c>
      <c r="B61" s="6">
        <f>D28</f>
        <v>10</v>
      </c>
      <c r="I61" s="13" t="s">
        <v>49</v>
      </c>
      <c r="J61" s="13"/>
      <c r="K61" s="13"/>
      <c r="L61" s="13"/>
      <c r="M61" s="13"/>
    </row>
    <row r="62" spans="1:14" x14ac:dyDescent="0.3">
      <c r="D62" s="5" t="s">
        <v>80</v>
      </c>
      <c r="E62" s="5">
        <v>21</v>
      </c>
      <c r="I62" t="s">
        <v>51</v>
      </c>
      <c r="J62" t="s">
        <v>52</v>
      </c>
      <c r="K62" t="s">
        <v>53</v>
      </c>
    </row>
    <row r="63" spans="1:14" x14ac:dyDescent="0.3">
      <c r="D63" s="5" t="s">
        <v>81</v>
      </c>
      <c r="E63" s="5">
        <v>1460</v>
      </c>
      <c r="I63" s="23">
        <v>2.3E-3</v>
      </c>
      <c r="J63">
        <v>520</v>
      </c>
      <c r="K63">
        <f>I63*J63</f>
        <v>1.196</v>
      </c>
    </row>
    <row r="64" spans="1:14" x14ac:dyDescent="0.3">
      <c r="I64" s="23">
        <v>0.01</v>
      </c>
      <c r="J64">
        <v>100</v>
      </c>
      <c r="K64" s="20">
        <f>I64*J64</f>
        <v>1</v>
      </c>
    </row>
    <row r="65" spans="1:12" x14ac:dyDescent="0.3">
      <c r="A65" s="22" t="s">
        <v>46</v>
      </c>
      <c r="B65" s="23">
        <f>E63+(E62*B61)</f>
        <v>1670</v>
      </c>
      <c r="C65" s="24" t="s">
        <v>5</v>
      </c>
      <c r="K65">
        <f>K63+K64</f>
        <v>2.1959999999999997</v>
      </c>
      <c r="L65" t="s">
        <v>5</v>
      </c>
    </row>
    <row r="67" spans="1:12" x14ac:dyDescent="0.3">
      <c r="I67" s="17" t="s">
        <v>45</v>
      </c>
      <c r="J67" s="6">
        <f>K65+J59</f>
        <v>73.195999999999998</v>
      </c>
    </row>
    <row r="72" spans="1:12" x14ac:dyDescent="0.3">
      <c r="J72" s="23" t="s">
        <v>46</v>
      </c>
      <c r="K72" s="23">
        <f>F33+(F34*J67)</f>
        <v>2997.116</v>
      </c>
    </row>
    <row r="74" spans="1:12" ht="18" x14ac:dyDescent="0.35">
      <c r="A74" s="4" t="s">
        <v>55</v>
      </c>
      <c r="B74" s="2"/>
      <c r="C74" s="9"/>
      <c r="D74" s="9"/>
      <c r="E74" s="9"/>
      <c r="F74" s="2"/>
    </row>
    <row r="76" spans="1:12" x14ac:dyDescent="0.3">
      <c r="A76" s="18" t="s">
        <v>54</v>
      </c>
      <c r="B76">
        <f>(B65+K72)/2</f>
        <v>2333.558</v>
      </c>
      <c r="C76" s="10" t="s">
        <v>5</v>
      </c>
    </row>
    <row r="78" spans="1:12" ht="18" x14ac:dyDescent="0.35">
      <c r="A78" s="4" t="s">
        <v>56</v>
      </c>
      <c r="B78" s="2"/>
      <c r="C78" s="9"/>
      <c r="D78" s="9"/>
    </row>
    <row r="80" spans="1:12" x14ac:dyDescent="0.3">
      <c r="B80" t="s">
        <v>57</v>
      </c>
      <c r="C80" s="7">
        <f>(C20-C16)/D20*100</f>
        <v>-4.1780821917808222</v>
      </c>
      <c r="D80" s="10" t="s">
        <v>58</v>
      </c>
    </row>
    <row r="83" spans="1:9" ht="18" x14ac:dyDescent="0.35">
      <c r="A83" s="4" t="s">
        <v>66</v>
      </c>
      <c r="B83" s="2"/>
    </row>
    <row r="85" spans="1:9" x14ac:dyDescent="0.3">
      <c r="B85" s="21" t="s">
        <v>59</v>
      </c>
      <c r="C85" s="21" t="s">
        <v>60</v>
      </c>
      <c r="D85" s="76" t="s">
        <v>61</v>
      </c>
      <c r="E85" s="76"/>
      <c r="F85" s="76" t="s">
        <v>62</v>
      </c>
      <c r="G85" s="76"/>
      <c r="H85" s="76" t="s">
        <v>63</v>
      </c>
      <c r="I85" s="76"/>
    </row>
    <row r="86" spans="1:9" x14ac:dyDescent="0.3">
      <c r="B86" s="21">
        <v>1</v>
      </c>
      <c r="C86" s="26">
        <f>F33</f>
        <v>1460</v>
      </c>
      <c r="D86" s="76">
        <f>B76</f>
        <v>2333.558</v>
      </c>
      <c r="E86" s="76"/>
      <c r="F86" s="77">
        <v>10</v>
      </c>
      <c r="G86" s="76"/>
      <c r="H86" s="77">
        <f>C80</f>
        <v>-4.1780821917808222</v>
      </c>
      <c r="I86" s="76"/>
    </row>
    <row r="87" spans="1:9" x14ac:dyDescent="0.3">
      <c r="B87" s="21">
        <v>2</v>
      </c>
      <c r="C87" s="21">
        <v>2530</v>
      </c>
      <c r="D87" s="76">
        <v>2500</v>
      </c>
      <c r="E87" s="76"/>
      <c r="F87" s="76">
        <v>9</v>
      </c>
      <c r="G87" s="76"/>
      <c r="H87" s="76">
        <v>3.8</v>
      </c>
      <c r="I87" s="76"/>
    </row>
    <row r="88" spans="1:9" x14ac:dyDescent="0.3">
      <c r="B88" s="26">
        <v>3</v>
      </c>
      <c r="C88" s="21">
        <v>1854</v>
      </c>
      <c r="D88" s="78">
        <v>1532</v>
      </c>
      <c r="E88" s="78"/>
      <c r="F88" s="78">
        <v>5</v>
      </c>
      <c r="G88" s="78"/>
      <c r="H88" s="76">
        <v>6</v>
      </c>
      <c r="I88" s="76"/>
    </row>
    <row r="89" spans="1:9" x14ac:dyDescent="0.3">
      <c r="H89">
        <v>4.2</v>
      </c>
    </row>
    <row r="90" spans="1:9" x14ac:dyDescent="0.3">
      <c r="B90" t="s">
        <v>65</v>
      </c>
    </row>
    <row r="91" spans="1:9" x14ac:dyDescent="0.3">
      <c r="B91">
        <v>1</v>
      </c>
      <c r="C91" s="75" t="s">
        <v>64</v>
      </c>
      <c r="D91" s="75"/>
      <c r="E91" s="75"/>
    </row>
    <row r="92" spans="1:9" x14ac:dyDescent="0.3">
      <c r="B92">
        <v>2</v>
      </c>
      <c r="C92" s="75" t="s">
        <v>67</v>
      </c>
      <c r="D92" s="75"/>
    </row>
  </sheetData>
  <mergeCells count="14">
    <mergeCell ref="H87:I87"/>
    <mergeCell ref="H88:I88"/>
    <mergeCell ref="D85:E85"/>
    <mergeCell ref="F85:G85"/>
    <mergeCell ref="H85:I85"/>
    <mergeCell ref="H86:I86"/>
    <mergeCell ref="F86:G86"/>
    <mergeCell ref="C92:D92"/>
    <mergeCell ref="D86:E86"/>
    <mergeCell ref="D87:E87"/>
    <mergeCell ref="D88:E88"/>
    <mergeCell ref="F87:G87"/>
    <mergeCell ref="F88:G88"/>
    <mergeCell ref="C91:E91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A058-BEB2-4132-A474-4B9255BCCEDD}">
  <sheetPr>
    <tabColor rgb="FF00FFFF"/>
  </sheetPr>
  <dimension ref="A1:Q106"/>
  <sheetViews>
    <sheetView topLeftCell="A40" zoomScale="85" zoomScaleNormal="85" workbookViewId="0">
      <selection activeCell="F17" sqref="F17"/>
    </sheetView>
  </sheetViews>
  <sheetFormatPr baseColWidth="10" defaultRowHeight="14.4" x14ac:dyDescent="0.3"/>
  <cols>
    <col min="1" max="1" width="17.44140625" customWidth="1"/>
    <col min="2" max="2" width="13.109375" customWidth="1"/>
    <col min="3" max="3" width="14.5546875" style="5" customWidth="1"/>
    <col min="4" max="4" width="15.44140625" style="5" customWidth="1"/>
    <col min="5" max="5" width="14" style="5" customWidth="1"/>
    <col min="6" max="6" width="17.33203125" customWidth="1"/>
    <col min="7" max="7" width="10.44140625" hidden="1" customWidth="1"/>
    <col min="8" max="8" width="1.88671875" customWidth="1"/>
    <col min="9" max="9" width="16.88671875" customWidth="1"/>
    <col min="10" max="10" width="15.44140625" customWidth="1"/>
    <col min="11" max="11" width="11.44140625" bestFit="1" customWidth="1"/>
  </cols>
  <sheetData>
    <row r="1" spans="1:9" s="28" customFormat="1" ht="22.95" customHeight="1" x14ac:dyDescent="0.3">
      <c r="A1" s="87" t="s">
        <v>90</v>
      </c>
      <c r="B1" s="87"/>
      <c r="C1" s="87"/>
      <c r="D1" s="87"/>
      <c r="E1" s="87"/>
      <c r="F1" s="87"/>
      <c r="G1" s="87"/>
      <c r="H1" s="87"/>
      <c r="I1" s="87"/>
    </row>
    <row r="2" spans="1:9" s="30" customFormat="1" ht="12" customHeight="1" x14ac:dyDescent="0.25">
      <c r="A2" s="29"/>
      <c r="B2" s="29"/>
      <c r="C2" s="29"/>
      <c r="D2" s="29"/>
      <c r="E2" s="29"/>
      <c r="F2" s="29"/>
      <c r="G2" s="29"/>
      <c r="H2" s="29"/>
      <c r="I2" s="29"/>
    </row>
    <row r="3" spans="1:9" s="30" customFormat="1" ht="15.6" x14ac:dyDescent="0.25">
      <c r="A3" s="80" t="s">
        <v>84</v>
      </c>
      <c r="B3" s="80"/>
      <c r="C3" s="80"/>
      <c r="D3" s="31"/>
      <c r="E3" s="31"/>
    </row>
    <row r="4" spans="1:9" s="30" customFormat="1" ht="9.6" customHeight="1" x14ac:dyDescent="0.25">
      <c r="A4" s="33"/>
      <c r="B4" s="33"/>
      <c r="C4" s="33"/>
      <c r="D4" s="31"/>
      <c r="E4" s="31"/>
    </row>
    <row r="5" spans="1:9" s="30" customFormat="1" ht="31.95" customHeight="1" x14ac:dyDescent="0.25">
      <c r="A5" s="46" t="s">
        <v>91</v>
      </c>
      <c r="B5" s="47" t="s">
        <v>92</v>
      </c>
      <c r="C5" s="35"/>
      <c r="D5" s="31"/>
      <c r="E5" s="31"/>
    </row>
    <row r="6" spans="1:9" s="30" customFormat="1" ht="19.95" customHeight="1" x14ac:dyDescent="0.25">
      <c r="A6" s="42" t="s">
        <v>85</v>
      </c>
      <c r="B6" s="34">
        <v>0.08</v>
      </c>
      <c r="C6" s="35">
        <f>8/100</f>
        <v>0.08</v>
      </c>
      <c r="D6" s="31"/>
      <c r="E6" s="31"/>
    </row>
    <row r="7" spans="1:9" s="30" customFormat="1" ht="19.95" customHeight="1" x14ac:dyDescent="0.25">
      <c r="A7" s="42" t="s">
        <v>86</v>
      </c>
      <c r="B7" s="35">
        <v>21</v>
      </c>
      <c r="C7" s="35"/>
      <c r="D7" s="31"/>
      <c r="E7" s="31"/>
    </row>
    <row r="8" spans="1:9" s="30" customFormat="1" ht="19.95" customHeight="1" x14ac:dyDescent="0.25">
      <c r="A8" s="42" t="s">
        <v>87</v>
      </c>
      <c r="B8" s="35">
        <v>1</v>
      </c>
      <c r="C8" s="35">
        <v>2000</v>
      </c>
      <c r="D8" s="31"/>
      <c r="E8" s="31"/>
    </row>
    <row r="9" spans="1:9" s="30" customFormat="1" ht="19.95" customHeight="1" x14ac:dyDescent="0.25">
      <c r="A9" s="42" t="s">
        <v>88</v>
      </c>
      <c r="B9" s="35">
        <v>10</v>
      </c>
      <c r="C9" s="35" t="s">
        <v>5</v>
      </c>
      <c r="D9" s="31"/>
      <c r="E9" s="31"/>
    </row>
    <row r="10" spans="1:9" ht="18" customHeight="1" x14ac:dyDescent="0.3"/>
    <row r="11" spans="1:9" ht="15.6" x14ac:dyDescent="0.3">
      <c r="A11" s="80" t="s">
        <v>6</v>
      </c>
      <c r="B11" s="80"/>
      <c r="C11" s="80"/>
    </row>
    <row r="15" spans="1:9" s="27" customFormat="1" ht="19.95" customHeight="1" x14ac:dyDescent="0.3">
      <c r="A15" s="80" t="s">
        <v>89</v>
      </c>
      <c r="B15" s="80"/>
      <c r="C15" s="80"/>
      <c r="D15" s="80"/>
      <c r="E15" s="80"/>
      <c r="F15" s="80"/>
      <c r="G15" s="56"/>
    </row>
    <row r="16" spans="1:9" s="27" customFormat="1" ht="15" customHeight="1" x14ac:dyDescent="0.3">
      <c r="A16"/>
      <c r="B16"/>
      <c r="C16" s="5"/>
      <c r="D16" s="5"/>
      <c r="E16" s="5"/>
      <c r="F16"/>
      <c r="G16" s="56"/>
    </row>
    <row r="17" spans="1:11" ht="15" customHeight="1" x14ac:dyDescent="0.3"/>
    <row r="18" spans="1:11" ht="19.95" customHeight="1" x14ac:dyDescent="0.3">
      <c r="B18" s="45" t="s">
        <v>94</v>
      </c>
      <c r="C18" s="45" t="s">
        <v>95</v>
      </c>
      <c r="D18" s="45" t="s">
        <v>96</v>
      </c>
      <c r="E18" s="41"/>
      <c r="F18" s="39"/>
    </row>
    <row r="19" spans="1:11" ht="19.95" customHeight="1" x14ac:dyDescent="0.3">
      <c r="B19" s="43" t="s">
        <v>8</v>
      </c>
      <c r="C19" s="37">
        <v>3812</v>
      </c>
      <c r="D19" s="35">
        <v>0</v>
      </c>
      <c r="E19" s="41"/>
      <c r="F19" s="39"/>
    </row>
    <row r="20" spans="1:11" ht="19.95" customHeight="1" x14ac:dyDescent="0.3">
      <c r="B20" s="43" t="s">
        <v>98</v>
      </c>
      <c r="C20" s="35">
        <v>3750</v>
      </c>
      <c r="D20" s="35">
        <f>D19+C28</f>
        <v>347.13</v>
      </c>
      <c r="E20" s="41"/>
      <c r="F20" s="39"/>
    </row>
    <row r="21" spans="1:11" ht="19.95" customHeight="1" x14ac:dyDescent="0.3">
      <c r="B21" s="43" t="s">
        <v>82</v>
      </c>
      <c r="C21" s="35">
        <v>3746</v>
      </c>
      <c r="D21" s="35">
        <f>D20+C29</f>
        <v>631.77</v>
      </c>
      <c r="E21" s="41"/>
      <c r="F21" s="44">
        <f>(C23-C19)/D23</f>
        <v>6.8818980274759781E-3</v>
      </c>
    </row>
    <row r="22" spans="1:11" ht="19.95" customHeight="1" x14ac:dyDescent="0.3">
      <c r="B22" s="43" t="s">
        <v>83</v>
      </c>
      <c r="C22" s="35">
        <v>3776</v>
      </c>
      <c r="D22" s="35">
        <f>D21+C30</f>
        <v>900.75</v>
      </c>
      <c r="E22" s="41"/>
      <c r="F22" s="39"/>
    </row>
    <row r="23" spans="1:11" ht="19.95" customHeight="1" x14ac:dyDescent="0.3">
      <c r="B23" s="43" t="s">
        <v>16</v>
      </c>
      <c r="C23" s="35">
        <v>3820</v>
      </c>
      <c r="D23" s="43">
        <f>D22+C31</f>
        <v>1162.47</v>
      </c>
      <c r="E23" s="41"/>
      <c r="F23" s="39"/>
    </row>
    <row r="24" spans="1:11" ht="19.2" customHeight="1" x14ac:dyDescent="0.3"/>
    <row r="25" spans="1:11" s="27" customFormat="1" ht="19.2" customHeight="1" x14ac:dyDescent="0.3">
      <c r="A25" s="80" t="s">
        <v>93</v>
      </c>
      <c r="B25" s="80"/>
      <c r="C25" s="80"/>
      <c r="D25" s="80"/>
      <c r="E25" s="80"/>
      <c r="F25" s="80"/>
      <c r="G25" s="56"/>
    </row>
    <row r="26" spans="1:11" ht="15" customHeight="1" x14ac:dyDescent="0.3"/>
    <row r="27" spans="1:11" ht="31.2" x14ac:dyDescent="0.3">
      <c r="B27" s="45" t="s">
        <v>18</v>
      </c>
      <c r="C27" s="45" t="s">
        <v>19</v>
      </c>
      <c r="D27" s="45" t="s">
        <v>20</v>
      </c>
      <c r="E27" s="45" t="s">
        <v>21</v>
      </c>
      <c r="F27" s="45" t="s">
        <v>21</v>
      </c>
      <c r="G27" s="19" t="s">
        <v>50</v>
      </c>
      <c r="I27" s="53" t="s">
        <v>102</v>
      </c>
      <c r="J27" s="53" t="s">
        <v>102</v>
      </c>
    </row>
    <row r="28" spans="1:11" ht="19.95" customHeight="1" x14ac:dyDescent="0.3">
      <c r="B28" s="49" t="s">
        <v>99</v>
      </c>
      <c r="C28" s="36">
        <v>347.13</v>
      </c>
      <c r="D28" s="37">
        <f>C20-C19</f>
        <v>-62</v>
      </c>
      <c r="E28" s="69">
        <f>(D28/C28)</f>
        <v>-0.17860743813556881</v>
      </c>
      <c r="F28" s="68">
        <f>E28</f>
        <v>-0.17860743813556881</v>
      </c>
      <c r="I28" s="70">
        <f>IF(ABS(E28)&lt;ABS($B$6),"",ABS(E28)-ABS($B$6))</f>
        <v>9.8607438135568812E-2</v>
      </c>
      <c r="J28" s="71">
        <f t="shared" ref="J28:J31" si="0">I28</f>
        <v>9.8607438135568812E-2</v>
      </c>
      <c r="K28" s="67"/>
    </row>
    <row r="29" spans="1:11" ht="19.95" customHeight="1" x14ac:dyDescent="0.3">
      <c r="B29" s="49" t="s">
        <v>100</v>
      </c>
      <c r="C29" s="36">
        <v>284.64</v>
      </c>
      <c r="D29" s="37">
        <f>C21-C20</f>
        <v>-4</v>
      </c>
      <c r="E29" s="69">
        <f t="shared" ref="E29:E31" si="1">(D29/C29)</f>
        <v>-1.4052838673412029E-2</v>
      </c>
      <c r="F29" s="68">
        <f t="shared" ref="F29:F31" si="2">E29</f>
        <v>-1.4052838673412029E-2</v>
      </c>
      <c r="G29">
        <v>2.3E-3</v>
      </c>
      <c r="I29" s="70" t="str">
        <f t="shared" ref="I29:I31" si="3">IF(ABS(E29)&lt;ABS($B$6),"",ABS(E29)-ABS($B$6))</f>
        <v/>
      </c>
      <c r="J29" s="71" t="str">
        <f t="shared" si="0"/>
        <v/>
      </c>
    </row>
    <row r="30" spans="1:11" ht="19.95" customHeight="1" x14ac:dyDescent="0.3">
      <c r="B30" s="49" t="s">
        <v>101</v>
      </c>
      <c r="C30" s="36">
        <v>268.98</v>
      </c>
      <c r="D30" s="37">
        <f>C22-C21</f>
        <v>30</v>
      </c>
      <c r="E30" s="69">
        <f t="shared" si="1"/>
        <v>0.11153245594467989</v>
      </c>
      <c r="F30" s="68">
        <f t="shared" si="2"/>
        <v>0.11153245594467989</v>
      </c>
      <c r="G30">
        <v>0.1</v>
      </c>
      <c r="I30" s="70">
        <f t="shared" si="3"/>
        <v>3.1532455944679891E-2</v>
      </c>
      <c r="J30" s="71">
        <f t="shared" si="0"/>
        <v>3.1532455944679891E-2</v>
      </c>
    </row>
    <row r="31" spans="1:11" ht="19.95" customHeight="1" x14ac:dyDescent="0.3">
      <c r="B31" s="49" t="s">
        <v>97</v>
      </c>
      <c r="C31" s="36">
        <v>261.72000000000003</v>
      </c>
      <c r="D31" s="37">
        <f>C23-C22</f>
        <v>44</v>
      </c>
      <c r="E31" s="69">
        <f t="shared" si="1"/>
        <v>0.168118600030567</v>
      </c>
      <c r="F31" s="68">
        <f t="shared" si="2"/>
        <v>0.168118600030567</v>
      </c>
      <c r="I31" s="70">
        <f t="shared" si="3"/>
        <v>8.8118600030566999E-2</v>
      </c>
      <c r="J31" s="71">
        <f t="shared" si="0"/>
        <v>8.8118600030566999E-2</v>
      </c>
    </row>
    <row r="32" spans="1:11" ht="19.95" customHeight="1" x14ac:dyDescent="0.3">
      <c r="B32" s="50" t="s">
        <v>38</v>
      </c>
      <c r="C32" s="51">
        <f>SUM(C28:C31)</f>
        <v>1162.47</v>
      </c>
      <c r="D32" s="37"/>
      <c r="E32" s="69"/>
      <c r="F32" s="36"/>
    </row>
    <row r="34" spans="1:7" s="27" customFormat="1" ht="19.95" customHeight="1" x14ac:dyDescent="0.3">
      <c r="A34" s="80" t="s">
        <v>35</v>
      </c>
      <c r="B34" s="80"/>
      <c r="C34" s="80"/>
      <c r="D34" s="80"/>
      <c r="E34" s="80"/>
      <c r="F34" s="80"/>
      <c r="G34" s="56"/>
    </row>
    <row r="36" spans="1:7" ht="19.95" customHeight="1" x14ac:dyDescent="0.3">
      <c r="E36" s="54" t="s">
        <v>36</v>
      </c>
      <c r="F36" s="48">
        <f>C32</f>
        <v>1162.47</v>
      </c>
    </row>
    <row r="37" spans="1:7" ht="19.95" customHeight="1" x14ac:dyDescent="0.3">
      <c r="E37" s="54" t="s">
        <v>1</v>
      </c>
      <c r="F37" s="32">
        <f>B7</f>
        <v>21</v>
      </c>
    </row>
    <row r="38" spans="1:7" ht="29.4" customHeight="1" x14ac:dyDescent="0.3">
      <c r="E38" s="81" t="s">
        <v>103</v>
      </c>
      <c r="F38" s="81"/>
    </row>
    <row r="40" spans="1:7" ht="33.6" customHeight="1" x14ac:dyDescent="0.3">
      <c r="A40" s="82" t="s">
        <v>42</v>
      </c>
      <c r="B40" s="82"/>
      <c r="C40" s="82"/>
      <c r="D40" s="82"/>
      <c r="E40" s="82"/>
      <c r="F40" s="82"/>
      <c r="G40" s="2"/>
    </row>
    <row r="56" spans="1:14" ht="30.6" customHeight="1" x14ac:dyDescent="0.3"/>
    <row r="57" spans="1:14" s="27" customFormat="1" ht="19.95" customHeight="1" x14ac:dyDescent="0.3">
      <c r="A57" s="80" t="s">
        <v>41</v>
      </c>
      <c r="B57" s="80"/>
      <c r="C57" s="80"/>
      <c r="D57" s="80"/>
      <c r="E57" s="80"/>
      <c r="F57" s="80"/>
      <c r="G57" s="56"/>
      <c r="I57" s="80" t="s">
        <v>47</v>
      </c>
      <c r="J57" s="80"/>
      <c r="K57" s="80"/>
      <c r="L57" s="80"/>
      <c r="M57" s="80"/>
      <c r="N57" s="80"/>
    </row>
    <row r="58" spans="1:14" ht="18" x14ac:dyDescent="0.35">
      <c r="A58" s="16"/>
    </row>
    <row r="59" spans="1:14" s="27" customFormat="1" ht="19.95" customHeight="1" x14ac:dyDescent="0.3">
      <c r="A59" s="83" t="s">
        <v>43</v>
      </c>
      <c r="B59" s="83"/>
      <c r="C59" s="83"/>
      <c r="D59" s="83"/>
      <c r="E59" s="83"/>
      <c r="F59" s="83"/>
      <c r="G59" s="56"/>
      <c r="I59" s="83" t="s">
        <v>43</v>
      </c>
      <c r="J59" s="83"/>
      <c r="K59" s="83"/>
      <c r="L59" s="83"/>
      <c r="M59" s="83"/>
      <c r="N59" s="83"/>
    </row>
    <row r="61" spans="1:14" x14ac:dyDescent="0.3">
      <c r="A61" s="90" t="s">
        <v>44</v>
      </c>
      <c r="B61" s="90"/>
      <c r="C61" s="90"/>
      <c r="D61" s="90"/>
      <c r="E61" s="90"/>
      <c r="F61" s="90"/>
      <c r="I61" s="90" t="s">
        <v>105</v>
      </c>
      <c r="J61" s="90"/>
      <c r="K61" s="90"/>
      <c r="L61" s="90"/>
      <c r="M61" s="90"/>
      <c r="N61" s="90"/>
    </row>
    <row r="62" spans="1:14" ht="10.95" customHeight="1" x14ac:dyDescent="0.3"/>
    <row r="63" spans="1:14" ht="19.95" customHeight="1" x14ac:dyDescent="0.3">
      <c r="A63" s="45" t="s">
        <v>45</v>
      </c>
      <c r="B63" s="52">
        <f>ABS(SUMIF($D$28:$D$31,"&gt;0.01",$D$28:$D$31))</f>
        <v>74</v>
      </c>
      <c r="I63" s="45" t="s">
        <v>45</v>
      </c>
      <c r="J63" s="52">
        <f>ABS(SUMIF($D$28:$D$31,"&lt;0.01",$D$28:$D$31))</f>
        <v>66</v>
      </c>
      <c r="K63" s="61">
        <f>D28+D29</f>
        <v>-66</v>
      </c>
    </row>
    <row r="64" spans="1:14" ht="19.95" customHeight="1" x14ac:dyDescent="0.3">
      <c r="A64" s="59"/>
      <c r="B64" s="58"/>
    </row>
    <row r="65" spans="1:14" ht="19.95" customHeight="1" x14ac:dyDescent="0.3">
      <c r="C65" s="41"/>
      <c r="D65" s="41"/>
      <c r="E65" s="41"/>
      <c r="I65" s="83" t="s">
        <v>49</v>
      </c>
      <c r="J65" s="83"/>
      <c r="K65" s="83"/>
      <c r="L65" s="83"/>
      <c r="M65" s="83"/>
      <c r="N65" s="83"/>
    </row>
    <row r="66" spans="1:14" ht="15.6" x14ac:dyDescent="0.3">
      <c r="A66" s="39"/>
      <c r="B66" s="39"/>
      <c r="C66" s="41"/>
    </row>
    <row r="67" spans="1:14" ht="19.95" customHeight="1" x14ac:dyDescent="0.3">
      <c r="A67" s="39"/>
      <c r="B67" s="39"/>
      <c r="C67" s="41"/>
      <c r="I67" s="45" t="s">
        <v>21</v>
      </c>
      <c r="J67" s="45" t="s">
        <v>19</v>
      </c>
      <c r="K67" s="45" t="s">
        <v>20</v>
      </c>
      <c r="L67" s="39"/>
    </row>
    <row r="68" spans="1:14" ht="19.95" customHeight="1" x14ac:dyDescent="0.3">
      <c r="A68" s="45" t="s">
        <v>46</v>
      </c>
      <c r="B68" s="52">
        <f>F36+(F37*B63)</f>
        <v>2716.4700000000003</v>
      </c>
      <c r="C68" s="33" t="s">
        <v>5</v>
      </c>
      <c r="D68" s="45" t="s">
        <v>1</v>
      </c>
      <c r="E68" s="35">
        <v>21</v>
      </c>
      <c r="I68" s="68">
        <f>J28</f>
        <v>9.8607438135568812E-2</v>
      </c>
      <c r="J68" s="36">
        <f>C28</f>
        <v>347.13</v>
      </c>
      <c r="K68" s="36">
        <f>I68*J68</f>
        <v>34.229599999999998</v>
      </c>
      <c r="L68" s="39"/>
    </row>
    <row r="69" spans="1:14" ht="19.95" customHeight="1" x14ac:dyDescent="0.3">
      <c r="A69" s="39"/>
      <c r="B69" s="39"/>
      <c r="C69" s="41"/>
      <c r="D69" s="45" t="s">
        <v>104</v>
      </c>
      <c r="E69" s="35">
        <v>1460</v>
      </c>
      <c r="I69" s="68">
        <f>J30</f>
        <v>3.1532455944679891E-2</v>
      </c>
      <c r="J69" s="36">
        <f>C30</f>
        <v>268.98</v>
      </c>
      <c r="K69" s="36">
        <f>I69*J69</f>
        <v>8.4815999999999985</v>
      </c>
      <c r="L69" s="39"/>
    </row>
    <row r="70" spans="1:14" ht="19.95" customHeight="1" x14ac:dyDescent="0.3">
      <c r="A70" s="39"/>
      <c r="B70" s="39"/>
      <c r="C70" s="41"/>
      <c r="D70" s="59"/>
      <c r="E70" s="62"/>
      <c r="I70" s="68">
        <f>J31</f>
        <v>8.8118600030566999E-2</v>
      </c>
      <c r="J70" s="36">
        <f>C31</f>
        <v>261.72000000000003</v>
      </c>
      <c r="K70" s="36">
        <f>I70*J70</f>
        <v>23.062399999999997</v>
      </c>
      <c r="L70" s="39"/>
    </row>
    <row r="71" spans="1:14" ht="19.95" customHeight="1" x14ac:dyDescent="0.3">
      <c r="I71" s="88" t="s">
        <v>106</v>
      </c>
      <c r="J71" s="89"/>
      <c r="K71" s="51">
        <f>SUM(K68:K70)</f>
        <v>65.773599999999988</v>
      </c>
      <c r="L71" s="33" t="s">
        <v>5</v>
      </c>
    </row>
    <row r="72" spans="1:14" ht="15.6" x14ac:dyDescent="0.3">
      <c r="I72" s="39"/>
      <c r="J72" s="39"/>
      <c r="K72" s="39"/>
      <c r="L72" s="39"/>
    </row>
    <row r="73" spans="1:14" ht="23.4" customHeight="1" x14ac:dyDescent="0.3">
      <c r="I73" s="45" t="s">
        <v>45</v>
      </c>
      <c r="J73" s="52">
        <f>K71+J63</f>
        <v>131.77359999999999</v>
      </c>
      <c r="K73" s="39"/>
      <c r="L73" s="39"/>
    </row>
    <row r="74" spans="1:14" ht="10.199999999999999" customHeight="1" x14ac:dyDescent="0.3"/>
    <row r="78" spans="1:14" ht="19.95" customHeight="1" x14ac:dyDescent="0.3">
      <c r="I78" s="45" t="s">
        <v>46</v>
      </c>
      <c r="J78" s="52">
        <f>F36+(F37*J73)</f>
        <v>3929.7155999999995</v>
      </c>
      <c r="K78" s="33" t="s">
        <v>5</v>
      </c>
    </row>
    <row r="79" spans="1:14" ht="13.2" customHeight="1" x14ac:dyDescent="0.3">
      <c r="I79" s="59"/>
      <c r="J79" s="58"/>
      <c r="K79" s="33"/>
    </row>
    <row r="80" spans="1:14" s="27" customFormat="1" ht="19.95" customHeight="1" x14ac:dyDescent="0.3">
      <c r="A80" s="80" t="s">
        <v>55</v>
      </c>
      <c r="B80" s="80"/>
      <c r="C80" s="80"/>
      <c r="D80" s="80"/>
      <c r="E80" s="80"/>
      <c r="F80" s="80"/>
      <c r="G80" s="56"/>
    </row>
    <row r="82" spans="1:9" ht="19.95" customHeight="1" x14ac:dyDescent="0.3">
      <c r="A82" s="45" t="s">
        <v>107</v>
      </c>
      <c r="B82" s="52">
        <f>(B68+J78)/2</f>
        <v>3323.0927999999999</v>
      </c>
      <c r="C82" s="33" t="s">
        <v>5</v>
      </c>
    </row>
    <row r="84" spans="1:9" s="27" customFormat="1" ht="19.95" customHeight="1" x14ac:dyDescent="0.3">
      <c r="A84" s="80" t="s">
        <v>56</v>
      </c>
      <c r="B84" s="80"/>
      <c r="C84" s="80"/>
      <c r="D84" s="80"/>
      <c r="E84" s="80"/>
      <c r="F84" s="80"/>
      <c r="G84" s="56"/>
    </row>
    <row r="86" spans="1:9" ht="19.95" customHeight="1" x14ac:dyDescent="0.3">
      <c r="A86" s="45" t="s">
        <v>57</v>
      </c>
      <c r="B86" s="52">
        <f>(C23-C19)/D23*100</f>
        <v>0.68818980274759778</v>
      </c>
      <c r="C86" s="33" t="s">
        <v>58</v>
      </c>
    </row>
    <row r="89" spans="1:9" s="27" customFormat="1" ht="19.95" customHeight="1" x14ac:dyDescent="0.3">
      <c r="A89" s="80" t="s">
        <v>66</v>
      </c>
      <c r="B89" s="80"/>
      <c r="C89" s="80"/>
      <c r="D89" s="80"/>
      <c r="E89" s="80"/>
      <c r="F89" s="80"/>
      <c r="G89" s="56"/>
    </row>
    <row r="91" spans="1:9" s="55" customFormat="1" ht="55.95" customHeight="1" x14ac:dyDescent="0.3">
      <c r="A91" s="53" t="s">
        <v>59</v>
      </c>
      <c r="B91" s="53" t="s">
        <v>60</v>
      </c>
      <c r="C91" s="53" t="s">
        <v>61</v>
      </c>
      <c r="D91" s="53" t="s">
        <v>62</v>
      </c>
      <c r="E91" s="53" t="s">
        <v>63</v>
      </c>
      <c r="F91" s="64"/>
      <c r="G91" s="85"/>
      <c r="H91" s="85"/>
    </row>
    <row r="92" spans="1:9" s="30" customFormat="1" ht="25.2" customHeight="1" x14ac:dyDescent="0.25">
      <c r="A92" s="35">
        <v>1</v>
      </c>
      <c r="B92" s="57">
        <f>F36</f>
        <v>1162.47</v>
      </c>
      <c r="C92" s="36">
        <f>B82</f>
        <v>3323.0927999999999</v>
      </c>
      <c r="D92" s="74" cm="1">
        <f t="array" ref="D92">MAX(ABS(E28:E31))</f>
        <v>0.17860743813556881</v>
      </c>
      <c r="E92" s="36">
        <f>B86</f>
        <v>0.68818980274759778</v>
      </c>
      <c r="F92" s="65"/>
      <c r="G92" s="86"/>
      <c r="H92" s="86"/>
      <c r="I92" s="73"/>
    </row>
    <row r="93" spans="1:9" s="30" customFormat="1" ht="25.2" hidden="1" customHeight="1" x14ac:dyDescent="0.25">
      <c r="A93" s="35">
        <v>2</v>
      </c>
      <c r="B93" s="35"/>
      <c r="C93" s="35"/>
      <c r="D93" s="35"/>
      <c r="E93" s="35"/>
      <c r="F93" s="66"/>
      <c r="G93" s="84"/>
      <c r="H93" s="84"/>
    </row>
    <row r="94" spans="1:9" s="30" customFormat="1" ht="25.2" hidden="1" customHeight="1" x14ac:dyDescent="0.25">
      <c r="A94" s="35">
        <v>3</v>
      </c>
      <c r="B94" s="35"/>
      <c r="C94" s="35"/>
      <c r="D94" s="35"/>
      <c r="E94" s="35"/>
      <c r="F94" s="66"/>
      <c r="G94" s="31"/>
      <c r="H94" s="31"/>
    </row>
    <row r="95" spans="1:9" s="30" customFormat="1" ht="25.2" hidden="1" customHeight="1" x14ac:dyDescent="0.25">
      <c r="A95" s="35">
        <v>4</v>
      </c>
      <c r="B95" s="35"/>
      <c r="C95" s="35"/>
      <c r="D95" s="35"/>
      <c r="E95" s="35"/>
      <c r="F95" s="66"/>
      <c r="G95" s="31"/>
      <c r="H95" s="31"/>
    </row>
    <row r="96" spans="1:9" s="30" customFormat="1" ht="25.2" hidden="1" customHeight="1" x14ac:dyDescent="0.25">
      <c r="A96" s="35">
        <v>5</v>
      </c>
      <c r="B96" s="35"/>
      <c r="C96" s="35"/>
      <c r="D96" s="35"/>
      <c r="E96" s="35"/>
      <c r="F96" s="66"/>
      <c r="G96" s="84"/>
      <c r="H96" s="84"/>
    </row>
    <row r="97" spans="1:17" x14ac:dyDescent="0.3">
      <c r="B97" s="5"/>
      <c r="E97"/>
      <c r="G97">
        <v>4.2</v>
      </c>
    </row>
    <row r="98" spans="1:17" ht="19.95" customHeight="1" x14ac:dyDescent="0.3">
      <c r="A98" s="63" t="s">
        <v>65</v>
      </c>
      <c r="B98" s="38"/>
      <c r="C98" s="38"/>
      <c r="D98" s="38"/>
      <c r="E98"/>
    </row>
    <row r="99" spans="1:17" ht="19.95" customHeight="1" x14ac:dyDescent="0.3">
      <c r="A99" s="63">
        <v>1</v>
      </c>
      <c r="B99" s="79" t="s">
        <v>64</v>
      </c>
      <c r="C99" s="79"/>
      <c r="D99" s="79"/>
      <c r="E99"/>
    </row>
    <row r="100" spans="1:17" ht="19.95" customHeight="1" x14ac:dyDescent="0.3">
      <c r="A100" s="63">
        <v>2</v>
      </c>
      <c r="B100" s="79" t="s">
        <v>67</v>
      </c>
      <c r="C100" s="79"/>
      <c r="D100" s="38"/>
      <c r="E100"/>
    </row>
    <row r="103" spans="1:17" x14ac:dyDescent="0.3">
      <c r="J103" s="5"/>
      <c r="K103" s="5"/>
      <c r="L103" s="91"/>
      <c r="M103" s="91"/>
      <c r="N103" s="91"/>
      <c r="O103" s="91"/>
      <c r="P103" s="91"/>
      <c r="Q103" s="91"/>
    </row>
    <row r="104" spans="1:17" x14ac:dyDescent="0.3">
      <c r="J104" s="5"/>
      <c r="K104" s="5"/>
      <c r="L104" s="91"/>
      <c r="M104" s="91"/>
      <c r="N104" s="92"/>
      <c r="O104" s="91"/>
      <c r="P104" s="92"/>
      <c r="Q104" s="91"/>
    </row>
    <row r="105" spans="1:17" x14ac:dyDescent="0.3">
      <c r="J105" s="5"/>
      <c r="K105" s="5"/>
      <c r="L105" s="91"/>
      <c r="M105" s="91"/>
      <c r="N105" s="91"/>
      <c r="O105" s="91"/>
      <c r="P105" s="91"/>
      <c r="Q105" s="91"/>
    </row>
    <row r="106" spans="1:17" x14ac:dyDescent="0.3">
      <c r="J106" s="5"/>
      <c r="K106" s="5"/>
      <c r="L106" s="91"/>
      <c r="M106" s="91"/>
      <c r="N106" s="91"/>
      <c r="O106" s="91"/>
      <c r="P106" s="91"/>
      <c r="Q106" s="91"/>
    </row>
  </sheetData>
  <mergeCells count="37">
    <mergeCell ref="L105:M105"/>
    <mergeCell ref="N105:O105"/>
    <mergeCell ref="P105:Q105"/>
    <mergeCell ref="L106:M106"/>
    <mergeCell ref="N106:O106"/>
    <mergeCell ref="P106:Q106"/>
    <mergeCell ref="L103:M103"/>
    <mergeCell ref="N103:O103"/>
    <mergeCell ref="P103:Q103"/>
    <mergeCell ref="L104:M104"/>
    <mergeCell ref="N104:O104"/>
    <mergeCell ref="P104:Q104"/>
    <mergeCell ref="I71:J71"/>
    <mergeCell ref="I57:N57"/>
    <mergeCell ref="I65:N65"/>
    <mergeCell ref="I59:N59"/>
    <mergeCell ref="A61:F61"/>
    <mergeCell ref="I61:N61"/>
    <mergeCell ref="A1:I1"/>
    <mergeCell ref="A3:C3"/>
    <mergeCell ref="A11:C11"/>
    <mergeCell ref="A25:F25"/>
    <mergeCell ref="A34:F34"/>
    <mergeCell ref="G93:H93"/>
    <mergeCell ref="G96:H96"/>
    <mergeCell ref="G91:H91"/>
    <mergeCell ref="G92:H92"/>
    <mergeCell ref="B99:D99"/>
    <mergeCell ref="B100:C100"/>
    <mergeCell ref="A15:F15"/>
    <mergeCell ref="E38:F38"/>
    <mergeCell ref="A40:F40"/>
    <mergeCell ref="A80:F80"/>
    <mergeCell ref="A84:F84"/>
    <mergeCell ref="A89:F89"/>
    <mergeCell ref="A57:F57"/>
    <mergeCell ref="A59:F59"/>
  </mergeCells>
  <pageMargins left="0.7" right="0.7" top="0.75" bottom="0.75" header="0.3" footer="0.3"/>
  <pageSetup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83E57-47B7-418A-8134-CB835D975658}">
  <sheetPr>
    <tabColor rgb="FFA500A5"/>
  </sheetPr>
  <dimension ref="A1:Q104"/>
  <sheetViews>
    <sheetView topLeftCell="A35" zoomScale="85" zoomScaleNormal="85" workbookViewId="0">
      <selection activeCell="E20" sqref="E20"/>
    </sheetView>
  </sheetViews>
  <sheetFormatPr baseColWidth="10" defaultRowHeight="14.4" x14ac:dyDescent="0.3"/>
  <cols>
    <col min="1" max="1" width="17.44140625" customWidth="1"/>
    <col min="2" max="2" width="13.109375" customWidth="1"/>
    <col min="3" max="3" width="14.5546875" style="5" customWidth="1"/>
    <col min="4" max="4" width="15.77734375" style="5" customWidth="1"/>
    <col min="5" max="5" width="14" style="5" customWidth="1"/>
    <col min="6" max="6" width="17.33203125" customWidth="1"/>
    <col min="7" max="7" width="10.44140625" hidden="1" customWidth="1"/>
    <col min="8" max="8" width="1.88671875" customWidth="1"/>
    <col min="9" max="9" width="16.88671875" customWidth="1"/>
    <col min="10" max="10" width="15.44140625" customWidth="1"/>
    <col min="11" max="11" width="11.44140625" bestFit="1" customWidth="1"/>
  </cols>
  <sheetData>
    <row r="1" spans="1:9" s="28" customFormat="1" ht="22.95" customHeight="1" x14ac:dyDescent="0.3">
      <c r="A1" s="87" t="s">
        <v>90</v>
      </c>
      <c r="B1" s="87"/>
      <c r="C1" s="87"/>
      <c r="D1" s="87"/>
      <c r="E1" s="87"/>
      <c r="F1" s="87"/>
      <c r="G1" s="87"/>
      <c r="H1" s="87"/>
      <c r="I1" s="87"/>
    </row>
    <row r="2" spans="1:9" s="30" customFormat="1" ht="12" customHeight="1" x14ac:dyDescent="0.25">
      <c r="A2" s="29"/>
      <c r="B2" s="29"/>
      <c r="C2" s="29"/>
      <c r="D2" s="29"/>
      <c r="E2" s="29"/>
      <c r="F2" s="29"/>
      <c r="G2" s="29"/>
      <c r="H2" s="29"/>
      <c r="I2" s="29"/>
    </row>
    <row r="3" spans="1:9" s="30" customFormat="1" ht="15.6" x14ac:dyDescent="0.25">
      <c r="A3" s="80" t="s">
        <v>84</v>
      </c>
      <c r="B3" s="80"/>
      <c r="C3" s="80"/>
      <c r="D3" s="31"/>
      <c r="E3" s="31"/>
    </row>
    <row r="4" spans="1:9" s="30" customFormat="1" ht="9.6" customHeight="1" x14ac:dyDescent="0.25">
      <c r="A4" s="33"/>
      <c r="B4" s="33"/>
      <c r="C4" s="33"/>
      <c r="D4" s="31"/>
      <c r="E4" s="31"/>
    </row>
    <row r="5" spans="1:9" s="30" customFormat="1" ht="31.95" customHeight="1" x14ac:dyDescent="0.25">
      <c r="A5" s="46" t="s">
        <v>91</v>
      </c>
      <c r="B5" s="47" t="s">
        <v>92</v>
      </c>
      <c r="C5" s="35"/>
      <c r="D5" s="31"/>
      <c r="E5" s="31"/>
    </row>
    <row r="6" spans="1:9" s="30" customFormat="1" ht="19.95" customHeight="1" x14ac:dyDescent="0.25">
      <c r="A6" s="42" t="s">
        <v>85</v>
      </c>
      <c r="B6" s="34">
        <v>0.08</v>
      </c>
      <c r="C6" s="35">
        <f>8/100</f>
        <v>0.08</v>
      </c>
      <c r="D6" s="31"/>
      <c r="E6" s="31"/>
    </row>
    <row r="7" spans="1:9" s="30" customFormat="1" ht="19.95" customHeight="1" x14ac:dyDescent="0.25">
      <c r="A7" s="42" t="s">
        <v>86</v>
      </c>
      <c r="B7" s="35">
        <v>21</v>
      </c>
      <c r="C7" s="35"/>
      <c r="D7" s="31"/>
      <c r="E7" s="31"/>
    </row>
    <row r="8" spans="1:9" s="30" customFormat="1" ht="19.95" customHeight="1" x14ac:dyDescent="0.25">
      <c r="A8" s="42" t="s">
        <v>87</v>
      </c>
      <c r="B8" s="35">
        <v>1</v>
      </c>
      <c r="C8" s="35">
        <v>2000</v>
      </c>
      <c r="D8" s="31"/>
      <c r="E8" s="31"/>
    </row>
    <row r="9" spans="1:9" s="30" customFormat="1" ht="19.95" customHeight="1" x14ac:dyDescent="0.25">
      <c r="A9" s="42" t="s">
        <v>88</v>
      </c>
      <c r="B9" s="35">
        <v>10</v>
      </c>
      <c r="C9" s="35" t="s">
        <v>5</v>
      </c>
      <c r="D9" s="31"/>
      <c r="E9" s="31"/>
    </row>
    <row r="10" spans="1:9" ht="18" customHeight="1" x14ac:dyDescent="0.3"/>
    <row r="11" spans="1:9" ht="15.6" x14ac:dyDescent="0.3">
      <c r="A11" s="80" t="s">
        <v>6</v>
      </c>
      <c r="B11" s="80"/>
      <c r="C11" s="80"/>
    </row>
    <row r="15" spans="1:9" s="27" customFormat="1" ht="19.95" customHeight="1" x14ac:dyDescent="0.3">
      <c r="A15" s="80" t="s">
        <v>89</v>
      </c>
      <c r="B15" s="80"/>
      <c r="C15" s="80"/>
      <c r="D15" s="80"/>
      <c r="E15" s="80"/>
      <c r="F15" s="80"/>
      <c r="G15" s="56"/>
    </row>
    <row r="17" spans="1:11" ht="15.6" x14ac:dyDescent="0.3">
      <c r="B17" s="39"/>
      <c r="C17" s="40"/>
      <c r="D17" s="40"/>
      <c r="E17" s="41"/>
      <c r="F17" s="39"/>
    </row>
    <row r="18" spans="1:11" ht="19.95" customHeight="1" x14ac:dyDescent="0.3">
      <c r="B18" s="45" t="s">
        <v>94</v>
      </c>
      <c r="C18" s="45" t="s">
        <v>95</v>
      </c>
      <c r="D18" s="45" t="s">
        <v>96</v>
      </c>
      <c r="E18" s="41"/>
      <c r="F18" s="39"/>
    </row>
    <row r="19" spans="1:11" ht="19.95" customHeight="1" x14ac:dyDescent="0.3">
      <c r="B19" s="43" t="s">
        <v>8</v>
      </c>
      <c r="C19" s="37">
        <v>3812</v>
      </c>
      <c r="D19" s="35">
        <v>0</v>
      </c>
      <c r="E19" s="41"/>
      <c r="F19" s="39"/>
    </row>
    <row r="20" spans="1:11" ht="19.95" customHeight="1" x14ac:dyDescent="0.3">
      <c r="B20" s="43" t="s">
        <v>98</v>
      </c>
      <c r="C20" s="35">
        <v>3816</v>
      </c>
      <c r="D20" s="36">
        <f>D19+C28</f>
        <v>379.03</v>
      </c>
      <c r="E20" s="60"/>
      <c r="F20" s="39"/>
    </row>
    <row r="21" spans="1:11" ht="19.95" customHeight="1" x14ac:dyDescent="0.3">
      <c r="B21" s="43" t="s">
        <v>82</v>
      </c>
      <c r="C21" s="35">
        <v>3808</v>
      </c>
      <c r="D21" s="35">
        <f>D20+C29</f>
        <v>623.29</v>
      </c>
      <c r="E21" s="60"/>
      <c r="F21" s="44">
        <f>(C23-C19)/D23</f>
        <v>8.5890360954241907E-3</v>
      </c>
    </row>
    <row r="22" spans="1:11" ht="19.95" customHeight="1" x14ac:dyDescent="0.3">
      <c r="B22" s="43" t="s">
        <v>83</v>
      </c>
      <c r="C22" s="35">
        <v>3822</v>
      </c>
      <c r="D22" s="35">
        <f>D21+C30</f>
        <v>791.38</v>
      </c>
      <c r="E22" s="41"/>
      <c r="F22" s="39"/>
    </row>
    <row r="23" spans="1:11" ht="19.95" customHeight="1" x14ac:dyDescent="0.3">
      <c r="B23" s="43" t="s">
        <v>16</v>
      </c>
      <c r="C23" s="35">
        <v>3820</v>
      </c>
      <c r="D23" s="43">
        <f>D22+C31</f>
        <v>931.42</v>
      </c>
      <c r="E23" s="41"/>
      <c r="F23" s="39"/>
    </row>
    <row r="24" spans="1:11" ht="19.2" customHeight="1" x14ac:dyDescent="0.3"/>
    <row r="25" spans="1:11" s="27" customFormat="1" ht="19.95" customHeight="1" x14ac:dyDescent="0.3">
      <c r="A25" s="80" t="s">
        <v>93</v>
      </c>
      <c r="B25" s="80"/>
      <c r="C25" s="80"/>
      <c r="D25" s="80"/>
      <c r="E25" s="80"/>
      <c r="F25" s="80"/>
      <c r="G25" s="56"/>
    </row>
    <row r="26" spans="1:11" ht="17.399999999999999" customHeight="1" x14ac:dyDescent="0.3">
      <c r="E26" s="10"/>
    </row>
    <row r="27" spans="1:11" ht="31.2" x14ac:dyDescent="0.3">
      <c r="B27" s="45" t="s">
        <v>18</v>
      </c>
      <c r="C27" s="45" t="s">
        <v>19</v>
      </c>
      <c r="D27" s="45" t="s">
        <v>20</v>
      </c>
      <c r="E27" s="45" t="s">
        <v>21</v>
      </c>
      <c r="F27" s="45" t="s">
        <v>21</v>
      </c>
      <c r="G27" s="19" t="s">
        <v>50</v>
      </c>
      <c r="I27" s="53" t="s">
        <v>102</v>
      </c>
      <c r="J27" s="53" t="s">
        <v>102</v>
      </c>
    </row>
    <row r="28" spans="1:11" ht="19.95" customHeight="1" x14ac:dyDescent="0.3">
      <c r="B28" s="49" t="s">
        <v>99</v>
      </c>
      <c r="C28" s="36">
        <v>379.03</v>
      </c>
      <c r="D28" s="37">
        <f>C20-C19</f>
        <v>4</v>
      </c>
      <c r="E28" s="69">
        <f>(D28/C28)</f>
        <v>1.0553254359813209E-2</v>
      </c>
      <c r="F28" s="68">
        <f>E28</f>
        <v>1.0553254359813209E-2</v>
      </c>
      <c r="I28" s="70" t="str">
        <f>IF(ABS(E28)&lt;ABS($B$6),"",ABS(E28)-ABS($B$6))</f>
        <v/>
      </c>
      <c r="J28" s="71" t="str">
        <f t="shared" ref="J28:J31" si="0">I28</f>
        <v/>
      </c>
      <c r="K28" s="67"/>
    </row>
    <row r="29" spans="1:11" ht="19.95" customHeight="1" x14ac:dyDescent="0.3">
      <c r="B29" s="49" t="s">
        <v>100</v>
      </c>
      <c r="C29" s="36">
        <v>244.26</v>
      </c>
      <c r="D29" s="37">
        <f>C21-C20</f>
        <v>-8</v>
      </c>
      <c r="E29" s="69">
        <f t="shared" ref="E29:E31" si="1">(D29/C29)</f>
        <v>-3.2751985589126342E-2</v>
      </c>
      <c r="F29" s="68">
        <f t="shared" ref="F29:F31" si="2">E29</f>
        <v>-3.2751985589126342E-2</v>
      </c>
      <c r="G29">
        <v>2.3E-3</v>
      </c>
      <c r="I29" s="70" t="str">
        <f t="shared" ref="I29:I31" si="3">IF(ABS(E29)&lt;ABS($B$6),"",ABS(E29)-ABS($B$6))</f>
        <v/>
      </c>
      <c r="J29" s="71" t="str">
        <f t="shared" si="0"/>
        <v/>
      </c>
    </row>
    <row r="30" spans="1:11" ht="19.95" customHeight="1" x14ac:dyDescent="0.3">
      <c r="B30" s="49" t="s">
        <v>101</v>
      </c>
      <c r="C30" s="36">
        <v>168.09</v>
      </c>
      <c r="D30" s="37">
        <f>C22-C21</f>
        <v>14</v>
      </c>
      <c r="E30" s="69">
        <f t="shared" si="1"/>
        <v>8.3288714379201614E-2</v>
      </c>
      <c r="F30" s="68">
        <f t="shared" si="2"/>
        <v>8.3288714379201614E-2</v>
      </c>
      <c r="G30">
        <v>0.1</v>
      </c>
      <c r="I30" s="70">
        <f t="shared" si="3"/>
        <v>3.2887143792016127E-3</v>
      </c>
      <c r="J30" s="71">
        <f t="shared" si="0"/>
        <v>3.2887143792016127E-3</v>
      </c>
    </row>
    <row r="31" spans="1:11" ht="19.95" customHeight="1" x14ac:dyDescent="0.3">
      <c r="B31" s="49" t="s">
        <v>97</v>
      </c>
      <c r="C31" s="36">
        <v>140.04</v>
      </c>
      <c r="D31" s="37">
        <f>C23-C22</f>
        <v>-2</v>
      </c>
      <c r="E31" s="69">
        <f t="shared" si="1"/>
        <v>-1.4281633818908884E-2</v>
      </c>
      <c r="F31" s="68">
        <f t="shared" si="2"/>
        <v>-1.4281633818908884E-2</v>
      </c>
      <c r="I31" s="70" t="str">
        <f t="shared" si="3"/>
        <v/>
      </c>
      <c r="J31" s="71" t="str">
        <f t="shared" si="0"/>
        <v/>
      </c>
    </row>
    <row r="32" spans="1:11" ht="19.95" customHeight="1" x14ac:dyDescent="0.3">
      <c r="B32" s="50" t="s">
        <v>38</v>
      </c>
      <c r="C32" s="51">
        <f>SUM(C28:C31)</f>
        <v>931.42</v>
      </c>
      <c r="D32" s="37"/>
      <c r="E32" s="52"/>
      <c r="F32" s="35"/>
    </row>
    <row r="34" spans="1:7" s="27" customFormat="1" ht="19.95" customHeight="1" x14ac:dyDescent="0.3">
      <c r="A34" s="80" t="s">
        <v>35</v>
      </c>
      <c r="B34" s="80"/>
      <c r="C34" s="80"/>
      <c r="D34" s="80"/>
      <c r="E34" s="80"/>
      <c r="F34" s="80"/>
      <c r="G34" s="56"/>
    </row>
    <row r="36" spans="1:7" ht="19.95" customHeight="1" x14ac:dyDescent="0.3">
      <c r="E36" s="45" t="s">
        <v>36</v>
      </c>
      <c r="F36" s="36">
        <f>C32</f>
        <v>931.42</v>
      </c>
    </row>
    <row r="37" spans="1:7" ht="19.95" customHeight="1" x14ac:dyDescent="0.3">
      <c r="E37" s="45" t="s">
        <v>1</v>
      </c>
      <c r="F37" s="35">
        <f>B7</f>
        <v>21</v>
      </c>
    </row>
    <row r="38" spans="1:7" ht="29.4" customHeight="1" x14ac:dyDescent="0.3">
      <c r="D38" s="93" t="s">
        <v>103</v>
      </c>
      <c r="E38" s="93"/>
      <c r="F38" s="93"/>
    </row>
    <row r="40" spans="1:7" ht="33.6" customHeight="1" x14ac:dyDescent="0.3">
      <c r="A40" s="82" t="s">
        <v>42</v>
      </c>
      <c r="B40" s="82"/>
      <c r="C40" s="82"/>
      <c r="D40" s="82"/>
      <c r="E40" s="82"/>
      <c r="F40" s="82"/>
      <c r="G40" s="2"/>
    </row>
    <row r="56" spans="1:14" ht="30.6" customHeight="1" x14ac:dyDescent="0.3"/>
    <row r="57" spans="1:14" s="27" customFormat="1" ht="19.95" customHeight="1" x14ac:dyDescent="0.3">
      <c r="A57" s="80" t="s">
        <v>41</v>
      </c>
      <c r="B57" s="80"/>
      <c r="C57" s="80"/>
      <c r="D57" s="80"/>
      <c r="E57" s="80"/>
      <c r="F57" s="80"/>
      <c r="G57" s="56"/>
      <c r="I57" s="80" t="s">
        <v>47</v>
      </c>
      <c r="J57" s="80"/>
      <c r="K57" s="80"/>
      <c r="L57" s="80"/>
      <c r="M57" s="80"/>
      <c r="N57" s="80"/>
    </row>
    <row r="58" spans="1:14" ht="18" x14ac:dyDescent="0.35">
      <c r="A58" s="16"/>
    </row>
    <row r="59" spans="1:14" s="27" customFormat="1" ht="19.95" customHeight="1" x14ac:dyDescent="0.3">
      <c r="A59" s="83" t="s">
        <v>43</v>
      </c>
      <c r="B59" s="83"/>
      <c r="C59" s="83"/>
      <c r="D59" s="83"/>
      <c r="E59" s="83"/>
      <c r="F59" s="83"/>
      <c r="G59" s="56"/>
      <c r="I59" s="83" t="s">
        <v>43</v>
      </c>
      <c r="J59" s="83"/>
      <c r="K59" s="83"/>
      <c r="L59" s="83"/>
      <c r="M59" s="83"/>
      <c r="N59" s="83"/>
    </row>
    <row r="61" spans="1:14" x14ac:dyDescent="0.3">
      <c r="A61" s="90" t="s">
        <v>44</v>
      </c>
      <c r="B61" s="90"/>
      <c r="C61" s="90"/>
      <c r="D61" s="90"/>
      <c r="E61" s="90"/>
      <c r="F61" s="90"/>
      <c r="I61" s="90" t="s">
        <v>105</v>
      </c>
      <c r="J61" s="90"/>
      <c r="K61" s="90"/>
      <c r="L61" s="90"/>
      <c r="M61" s="90"/>
      <c r="N61" s="90"/>
    </row>
    <row r="62" spans="1:14" ht="10.95" customHeight="1" x14ac:dyDescent="0.3"/>
    <row r="63" spans="1:14" ht="19.95" customHeight="1" x14ac:dyDescent="0.3">
      <c r="A63" s="45" t="s">
        <v>45</v>
      </c>
      <c r="B63" s="52">
        <f>ABS(SUMIF($D$28:$D$31,"&gt;0.01",$D$28:$D$31))</f>
        <v>18</v>
      </c>
      <c r="I63" s="45" t="s">
        <v>45</v>
      </c>
      <c r="J63" s="52">
        <f>ABS(SUMIF($D$28:$D$31,"&lt;0.01",$D$28:$D$31))</f>
        <v>10</v>
      </c>
      <c r="K63" s="61"/>
    </row>
    <row r="64" spans="1:14" ht="19.95" customHeight="1" x14ac:dyDescent="0.3">
      <c r="A64" s="59"/>
      <c r="B64" s="58"/>
    </row>
    <row r="65" spans="1:14" ht="19.95" customHeight="1" x14ac:dyDescent="0.3">
      <c r="C65" s="41"/>
      <c r="D65" s="41"/>
      <c r="E65" s="41"/>
      <c r="I65" s="83" t="s">
        <v>49</v>
      </c>
      <c r="J65" s="83"/>
      <c r="K65" s="83"/>
      <c r="L65" s="83"/>
      <c r="M65" s="83"/>
      <c r="N65" s="83"/>
    </row>
    <row r="66" spans="1:14" ht="15.6" x14ac:dyDescent="0.3">
      <c r="A66" s="39"/>
      <c r="B66" s="39"/>
      <c r="C66" s="41"/>
    </row>
    <row r="67" spans="1:14" ht="19.95" customHeight="1" x14ac:dyDescent="0.3">
      <c r="A67" s="39"/>
      <c r="B67" s="39"/>
      <c r="C67" s="41"/>
      <c r="D67" s="45" t="s">
        <v>1</v>
      </c>
      <c r="E67" s="35">
        <v>21</v>
      </c>
      <c r="I67" s="45" t="s">
        <v>21</v>
      </c>
      <c r="J67" s="45" t="s">
        <v>19</v>
      </c>
      <c r="K67" s="45" t="s">
        <v>20</v>
      </c>
      <c r="L67" s="39"/>
    </row>
    <row r="68" spans="1:14" ht="19.95" customHeight="1" x14ac:dyDescent="0.3">
      <c r="A68" s="45" t="s">
        <v>46</v>
      </c>
      <c r="B68" s="52">
        <f>F36+(F37*B63)</f>
        <v>1309.42</v>
      </c>
      <c r="C68" s="33" t="s">
        <v>5</v>
      </c>
      <c r="D68" s="45" t="s">
        <v>104</v>
      </c>
      <c r="E68" s="36">
        <f>F36</f>
        <v>931.42</v>
      </c>
      <c r="I68" s="68">
        <f>J30</f>
        <v>3.2887143792016127E-3</v>
      </c>
      <c r="J68" s="36">
        <f>C30</f>
        <v>168.09</v>
      </c>
      <c r="K68" s="36">
        <f>I68*J68</f>
        <v>0.55279999999999907</v>
      </c>
      <c r="L68" s="39"/>
    </row>
    <row r="69" spans="1:14" ht="19.95" customHeight="1" x14ac:dyDescent="0.3">
      <c r="I69" s="88" t="s">
        <v>106</v>
      </c>
      <c r="J69" s="89"/>
      <c r="K69" s="51">
        <f>K68</f>
        <v>0.55279999999999907</v>
      </c>
      <c r="L69" s="33" t="s">
        <v>5</v>
      </c>
    </row>
    <row r="70" spans="1:14" ht="15.6" x14ac:dyDescent="0.3">
      <c r="I70" s="39"/>
      <c r="J70" s="39"/>
      <c r="K70" s="39"/>
      <c r="L70" s="39"/>
    </row>
    <row r="71" spans="1:14" ht="23.4" customHeight="1" x14ac:dyDescent="0.3">
      <c r="I71" s="45" t="s">
        <v>45</v>
      </c>
      <c r="J71" s="52">
        <f>K69+J63</f>
        <v>10.5528</v>
      </c>
      <c r="K71" s="39"/>
      <c r="L71" s="39"/>
    </row>
    <row r="72" spans="1:14" ht="10.199999999999999" customHeight="1" x14ac:dyDescent="0.3"/>
    <row r="76" spans="1:14" ht="19.95" customHeight="1" x14ac:dyDescent="0.3">
      <c r="I76" s="45" t="s">
        <v>46</v>
      </c>
      <c r="J76" s="52">
        <f>F36+(F37*J71)</f>
        <v>1153.0288</v>
      </c>
      <c r="K76" s="33" t="s">
        <v>5</v>
      </c>
    </row>
    <row r="77" spans="1:14" ht="13.2" customHeight="1" x14ac:dyDescent="0.3">
      <c r="I77" s="59"/>
      <c r="J77" s="58"/>
      <c r="K77" s="33"/>
    </row>
    <row r="78" spans="1:14" s="27" customFormat="1" ht="19.95" customHeight="1" x14ac:dyDescent="0.3">
      <c r="A78" s="80" t="s">
        <v>55</v>
      </c>
      <c r="B78" s="80"/>
      <c r="C78" s="80"/>
      <c r="D78" s="80"/>
      <c r="E78" s="80"/>
      <c r="F78" s="80"/>
      <c r="G78" s="56"/>
    </row>
    <row r="80" spans="1:14" ht="19.95" customHeight="1" x14ac:dyDescent="0.3">
      <c r="A80" s="45" t="s">
        <v>107</v>
      </c>
      <c r="B80" s="52">
        <f>(B68+J76)/2</f>
        <v>1231.2244000000001</v>
      </c>
      <c r="C80" s="33" t="s">
        <v>5</v>
      </c>
    </row>
    <row r="82" spans="1:8" s="27" customFormat="1" ht="19.95" customHeight="1" x14ac:dyDescent="0.3">
      <c r="A82" s="80" t="s">
        <v>56</v>
      </c>
      <c r="B82" s="80"/>
      <c r="C82" s="80"/>
      <c r="D82" s="80"/>
      <c r="E82" s="80"/>
      <c r="F82" s="80"/>
      <c r="G82" s="56"/>
    </row>
    <row r="84" spans="1:8" ht="19.95" customHeight="1" x14ac:dyDescent="0.3">
      <c r="A84" s="45" t="s">
        <v>57</v>
      </c>
      <c r="B84" s="52">
        <f>(C23-C19)/D23*100</f>
        <v>0.85890360954241907</v>
      </c>
      <c r="C84" s="33" t="s">
        <v>58</v>
      </c>
    </row>
    <row r="87" spans="1:8" s="27" customFormat="1" ht="19.95" customHeight="1" x14ac:dyDescent="0.3">
      <c r="A87" s="80" t="s">
        <v>66</v>
      </c>
      <c r="B87" s="80"/>
      <c r="C87" s="80"/>
      <c r="D87" s="80"/>
      <c r="E87" s="80"/>
      <c r="F87" s="80"/>
      <c r="G87" s="56"/>
    </row>
    <row r="89" spans="1:8" s="55" customFormat="1" ht="55.95" customHeight="1" x14ac:dyDescent="0.3">
      <c r="A89" s="53" t="s">
        <v>59</v>
      </c>
      <c r="B89" s="53" t="s">
        <v>60</v>
      </c>
      <c r="C89" s="53" t="s">
        <v>61</v>
      </c>
      <c r="D89" s="53" t="s">
        <v>62</v>
      </c>
      <c r="E89" s="53" t="s">
        <v>63</v>
      </c>
      <c r="F89" s="64"/>
      <c r="G89" s="85"/>
      <c r="H89" s="85"/>
    </row>
    <row r="90" spans="1:8" s="30" customFormat="1" ht="25.2" customHeight="1" x14ac:dyDescent="0.25">
      <c r="A90" s="35">
        <v>2</v>
      </c>
      <c r="B90" s="57">
        <f>F36</f>
        <v>931.42</v>
      </c>
      <c r="C90" s="36">
        <f>B80</f>
        <v>1231.2244000000001</v>
      </c>
      <c r="D90" s="74" cm="1">
        <f t="array" ref="D90">MAX(ABS(E28:E31))</f>
        <v>8.3288714379201614E-2</v>
      </c>
      <c r="E90" s="36">
        <f>B84</f>
        <v>0.85890360954241907</v>
      </c>
      <c r="F90" s="65"/>
      <c r="G90" s="86"/>
      <c r="H90" s="86"/>
    </row>
    <row r="91" spans="1:8" s="30" customFormat="1" ht="25.2" hidden="1" customHeight="1" x14ac:dyDescent="0.25">
      <c r="A91" s="35">
        <v>2</v>
      </c>
      <c r="B91" s="35"/>
      <c r="C91" s="35"/>
      <c r="D91" s="35"/>
      <c r="E91" s="35"/>
      <c r="F91" s="66"/>
      <c r="G91" s="84"/>
      <c r="H91" s="84"/>
    </row>
    <row r="92" spans="1:8" s="30" customFormat="1" ht="25.2" hidden="1" customHeight="1" x14ac:dyDescent="0.25">
      <c r="A92" s="35">
        <v>3</v>
      </c>
      <c r="B92" s="35"/>
      <c r="C92" s="35"/>
      <c r="D92" s="35"/>
      <c r="E92" s="35"/>
      <c r="F92" s="66"/>
      <c r="G92" s="31"/>
      <c r="H92" s="31"/>
    </row>
    <row r="93" spans="1:8" s="30" customFormat="1" ht="25.2" hidden="1" customHeight="1" x14ac:dyDescent="0.25">
      <c r="A93" s="35">
        <v>4</v>
      </c>
      <c r="B93" s="35"/>
      <c r="C93" s="35"/>
      <c r="D93" s="35"/>
      <c r="E93" s="35"/>
      <c r="F93" s="66"/>
      <c r="G93" s="31"/>
      <c r="H93" s="31"/>
    </row>
    <row r="94" spans="1:8" s="30" customFormat="1" ht="25.2" hidden="1" customHeight="1" x14ac:dyDescent="0.25">
      <c r="A94" s="35">
        <v>5</v>
      </c>
      <c r="B94" s="35"/>
      <c r="C94" s="35"/>
      <c r="D94" s="35"/>
      <c r="E94" s="35"/>
      <c r="F94" s="66"/>
      <c r="G94" s="84"/>
      <c r="H94" s="84"/>
    </row>
    <row r="95" spans="1:8" x14ac:dyDescent="0.3">
      <c r="B95" s="5"/>
      <c r="E95"/>
      <c r="G95">
        <v>4.2</v>
      </c>
    </row>
    <row r="96" spans="1:8" ht="19.95" customHeight="1" x14ac:dyDescent="0.3">
      <c r="A96" s="63" t="s">
        <v>65</v>
      </c>
      <c r="B96" s="38"/>
      <c r="C96" s="38"/>
      <c r="D96" s="38"/>
      <c r="E96"/>
    </row>
    <row r="97" spans="1:17" ht="19.95" customHeight="1" x14ac:dyDescent="0.3">
      <c r="A97" s="63">
        <v>1</v>
      </c>
      <c r="B97" s="79" t="s">
        <v>64</v>
      </c>
      <c r="C97" s="79"/>
      <c r="D97" s="79"/>
      <c r="E97"/>
    </row>
    <row r="98" spans="1:17" ht="19.95" customHeight="1" x14ac:dyDescent="0.3">
      <c r="A98" s="63">
        <v>2</v>
      </c>
      <c r="B98" s="79" t="s">
        <v>67</v>
      </c>
      <c r="C98" s="79"/>
      <c r="D98" s="38"/>
      <c r="E98"/>
    </row>
    <row r="101" spans="1:17" x14ac:dyDescent="0.3">
      <c r="J101" s="5"/>
      <c r="K101" s="5"/>
      <c r="L101" s="91"/>
      <c r="M101" s="91"/>
      <c r="N101" s="91"/>
      <c r="O101" s="91"/>
      <c r="P101" s="91"/>
      <c r="Q101" s="91"/>
    </row>
    <row r="102" spans="1:17" x14ac:dyDescent="0.3">
      <c r="J102" s="5"/>
      <c r="K102" s="5"/>
      <c r="L102" s="91"/>
      <c r="M102" s="91"/>
      <c r="N102" s="92"/>
      <c r="O102" s="91"/>
      <c r="P102" s="92"/>
      <c r="Q102" s="91"/>
    </row>
    <row r="103" spans="1:17" x14ac:dyDescent="0.3">
      <c r="J103" s="5"/>
      <c r="K103" s="5"/>
      <c r="L103" s="91"/>
      <c r="M103" s="91"/>
      <c r="N103" s="91"/>
      <c r="O103" s="91"/>
      <c r="P103" s="91"/>
      <c r="Q103" s="91"/>
    </row>
    <row r="104" spans="1:17" x14ac:dyDescent="0.3">
      <c r="J104" s="5"/>
      <c r="K104" s="5"/>
      <c r="L104" s="91"/>
      <c r="M104" s="91"/>
      <c r="N104" s="91"/>
      <c r="O104" s="91"/>
      <c r="P104" s="91"/>
      <c r="Q104" s="91"/>
    </row>
  </sheetData>
  <mergeCells count="37">
    <mergeCell ref="L103:M103"/>
    <mergeCell ref="N103:O103"/>
    <mergeCell ref="P103:Q103"/>
    <mergeCell ref="L104:M104"/>
    <mergeCell ref="N104:O104"/>
    <mergeCell ref="P104:Q104"/>
    <mergeCell ref="B98:C98"/>
    <mergeCell ref="L101:M101"/>
    <mergeCell ref="N101:O101"/>
    <mergeCell ref="P101:Q101"/>
    <mergeCell ref="L102:M102"/>
    <mergeCell ref="N102:O102"/>
    <mergeCell ref="P102:Q102"/>
    <mergeCell ref="B97:D97"/>
    <mergeCell ref="A61:F61"/>
    <mergeCell ref="I61:N61"/>
    <mergeCell ref="I65:N65"/>
    <mergeCell ref="I69:J69"/>
    <mergeCell ref="A78:F78"/>
    <mergeCell ref="A82:F82"/>
    <mergeCell ref="A87:F87"/>
    <mergeCell ref="G89:H89"/>
    <mergeCell ref="G90:H90"/>
    <mergeCell ref="G91:H91"/>
    <mergeCell ref="G94:H94"/>
    <mergeCell ref="A40:F40"/>
    <mergeCell ref="A57:F57"/>
    <mergeCell ref="I57:N57"/>
    <mergeCell ref="A59:F59"/>
    <mergeCell ref="I59:N59"/>
    <mergeCell ref="D38:F38"/>
    <mergeCell ref="A1:I1"/>
    <mergeCell ref="A3:C3"/>
    <mergeCell ref="A11:C11"/>
    <mergeCell ref="A15:F15"/>
    <mergeCell ref="A25:F25"/>
    <mergeCell ref="A34:F34"/>
  </mergeCells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AE90-5870-4815-93CF-4717E353CE25}">
  <sheetPr>
    <tabColor rgb="FF002609"/>
  </sheetPr>
  <dimension ref="A1:Q106"/>
  <sheetViews>
    <sheetView topLeftCell="A30" zoomScale="85" zoomScaleNormal="85" workbookViewId="0">
      <selection activeCell="E18" sqref="E18"/>
    </sheetView>
  </sheetViews>
  <sheetFormatPr baseColWidth="10" defaultRowHeight="14.4" x14ac:dyDescent="0.3"/>
  <cols>
    <col min="1" max="1" width="17.44140625" customWidth="1"/>
    <col min="2" max="2" width="13.109375" customWidth="1"/>
    <col min="3" max="3" width="14.5546875" style="5" customWidth="1"/>
    <col min="4" max="4" width="16.109375" style="5" customWidth="1"/>
    <col min="5" max="5" width="14" style="5" customWidth="1"/>
    <col min="6" max="6" width="17.33203125" customWidth="1"/>
    <col min="7" max="7" width="10.44140625" hidden="1" customWidth="1"/>
    <col min="8" max="8" width="1.88671875" customWidth="1"/>
    <col min="9" max="9" width="16.88671875" customWidth="1"/>
    <col min="10" max="10" width="15.44140625" customWidth="1"/>
    <col min="11" max="11" width="11.44140625" bestFit="1" customWidth="1"/>
  </cols>
  <sheetData>
    <row r="1" spans="1:9" s="28" customFormat="1" ht="22.95" customHeight="1" x14ac:dyDescent="0.3">
      <c r="A1" s="87" t="s">
        <v>90</v>
      </c>
      <c r="B1" s="87"/>
      <c r="C1" s="87"/>
      <c r="D1" s="87"/>
      <c r="E1" s="87"/>
      <c r="F1" s="87"/>
      <c r="G1" s="87"/>
      <c r="H1" s="87"/>
      <c r="I1" s="87"/>
    </row>
    <row r="2" spans="1:9" s="30" customFormat="1" ht="12" customHeight="1" x14ac:dyDescent="0.25">
      <c r="A2" s="29"/>
      <c r="B2" s="29"/>
      <c r="C2" s="29"/>
      <c r="D2" s="29"/>
      <c r="E2" s="29"/>
      <c r="F2" s="29"/>
      <c r="G2" s="29"/>
      <c r="H2" s="29"/>
      <c r="I2" s="29"/>
    </row>
    <row r="3" spans="1:9" s="30" customFormat="1" ht="15.6" x14ac:dyDescent="0.25">
      <c r="A3" s="80" t="s">
        <v>84</v>
      </c>
      <c r="B3" s="80"/>
      <c r="C3" s="80"/>
      <c r="D3" s="31"/>
      <c r="E3" s="31"/>
    </row>
    <row r="4" spans="1:9" s="30" customFormat="1" ht="9.6" customHeight="1" x14ac:dyDescent="0.25">
      <c r="A4" s="33"/>
      <c r="B4" s="33"/>
      <c r="C4" s="33"/>
      <c r="D4" s="31"/>
      <c r="E4" s="31"/>
    </row>
    <row r="5" spans="1:9" s="30" customFormat="1" ht="31.95" customHeight="1" x14ac:dyDescent="0.25">
      <c r="A5" s="46" t="s">
        <v>91</v>
      </c>
      <c r="B5" s="47" t="s">
        <v>92</v>
      </c>
      <c r="C5" s="35"/>
      <c r="D5" s="31"/>
      <c r="E5" s="31"/>
    </row>
    <row r="6" spans="1:9" s="30" customFormat="1" ht="19.95" customHeight="1" x14ac:dyDescent="0.25">
      <c r="A6" s="42" t="s">
        <v>85</v>
      </c>
      <c r="B6" s="34">
        <v>0.08</v>
      </c>
      <c r="C6" s="35">
        <f>8/100</f>
        <v>0.08</v>
      </c>
      <c r="D6" s="31"/>
      <c r="E6" s="31"/>
    </row>
    <row r="7" spans="1:9" s="30" customFormat="1" ht="19.95" customHeight="1" x14ac:dyDescent="0.25">
      <c r="A7" s="42" t="s">
        <v>86</v>
      </c>
      <c r="B7" s="35">
        <v>21</v>
      </c>
      <c r="C7" s="35"/>
      <c r="D7" s="31"/>
      <c r="E7" s="31"/>
    </row>
    <row r="8" spans="1:9" s="30" customFormat="1" ht="19.95" customHeight="1" x14ac:dyDescent="0.25">
      <c r="A8" s="42" t="s">
        <v>87</v>
      </c>
      <c r="B8" s="35">
        <v>1</v>
      </c>
      <c r="C8" s="35">
        <v>2000</v>
      </c>
      <c r="D8" s="31"/>
      <c r="E8" s="31"/>
    </row>
    <row r="9" spans="1:9" s="30" customFormat="1" ht="19.95" customHeight="1" x14ac:dyDescent="0.25">
      <c r="A9" s="42" t="s">
        <v>88</v>
      </c>
      <c r="B9" s="35">
        <v>10</v>
      </c>
      <c r="C9" s="35" t="s">
        <v>5</v>
      </c>
      <c r="D9" s="31"/>
      <c r="E9" s="31"/>
    </row>
    <row r="10" spans="1:9" ht="18" customHeight="1" x14ac:dyDescent="0.3"/>
    <row r="11" spans="1:9" ht="15.6" x14ac:dyDescent="0.3">
      <c r="A11" s="80" t="s">
        <v>6</v>
      </c>
      <c r="B11" s="80"/>
      <c r="C11" s="80"/>
    </row>
    <row r="15" spans="1:9" s="27" customFormat="1" ht="19.95" customHeight="1" x14ac:dyDescent="0.3">
      <c r="A15" s="80" t="s">
        <v>89</v>
      </c>
      <c r="B15" s="80"/>
      <c r="C15" s="80"/>
      <c r="D15" s="80"/>
      <c r="E15" s="80"/>
      <c r="F15" s="80"/>
      <c r="G15" s="56"/>
    </row>
    <row r="17" spans="1:11" ht="15.6" x14ac:dyDescent="0.3">
      <c r="B17" s="39"/>
      <c r="C17" s="40"/>
      <c r="D17" s="40"/>
      <c r="E17" s="41"/>
      <c r="F17" s="39"/>
    </row>
    <row r="18" spans="1:11" ht="19.95" customHeight="1" x14ac:dyDescent="0.3">
      <c r="B18" s="45" t="s">
        <v>94</v>
      </c>
      <c r="C18" s="45" t="s">
        <v>95</v>
      </c>
      <c r="D18" s="45" t="s">
        <v>96</v>
      </c>
      <c r="E18" s="41"/>
      <c r="F18" s="39"/>
    </row>
    <row r="19" spans="1:11" ht="19.95" customHeight="1" x14ac:dyDescent="0.3">
      <c r="B19" s="43" t="s">
        <v>8</v>
      </c>
      <c r="C19" s="37">
        <v>3812</v>
      </c>
      <c r="D19" s="35">
        <v>0</v>
      </c>
      <c r="E19" s="41"/>
      <c r="F19" s="39"/>
    </row>
    <row r="20" spans="1:11" ht="19.95" customHeight="1" x14ac:dyDescent="0.3">
      <c r="B20" s="43" t="s">
        <v>98</v>
      </c>
      <c r="C20" s="35">
        <v>3824</v>
      </c>
      <c r="D20" s="36">
        <f>D19+C28</f>
        <v>311.67</v>
      </c>
      <c r="E20" s="41"/>
      <c r="F20" s="39"/>
    </row>
    <row r="21" spans="1:11" ht="19.95" customHeight="1" x14ac:dyDescent="0.3">
      <c r="B21" s="43" t="s">
        <v>82</v>
      </c>
      <c r="C21" s="35">
        <v>3950</v>
      </c>
      <c r="D21" s="35">
        <f>D20+C29</f>
        <v>579.3900000000001</v>
      </c>
      <c r="E21" s="41"/>
      <c r="F21" s="44">
        <f>(C23-C19)/D23</f>
        <v>8.1704352799395388E-3</v>
      </c>
    </row>
    <row r="22" spans="1:11" ht="19.95" customHeight="1" x14ac:dyDescent="0.3">
      <c r="B22" s="43" t="s">
        <v>83</v>
      </c>
      <c r="C22" s="35">
        <v>3866</v>
      </c>
      <c r="D22" s="35">
        <f>D21+C30</f>
        <v>760.00000000000011</v>
      </c>
      <c r="E22" s="41"/>
      <c r="F22" s="39"/>
    </row>
    <row r="23" spans="1:11" ht="19.95" customHeight="1" x14ac:dyDescent="0.3">
      <c r="B23" s="43" t="s">
        <v>16</v>
      </c>
      <c r="C23" s="35">
        <v>3820</v>
      </c>
      <c r="D23" s="43">
        <f>D22+C31</f>
        <v>979.1400000000001</v>
      </c>
      <c r="E23" s="41"/>
      <c r="F23" s="39"/>
    </row>
    <row r="24" spans="1:11" ht="19.2" customHeight="1" x14ac:dyDescent="0.3"/>
    <row r="25" spans="1:11" s="27" customFormat="1" ht="19.95" customHeight="1" x14ac:dyDescent="0.3">
      <c r="A25" s="80" t="s">
        <v>93</v>
      </c>
      <c r="B25" s="80"/>
      <c r="C25" s="80"/>
      <c r="D25" s="80"/>
      <c r="E25" s="80"/>
      <c r="F25" s="80"/>
      <c r="G25" s="56"/>
    </row>
    <row r="26" spans="1:11" x14ac:dyDescent="0.3">
      <c r="E26" s="10"/>
    </row>
    <row r="27" spans="1:11" ht="31.2" x14ac:dyDescent="0.3">
      <c r="B27" s="45" t="s">
        <v>18</v>
      </c>
      <c r="C27" s="45" t="s">
        <v>19</v>
      </c>
      <c r="D27" s="45" t="s">
        <v>20</v>
      </c>
      <c r="E27" s="45" t="s">
        <v>21</v>
      </c>
      <c r="F27" s="45" t="s">
        <v>21</v>
      </c>
      <c r="G27" s="19" t="s">
        <v>50</v>
      </c>
      <c r="I27" s="53" t="s">
        <v>102</v>
      </c>
      <c r="J27" s="53" t="s">
        <v>102</v>
      </c>
    </row>
    <row r="28" spans="1:11" ht="19.95" customHeight="1" x14ac:dyDescent="0.3">
      <c r="B28" s="49" t="s">
        <v>99</v>
      </c>
      <c r="C28" s="36">
        <v>311.67</v>
      </c>
      <c r="D28" s="37">
        <f>C20-C19</f>
        <v>12</v>
      </c>
      <c r="E28" s="69">
        <f>(D28/C28)</f>
        <v>3.8502262007892959E-2</v>
      </c>
      <c r="F28" s="68">
        <f>E28</f>
        <v>3.8502262007892959E-2</v>
      </c>
      <c r="I28" s="70" t="str">
        <f>IF(ABS(E28)&lt;ABS($B$6),"",ABS(E28)-ABS($B$6))</f>
        <v/>
      </c>
      <c r="J28" s="71" t="str">
        <f t="shared" ref="J28:J31" si="0">I28</f>
        <v/>
      </c>
      <c r="K28" s="67"/>
    </row>
    <row r="29" spans="1:11" ht="19.95" customHeight="1" x14ac:dyDescent="0.3">
      <c r="B29" s="49" t="s">
        <v>100</v>
      </c>
      <c r="C29" s="36">
        <v>267.72000000000003</v>
      </c>
      <c r="D29" s="37">
        <f>C21-C20</f>
        <v>126</v>
      </c>
      <c r="E29" s="69">
        <f t="shared" ref="E29:E31" si="1">(D29/C29)</f>
        <v>0.47064096817570589</v>
      </c>
      <c r="F29" s="68">
        <f>E29</f>
        <v>0.47064096817570589</v>
      </c>
      <c r="G29">
        <v>2.3E-3</v>
      </c>
      <c r="I29" s="70">
        <f t="shared" ref="I29:I31" si="2">IF(ABS(E29)&lt;ABS($B$6),"",ABS(E29)-ABS($B$6))</f>
        <v>0.39064096817570587</v>
      </c>
      <c r="J29" s="71">
        <f t="shared" si="0"/>
        <v>0.39064096817570587</v>
      </c>
    </row>
    <row r="30" spans="1:11" ht="19.95" customHeight="1" x14ac:dyDescent="0.3">
      <c r="B30" s="49" t="s">
        <v>101</v>
      </c>
      <c r="C30" s="36">
        <v>180.61</v>
      </c>
      <c r="D30" s="37">
        <f t="shared" ref="D30:D31" si="3">C22-C21</f>
        <v>-84</v>
      </c>
      <c r="E30" s="69">
        <f t="shared" si="1"/>
        <v>-0.46509052654891753</v>
      </c>
      <c r="F30" s="68">
        <f t="shared" ref="F30:F31" si="4">E30</f>
        <v>-0.46509052654891753</v>
      </c>
      <c r="G30">
        <v>0.1</v>
      </c>
      <c r="I30" s="70">
        <f t="shared" si="2"/>
        <v>0.38509052654891751</v>
      </c>
      <c r="J30" s="71">
        <f t="shared" si="0"/>
        <v>0.38509052654891751</v>
      </c>
    </row>
    <row r="31" spans="1:11" ht="19.95" customHeight="1" x14ac:dyDescent="0.3">
      <c r="B31" s="49" t="s">
        <v>97</v>
      </c>
      <c r="C31" s="36">
        <v>219.14</v>
      </c>
      <c r="D31" s="37">
        <f t="shared" si="3"/>
        <v>-46</v>
      </c>
      <c r="E31" s="69">
        <f t="shared" si="1"/>
        <v>-0.20991147211828057</v>
      </c>
      <c r="F31" s="68">
        <f t="shared" si="4"/>
        <v>-0.20991147211828057</v>
      </c>
      <c r="I31" s="70">
        <f t="shared" si="2"/>
        <v>0.12991147211828058</v>
      </c>
      <c r="J31" s="71">
        <f t="shared" si="0"/>
        <v>0.12991147211828058</v>
      </c>
    </row>
    <row r="32" spans="1:11" ht="19.95" customHeight="1" x14ac:dyDescent="0.3">
      <c r="B32" s="50" t="s">
        <v>38</v>
      </c>
      <c r="C32" s="51">
        <f>SUM(C28:C31)</f>
        <v>979.1400000000001</v>
      </c>
      <c r="D32" s="37"/>
      <c r="E32" s="52"/>
      <c r="F32" s="35"/>
    </row>
    <row r="34" spans="1:7" s="27" customFormat="1" ht="19.95" customHeight="1" x14ac:dyDescent="0.3">
      <c r="A34" s="80" t="s">
        <v>35</v>
      </c>
      <c r="B34" s="80"/>
      <c r="C34" s="80"/>
      <c r="D34" s="80"/>
      <c r="E34" s="80"/>
      <c r="F34" s="80"/>
      <c r="G34" s="56"/>
    </row>
    <row r="36" spans="1:7" ht="19.95" customHeight="1" x14ac:dyDescent="0.3">
      <c r="E36" s="54" t="s">
        <v>36</v>
      </c>
      <c r="F36" s="48">
        <f>C32</f>
        <v>979.1400000000001</v>
      </c>
    </row>
    <row r="37" spans="1:7" ht="19.95" customHeight="1" x14ac:dyDescent="0.3">
      <c r="E37" s="54" t="s">
        <v>1</v>
      </c>
      <c r="F37" s="32">
        <f>B7</f>
        <v>21</v>
      </c>
    </row>
    <row r="38" spans="1:7" ht="29.4" customHeight="1" x14ac:dyDescent="0.3">
      <c r="E38" s="81" t="s">
        <v>103</v>
      </c>
      <c r="F38" s="81"/>
    </row>
    <row r="40" spans="1:7" ht="33.6" customHeight="1" x14ac:dyDescent="0.3">
      <c r="A40" s="82" t="s">
        <v>42</v>
      </c>
      <c r="B40" s="82"/>
      <c r="C40" s="82"/>
      <c r="D40" s="82"/>
      <c r="E40" s="82"/>
      <c r="F40" s="82"/>
      <c r="G40" s="2"/>
    </row>
    <row r="56" spans="1:14" ht="30.6" customHeight="1" x14ac:dyDescent="0.3"/>
    <row r="57" spans="1:14" s="27" customFormat="1" ht="19.95" customHeight="1" x14ac:dyDescent="0.3">
      <c r="A57" s="80" t="s">
        <v>41</v>
      </c>
      <c r="B57" s="80"/>
      <c r="C57" s="80"/>
      <c r="D57" s="80"/>
      <c r="E57" s="80"/>
      <c r="F57" s="80"/>
      <c r="G57" s="56"/>
      <c r="I57" s="80" t="s">
        <v>47</v>
      </c>
      <c r="J57" s="80"/>
      <c r="K57" s="80"/>
      <c r="L57" s="80"/>
      <c r="M57" s="80"/>
      <c r="N57" s="80"/>
    </row>
    <row r="58" spans="1:14" ht="18" x14ac:dyDescent="0.35">
      <c r="A58" s="16"/>
    </row>
    <row r="59" spans="1:14" s="27" customFormat="1" ht="19.95" customHeight="1" x14ac:dyDescent="0.3">
      <c r="A59" s="83" t="s">
        <v>43</v>
      </c>
      <c r="B59" s="83"/>
      <c r="C59" s="83"/>
      <c r="D59" s="83"/>
      <c r="E59" s="83"/>
      <c r="F59" s="83"/>
      <c r="G59" s="56"/>
      <c r="I59" s="83" t="s">
        <v>43</v>
      </c>
      <c r="J59" s="83"/>
      <c r="K59" s="83"/>
      <c r="L59" s="83"/>
      <c r="M59" s="83"/>
      <c r="N59" s="83"/>
    </row>
    <row r="61" spans="1:14" x14ac:dyDescent="0.3">
      <c r="A61" s="90" t="s">
        <v>44</v>
      </c>
      <c r="B61" s="90"/>
      <c r="C61" s="90"/>
      <c r="D61" s="90"/>
      <c r="E61" s="90"/>
      <c r="F61" s="90"/>
      <c r="I61" s="90" t="s">
        <v>105</v>
      </c>
      <c r="J61" s="90"/>
      <c r="K61" s="90"/>
      <c r="L61" s="90"/>
      <c r="M61" s="90"/>
      <c r="N61" s="90"/>
    </row>
    <row r="62" spans="1:14" ht="10.95" customHeight="1" x14ac:dyDescent="0.3"/>
    <row r="63" spans="1:14" ht="19.95" customHeight="1" x14ac:dyDescent="0.3">
      <c r="A63" s="45" t="s">
        <v>45</v>
      </c>
      <c r="B63" s="52">
        <f>ABS(SUMIF($D$28:$D$31,"&gt;0.01",$D$28:$D$31))</f>
        <v>138</v>
      </c>
      <c r="I63" s="45" t="s">
        <v>45</v>
      </c>
      <c r="J63" s="52">
        <f>ABS(SUMIF($D$28:$D$31,"&lt;0.01",$D$28:$D$31))</f>
        <v>130</v>
      </c>
      <c r="K63" s="61"/>
    </row>
    <row r="64" spans="1:14" ht="19.95" customHeight="1" x14ac:dyDescent="0.3">
      <c r="A64" s="59"/>
      <c r="B64" s="58"/>
      <c r="J64" s="58"/>
    </row>
    <row r="65" spans="1:14" ht="19.95" customHeight="1" x14ac:dyDescent="0.3">
      <c r="C65" s="41"/>
      <c r="D65" s="41"/>
      <c r="E65" s="41"/>
      <c r="I65" s="83" t="s">
        <v>49</v>
      </c>
      <c r="J65" s="83"/>
      <c r="K65" s="83"/>
      <c r="L65" s="83"/>
      <c r="M65" s="83"/>
      <c r="N65" s="83"/>
    </row>
    <row r="66" spans="1:14" ht="15.6" x14ac:dyDescent="0.3">
      <c r="A66" s="39"/>
      <c r="B66" s="39"/>
      <c r="C66" s="41"/>
    </row>
    <row r="67" spans="1:14" ht="15.6" x14ac:dyDescent="0.3">
      <c r="A67" s="39"/>
      <c r="B67" s="39"/>
      <c r="C67" s="41"/>
      <c r="D67" s="45" t="s">
        <v>1</v>
      </c>
      <c r="E67" s="35">
        <v>21</v>
      </c>
      <c r="I67" s="45" t="s">
        <v>21</v>
      </c>
      <c r="J67" s="45" t="s">
        <v>19</v>
      </c>
      <c r="K67" s="45" t="s">
        <v>20</v>
      </c>
    </row>
    <row r="68" spans="1:14" ht="15.6" x14ac:dyDescent="0.3">
      <c r="A68" s="45" t="s">
        <v>46</v>
      </c>
      <c r="B68" s="52">
        <f>F36+(E67*B63)</f>
        <v>3877.1400000000003</v>
      </c>
      <c r="C68" s="33" t="s">
        <v>5</v>
      </c>
      <c r="D68" s="45" t="s">
        <v>104</v>
      </c>
      <c r="E68" s="35">
        <f>D23</f>
        <v>979.1400000000001</v>
      </c>
      <c r="I68" s="72">
        <f>I29</f>
        <v>0.39064096817570587</v>
      </c>
      <c r="J68" s="36">
        <f>C29</f>
        <v>267.72000000000003</v>
      </c>
      <c r="K68" s="36">
        <f>I68*J68</f>
        <v>104.58239999999999</v>
      </c>
    </row>
    <row r="69" spans="1:14" ht="15.6" x14ac:dyDescent="0.3">
      <c r="A69" s="39"/>
      <c r="B69" s="39"/>
      <c r="C69" s="41"/>
      <c r="I69" s="72">
        <f>I30</f>
        <v>0.38509052654891751</v>
      </c>
      <c r="J69" s="36">
        <f>C30</f>
        <v>180.61</v>
      </c>
      <c r="K69" s="36">
        <f t="shared" ref="K69:K70" si="5">I69*J69</f>
        <v>69.551199999999994</v>
      </c>
    </row>
    <row r="70" spans="1:14" ht="15.75" customHeight="1" x14ac:dyDescent="0.3">
      <c r="I70" s="72">
        <f>I31</f>
        <v>0.12991147211828058</v>
      </c>
      <c r="J70" s="36">
        <f>C31</f>
        <v>219.14</v>
      </c>
      <c r="K70" s="36">
        <f t="shared" si="5"/>
        <v>28.468800000000005</v>
      </c>
      <c r="L70" s="39"/>
    </row>
    <row r="71" spans="1:14" ht="19.95" customHeight="1" x14ac:dyDescent="0.3">
      <c r="I71" s="88" t="s">
        <v>106</v>
      </c>
      <c r="J71" s="89"/>
      <c r="K71" s="51">
        <f>SUM(K68:K70)</f>
        <v>202.60240000000002</v>
      </c>
      <c r="L71" s="33" t="s">
        <v>5</v>
      </c>
    </row>
    <row r="72" spans="1:14" ht="15.6" x14ac:dyDescent="0.3">
      <c r="I72" s="39"/>
      <c r="J72" s="39"/>
      <c r="K72" s="39"/>
      <c r="L72" s="39"/>
    </row>
    <row r="73" spans="1:14" ht="23.4" customHeight="1" x14ac:dyDescent="0.3">
      <c r="I73" s="45" t="s">
        <v>45</v>
      </c>
      <c r="J73" s="52">
        <f>K71+J63</f>
        <v>332.60239999999999</v>
      </c>
      <c r="K73" s="39"/>
      <c r="L73" s="39"/>
    </row>
    <row r="74" spans="1:14" ht="10.199999999999999" customHeight="1" x14ac:dyDescent="0.3"/>
    <row r="78" spans="1:14" ht="19.95" customHeight="1" x14ac:dyDescent="0.3">
      <c r="I78" s="45" t="s">
        <v>46</v>
      </c>
      <c r="J78" s="52">
        <f>F36+(F37*J73)</f>
        <v>7963.7903999999999</v>
      </c>
      <c r="K78" s="33" t="s">
        <v>5</v>
      </c>
    </row>
    <row r="79" spans="1:14" ht="13.2" customHeight="1" x14ac:dyDescent="0.3">
      <c r="I79" s="59"/>
      <c r="J79" s="58"/>
      <c r="K79" s="33"/>
    </row>
    <row r="80" spans="1:14" s="27" customFormat="1" ht="19.95" customHeight="1" x14ac:dyDescent="0.3">
      <c r="A80" s="80" t="s">
        <v>55</v>
      </c>
      <c r="B80" s="80"/>
      <c r="C80" s="80"/>
      <c r="D80" s="80"/>
      <c r="E80" s="80"/>
      <c r="F80" s="80"/>
      <c r="G80" s="56"/>
    </row>
    <row r="82" spans="1:8" ht="19.95" customHeight="1" x14ac:dyDescent="0.3">
      <c r="A82" s="45" t="s">
        <v>107</v>
      </c>
      <c r="B82" s="52">
        <f>(B68+J78)/2</f>
        <v>5920.4652000000006</v>
      </c>
      <c r="C82" s="33" t="s">
        <v>5</v>
      </c>
    </row>
    <row r="84" spans="1:8" s="27" customFormat="1" ht="19.95" customHeight="1" x14ac:dyDescent="0.3">
      <c r="A84" s="80" t="s">
        <v>56</v>
      </c>
      <c r="B84" s="80"/>
      <c r="C84" s="80"/>
      <c r="D84" s="80"/>
      <c r="E84" s="80"/>
      <c r="F84" s="80"/>
      <c r="G84" s="56"/>
    </row>
    <row r="86" spans="1:8" ht="19.95" customHeight="1" x14ac:dyDescent="0.3">
      <c r="A86" s="45" t="s">
        <v>57</v>
      </c>
      <c r="B86" s="52">
        <f>(C23-C19)/D23*100</f>
        <v>0.81704352799395386</v>
      </c>
      <c r="C86" s="33" t="s">
        <v>58</v>
      </c>
    </row>
    <row r="89" spans="1:8" s="27" customFormat="1" ht="19.95" customHeight="1" x14ac:dyDescent="0.3">
      <c r="A89" s="80" t="s">
        <v>66</v>
      </c>
      <c r="B89" s="80"/>
      <c r="C89" s="80"/>
      <c r="D89" s="80"/>
      <c r="E89" s="80"/>
      <c r="F89" s="80"/>
      <c r="G89" s="56"/>
    </row>
    <row r="91" spans="1:8" s="55" customFormat="1" ht="55.95" customHeight="1" x14ac:dyDescent="0.3">
      <c r="A91" s="53" t="s">
        <v>59</v>
      </c>
      <c r="B91" s="53" t="s">
        <v>60</v>
      </c>
      <c r="C91" s="53" t="s">
        <v>61</v>
      </c>
      <c r="D91" s="53" t="s">
        <v>62</v>
      </c>
      <c r="E91" s="53" t="s">
        <v>63</v>
      </c>
      <c r="F91" s="64"/>
      <c r="G91" s="85"/>
      <c r="H91" s="85"/>
    </row>
    <row r="92" spans="1:8" s="30" customFormat="1" ht="25.2" customHeight="1" x14ac:dyDescent="0.25">
      <c r="A92" s="35">
        <v>3</v>
      </c>
      <c r="B92" s="57">
        <f>F36</f>
        <v>979.1400000000001</v>
      </c>
      <c r="C92" s="36">
        <f>B82</f>
        <v>5920.4652000000006</v>
      </c>
      <c r="D92" s="74" cm="1">
        <f t="array" ref="D92">MAX(ABS(E28:E31))</f>
        <v>0.47064096817570589</v>
      </c>
      <c r="E92" s="36">
        <f>B86</f>
        <v>0.81704352799395386</v>
      </c>
      <c r="F92" s="65"/>
      <c r="G92" s="86"/>
      <c r="H92" s="86"/>
    </row>
    <row r="93" spans="1:8" s="30" customFormat="1" ht="25.2" hidden="1" customHeight="1" x14ac:dyDescent="0.25">
      <c r="A93" s="35">
        <v>2</v>
      </c>
      <c r="B93" s="35"/>
      <c r="C93" s="35"/>
      <c r="D93" s="35"/>
      <c r="E93" s="35"/>
      <c r="F93" s="66"/>
      <c r="G93" s="84"/>
      <c r="H93" s="84"/>
    </row>
    <row r="94" spans="1:8" s="30" customFormat="1" ht="25.2" hidden="1" customHeight="1" x14ac:dyDescent="0.25">
      <c r="A94" s="35">
        <v>3</v>
      </c>
      <c r="B94" s="35"/>
      <c r="C94" s="35"/>
      <c r="D94" s="35"/>
      <c r="E94" s="35"/>
      <c r="F94" s="66"/>
      <c r="G94" s="31"/>
      <c r="H94" s="31"/>
    </row>
    <row r="95" spans="1:8" s="30" customFormat="1" ht="25.2" hidden="1" customHeight="1" x14ac:dyDescent="0.25">
      <c r="A95" s="35">
        <v>4</v>
      </c>
      <c r="B95" s="35"/>
      <c r="C95" s="35"/>
      <c r="D95" s="35"/>
      <c r="E95" s="35"/>
      <c r="F95" s="66"/>
      <c r="G95" s="31"/>
      <c r="H95" s="31"/>
    </row>
    <row r="96" spans="1:8" s="30" customFormat="1" ht="25.2" hidden="1" customHeight="1" x14ac:dyDescent="0.25">
      <c r="A96" s="35">
        <v>5</v>
      </c>
      <c r="B96" s="35"/>
      <c r="C96" s="35"/>
      <c r="D96" s="35"/>
      <c r="E96" s="35"/>
      <c r="F96" s="66"/>
      <c r="G96" s="84"/>
      <c r="H96" s="84"/>
    </row>
    <row r="97" spans="1:17" x14ac:dyDescent="0.3">
      <c r="B97" s="5"/>
      <c r="E97"/>
      <c r="G97">
        <v>4.2</v>
      </c>
    </row>
    <row r="98" spans="1:17" ht="19.95" customHeight="1" x14ac:dyDescent="0.3">
      <c r="A98" s="63" t="s">
        <v>65</v>
      </c>
      <c r="B98" s="38"/>
      <c r="C98" s="38"/>
      <c r="D98" s="38"/>
      <c r="E98"/>
    </row>
    <row r="99" spans="1:17" ht="19.95" customHeight="1" x14ac:dyDescent="0.3">
      <c r="A99" s="63">
        <v>1</v>
      </c>
      <c r="B99" s="79" t="s">
        <v>64</v>
      </c>
      <c r="C99" s="79"/>
      <c r="D99" s="79"/>
      <c r="E99"/>
    </row>
    <row r="100" spans="1:17" ht="19.95" customHeight="1" x14ac:dyDescent="0.3">
      <c r="A100" s="63">
        <v>2</v>
      </c>
      <c r="B100" s="79" t="s">
        <v>67</v>
      </c>
      <c r="C100" s="79"/>
      <c r="D100" s="38"/>
      <c r="E100"/>
    </row>
    <row r="103" spans="1:17" x14ac:dyDescent="0.3">
      <c r="J103" s="5"/>
      <c r="K103" s="5"/>
      <c r="L103" s="91"/>
      <c r="M103" s="91"/>
      <c r="N103" s="91"/>
      <c r="O103" s="91"/>
      <c r="P103" s="91"/>
      <c r="Q103" s="91"/>
    </row>
    <row r="104" spans="1:17" x14ac:dyDescent="0.3">
      <c r="J104" s="5"/>
      <c r="K104" s="5"/>
      <c r="L104" s="91"/>
      <c r="M104" s="91"/>
      <c r="N104" s="92"/>
      <c r="O104" s="91"/>
      <c r="P104" s="92"/>
      <c r="Q104" s="91"/>
    </row>
    <row r="105" spans="1:17" x14ac:dyDescent="0.3">
      <c r="J105" s="5"/>
      <c r="K105" s="5"/>
      <c r="L105" s="91"/>
      <c r="M105" s="91"/>
      <c r="N105" s="91"/>
      <c r="O105" s="91"/>
      <c r="P105" s="91"/>
      <c r="Q105" s="91"/>
    </row>
    <row r="106" spans="1:17" x14ac:dyDescent="0.3">
      <c r="J106" s="5"/>
      <c r="K106" s="5"/>
      <c r="L106" s="91"/>
      <c r="M106" s="91"/>
      <c r="N106" s="91"/>
      <c r="O106" s="91"/>
      <c r="P106" s="91"/>
      <c r="Q106" s="91"/>
    </row>
  </sheetData>
  <mergeCells count="37">
    <mergeCell ref="A34:F34"/>
    <mergeCell ref="A1:I1"/>
    <mergeCell ref="A3:C3"/>
    <mergeCell ref="A11:C11"/>
    <mergeCell ref="A15:F15"/>
    <mergeCell ref="A25:F25"/>
    <mergeCell ref="E38:F38"/>
    <mergeCell ref="A40:F40"/>
    <mergeCell ref="A57:F57"/>
    <mergeCell ref="I57:N57"/>
    <mergeCell ref="A59:F59"/>
    <mergeCell ref="I59:N59"/>
    <mergeCell ref="B99:D99"/>
    <mergeCell ref="A61:F61"/>
    <mergeCell ref="I61:N61"/>
    <mergeCell ref="I65:N65"/>
    <mergeCell ref="I71:J71"/>
    <mergeCell ref="A80:F80"/>
    <mergeCell ref="A84:F84"/>
    <mergeCell ref="A89:F89"/>
    <mergeCell ref="G91:H91"/>
    <mergeCell ref="G92:H92"/>
    <mergeCell ref="G93:H93"/>
    <mergeCell ref="G96:H96"/>
    <mergeCell ref="B100:C100"/>
    <mergeCell ref="L103:M103"/>
    <mergeCell ref="N103:O103"/>
    <mergeCell ref="P103:Q103"/>
    <mergeCell ref="L104:M104"/>
    <mergeCell ref="N104:O104"/>
    <mergeCell ref="P104:Q104"/>
    <mergeCell ref="L105:M105"/>
    <mergeCell ref="N105:O105"/>
    <mergeCell ref="P105:Q105"/>
    <mergeCell ref="L106:M106"/>
    <mergeCell ref="N106:O106"/>
    <mergeCell ref="P106:Q106"/>
  </mergeCells>
  <pageMargins left="0.7" right="0.7" top="0.75" bottom="0.75" header="0.3" footer="0.3"/>
  <pageSetup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8AA3-3C10-4B38-969C-5BFFA03EBE69}">
  <sheetPr>
    <tabColor rgb="FFFFFF00"/>
  </sheetPr>
  <dimension ref="A1:Q104"/>
  <sheetViews>
    <sheetView topLeftCell="A28" zoomScale="85" zoomScaleNormal="85" workbookViewId="0">
      <selection activeCell="K35" sqref="K35"/>
    </sheetView>
  </sheetViews>
  <sheetFormatPr baseColWidth="10" defaultRowHeight="14.4" x14ac:dyDescent="0.3"/>
  <cols>
    <col min="1" max="1" width="17.44140625" customWidth="1"/>
    <col min="2" max="2" width="13.109375" customWidth="1"/>
    <col min="3" max="3" width="14.5546875" style="5" customWidth="1"/>
    <col min="4" max="4" width="15.44140625" style="5" customWidth="1"/>
    <col min="5" max="5" width="14" style="5" customWidth="1"/>
    <col min="6" max="6" width="17.33203125" customWidth="1"/>
    <col min="7" max="7" width="10.44140625" hidden="1" customWidth="1"/>
    <col min="8" max="8" width="1.88671875" customWidth="1"/>
    <col min="9" max="9" width="16.88671875" customWidth="1"/>
    <col min="10" max="10" width="15.44140625" customWidth="1"/>
    <col min="11" max="11" width="11.44140625" bestFit="1" customWidth="1"/>
  </cols>
  <sheetData>
    <row r="1" spans="1:9" s="28" customFormat="1" ht="22.95" customHeight="1" x14ac:dyDescent="0.3">
      <c r="A1" s="87" t="s">
        <v>90</v>
      </c>
      <c r="B1" s="87"/>
      <c r="C1" s="87"/>
      <c r="D1" s="87"/>
      <c r="E1" s="87"/>
      <c r="F1" s="87"/>
      <c r="G1" s="87"/>
      <c r="H1" s="87"/>
      <c r="I1" s="87"/>
    </row>
    <row r="2" spans="1:9" s="30" customFormat="1" ht="12" customHeight="1" x14ac:dyDescent="0.25">
      <c r="A2" s="29"/>
      <c r="B2" s="29"/>
      <c r="C2" s="29"/>
      <c r="D2" s="29"/>
      <c r="E2" s="29"/>
      <c r="F2" s="29"/>
      <c r="G2" s="29"/>
      <c r="H2" s="29"/>
      <c r="I2" s="29"/>
    </row>
    <row r="3" spans="1:9" s="30" customFormat="1" ht="15.6" x14ac:dyDescent="0.25">
      <c r="A3" s="80" t="s">
        <v>84</v>
      </c>
      <c r="B3" s="80"/>
      <c r="C3" s="80"/>
      <c r="D3" s="31"/>
      <c r="E3" s="31"/>
    </row>
    <row r="4" spans="1:9" s="30" customFormat="1" ht="9.6" customHeight="1" x14ac:dyDescent="0.25">
      <c r="A4" s="33"/>
      <c r="B4" s="33"/>
      <c r="C4" s="33"/>
      <c r="D4" s="31"/>
      <c r="E4" s="31"/>
    </row>
    <row r="5" spans="1:9" s="30" customFormat="1" ht="31.95" customHeight="1" x14ac:dyDescent="0.25">
      <c r="A5" s="46" t="s">
        <v>91</v>
      </c>
      <c r="B5" s="47" t="s">
        <v>92</v>
      </c>
      <c r="C5" s="35"/>
      <c r="D5" s="31"/>
      <c r="E5" s="31"/>
    </row>
    <row r="6" spans="1:9" s="30" customFormat="1" ht="19.95" customHeight="1" x14ac:dyDescent="0.25">
      <c r="A6" s="42" t="s">
        <v>85</v>
      </c>
      <c r="B6" s="34">
        <v>0.08</v>
      </c>
      <c r="C6" s="35">
        <f>8/100</f>
        <v>0.08</v>
      </c>
      <c r="D6" s="31"/>
      <c r="E6" s="31"/>
    </row>
    <row r="7" spans="1:9" s="30" customFormat="1" ht="19.95" customHeight="1" x14ac:dyDescent="0.25">
      <c r="A7" s="42" t="s">
        <v>86</v>
      </c>
      <c r="B7" s="35">
        <v>21</v>
      </c>
      <c r="C7" s="35"/>
      <c r="D7" s="31"/>
      <c r="E7" s="31"/>
    </row>
    <row r="8" spans="1:9" s="30" customFormat="1" ht="19.95" customHeight="1" x14ac:dyDescent="0.25">
      <c r="A8" s="42" t="s">
        <v>87</v>
      </c>
      <c r="B8" s="35">
        <v>1</v>
      </c>
      <c r="C8" s="35">
        <v>2000</v>
      </c>
      <c r="D8" s="31"/>
      <c r="E8" s="31"/>
    </row>
    <row r="9" spans="1:9" s="30" customFormat="1" ht="19.95" customHeight="1" x14ac:dyDescent="0.25">
      <c r="A9" s="42" t="s">
        <v>88</v>
      </c>
      <c r="B9" s="35">
        <v>10</v>
      </c>
      <c r="C9" s="35" t="s">
        <v>5</v>
      </c>
      <c r="D9" s="31"/>
      <c r="E9" s="31"/>
    </row>
    <row r="10" spans="1:9" ht="18" customHeight="1" x14ac:dyDescent="0.3"/>
    <row r="11" spans="1:9" ht="15.6" x14ac:dyDescent="0.3">
      <c r="A11" s="80" t="s">
        <v>6</v>
      </c>
      <c r="B11" s="80"/>
      <c r="C11" s="80"/>
    </row>
    <row r="15" spans="1:9" s="27" customFormat="1" ht="19.95" customHeight="1" x14ac:dyDescent="0.3">
      <c r="A15" s="80" t="s">
        <v>89</v>
      </c>
      <c r="B15" s="80"/>
      <c r="C15" s="80"/>
      <c r="D15" s="80"/>
      <c r="E15" s="80"/>
      <c r="F15" s="80"/>
      <c r="G15" s="56"/>
    </row>
    <row r="17" spans="1:11" ht="15.6" x14ac:dyDescent="0.3">
      <c r="B17" s="39"/>
      <c r="C17" s="40"/>
      <c r="D17" s="40"/>
      <c r="E17" s="41"/>
      <c r="F17" s="39"/>
    </row>
    <row r="18" spans="1:11" ht="19.95" customHeight="1" x14ac:dyDescent="0.3">
      <c r="B18" s="45" t="s">
        <v>94</v>
      </c>
      <c r="C18" s="45" t="s">
        <v>95</v>
      </c>
      <c r="D18" s="45" t="s">
        <v>96</v>
      </c>
      <c r="E18" s="41"/>
      <c r="F18" s="39"/>
    </row>
    <row r="19" spans="1:11" ht="19.95" customHeight="1" x14ac:dyDescent="0.3">
      <c r="B19" s="43" t="s">
        <v>8</v>
      </c>
      <c r="C19" s="37">
        <v>3812</v>
      </c>
      <c r="D19" s="35">
        <v>0</v>
      </c>
      <c r="E19" s="41"/>
      <c r="F19" s="39"/>
    </row>
    <row r="20" spans="1:11" ht="19.95" customHeight="1" x14ac:dyDescent="0.3">
      <c r="B20" s="43" t="s">
        <v>98</v>
      </c>
      <c r="C20" s="35">
        <v>3814</v>
      </c>
      <c r="D20" s="35">
        <f>D19+C28</f>
        <v>250</v>
      </c>
      <c r="E20" s="41"/>
      <c r="F20" s="39"/>
    </row>
    <row r="21" spans="1:11" ht="19.95" customHeight="1" x14ac:dyDescent="0.3">
      <c r="B21" s="43" t="s">
        <v>82</v>
      </c>
      <c r="C21" s="35">
        <v>3816</v>
      </c>
      <c r="D21" s="35">
        <f>D20+C29</f>
        <v>499.44</v>
      </c>
      <c r="E21" s="41"/>
      <c r="F21" s="44">
        <f>(C23-C19)/D23</f>
        <v>7.9553703722118913E-3</v>
      </c>
    </row>
    <row r="22" spans="1:11" ht="19.95" customHeight="1" x14ac:dyDescent="0.3">
      <c r="B22" s="43" t="s">
        <v>83</v>
      </c>
      <c r="C22" s="35">
        <v>3816</v>
      </c>
      <c r="D22" s="35">
        <f>D21+C30</f>
        <v>749.37</v>
      </c>
      <c r="E22" s="41"/>
      <c r="F22" s="39"/>
    </row>
    <row r="23" spans="1:11" ht="19.95" customHeight="1" x14ac:dyDescent="0.3">
      <c r="B23" s="43" t="s">
        <v>16</v>
      </c>
      <c r="C23" s="35">
        <v>3820</v>
      </c>
      <c r="D23" s="43">
        <f>D22+C31</f>
        <v>1005.61</v>
      </c>
      <c r="E23" s="41"/>
      <c r="F23" s="39"/>
    </row>
    <row r="24" spans="1:11" ht="19.2" customHeight="1" x14ac:dyDescent="0.3"/>
    <row r="25" spans="1:11" s="27" customFormat="1" ht="19.95" customHeight="1" x14ac:dyDescent="0.3">
      <c r="A25" s="80" t="s">
        <v>93</v>
      </c>
      <c r="B25" s="80"/>
      <c r="C25" s="80"/>
      <c r="D25" s="80"/>
      <c r="E25" s="80"/>
      <c r="F25" s="80"/>
      <c r="G25" s="56"/>
    </row>
    <row r="26" spans="1:11" x14ac:dyDescent="0.3">
      <c r="E26" s="10"/>
    </row>
    <row r="27" spans="1:11" ht="31.2" x14ac:dyDescent="0.3">
      <c r="B27" s="45" t="s">
        <v>18</v>
      </c>
      <c r="C27" s="45" t="s">
        <v>19</v>
      </c>
      <c r="D27" s="45" t="s">
        <v>20</v>
      </c>
      <c r="E27" s="45" t="s">
        <v>21</v>
      </c>
      <c r="F27" s="45" t="s">
        <v>21</v>
      </c>
      <c r="G27" s="19" t="s">
        <v>50</v>
      </c>
      <c r="I27" s="53" t="s">
        <v>102</v>
      </c>
      <c r="J27" s="53" t="s">
        <v>102</v>
      </c>
    </row>
    <row r="28" spans="1:11" ht="19.95" customHeight="1" x14ac:dyDescent="0.3">
      <c r="B28" s="49" t="s">
        <v>99</v>
      </c>
      <c r="C28" s="36">
        <v>250</v>
      </c>
      <c r="D28" s="37">
        <f>C20-C19</f>
        <v>2</v>
      </c>
      <c r="E28" s="69">
        <f>(D28/C28)</f>
        <v>8.0000000000000002E-3</v>
      </c>
      <c r="F28" s="68">
        <f>E28</f>
        <v>8.0000000000000002E-3</v>
      </c>
      <c r="I28" s="70" t="str">
        <f>IF(ABS(E28)&lt;ABS($B$6),"",ABS(E28)-ABS($B$6))</f>
        <v/>
      </c>
      <c r="J28" s="71" t="str">
        <f t="shared" ref="J28:J31" si="0">I28</f>
        <v/>
      </c>
      <c r="K28" s="67"/>
    </row>
    <row r="29" spans="1:11" ht="19.95" customHeight="1" x14ac:dyDescent="0.3">
      <c r="B29" s="49" t="s">
        <v>100</v>
      </c>
      <c r="C29" s="36">
        <v>249.44</v>
      </c>
      <c r="D29" s="37">
        <f>C21-C20</f>
        <v>2</v>
      </c>
      <c r="E29" s="69">
        <f t="shared" ref="E29:E31" si="1">(D29/C29)</f>
        <v>8.0179602309172551E-3</v>
      </c>
      <c r="F29" s="68">
        <f>E29</f>
        <v>8.0179602309172551E-3</v>
      </c>
      <c r="G29">
        <v>2.3E-3</v>
      </c>
      <c r="I29" s="70" t="str">
        <f t="shared" ref="I29:I31" si="2">IF(ABS(E29)&lt;ABS($B$6),"",ABS(E29)-ABS($B$6))</f>
        <v/>
      </c>
      <c r="J29" s="71" t="str">
        <f t="shared" si="0"/>
        <v/>
      </c>
    </row>
    <row r="30" spans="1:11" ht="19.95" customHeight="1" x14ac:dyDescent="0.3">
      <c r="B30" s="49" t="s">
        <v>101</v>
      </c>
      <c r="C30" s="36">
        <v>249.93</v>
      </c>
      <c r="D30" s="37">
        <f t="shared" ref="D30:D31" si="3">C22-C21</f>
        <v>0</v>
      </c>
      <c r="E30" s="69">
        <f t="shared" si="1"/>
        <v>0</v>
      </c>
      <c r="F30" s="68">
        <f>E30</f>
        <v>0</v>
      </c>
      <c r="G30">
        <v>0.1</v>
      </c>
      <c r="I30" s="70" t="str">
        <f t="shared" si="2"/>
        <v/>
      </c>
      <c r="J30" s="71" t="str">
        <f t="shared" si="0"/>
        <v/>
      </c>
    </row>
    <row r="31" spans="1:11" ht="19.95" customHeight="1" x14ac:dyDescent="0.3">
      <c r="B31" s="49" t="s">
        <v>97</v>
      </c>
      <c r="C31" s="36">
        <v>256.24</v>
      </c>
      <c r="D31" s="37">
        <f t="shared" si="3"/>
        <v>4</v>
      </c>
      <c r="E31" s="69">
        <f t="shared" si="1"/>
        <v>1.5610365282547611E-2</v>
      </c>
      <c r="F31" s="68">
        <f t="shared" ref="F29:F31" si="4">E31</f>
        <v>1.5610365282547611E-2</v>
      </c>
      <c r="I31" s="70" t="str">
        <f t="shared" si="2"/>
        <v/>
      </c>
      <c r="J31" s="71" t="str">
        <f t="shared" si="0"/>
        <v/>
      </c>
    </row>
    <row r="32" spans="1:11" ht="19.95" customHeight="1" x14ac:dyDescent="0.3">
      <c r="B32" s="50" t="s">
        <v>38</v>
      </c>
      <c r="C32" s="51">
        <f>SUM(C28:C31)</f>
        <v>1005.61</v>
      </c>
      <c r="D32" s="37"/>
      <c r="E32" s="52"/>
      <c r="F32" s="35"/>
    </row>
    <row r="34" spans="1:7" s="27" customFormat="1" ht="19.95" customHeight="1" x14ac:dyDescent="0.3">
      <c r="A34" s="80" t="s">
        <v>35</v>
      </c>
      <c r="B34" s="80"/>
      <c r="C34" s="80"/>
      <c r="D34" s="80"/>
      <c r="E34" s="80"/>
      <c r="F34" s="80"/>
      <c r="G34" s="56"/>
    </row>
    <row r="36" spans="1:7" ht="19.95" customHeight="1" x14ac:dyDescent="0.3">
      <c r="E36" s="54" t="s">
        <v>36</v>
      </c>
      <c r="F36" s="48">
        <f>C32</f>
        <v>1005.61</v>
      </c>
    </row>
    <row r="37" spans="1:7" ht="19.95" customHeight="1" x14ac:dyDescent="0.3">
      <c r="E37" s="54" t="s">
        <v>1</v>
      </c>
      <c r="F37" s="32">
        <f>B7</f>
        <v>21</v>
      </c>
    </row>
    <row r="38" spans="1:7" ht="29.4" customHeight="1" x14ac:dyDescent="0.3">
      <c r="E38" s="81" t="s">
        <v>103</v>
      </c>
      <c r="F38" s="81"/>
    </row>
    <row r="40" spans="1:7" ht="33.6" customHeight="1" x14ac:dyDescent="0.3">
      <c r="A40" s="82" t="s">
        <v>42</v>
      </c>
      <c r="B40" s="82"/>
      <c r="C40" s="82"/>
      <c r="D40" s="82"/>
      <c r="E40" s="82"/>
      <c r="F40" s="82"/>
      <c r="G40" s="2"/>
    </row>
    <row r="56" spans="1:14" ht="30.6" customHeight="1" x14ac:dyDescent="0.3"/>
    <row r="57" spans="1:14" s="27" customFormat="1" ht="19.95" customHeight="1" x14ac:dyDescent="0.3">
      <c r="A57" s="80" t="s">
        <v>41</v>
      </c>
      <c r="B57" s="80"/>
      <c r="C57" s="80"/>
      <c r="D57" s="80"/>
      <c r="E57" s="80"/>
      <c r="F57" s="80"/>
      <c r="G57" s="56"/>
      <c r="I57" s="80" t="s">
        <v>47</v>
      </c>
      <c r="J57" s="80"/>
      <c r="K57" s="80"/>
      <c r="L57" s="80"/>
      <c r="M57" s="80"/>
      <c r="N57" s="80"/>
    </row>
    <row r="58" spans="1:14" ht="18" x14ac:dyDescent="0.35">
      <c r="A58" s="16"/>
    </row>
    <row r="59" spans="1:14" s="27" customFormat="1" ht="19.95" customHeight="1" x14ac:dyDescent="0.3">
      <c r="A59" s="83" t="s">
        <v>43</v>
      </c>
      <c r="B59" s="83"/>
      <c r="C59" s="83"/>
      <c r="D59" s="83"/>
      <c r="E59" s="83"/>
      <c r="F59" s="83"/>
      <c r="G59" s="56"/>
      <c r="I59" s="83" t="s">
        <v>43</v>
      </c>
      <c r="J59" s="83"/>
      <c r="K59" s="83"/>
      <c r="L59" s="83"/>
      <c r="M59" s="83"/>
      <c r="N59" s="83"/>
    </row>
    <row r="61" spans="1:14" x14ac:dyDescent="0.3">
      <c r="A61" s="90" t="s">
        <v>44</v>
      </c>
      <c r="B61" s="90"/>
      <c r="C61" s="90"/>
      <c r="D61" s="90"/>
      <c r="E61" s="90"/>
      <c r="F61" s="90"/>
      <c r="I61" s="90" t="s">
        <v>105</v>
      </c>
      <c r="J61" s="90"/>
      <c r="K61" s="90"/>
      <c r="L61" s="90"/>
      <c r="M61" s="90"/>
      <c r="N61" s="90"/>
    </row>
    <row r="62" spans="1:14" ht="10.95" customHeight="1" x14ac:dyDescent="0.3"/>
    <row r="63" spans="1:14" ht="19.95" customHeight="1" x14ac:dyDescent="0.3">
      <c r="A63" s="45" t="s">
        <v>45</v>
      </c>
      <c r="B63" s="52">
        <f>ABS(SUMIF($D$28:$D$31,"&gt;0.01",$D$28:$D$31))</f>
        <v>8</v>
      </c>
      <c r="I63" s="45" t="s">
        <v>45</v>
      </c>
      <c r="J63" s="52">
        <f>ABS(SUMIF($D$28:$D$31,"&lt;0.01",$D$28:$D$31))</f>
        <v>0</v>
      </c>
      <c r="K63" s="61"/>
    </row>
    <row r="64" spans="1:14" ht="19.95" customHeight="1" x14ac:dyDescent="0.3">
      <c r="A64" s="59"/>
      <c r="B64" s="58"/>
    </row>
    <row r="65" spans="1:14" ht="19.95" customHeight="1" x14ac:dyDescent="0.3">
      <c r="C65" s="41"/>
      <c r="D65" s="41"/>
      <c r="E65" s="41"/>
      <c r="I65" s="83" t="s">
        <v>49</v>
      </c>
      <c r="J65" s="83"/>
      <c r="K65" s="83"/>
      <c r="L65" s="83"/>
      <c r="M65" s="83"/>
      <c r="N65" s="83"/>
    </row>
    <row r="66" spans="1:14" ht="15.6" x14ac:dyDescent="0.3">
      <c r="A66" s="39"/>
      <c r="B66" s="39"/>
      <c r="C66" s="41"/>
    </row>
    <row r="67" spans="1:14" ht="19.95" customHeight="1" x14ac:dyDescent="0.3">
      <c r="A67" s="39"/>
      <c r="B67" s="39"/>
      <c r="C67" s="41"/>
      <c r="D67" s="45" t="s">
        <v>1</v>
      </c>
      <c r="E67" s="35">
        <v>21</v>
      </c>
      <c r="I67" s="45" t="s">
        <v>21</v>
      </c>
      <c r="J67" s="45" t="s">
        <v>19</v>
      </c>
      <c r="K67" s="45" t="s">
        <v>20</v>
      </c>
      <c r="L67" s="39"/>
    </row>
    <row r="68" spans="1:14" ht="19.95" customHeight="1" x14ac:dyDescent="0.3">
      <c r="A68" s="45" t="s">
        <v>46</v>
      </c>
      <c r="B68" s="52">
        <f>F36+(E67*B63)</f>
        <v>1173.6100000000001</v>
      </c>
      <c r="C68" s="33" t="s">
        <v>5</v>
      </c>
      <c r="D68" s="45" t="s">
        <v>104</v>
      </c>
      <c r="E68" s="35">
        <f>D23</f>
        <v>1005.61</v>
      </c>
      <c r="I68" s="35"/>
      <c r="J68" s="36"/>
      <c r="K68" s="36"/>
      <c r="L68" s="39"/>
    </row>
    <row r="69" spans="1:14" ht="19.95" customHeight="1" x14ac:dyDescent="0.3">
      <c r="I69" s="88" t="s">
        <v>106</v>
      </c>
      <c r="J69" s="89"/>
      <c r="K69" s="51">
        <v>0</v>
      </c>
      <c r="L69" s="33" t="s">
        <v>5</v>
      </c>
    </row>
    <row r="70" spans="1:14" ht="15.6" x14ac:dyDescent="0.3">
      <c r="I70" s="39"/>
      <c r="J70" s="39"/>
      <c r="K70" s="39"/>
      <c r="L70" s="39"/>
    </row>
    <row r="71" spans="1:14" ht="23.4" customHeight="1" x14ac:dyDescent="0.3">
      <c r="I71" s="45" t="s">
        <v>45</v>
      </c>
      <c r="J71" s="52">
        <f>K69+J63</f>
        <v>0</v>
      </c>
      <c r="K71" s="39"/>
      <c r="L71" s="39"/>
    </row>
    <row r="72" spans="1:14" ht="10.199999999999999" customHeight="1" x14ac:dyDescent="0.3"/>
    <row r="76" spans="1:14" ht="19.95" customHeight="1" x14ac:dyDescent="0.3">
      <c r="I76" s="45" t="s">
        <v>46</v>
      </c>
      <c r="J76" s="52">
        <f>F36+(F37*J71)</f>
        <v>1005.61</v>
      </c>
      <c r="K76" s="33" t="s">
        <v>5</v>
      </c>
    </row>
    <row r="77" spans="1:14" ht="13.2" customHeight="1" x14ac:dyDescent="0.3">
      <c r="I77" s="59"/>
      <c r="J77" s="58"/>
      <c r="K77" s="33"/>
    </row>
    <row r="78" spans="1:14" s="27" customFormat="1" ht="19.95" customHeight="1" x14ac:dyDescent="0.3">
      <c r="A78" s="80" t="s">
        <v>55</v>
      </c>
      <c r="B78" s="80"/>
      <c r="C78" s="80"/>
      <c r="D78" s="80"/>
      <c r="E78" s="80"/>
      <c r="F78" s="80"/>
      <c r="G78" s="56"/>
    </row>
    <row r="80" spans="1:14" ht="19.95" customHeight="1" x14ac:dyDescent="0.3">
      <c r="A80" s="45" t="s">
        <v>107</v>
      </c>
      <c r="B80" s="52">
        <f>(B68+J76)/2</f>
        <v>1089.6100000000001</v>
      </c>
      <c r="C80" s="33" t="s">
        <v>5</v>
      </c>
    </row>
    <row r="82" spans="1:8" s="27" customFormat="1" ht="19.95" customHeight="1" x14ac:dyDescent="0.3">
      <c r="A82" s="80" t="s">
        <v>56</v>
      </c>
      <c r="B82" s="80"/>
      <c r="C82" s="80"/>
      <c r="D82" s="80"/>
      <c r="E82" s="80"/>
      <c r="F82" s="80"/>
      <c r="G82" s="56"/>
    </row>
    <row r="84" spans="1:8" ht="19.95" customHeight="1" x14ac:dyDescent="0.3">
      <c r="A84" s="45" t="s">
        <v>57</v>
      </c>
      <c r="B84" s="52">
        <f>(C23-C19)/D23*100</f>
        <v>0.79553703722118918</v>
      </c>
      <c r="C84" s="33" t="s">
        <v>58</v>
      </c>
    </row>
    <row r="87" spans="1:8" s="27" customFormat="1" ht="19.95" customHeight="1" x14ac:dyDescent="0.3">
      <c r="A87" s="80" t="s">
        <v>66</v>
      </c>
      <c r="B87" s="80"/>
      <c r="C87" s="80"/>
      <c r="D87" s="80"/>
      <c r="E87" s="80"/>
      <c r="F87" s="80"/>
      <c r="G87" s="56"/>
    </row>
    <row r="89" spans="1:8" s="55" customFormat="1" ht="55.95" customHeight="1" x14ac:dyDescent="0.3">
      <c r="A89" s="53" t="s">
        <v>59</v>
      </c>
      <c r="B89" s="53" t="s">
        <v>60</v>
      </c>
      <c r="C89" s="53" t="s">
        <v>61</v>
      </c>
      <c r="D89" s="53" t="s">
        <v>62</v>
      </c>
      <c r="E89" s="53" t="s">
        <v>63</v>
      </c>
      <c r="F89" s="64"/>
      <c r="G89" s="85"/>
      <c r="H89" s="85"/>
    </row>
    <row r="90" spans="1:8" s="30" customFormat="1" ht="25.2" customHeight="1" x14ac:dyDescent="0.25">
      <c r="A90" s="35">
        <v>4</v>
      </c>
      <c r="B90" s="57">
        <f>F36</f>
        <v>1005.61</v>
      </c>
      <c r="C90" s="36">
        <f>B80</f>
        <v>1089.6100000000001</v>
      </c>
      <c r="D90" s="74" cm="1">
        <f t="array" ref="D90">MAX(ABS(E28:E31))</f>
        <v>1.5610365282547611E-2</v>
      </c>
      <c r="E90" s="36">
        <f>B84</f>
        <v>0.79553703722118918</v>
      </c>
      <c r="F90" s="65"/>
      <c r="G90" s="86"/>
      <c r="H90" s="86"/>
    </row>
    <row r="91" spans="1:8" s="30" customFormat="1" ht="25.2" hidden="1" customHeight="1" x14ac:dyDescent="0.25">
      <c r="A91" s="35">
        <v>2</v>
      </c>
      <c r="B91" s="35"/>
      <c r="C91" s="35"/>
      <c r="D91" s="35"/>
      <c r="E91" s="35"/>
      <c r="F91" s="66"/>
      <c r="G91" s="84"/>
      <c r="H91" s="84"/>
    </row>
    <row r="92" spans="1:8" s="30" customFormat="1" ht="25.2" hidden="1" customHeight="1" x14ac:dyDescent="0.25">
      <c r="A92" s="35">
        <v>3</v>
      </c>
      <c r="B92" s="35"/>
      <c r="C92" s="35"/>
      <c r="D92" s="35"/>
      <c r="E92" s="35"/>
      <c r="F92" s="66"/>
      <c r="G92" s="31"/>
      <c r="H92" s="31"/>
    </row>
    <row r="93" spans="1:8" s="30" customFormat="1" ht="25.2" hidden="1" customHeight="1" x14ac:dyDescent="0.25">
      <c r="A93" s="35">
        <v>4</v>
      </c>
      <c r="B93" s="35"/>
      <c r="C93" s="35"/>
      <c r="D93" s="35"/>
      <c r="E93" s="35"/>
      <c r="F93" s="66"/>
      <c r="G93" s="31"/>
      <c r="H93" s="31"/>
    </row>
    <row r="94" spans="1:8" s="30" customFormat="1" ht="25.2" hidden="1" customHeight="1" x14ac:dyDescent="0.25">
      <c r="A94" s="35">
        <v>5</v>
      </c>
      <c r="B94" s="35"/>
      <c r="C94" s="35"/>
      <c r="D94" s="35"/>
      <c r="E94" s="35"/>
      <c r="F94" s="66"/>
      <c r="G94" s="84"/>
      <c r="H94" s="84"/>
    </row>
    <row r="95" spans="1:8" x14ac:dyDescent="0.3">
      <c r="B95" s="5"/>
      <c r="E95"/>
      <c r="G95">
        <v>4.2</v>
      </c>
    </row>
    <row r="96" spans="1:8" ht="19.95" customHeight="1" x14ac:dyDescent="0.3">
      <c r="A96" s="63" t="s">
        <v>65</v>
      </c>
      <c r="B96" s="38"/>
      <c r="C96" s="38"/>
      <c r="D96" s="38"/>
      <c r="E96"/>
    </row>
    <row r="97" spans="1:17" ht="19.95" customHeight="1" x14ac:dyDescent="0.3">
      <c r="A97" s="63">
        <v>1</v>
      </c>
      <c r="B97" s="79" t="s">
        <v>64</v>
      </c>
      <c r="C97" s="79"/>
      <c r="D97" s="79"/>
      <c r="E97"/>
    </row>
    <row r="98" spans="1:17" ht="19.95" customHeight="1" x14ac:dyDescent="0.3">
      <c r="A98" s="63">
        <v>2</v>
      </c>
      <c r="B98" s="79" t="s">
        <v>67</v>
      </c>
      <c r="C98" s="79"/>
      <c r="D98" s="38"/>
      <c r="E98"/>
    </row>
    <row r="101" spans="1:17" x14ac:dyDescent="0.3">
      <c r="J101" s="5"/>
      <c r="K101" s="5"/>
      <c r="L101" s="91"/>
      <c r="M101" s="91"/>
      <c r="N101" s="91"/>
      <c r="O101" s="91"/>
      <c r="P101" s="91"/>
      <c r="Q101" s="91"/>
    </row>
    <row r="102" spans="1:17" x14ac:dyDescent="0.3">
      <c r="J102" s="5"/>
      <c r="K102" s="5"/>
      <c r="L102" s="91"/>
      <c r="M102" s="91"/>
      <c r="N102" s="92"/>
      <c r="O102" s="91"/>
      <c r="P102" s="92"/>
      <c r="Q102" s="91"/>
    </row>
    <row r="103" spans="1:17" x14ac:dyDescent="0.3">
      <c r="J103" s="5"/>
      <c r="K103" s="5"/>
      <c r="L103" s="91"/>
      <c r="M103" s="91"/>
      <c r="N103" s="91"/>
      <c r="O103" s="91"/>
      <c r="P103" s="91"/>
      <c r="Q103" s="91"/>
    </row>
    <row r="104" spans="1:17" x14ac:dyDescent="0.3">
      <c r="J104" s="5"/>
      <c r="K104" s="5"/>
      <c r="L104" s="91"/>
      <c r="M104" s="91"/>
      <c r="N104" s="91"/>
      <c r="O104" s="91"/>
      <c r="P104" s="91"/>
      <c r="Q104" s="91"/>
    </row>
  </sheetData>
  <mergeCells count="37">
    <mergeCell ref="L103:M103"/>
    <mergeCell ref="N103:O103"/>
    <mergeCell ref="P103:Q103"/>
    <mergeCell ref="L104:M104"/>
    <mergeCell ref="N104:O104"/>
    <mergeCell ref="P104:Q104"/>
    <mergeCell ref="B98:C98"/>
    <mergeCell ref="L101:M101"/>
    <mergeCell ref="N101:O101"/>
    <mergeCell ref="P101:Q101"/>
    <mergeCell ref="L102:M102"/>
    <mergeCell ref="N102:O102"/>
    <mergeCell ref="P102:Q102"/>
    <mergeCell ref="B97:D97"/>
    <mergeCell ref="A61:F61"/>
    <mergeCell ref="I61:N61"/>
    <mergeCell ref="I65:N65"/>
    <mergeCell ref="I69:J69"/>
    <mergeCell ref="A78:F78"/>
    <mergeCell ref="A82:F82"/>
    <mergeCell ref="A87:F87"/>
    <mergeCell ref="G89:H89"/>
    <mergeCell ref="G90:H90"/>
    <mergeCell ref="G91:H91"/>
    <mergeCell ref="G94:H94"/>
    <mergeCell ref="E38:F38"/>
    <mergeCell ref="A40:F40"/>
    <mergeCell ref="A57:F57"/>
    <mergeCell ref="I57:N57"/>
    <mergeCell ref="A59:F59"/>
    <mergeCell ref="I59:N59"/>
    <mergeCell ref="A34:F34"/>
    <mergeCell ref="A1:I1"/>
    <mergeCell ref="A3:C3"/>
    <mergeCell ref="A11:C11"/>
    <mergeCell ref="A15:F15"/>
    <mergeCell ref="A25:F25"/>
  </mergeCells>
  <pageMargins left="0.7" right="0.7" top="0.75" bottom="0.75" header="0.3" footer="0.3"/>
  <pageSetup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13BFB-3C04-46B0-9A73-5B7EC139D9F6}">
  <sheetPr>
    <tabColor rgb="FF26004C"/>
  </sheetPr>
  <dimension ref="A1:Q112"/>
  <sheetViews>
    <sheetView topLeftCell="A92" zoomScale="85" zoomScaleNormal="85" workbookViewId="0">
      <selection activeCell="E35" sqref="E35"/>
    </sheetView>
  </sheetViews>
  <sheetFormatPr baseColWidth="10" defaultRowHeight="14.4" x14ac:dyDescent="0.3"/>
  <cols>
    <col min="1" max="1" width="17.44140625" customWidth="1"/>
    <col min="2" max="2" width="13.109375" customWidth="1"/>
    <col min="3" max="3" width="14.5546875" style="5" customWidth="1"/>
    <col min="4" max="4" width="15.44140625" style="5" customWidth="1"/>
    <col min="5" max="5" width="14" style="5" customWidth="1"/>
    <col min="6" max="6" width="17.33203125" customWidth="1"/>
    <col min="7" max="7" width="10.44140625" hidden="1" customWidth="1"/>
    <col min="8" max="8" width="1.88671875" customWidth="1"/>
    <col min="9" max="9" width="16.88671875" customWidth="1"/>
    <col min="10" max="10" width="15.44140625" customWidth="1"/>
    <col min="11" max="11" width="11.44140625" bestFit="1" customWidth="1"/>
  </cols>
  <sheetData>
    <row r="1" spans="1:9" s="28" customFormat="1" ht="22.95" customHeight="1" x14ac:dyDescent="0.3">
      <c r="A1" s="87" t="s">
        <v>90</v>
      </c>
      <c r="B1" s="87"/>
      <c r="C1" s="87"/>
      <c r="D1" s="87"/>
      <c r="E1" s="87"/>
      <c r="F1" s="87"/>
      <c r="G1" s="87"/>
      <c r="H1" s="87"/>
      <c r="I1" s="87"/>
    </row>
    <row r="2" spans="1:9" s="30" customFormat="1" ht="12" customHeight="1" x14ac:dyDescent="0.25">
      <c r="A2" s="29"/>
      <c r="B2" s="29"/>
      <c r="C2" s="29"/>
      <c r="D2" s="29"/>
      <c r="E2" s="29"/>
      <c r="F2" s="29"/>
      <c r="G2" s="29"/>
      <c r="H2" s="29"/>
      <c r="I2" s="29"/>
    </row>
    <row r="3" spans="1:9" s="30" customFormat="1" ht="15.6" x14ac:dyDescent="0.25">
      <c r="A3" s="80" t="s">
        <v>84</v>
      </c>
      <c r="B3" s="80"/>
      <c r="C3" s="80"/>
      <c r="D3" s="31"/>
      <c r="E3" s="31"/>
    </row>
    <row r="4" spans="1:9" s="30" customFormat="1" ht="9.6" customHeight="1" x14ac:dyDescent="0.25">
      <c r="A4" s="33"/>
      <c r="B4" s="33"/>
      <c r="C4" s="33"/>
      <c r="D4" s="31"/>
      <c r="E4" s="31"/>
    </row>
    <row r="5" spans="1:9" s="30" customFormat="1" ht="31.95" customHeight="1" x14ac:dyDescent="0.25">
      <c r="A5" s="46" t="s">
        <v>91</v>
      </c>
      <c r="B5" s="47" t="s">
        <v>92</v>
      </c>
      <c r="C5" s="35"/>
      <c r="D5" s="31"/>
      <c r="E5" s="31"/>
    </row>
    <row r="6" spans="1:9" s="30" customFormat="1" ht="19.95" customHeight="1" x14ac:dyDescent="0.25">
      <c r="A6" s="42" t="s">
        <v>85</v>
      </c>
      <c r="B6" s="34">
        <v>0.08</v>
      </c>
      <c r="C6" s="35">
        <f>8/100</f>
        <v>0.08</v>
      </c>
      <c r="D6" s="31"/>
      <c r="E6" s="31"/>
    </row>
    <row r="7" spans="1:9" s="30" customFormat="1" ht="19.95" customHeight="1" x14ac:dyDescent="0.25">
      <c r="A7" s="42" t="s">
        <v>86</v>
      </c>
      <c r="B7" s="35">
        <v>21</v>
      </c>
      <c r="C7" s="35"/>
      <c r="D7" s="31"/>
      <c r="E7" s="31"/>
    </row>
    <row r="8" spans="1:9" s="30" customFormat="1" ht="19.95" customHeight="1" x14ac:dyDescent="0.25">
      <c r="A8" s="42" t="s">
        <v>87</v>
      </c>
      <c r="B8" s="35">
        <v>1</v>
      </c>
      <c r="C8" s="35">
        <v>2000</v>
      </c>
      <c r="D8" s="31"/>
      <c r="E8" s="31"/>
    </row>
    <row r="9" spans="1:9" s="30" customFormat="1" ht="19.95" customHeight="1" x14ac:dyDescent="0.25">
      <c r="A9" s="42" t="s">
        <v>88</v>
      </c>
      <c r="B9" s="35">
        <v>10</v>
      </c>
      <c r="C9" s="35" t="s">
        <v>5</v>
      </c>
      <c r="D9" s="31"/>
      <c r="E9" s="31"/>
    </row>
    <row r="10" spans="1:9" ht="18" customHeight="1" x14ac:dyDescent="0.3"/>
    <row r="11" spans="1:9" ht="15.6" x14ac:dyDescent="0.3">
      <c r="A11" s="80" t="s">
        <v>6</v>
      </c>
      <c r="B11" s="80"/>
      <c r="C11" s="80"/>
    </row>
    <row r="15" spans="1:9" s="27" customFormat="1" ht="19.95" customHeight="1" x14ac:dyDescent="0.3">
      <c r="A15" s="80" t="s">
        <v>89</v>
      </c>
      <c r="B15" s="80"/>
      <c r="C15" s="80"/>
      <c r="D15" s="80"/>
      <c r="E15" s="80"/>
      <c r="F15" s="80"/>
      <c r="G15" s="56"/>
    </row>
    <row r="17" spans="1:11" ht="15.6" x14ac:dyDescent="0.3">
      <c r="B17" s="39"/>
      <c r="C17" s="40"/>
      <c r="D17" s="40"/>
      <c r="E17" s="41"/>
      <c r="F17" s="39"/>
    </row>
    <row r="18" spans="1:11" ht="19.95" customHeight="1" x14ac:dyDescent="0.3">
      <c r="B18" s="45" t="s">
        <v>94</v>
      </c>
      <c r="C18" s="45" t="s">
        <v>95</v>
      </c>
      <c r="D18" s="45" t="s">
        <v>96</v>
      </c>
      <c r="E18" s="41"/>
      <c r="F18" s="39"/>
    </row>
    <row r="19" spans="1:11" ht="19.95" customHeight="1" x14ac:dyDescent="0.3">
      <c r="B19" s="43" t="s">
        <v>8</v>
      </c>
      <c r="C19" s="37">
        <v>3812</v>
      </c>
      <c r="D19" s="35">
        <v>0</v>
      </c>
      <c r="E19" s="41"/>
      <c r="F19" s="39"/>
    </row>
    <row r="20" spans="1:11" ht="19.95" customHeight="1" x14ac:dyDescent="0.3">
      <c r="B20" s="43" t="s">
        <v>98</v>
      </c>
      <c r="C20" s="35">
        <v>3730</v>
      </c>
      <c r="D20" s="36">
        <f>D19+C31</f>
        <v>396.76</v>
      </c>
      <c r="E20" s="41"/>
      <c r="F20" s="39"/>
    </row>
    <row r="21" spans="1:11" ht="19.95" customHeight="1" x14ac:dyDescent="0.3">
      <c r="B21" s="43" t="s">
        <v>82</v>
      </c>
      <c r="C21" s="35">
        <v>3736</v>
      </c>
      <c r="D21" s="36">
        <f t="shared" ref="D21:D26" si="0">D20+C32</f>
        <v>700.31</v>
      </c>
      <c r="E21" s="41"/>
      <c r="F21" s="44">
        <f>(C26-C19)/D26</f>
        <v>4.0832576229315751E-3</v>
      </c>
    </row>
    <row r="22" spans="1:11" ht="19.95" customHeight="1" x14ac:dyDescent="0.3">
      <c r="B22" s="43" t="s">
        <v>83</v>
      </c>
      <c r="C22" s="35">
        <v>3758</v>
      </c>
      <c r="D22" s="36">
        <f t="shared" si="0"/>
        <v>1130.9499999999998</v>
      </c>
      <c r="E22" s="41"/>
      <c r="F22" s="39"/>
    </row>
    <row r="23" spans="1:11" ht="19.95" customHeight="1" x14ac:dyDescent="0.3">
      <c r="B23" s="43" t="s">
        <v>108</v>
      </c>
      <c r="C23" s="35">
        <v>3786</v>
      </c>
      <c r="D23" s="36">
        <f t="shared" si="0"/>
        <v>1388.35</v>
      </c>
      <c r="E23" s="41"/>
      <c r="F23" s="39"/>
    </row>
    <row r="24" spans="1:11" ht="19.95" customHeight="1" x14ac:dyDescent="0.3">
      <c r="B24" s="43" t="s">
        <v>5</v>
      </c>
      <c r="C24" s="35">
        <v>3808</v>
      </c>
      <c r="D24" s="36">
        <f t="shared" si="0"/>
        <v>1571.9399999999998</v>
      </c>
      <c r="E24" s="41"/>
      <c r="F24" s="39"/>
    </row>
    <row r="25" spans="1:11" ht="19.95" customHeight="1" x14ac:dyDescent="0.3">
      <c r="B25" s="43" t="s">
        <v>109</v>
      </c>
      <c r="C25" s="35">
        <v>3814</v>
      </c>
      <c r="D25" s="36">
        <f t="shared" si="0"/>
        <v>1747.0499999999997</v>
      </c>
      <c r="E25" s="41"/>
      <c r="F25" s="39"/>
    </row>
    <row r="26" spans="1:11" ht="19.95" customHeight="1" x14ac:dyDescent="0.3">
      <c r="B26" s="43" t="s">
        <v>16</v>
      </c>
      <c r="C26" s="35">
        <v>3820</v>
      </c>
      <c r="D26" s="36">
        <f t="shared" si="0"/>
        <v>1959.2199999999998</v>
      </c>
      <c r="E26" s="41"/>
      <c r="F26" s="39"/>
    </row>
    <row r="27" spans="1:11" ht="19.2" customHeight="1" x14ac:dyDescent="0.3"/>
    <row r="28" spans="1:11" s="27" customFormat="1" ht="19.95" customHeight="1" x14ac:dyDescent="0.3">
      <c r="A28" s="80" t="s">
        <v>93</v>
      </c>
      <c r="B28" s="80"/>
      <c r="C28" s="80"/>
      <c r="D28" s="80"/>
      <c r="E28" s="80"/>
      <c r="F28" s="80"/>
      <c r="G28" s="56"/>
    </row>
    <row r="29" spans="1:11" x14ac:dyDescent="0.3">
      <c r="E29" s="10"/>
    </row>
    <row r="30" spans="1:11" ht="31.2" x14ac:dyDescent="0.3">
      <c r="B30" s="45" t="s">
        <v>18</v>
      </c>
      <c r="C30" s="45" t="s">
        <v>19</v>
      </c>
      <c r="D30" s="45" t="s">
        <v>20</v>
      </c>
      <c r="E30" s="45" t="s">
        <v>21</v>
      </c>
      <c r="F30" s="45" t="s">
        <v>21</v>
      </c>
      <c r="G30" s="19" t="s">
        <v>50</v>
      </c>
      <c r="I30" s="53" t="s">
        <v>102</v>
      </c>
      <c r="J30" s="53" t="s">
        <v>102</v>
      </c>
    </row>
    <row r="31" spans="1:11" ht="19.95" customHeight="1" x14ac:dyDescent="0.3">
      <c r="B31" s="49" t="s">
        <v>99</v>
      </c>
      <c r="C31" s="36">
        <v>396.76</v>
      </c>
      <c r="D31" s="37">
        <f>C20-C19</f>
        <v>-82</v>
      </c>
      <c r="E31" s="69">
        <f>(D31/C31)</f>
        <v>-0.20667405988506907</v>
      </c>
      <c r="F31" s="68">
        <f>E31</f>
        <v>-0.20667405988506907</v>
      </c>
      <c r="I31" s="70">
        <f>IF(ABS(E31)&lt;ABS($B$6),"",ABS(E31)-ABS($B$6))</f>
        <v>0.12667405988506908</v>
      </c>
      <c r="J31" s="71">
        <f t="shared" ref="J31:J37" si="1">I31</f>
        <v>0.12667405988506908</v>
      </c>
      <c r="K31" s="67"/>
    </row>
    <row r="32" spans="1:11" ht="19.95" customHeight="1" x14ac:dyDescent="0.3">
      <c r="B32" s="49" t="s">
        <v>100</v>
      </c>
      <c r="C32" s="36">
        <v>303.55</v>
      </c>
      <c r="D32" s="37">
        <f t="shared" ref="D32:D37" si="2">C21-C20</f>
        <v>6</v>
      </c>
      <c r="E32" s="69">
        <f t="shared" ref="E32:E37" si="3">(D32/C32)</f>
        <v>1.9766101136550814E-2</v>
      </c>
      <c r="F32" s="68">
        <f t="shared" ref="F32:F37" si="4">E32</f>
        <v>1.9766101136550814E-2</v>
      </c>
      <c r="G32">
        <v>2.3E-3</v>
      </c>
      <c r="I32" s="70" t="str">
        <f t="shared" ref="I32:I37" si="5">IF(ABS(E32)&lt;ABS($B$6),"",ABS(E32)-ABS($B$6))</f>
        <v/>
      </c>
      <c r="J32" s="71" t="str">
        <f t="shared" si="1"/>
        <v/>
      </c>
    </row>
    <row r="33" spans="1:10" ht="19.95" customHeight="1" x14ac:dyDescent="0.3">
      <c r="B33" s="49" t="s">
        <v>101</v>
      </c>
      <c r="C33" s="36">
        <v>430.64</v>
      </c>
      <c r="D33" s="37">
        <f t="shared" si="2"/>
        <v>22</v>
      </c>
      <c r="E33" s="69">
        <f t="shared" si="3"/>
        <v>5.1086754597807912E-2</v>
      </c>
      <c r="F33" s="68">
        <f t="shared" si="4"/>
        <v>5.1086754597807912E-2</v>
      </c>
      <c r="G33">
        <v>0.1</v>
      </c>
      <c r="I33" s="70" t="str">
        <f t="shared" si="5"/>
        <v/>
      </c>
      <c r="J33" s="71" t="str">
        <f t="shared" si="1"/>
        <v/>
      </c>
    </row>
    <row r="34" spans="1:10" ht="19.95" customHeight="1" x14ac:dyDescent="0.3">
      <c r="B34" s="49" t="s">
        <v>110</v>
      </c>
      <c r="C34" s="36">
        <v>257.39999999999998</v>
      </c>
      <c r="D34" s="37">
        <f t="shared" si="2"/>
        <v>28</v>
      </c>
      <c r="E34" s="69">
        <f t="shared" si="3"/>
        <v>0.10878010878010878</v>
      </c>
      <c r="F34" s="68">
        <f t="shared" si="4"/>
        <v>0.10878010878010878</v>
      </c>
      <c r="I34" s="70">
        <f t="shared" si="5"/>
        <v>2.8780108780108782E-2</v>
      </c>
      <c r="J34" s="71">
        <f t="shared" si="1"/>
        <v>2.8780108780108782E-2</v>
      </c>
    </row>
    <row r="35" spans="1:10" ht="19.95" customHeight="1" x14ac:dyDescent="0.3">
      <c r="B35" s="49" t="s">
        <v>111</v>
      </c>
      <c r="C35" s="36">
        <v>183.59</v>
      </c>
      <c r="D35" s="37">
        <f t="shared" si="2"/>
        <v>22</v>
      </c>
      <c r="E35" s="69">
        <f t="shared" si="3"/>
        <v>0.11983223487118035</v>
      </c>
      <c r="F35" s="68">
        <f t="shared" si="4"/>
        <v>0.11983223487118035</v>
      </c>
      <c r="I35" s="70">
        <f t="shared" si="5"/>
        <v>3.9832234871180344E-2</v>
      </c>
      <c r="J35" s="71">
        <f t="shared" si="1"/>
        <v>3.9832234871180344E-2</v>
      </c>
    </row>
    <row r="36" spans="1:10" ht="19.95" customHeight="1" x14ac:dyDescent="0.3">
      <c r="B36" s="49" t="s">
        <v>112</v>
      </c>
      <c r="C36" s="36">
        <v>175.11</v>
      </c>
      <c r="D36" s="37">
        <f t="shared" si="2"/>
        <v>6</v>
      </c>
      <c r="E36" s="69">
        <f t="shared" si="3"/>
        <v>3.4264176803152302E-2</v>
      </c>
      <c r="F36" s="68">
        <f t="shared" si="4"/>
        <v>3.4264176803152302E-2</v>
      </c>
      <c r="I36" s="70" t="str">
        <f t="shared" si="5"/>
        <v/>
      </c>
      <c r="J36" s="71" t="str">
        <f t="shared" si="1"/>
        <v/>
      </c>
    </row>
    <row r="37" spans="1:10" ht="19.95" customHeight="1" x14ac:dyDescent="0.3">
      <c r="B37" s="49" t="s">
        <v>113</v>
      </c>
      <c r="C37" s="36">
        <v>212.17</v>
      </c>
      <c r="D37" s="37">
        <f t="shared" si="2"/>
        <v>6</v>
      </c>
      <c r="E37" s="69">
        <f t="shared" si="3"/>
        <v>2.8279210067398787E-2</v>
      </c>
      <c r="F37" s="68">
        <f t="shared" si="4"/>
        <v>2.8279210067398787E-2</v>
      </c>
      <c r="I37" s="70" t="str">
        <f t="shared" si="5"/>
        <v/>
      </c>
      <c r="J37" s="71" t="str">
        <f t="shared" si="1"/>
        <v/>
      </c>
    </row>
    <row r="38" spans="1:10" ht="19.95" customHeight="1" x14ac:dyDescent="0.3">
      <c r="B38" s="50" t="s">
        <v>38</v>
      </c>
      <c r="C38" s="51">
        <f>SUM(C31:C37)</f>
        <v>1959.2199999999998</v>
      </c>
      <c r="D38" s="37"/>
      <c r="E38" s="52"/>
      <c r="F38" s="35"/>
    </row>
    <row r="40" spans="1:10" s="27" customFormat="1" ht="19.95" customHeight="1" x14ac:dyDescent="0.3">
      <c r="A40" s="80" t="s">
        <v>35</v>
      </c>
      <c r="B40" s="80"/>
      <c r="C40" s="80"/>
      <c r="D40" s="80"/>
      <c r="E40" s="80"/>
      <c r="F40" s="80"/>
      <c r="G40" s="56"/>
    </row>
    <row r="42" spans="1:10" ht="19.95" customHeight="1" x14ac:dyDescent="0.3">
      <c r="E42" s="54" t="s">
        <v>36</v>
      </c>
      <c r="F42" s="48">
        <f>C38</f>
        <v>1959.2199999999998</v>
      </c>
    </row>
    <row r="43" spans="1:10" ht="19.95" customHeight="1" x14ac:dyDescent="0.3">
      <c r="E43" s="54" t="s">
        <v>1</v>
      </c>
      <c r="F43" s="32">
        <f>B7</f>
        <v>21</v>
      </c>
    </row>
    <row r="44" spans="1:10" ht="29.4" customHeight="1" x14ac:dyDescent="0.3">
      <c r="E44" s="81" t="s">
        <v>103</v>
      </c>
      <c r="F44" s="81"/>
    </row>
    <row r="46" spans="1:10" ht="33.6" customHeight="1" x14ac:dyDescent="0.3">
      <c r="A46" s="82" t="s">
        <v>42</v>
      </c>
      <c r="B46" s="82"/>
      <c r="C46" s="82"/>
      <c r="D46" s="82"/>
      <c r="E46" s="82"/>
      <c r="F46" s="82"/>
      <c r="G46" s="2"/>
    </row>
    <row r="62" spans="1:14" ht="30.6" customHeight="1" x14ac:dyDescent="0.3"/>
    <row r="63" spans="1:14" s="27" customFormat="1" ht="19.95" customHeight="1" x14ac:dyDescent="0.3">
      <c r="A63" s="80" t="s">
        <v>41</v>
      </c>
      <c r="B63" s="80"/>
      <c r="C63" s="80"/>
      <c r="D63" s="80"/>
      <c r="E63" s="80"/>
      <c r="F63" s="80"/>
      <c r="G63" s="56"/>
      <c r="I63" s="80" t="s">
        <v>47</v>
      </c>
      <c r="J63" s="80"/>
      <c r="K63" s="80"/>
      <c r="L63" s="80"/>
      <c r="M63" s="80"/>
      <c r="N63" s="80"/>
    </row>
    <row r="64" spans="1:14" ht="18" x14ac:dyDescent="0.35">
      <c r="A64" s="16"/>
    </row>
    <row r="65" spans="1:14" s="27" customFormat="1" ht="19.95" customHeight="1" x14ac:dyDescent="0.3">
      <c r="A65" s="83" t="s">
        <v>43</v>
      </c>
      <c r="B65" s="83"/>
      <c r="C65" s="83"/>
      <c r="D65" s="83"/>
      <c r="E65" s="83"/>
      <c r="F65" s="83"/>
      <c r="G65" s="56"/>
      <c r="I65" s="83" t="s">
        <v>43</v>
      </c>
      <c r="J65" s="83"/>
      <c r="K65" s="83"/>
      <c r="L65" s="83"/>
      <c r="M65" s="83"/>
      <c r="N65" s="83"/>
    </row>
    <row r="67" spans="1:14" x14ac:dyDescent="0.3">
      <c r="A67" s="90" t="s">
        <v>44</v>
      </c>
      <c r="B67" s="90"/>
      <c r="C67" s="90"/>
      <c r="D67" s="90"/>
      <c r="E67" s="90"/>
      <c r="F67" s="90"/>
      <c r="I67" s="90" t="s">
        <v>105</v>
      </c>
      <c r="J67" s="90"/>
      <c r="K67" s="90"/>
      <c r="L67" s="90"/>
      <c r="M67" s="90"/>
      <c r="N67" s="90"/>
    </row>
    <row r="68" spans="1:14" ht="10.95" customHeight="1" x14ac:dyDescent="0.3"/>
    <row r="69" spans="1:14" ht="19.95" customHeight="1" x14ac:dyDescent="0.3">
      <c r="A69" s="45" t="s">
        <v>45</v>
      </c>
      <c r="B69" s="52">
        <f>ABS(SUMIF($D$31:$D$37,"&gt;0.01",$D$31:$D$37))</f>
        <v>90</v>
      </c>
      <c r="I69" s="45" t="s">
        <v>45</v>
      </c>
      <c r="J69" s="52">
        <f>ABS(SUMIF($D$31:$D$37,"&lt;0.01",$D$31:$D$37))</f>
        <v>82</v>
      </c>
      <c r="K69" s="61"/>
    </row>
    <row r="70" spans="1:14" ht="19.95" customHeight="1" x14ac:dyDescent="0.3">
      <c r="A70" s="59"/>
      <c r="B70" s="58"/>
    </row>
    <row r="71" spans="1:14" ht="19.95" customHeight="1" x14ac:dyDescent="0.3">
      <c r="C71" s="41"/>
      <c r="D71" s="41"/>
      <c r="E71" s="41"/>
      <c r="I71" s="83" t="s">
        <v>49</v>
      </c>
      <c r="J71" s="83"/>
      <c r="K71" s="83"/>
      <c r="L71" s="83"/>
      <c r="M71" s="83"/>
      <c r="N71" s="83"/>
    </row>
    <row r="72" spans="1:14" ht="15.6" x14ac:dyDescent="0.3">
      <c r="A72" s="39"/>
      <c r="B72" s="39"/>
      <c r="C72" s="41"/>
    </row>
    <row r="73" spans="1:14" ht="19.95" customHeight="1" x14ac:dyDescent="0.3">
      <c r="A73" s="39"/>
      <c r="B73" s="39"/>
      <c r="C73" s="41"/>
      <c r="D73" s="45" t="s">
        <v>1</v>
      </c>
      <c r="E73" s="35">
        <v>21</v>
      </c>
      <c r="I73" s="45" t="s">
        <v>21</v>
      </c>
      <c r="J73" s="45" t="s">
        <v>19</v>
      </c>
      <c r="K73" s="45" t="s">
        <v>20</v>
      </c>
      <c r="L73" s="39"/>
    </row>
    <row r="74" spans="1:14" ht="19.95" customHeight="1" x14ac:dyDescent="0.3">
      <c r="A74" s="45" t="s">
        <v>46</v>
      </c>
      <c r="B74" s="52">
        <f>E74+(E73*B69)</f>
        <v>3849.22</v>
      </c>
      <c r="C74" s="33" t="s">
        <v>5</v>
      </c>
      <c r="D74" s="45" t="s">
        <v>104</v>
      </c>
      <c r="E74" s="36">
        <f>D26</f>
        <v>1959.2199999999998</v>
      </c>
      <c r="I74" s="68">
        <f>I31</f>
        <v>0.12667405988506908</v>
      </c>
      <c r="J74" s="36">
        <f>C31</f>
        <v>396.76</v>
      </c>
      <c r="K74" s="36">
        <f>I74*J74</f>
        <v>50.259200000000007</v>
      </c>
      <c r="L74" s="39"/>
    </row>
    <row r="75" spans="1:14" ht="19.95" customHeight="1" x14ac:dyDescent="0.3">
      <c r="E75" s="62"/>
      <c r="I75" s="68">
        <f>I34</f>
        <v>2.8780108780108782E-2</v>
      </c>
      <c r="J75" s="36">
        <f>C34</f>
        <v>257.39999999999998</v>
      </c>
      <c r="K75" s="36">
        <f t="shared" ref="K75:K76" si="6">I75*J75</f>
        <v>7.4079999999999995</v>
      </c>
      <c r="L75" s="39"/>
    </row>
    <row r="76" spans="1:14" ht="19.95" customHeight="1" x14ac:dyDescent="0.3">
      <c r="E76" s="62"/>
      <c r="I76" s="68">
        <f>I35</f>
        <v>3.9832234871180344E-2</v>
      </c>
      <c r="J76" s="36">
        <f>C35</f>
        <v>183.59</v>
      </c>
      <c r="K76" s="36">
        <f t="shared" si="6"/>
        <v>7.3127999999999993</v>
      </c>
      <c r="L76" s="39"/>
    </row>
    <row r="77" spans="1:14" ht="19.95" customHeight="1" x14ac:dyDescent="0.3">
      <c r="I77" s="88" t="s">
        <v>106</v>
      </c>
      <c r="J77" s="89"/>
      <c r="K77" s="51">
        <f>SUM(K74:K76)</f>
        <v>64.98</v>
      </c>
      <c r="L77" s="33" t="s">
        <v>5</v>
      </c>
    </row>
    <row r="78" spans="1:14" ht="15.6" x14ac:dyDescent="0.3">
      <c r="I78" s="39"/>
      <c r="J78" s="39"/>
      <c r="K78" s="39"/>
      <c r="L78" s="39"/>
    </row>
    <row r="79" spans="1:14" ht="23.4" customHeight="1" x14ac:dyDescent="0.3">
      <c r="I79" s="45" t="s">
        <v>45</v>
      </c>
      <c r="J79" s="52">
        <f>K77+J69</f>
        <v>146.98000000000002</v>
      </c>
      <c r="K79" s="39"/>
      <c r="L79" s="39"/>
    </row>
    <row r="80" spans="1:14" ht="10.199999999999999" customHeight="1" x14ac:dyDescent="0.3"/>
    <row r="84" spans="1:11" ht="19.95" customHeight="1" x14ac:dyDescent="0.3">
      <c r="I84" s="45" t="s">
        <v>46</v>
      </c>
      <c r="J84" s="52">
        <f>F42+(F43*J79)</f>
        <v>5045.8</v>
      </c>
      <c r="K84" s="33" t="s">
        <v>5</v>
      </c>
    </row>
    <row r="85" spans="1:11" ht="13.2" customHeight="1" x14ac:dyDescent="0.3">
      <c r="I85" s="59"/>
      <c r="J85" s="58"/>
      <c r="K85" s="33"/>
    </row>
    <row r="86" spans="1:11" s="27" customFormat="1" ht="19.95" customHeight="1" x14ac:dyDescent="0.3">
      <c r="A86" s="80" t="s">
        <v>55</v>
      </c>
      <c r="B86" s="80"/>
      <c r="C86" s="80"/>
      <c r="D86" s="80"/>
      <c r="E86" s="80"/>
      <c r="F86" s="80"/>
      <c r="G86" s="56"/>
    </row>
    <row r="88" spans="1:11" ht="19.95" customHeight="1" x14ac:dyDescent="0.3">
      <c r="A88" s="45" t="s">
        <v>107</v>
      </c>
      <c r="B88" s="52">
        <f>(B74+J84)/2</f>
        <v>4447.51</v>
      </c>
      <c r="C88" s="33" t="s">
        <v>5</v>
      </c>
    </row>
    <row r="90" spans="1:11" s="27" customFormat="1" ht="19.95" customHeight="1" x14ac:dyDescent="0.3">
      <c r="A90" s="80" t="s">
        <v>56</v>
      </c>
      <c r="B90" s="80"/>
      <c r="C90" s="80"/>
      <c r="D90" s="80"/>
      <c r="E90" s="80"/>
      <c r="F90" s="80"/>
      <c r="G90" s="56"/>
    </row>
    <row r="92" spans="1:11" ht="19.95" customHeight="1" x14ac:dyDescent="0.3">
      <c r="A92" s="45" t="s">
        <v>57</v>
      </c>
      <c r="B92" s="52">
        <f>(C26-C19)/D26*100</f>
        <v>0.40832576229315753</v>
      </c>
      <c r="C92" s="33" t="s">
        <v>58</v>
      </c>
    </row>
    <row r="95" spans="1:11" s="27" customFormat="1" ht="19.95" customHeight="1" x14ac:dyDescent="0.3">
      <c r="A95" s="80" t="s">
        <v>66</v>
      </c>
      <c r="B95" s="80"/>
      <c r="C95" s="80"/>
      <c r="D95" s="80"/>
      <c r="E95" s="80"/>
      <c r="F95" s="80"/>
      <c r="G95" s="56"/>
    </row>
    <row r="97" spans="1:17" s="55" customFormat="1" ht="55.95" customHeight="1" x14ac:dyDescent="0.3">
      <c r="A97" s="53" t="s">
        <v>59</v>
      </c>
      <c r="B97" s="53" t="s">
        <v>60</v>
      </c>
      <c r="C97" s="53" t="s">
        <v>61</v>
      </c>
      <c r="D97" s="53" t="s">
        <v>62</v>
      </c>
      <c r="E97" s="53" t="s">
        <v>63</v>
      </c>
      <c r="F97" s="64"/>
      <c r="G97" s="85"/>
      <c r="H97" s="85"/>
    </row>
    <row r="98" spans="1:17" s="30" customFormat="1" ht="25.2" customHeight="1" x14ac:dyDescent="0.25">
      <c r="A98" s="35">
        <v>5</v>
      </c>
      <c r="B98" s="57">
        <f>F42</f>
        <v>1959.2199999999998</v>
      </c>
      <c r="C98" s="36">
        <f>B88</f>
        <v>4447.51</v>
      </c>
      <c r="D98" s="74" cm="1">
        <f t="array" ref="D98">MAX(ABS(E31:E37))</f>
        <v>0.20667405988506907</v>
      </c>
      <c r="E98" s="36">
        <f>B92</f>
        <v>0.40832576229315753</v>
      </c>
      <c r="F98" s="65"/>
      <c r="G98" s="86"/>
      <c r="H98" s="86"/>
    </row>
    <row r="99" spans="1:17" s="30" customFormat="1" ht="25.2" hidden="1" customHeight="1" x14ac:dyDescent="0.25">
      <c r="A99" s="35">
        <v>2</v>
      </c>
      <c r="B99" s="35"/>
      <c r="C99" s="35"/>
      <c r="D99" s="35"/>
      <c r="E99" s="35"/>
      <c r="F99" s="66"/>
      <c r="G99" s="84"/>
      <c r="H99" s="84"/>
    </row>
    <row r="100" spans="1:17" s="30" customFormat="1" ht="25.2" hidden="1" customHeight="1" x14ac:dyDescent="0.25">
      <c r="A100" s="35">
        <v>3</v>
      </c>
      <c r="B100" s="35"/>
      <c r="C100" s="35"/>
      <c r="D100" s="35"/>
      <c r="E100" s="35"/>
      <c r="F100" s="66"/>
      <c r="G100" s="31"/>
      <c r="H100" s="31"/>
    </row>
    <row r="101" spans="1:17" s="30" customFormat="1" ht="25.2" hidden="1" customHeight="1" x14ac:dyDescent="0.25">
      <c r="A101" s="35">
        <v>4</v>
      </c>
      <c r="B101" s="35"/>
      <c r="C101" s="35"/>
      <c r="D101" s="35"/>
      <c r="E101" s="35"/>
      <c r="F101" s="66"/>
      <c r="G101" s="31"/>
      <c r="H101" s="31"/>
    </row>
    <row r="102" spans="1:17" s="30" customFormat="1" ht="25.2" hidden="1" customHeight="1" x14ac:dyDescent="0.25">
      <c r="A102" s="35">
        <v>5</v>
      </c>
      <c r="B102" s="35"/>
      <c r="C102" s="35"/>
      <c r="D102" s="35"/>
      <c r="E102" s="35"/>
      <c r="F102" s="66"/>
      <c r="G102" s="84"/>
      <c r="H102" s="84"/>
    </row>
    <row r="103" spans="1:17" x14ac:dyDescent="0.3">
      <c r="B103" s="5"/>
      <c r="E103"/>
      <c r="G103">
        <v>4.2</v>
      </c>
    </row>
    <row r="104" spans="1:17" ht="19.95" customHeight="1" x14ac:dyDescent="0.3">
      <c r="A104" s="63" t="s">
        <v>65</v>
      </c>
      <c r="B104" s="38"/>
      <c r="C104" s="38"/>
      <c r="D104" s="38"/>
      <c r="E104"/>
    </row>
    <row r="105" spans="1:17" ht="19.95" customHeight="1" x14ac:dyDescent="0.3">
      <c r="A105" s="63">
        <v>1</v>
      </c>
      <c r="B105" s="79" t="s">
        <v>64</v>
      </c>
      <c r="C105" s="79"/>
      <c r="D105" s="79"/>
      <c r="E105"/>
    </row>
    <row r="106" spans="1:17" ht="19.95" customHeight="1" x14ac:dyDescent="0.3">
      <c r="A106" s="63">
        <v>2</v>
      </c>
      <c r="B106" s="79" t="s">
        <v>67</v>
      </c>
      <c r="C106" s="79"/>
      <c r="D106" s="38"/>
      <c r="E106"/>
    </row>
    <row r="109" spans="1:17" x14ac:dyDescent="0.3">
      <c r="J109" s="5"/>
      <c r="K109" s="5"/>
      <c r="L109" s="91"/>
      <c r="M109" s="91"/>
      <c r="N109" s="91"/>
      <c r="O109" s="91"/>
      <c r="P109" s="91"/>
      <c r="Q109" s="91"/>
    </row>
    <row r="110" spans="1:17" x14ac:dyDescent="0.3">
      <c r="J110" s="5"/>
      <c r="K110" s="5"/>
      <c r="L110" s="91"/>
      <c r="M110" s="91"/>
      <c r="N110" s="92"/>
      <c r="O110" s="91"/>
      <c r="P110" s="92"/>
      <c r="Q110" s="91"/>
    </row>
    <row r="111" spans="1:17" x14ac:dyDescent="0.3">
      <c r="J111" s="5"/>
      <c r="K111" s="5"/>
      <c r="L111" s="91"/>
      <c r="M111" s="91"/>
      <c r="N111" s="91"/>
      <c r="O111" s="91"/>
      <c r="P111" s="91"/>
      <c r="Q111" s="91"/>
    </row>
    <row r="112" spans="1:17" x14ac:dyDescent="0.3">
      <c r="J112" s="5"/>
      <c r="K112" s="5"/>
      <c r="L112" s="91"/>
      <c r="M112" s="91"/>
      <c r="N112" s="91"/>
      <c r="O112" s="91"/>
      <c r="P112" s="91"/>
      <c r="Q112" s="91"/>
    </row>
  </sheetData>
  <mergeCells count="37">
    <mergeCell ref="A40:F40"/>
    <mergeCell ref="A1:I1"/>
    <mergeCell ref="A3:C3"/>
    <mergeCell ref="A11:C11"/>
    <mergeCell ref="A15:F15"/>
    <mergeCell ref="A28:F28"/>
    <mergeCell ref="E44:F44"/>
    <mergeCell ref="A46:F46"/>
    <mergeCell ref="A63:F63"/>
    <mergeCell ref="I63:N63"/>
    <mergeCell ref="A65:F65"/>
    <mergeCell ref="I65:N65"/>
    <mergeCell ref="B105:D105"/>
    <mergeCell ref="A67:F67"/>
    <mergeCell ref="I67:N67"/>
    <mergeCell ref="I71:N71"/>
    <mergeCell ref="I77:J77"/>
    <mergeCell ref="A86:F86"/>
    <mergeCell ref="A90:F90"/>
    <mergeCell ref="A95:F95"/>
    <mergeCell ref="G97:H97"/>
    <mergeCell ref="G98:H98"/>
    <mergeCell ref="G99:H99"/>
    <mergeCell ref="G102:H102"/>
    <mergeCell ref="B106:C106"/>
    <mergeCell ref="L109:M109"/>
    <mergeCell ref="N109:O109"/>
    <mergeCell ref="P109:Q109"/>
    <mergeCell ref="L110:M110"/>
    <mergeCell ref="N110:O110"/>
    <mergeCell ref="P110:Q110"/>
    <mergeCell ref="L111:M111"/>
    <mergeCell ref="N111:O111"/>
    <mergeCell ref="P111:Q111"/>
    <mergeCell ref="L112:M112"/>
    <mergeCell ref="N112:O112"/>
    <mergeCell ref="P112:Q112"/>
  </mergeCells>
  <pageMargins left="0.7" right="0.7" top="0.75" bottom="0.75" header="0.3" footer="0.3"/>
  <pageSetup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269DA-81B7-4E46-B162-B2B1AA3F620E}">
  <sheetPr>
    <tabColor rgb="FF92D050"/>
  </sheetPr>
  <dimension ref="A1:F12"/>
  <sheetViews>
    <sheetView tabSelected="1" workbookViewId="0">
      <selection activeCell="F15" sqref="F15"/>
    </sheetView>
  </sheetViews>
  <sheetFormatPr baseColWidth="10" defaultRowHeight="14.4" x14ac:dyDescent="0.3"/>
  <cols>
    <col min="2" max="2" width="12.5546875" bestFit="1" customWidth="1"/>
    <col min="3" max="3" width="25.6640625" bestFit="1" customWidth="1"/>
    <col min="4" max="4" width="18.88671875" customWidth="1"/>
    <col min="5" max="5" width="16.5546875" customWidth="1"/>
    <col min="6" max="6" width="17.109375" customWidth="1"/>
  </cols>
  <sheetData>
    <row r="1" spans="1:6" ht="15.6" x14ac:dyDescent="0.3">
      <c r="A1" s="94" t="s">
        <v>65</v>
      </c>
      <c r="B1" s="94"/>
      <c r="C1" s="94"/>
      <c r="D1" s="94"/>
      <c r="E1" s="94"/>
      <c r="F1" s="94"/>
    </row>
    <row r="3" spans="1:6" ht="31.2" x14ac:dyDescent="0.3">
      <c r="A3" s="53" t="s">
        <v>59</v>
      </c>
      <c r="B3" s="53" t="s">
        <v>114</v>
      </c>
      <c r="C3" s="53" t="s">
        <v>60</v>
      </c>
      <c r="D3" s="53" t="s">
        <v>61</v>
      </c>
      <c r="E3" s="53" t="s">
        <v>62</v>
      </c>
      <c r="F3" s="53" t="s">
        <v>63</v>
      </c>
    </row>
    <row r="4" spans="1:6" ht="19.95" customHeight="1" x14ac:dyDescent="0.3">
      <c r="A4" s="35">
        <v>1</v>
      </c>
      <c r="B4" s="35" t="s">
        <v>115</v>
      </c>
      <c r="C4" s="57">
        <f>'RUTA CELESTE'!B92</f>
        <v>1162.47</v>
      </c>
      <c r="D4" s="57">
        <f>'RUTA CELESTE'!C92</f>
        <v>3323.0927999999999</v>
      </c>
      <c r="E4" s="69">
        <f>'RUTA CELESTE'!D92</f>
        <v>0.17860743813556881</v>
      </c>
      <c r="F4" s="57">
        <f>'RUTA CELESTE'!E92</f>
        <v>0.68818980274759778</v>
      </c>
    </row>
    <row r="5" spans="1:6" ht="19.95" customHeight="1" x14ac:dyDescent="0.3">
      <c r="A5" s="35">
        <v>2</v>
      </c>
      <c r="B5" s="35" t="s">
        <v>116</v>
      </c>
      <c r="C5" s="96">
        <f>'RUTA LILA'!B90</f>
        <v>931.42</v>
      </c>
      <c r="D5" s="36">
        <f>'RUTA LILA'!C90</f>
        <v>1231.2244000000001</v>
      </c>
      <c r="E5" s="74">
        <f>'RUTA LILA'!D90</f>
        <v>8.3288714379201614E-2</v>
      </c>
      <c r="F5" s="36">
        <f>'RUTA LILA'!E90</f>
        <v>0.85890360954241907</v>
      </c>
    </row>
    <row r="6" spans="1:6" ht="19.95" customHeight="1" x14ac:dyDescent="0.3">
      <c r="A6" s="35">
        <v>3</v>
      </c>
      <c r="B6" s="35" t="s">
        <v>117</v>
      </c>
      <c r="C6" s="36">
        <f>'RUTA NEGRO'!B92</f>
        <v>979.1400000000001</v>
      </c>
      <c r="D6" s="36">
        <f>'RUTA NEGRO'!C92</f>
        <v>5920.4652000000006</v>
      </c>
      <c r="E6" s="74">
        <f>'RUTA NEGRO'!D92</f>
        <v>0.47064096817570589</v>
      </c>
      <c r="F6" s="36">
        <f>'RUTA NEGRO'!E92</f>
        <v>0.81704352799395386</v>
      </c>
    </row>
    <row r="7" spans="1:6" ht="19.95" customHeight="1" x14ac:dyDescent="0.3">
      <c r="A7" s="95">
        <v>4</v>
      </c>
      <c r="B7" s="95" t="s">
        <v>118</v>
      </c>
      <c r="C7" s="36">
        <f>'RUTA AMARILLO'!B90</f>
        <v>1005.61</v>
      </c>
      <c r="D7" s="96">
        <f>'RUTA AMARILLO'!C90</f>
        <v>1089.6100000000001</v>
      </c>
      <c r="E7" s="97">
        <f>'RUTA AMARILLO'!D90</f>
        <v>1.5610365282547611E-2</v>
      </c>
      <c r="F7" s="36">
        <f>'RUTA AMARILLO'!E90</f>
        <v>0.79553703722118918</v>
      </c>
    </row>
    <row r="8" spans="1:6" ht="19.95" customHeight="1" x14ac:dyDescent="0.3">
      <c r="A8" s="35">
        <v>5</v>
      </c>
      <c r="B8" s="35" t="s">
        <v>119</v>
      </c>
      <c r="C8" s="36">
        <f>'RUTA AZUL'!B98</f>
        <v>1959.2199999999998</v>
      </c>
      <c r="D8" s="36">
        <f>'RUTA AZUL'!C98</f>
        <v>4447.51</v>
      </c>
      <c r="E8" s="74">
        <f>'RUTA AZUL'!D98</f>
        <v>0.20667405988506907</v>
      </c>
      <c r="F8" s="96">
        <f>'RUTA AZUL'!E98</f>
        <v>0.40832576229315753</v>
      </c>
    </row>
    <row r="9" spans="1:6" x14ac:dyDescent="0.3">
      <c r="C9" s="5"/>
      <c r="D9" s="5"/>
      <c r="E9" s="5"/>
    </row>
    <row r="10" spans="1:6" x14ac:dyDescent="0.3">
      <c r="A10" s="63" t="s">
        <v>65</v>
      </c>
      <c r="B10" s="63"/>
      <c r="C10" s="38"/>
      <c r="D10" s="38"/>
      <c r="E10" s="38"/>
    </row>
    <row r="11" spans="1:6" x14ac:dyDescent="0.3">
      <c r="A11" s="63">
        <v>1</v>
      </c>
      <c r="B11" s="63"/>
      <c r="C11" s="79" t="s">
        <v>64</v>
      </c>
      <c r="D11" s="79"/>
      <c r="E11" s="79"/>
    </row>
    <row r="12" spans="1:6" x14ac:dyDescent="0.3">
      <c r="A12" s="63">
        <v>2</v>
      </c>
      <c r="B12" s="63"/>
      <c r="C12" s="79" t="s">
        <v>67</v>
      </c>
      <c r="D12" s="79"/>
      <c r="E12" s="38"/>
    </row>
  </sheetData>
  <mergeCells count="3">
    <mergeCell ref="C11:E11"/>
    <mergeCell ref="C12:D12"/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EJEM 1</vt:lpstr>
      <vt:lpstr>EJEM 2</vt:lpstr>
      <vt:lpstr>RUTA CELESTE</vt:lpstr>
      <vt:lpstr>RUTA LILA</vt:lpstr>
      <vt:lpstr>RUTA NEGRO</vt:lpstr>
      <vt:lpstr>RUTA AMARILLO</vt:lpstr>
      <vt:lpstr>RUTA AZUL</vt:lpstr>
      <vt:lpstr>CONCLUSIONES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MILAGROS ROXANA DIAZ CARDENAS</dc:creator>
  <cp:lastModifiedBy>Usuario</cp:lastModifiedBy>
  <dcterms:created xsi:type="dcterms:W3CDTF">2024-03-27T21:13:12Z</dcterms:created>
  <dcterms:modified xsi:type="dcterms:W3CDTF">2024-06-08T22:42:02Z</dcterms:modified>
</cp:coreProperties>
</file>